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F:\MBA Classes\My Thesis - Revised\Thesis Data\"/>
    </mc:Choice>
  </mc:AlternateContent>
  <xr:revisionPtr revIDLastSave="0" documentId="13_ncr:1_{632C67E4-A9CA-427F-9BCB-C8E9A1A619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1" r:id="rId1"/>
    <sheet name="Calculations" sheetId="2" r:id="rId2"/>
    <sheet name="Working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G33" i="1" s="1"/>
  <c r="E49" i="1"/>
  <c r="F49" i="1"/>
  <c r="G49" i="1"/>
  <c r="H49" i="1"/>
  <c r="D49" i="1"/>
  <c r="E48" i="1"/>
  <c r="F48" i="1"/>
  <c r="G48" i="1"/>
  <c r="H48" i="1"/>
  <c r="D48" i="1"/>
  <c r="E47" i="1"/>
  <c r="F47" i="1"/>
  <c r="G47" i="1"/>
  <c r="H47" i="1"/>
  <c r="D47" i="1"/>
  <c r="D34" i="2"/>
  <c r="E34" i="2"/>
  <c r="F34" i="2"/>
  <c r="G34" i="2"/>
  <c r="C34" i="2"/>
  <c r="D29" i="2"/>
  <c r="E29" i="2"/>
  <c r="F29" i="2"/>
  <c r="G29" i="2"/>
  <c r="C29" i="2"/>
  <c r="D24" i="2"/>
  <c r="E24" i="2"/>
  <c r="F24" i="2"/>
  <c r="G24" i="2"/>
  <c r="C24" i="2"/>
  <c r="G66" i="3"/>
  <c r="F66" i="3"/>
  <c r="E66" i="3"/>
  <c r="D66" i="3"/>
  <c r="C66" i="3"/>
  <c r="G56" i="3"/>
  <c r="F56" i="3"/>
  <c r="E56" i="3"/>
  <c r="D56" i="3"/>
  <c r="C56" i="3"/>
  <c r="G65" i="3"/>
  <c r="F65" i="3"/>
  <c r="E65" i="3"/>
  <c r="D65" i="3"/>
  <c r="C65" i="3"/>
  <c r="G55" i="3"/>
  <c r="F55" i="3"/>
  <c r="E55" i="3"/>
  <c r="D55" i="3"/>
  <c r="C55" i="3"/>
  <c r="C45" i="3"/>
  <c r="C46" i="3" s="1"/>
  <c r="G45" i="3"/>
  <c r="G46" i="3" s="1"/>
  <c r="F45" i="3"/>
  <c r="F46" i="3" s="1"/>
  <c r="E45" i="3"/>
  <c r="E46" i="3" s="1"/>
  <c r="D45" i="3"/>
  <c r="D46" i="3" s="1"/>
  <c r="E33" i="2"/>
  <c r="E35" i="2" s="1"/>
  <c r="C28" i="2"/>
  <c r="C30" i="2" s="1"/>
  <c r="N15" i="2"/>
  <c r="M14" i="2"/>
  <c r="L10" i="2"/>
  <c r="K10" i="2"/>
  <c r="N5" i="2"/>
  <c r="O5" i="2"/>
  <c r="G34" i="3"/>
  <c r="O15" i="2" s="1"/>
  <c r="F34" i="3"/>
  <c r="E34" i="3"/>
  <c r="M15" i="2" s="1"/>
  <c r="M16" i="2" s="1"/>
  <c r="F42" i="1" s="1"/>
  <c r="D34" i="3"/>
  <c r="L15" i="2" s="1"/>
  <c r="C34" i="3"/>
  <c r="K15" i="2" s="1"/>
  <c r="F23" i="3"/>
  <c r="N10" i="2" s="1"/>
  <c r="G23" i="3"/>
  <c r="O10" i="2" s="1"/>
  <c r="E23" i="3"/>
  <c r="M10" i="2" s="1"/>
  <c r="D23" i="3"/>
  <c r="C23" i="3"/>
  <c r="D12" i="3"/>
  <c r="L5" i="2" s="1"/>
  <c r="E12" i="3"/>
  <c r="M5" i="2" s="1"/>
  <c r="F12" i="3"/>
  <c r="G12" i="3"/>
  <c r="C12" i="3"/>
  <c r="K5" i="2" s="1"/>
  <c r="G30" i="3"/>
  <c r="G31" i="3" s="1"/>
  <c r="G32" i="3" s="1"/>
  <c r="G14" i="2" s="1"/>
  <c r="G33" i="2" s="1"/>
  <c r="G35" i="2" s="1"/>
  <c r="F30" i="3"/>
  <c r="F31" i="3" s="1"/>
  <c r="F32" i="3" s="1"/>
  <c r="F14" i="2" s="1"/>
  <c r="F33" i="2" s="1"/>
  <c r="F35" i="2" s="1"/>
  <c r="E30" i="3"/>
  <c r="E31" i="3" s="1"/>
  <c r="E32" i="3" s="1"/>
  <c r="E14" i="2" s="1"/>
  <c r="D30" i="3"/>
  <c r="D31" i="3" s="1"/>
  <c r="G19" i="3"/>
  <c r="G15" i="3"/>
  <c r="F19" i="3"/>
  <c r="F15" i="3"/>
  <c r="E19" i="3"/>
  <c r="E20" i="3" s="1"/>
  <c r="E21" i="3" s="1"/>
  <c r="E9" i="2" s="1"/>
  <c r="E28" i="2" s="1"/>
  <c r="E30" i="2" s="1"/>
  <c r="D19" i="3"/>
  <c r="D15" i="3"/>
  <c r="C31" i="3"/>
  <c r="C32" i="3" s="1"/>
  <c r="C14" i="2" s="1"/>
  <c r="C33" i="2" s="1"/>
  <c r="C20" i="3"/>
  <c r="C21" i="3" s="1"/>
  <c r="C9" i="2" s="1"/>
  <c r="G3" i="3"/>
  <c r="G8" i="3" s="1"/>
  <c r="G10" i="3" s="1"/>
  <c r="F3" i="3"/>
  <c r="F8" i="3" s="1"/>
  <c r="F10" i="3" s="1"/>
  <c r="N4" i="2" s="1"/>
  <c r="N6" i="2" s="1"/>
  <c r="G40" i="1" s="1"/>
  <c r="E3" i="3"/>
  <c r="E8" i="3" s="1"/>
  <c r="E10" i="3" s="1"/>
  <c r="M4" i="2" s="1"/>
  <c r="D3" i="3"/>
  <c r="D8" i="3" s="1"/>
  <c r="D10" i="3" s="1"/>
  <c r="L4" i="2" s="1"/>
  <c r="C8" i="3"/>
  <c r="C10" i="3" s="1"/>
  <c r="D15" i="2"/>
  <c r="E15" i="2"/>
  <c r="F15" i="2"/>
  <c r="G15" i="2"/>
  <c r="C15" i="2"/>
  <c r="D10" i="2"/>
  <c r="E10" i="2"/>
  <c r="F10" i="2"/>
  <c r="G10" i="2"/>
  <c r="C10" i="2"/>
  <c r="D5" i="2"/>
  <c r="D6" i="2" s="1"/>
  <c r="E33" i="1" s="1"/>
  <c r="E5" i="2"/>
  <c r="E6" i="2" s="1"/>
  <c r="F33" i="1" s="1"/>
  <c r="F5" i="2"/>
  <c r="G5" i="2"/>
  <c r="G6" i="2" s="1"/>
  <c r="H33" i="1" s="1"/>
  <c r="C5" i="2"/>
  <c r="C35" i="2" l="1"/>
  <c r="O14" i="2"/>
  <c r="O16" i="2" s="1"/>
  <c r="H42" i="1" s="1"/>
  <c r="K14" i="2"/>
  <c r="K16" i="2" s="1"/>
  <c r="D42" i="1" s="1"/>
  <c r="N14" i="2"/>
  <c r="N16" i="2" s="1"/>
  <c r="G42" i="1" s="1"/>
  <c r="M6" i="2"/>
  <c r="F40" i="1" s="1"/>
  <c r="L6" i="2"/>
  <c r="E40" i="1" s="1"/>
  <c r="F4" i="2"/>
  <c r="E4" i="2"/>
  <c r="F20" i="3"/>
  <c r="F21" i="3" s="1"/>
  <c r="F9" i="2" s="1"/>
  <c r="C4" i="2"/>
  <c r="K4" i="2"/>
  <c r="K6" i="2" s="1"/>
  <c r="D40" i="1" s="1"/>
  <c r="G4" i="2"/>
  <c r="O4" i="2"/>
  <c r="O6" i="2" s="1"/>
  <c r="H40" i="1" s="1"/>
  <c r="K9" i="2"/>
  <c r="K11" i="2" s="1"/>
  <c r="D41" i="1" s="1"/>
  <c r="D4" i="2"/>
  <c r="M9" i="2"/>
  <c r="M11" i="2" s="1"/>
  <c r="F41" i="1" s="1"/>
  <c r="D20" i="3"/>
  <c r="D21" i="3" s="1"/>
  <c r="D32" i="3"/>
  <c r="G16" i="2"/>
  <c r="H35" i="1" s="1"/>
  <c r="G20" i="3"/>
  <c r="G21" i="3" s="1"/>
  <c r="F16" i="2"/>
  <c r="G35" i="1" s="1"/>
  <c r="E16" i="2"/>
  <c r="F35" i="1" s="1"/>
  <c r="C16" i="2"/>
  <c r="D35" i="1" s="1"/>
  <c r="E11" i="2"/>
  <c r="F34" i="1" s="1"/>
  <c r="C11" i="2"/>
  <c r="D34" i="1" s="1"/>
  <c r="D23" i="2" l="1"/>
  <c r="D25" i="2" s="1"/>
  <c r="D14" i="2"/>
  <c r="L14" i="2"/>
  <c r="L16" i="2" s="1"/>
  <c r="E42" i="1" s="1"/>
  <c r="C6" i="2"/>
  <c r="D33" i="1" s="1"/>
  <c r="C23" i="2"/>
  <c r="C25" i="2" s="1"/>
  <c r="F11" i="2"/>
  <c r="G34" i="1" s="1"/>
  <c r="F28" i="2"/>
  <c r="F30" i="2" s="1"/>
  <c r="G23" i="2"/>
  <c r="G25" i="2" s="1"/>
  <c r="E23" i="2"/>
  <c r="E25" i="2" s="1"/>
  <c r="F23" i="2"/>
  <c r="F25" i="2" s="1"/>
  <c r="N9" i="2"/>
  <c r="N11" i="2" s="1"/>
  <c r="G41" i="1" s="1"/>
  <c r="G9" i="2"/>
  <c r="O9" i="2"/>
  <c r="O11" i="2" s="1"/>
  <c r="H41" i="1" s="1"/>
  <c r="L9" i="2"/>
  <c r="L11" i="2" s="1"/>
  <c r="E41" i="1" s="1"/>
  <c r="D9" i="2"/>
  <c r="J33" i="1" l="1"/>
  <c r="K33" i="1"/>
  <c r="L33" i="1"/>
  <c r="G11" i="2"/>
  <c r="H34" i="1" s="1"/>
  <c r="G28" i="2"/>
  <c r="G30" i="2" s="1"/>
  <c r="D11" i="2"/>
  <c r="E34" i="1" s="1"/>
  <c r="D28" i="2"/>
  <c r="D30" i="2" s="1"/>
  <c r="D16" i="2"/>
  <c r="E35" i="1" s="1"/>
  <c r="D33" i="2"/>
  <c r="D35" i="2" s="1"/>
  <c r="J34" i="1" l="1"/>
  <c r="K34" i="1"/>
  <c r="L34" i="1"/>
  <c r="K35" i="1"/>
  <c r="J35" i="1"/>
  <c r="L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C19" authorId="0" shapeId="0" xr:uid="{EE2A34B3-8362-4828-8834-329F7E4FB698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Refer to 17/18 financials previous year figure</t>
        </r>
      </text>
    </comment>
    <comment ref="D19" authorId="0" shapeId="0" xr:uid="{D1DFF92B-5F09-4D75-970B-908546888863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Accounts Receivable+Sundry Debtor</t>
        </r>
      </text>
    </comment>
  </commentList>
</comments>
</file>

<file path=xl/sharedStrings.xml><?xml version="1.0" encoding="utf-8"?>
<sst xmlns="http://schemas.openxmlformats.org/spreadsheetml/2006/main" count="259" uniqueCount="68">
  <si>
    <t>2016/2017</t>
  </si>
  <si>
    <t>2017/2018</t>
  </si>
  <si>
    <t>2019/2020</t>
  </si>
  <si>
    <t>2020/2021</t>
  </si>
  <si>
    <t>2018/2019</t>
  </si>
  <si>
    <t>Standard Chartered Bank</t>
  </si>
  <si>
    <t>Himalayan Bank</t>
  </si>
  <si>
    <t>Nabil Bank</t>
  </si>
  <si>
    <t xml:space="preserve">                                                                     Year
Banks </t>
  </si>
  <si>
    <t>QUICK RATIO (QUICK ASSETS/CURRENT LIABILITIES)</t>
  </si>
  <si>
    <t>QUICK ASSETS= (AR+CASH+SHORT TERM MARKETABLE SECURITIES/INVESTMENTS)</t>
  </si>
  <si>
    <t>LIQUID ASSETS= (AR+CASH+SHORT TERM MARKETABLE SECURITIES/INVESTMENTS)</t>
  </si>
  <si>
    <t>Reference</t>
  </si>
  <si>
    <t>Capital Adequacy Ratio (CAR)- %</t>
  </si>
  <si>
    <t>Non-Perfoming Loan- %</t>
  </si>
  <si>
    <t>Page 36, Annual Report FS 20-21</t>
  </si>
  <si>
    <t>Page 6, Annual Report FS 20-21</t>
  </si>
  <si>
    <t>Page 5, Annual Report FS 20-21</t>
  </si>
  <si>
    <t>Kul Punji Anupat</t>
  </si>
  <si>
    <t xml:space="preserve">Niskriya Karja </t>
  </si>
  <si>
    <t>Page 38, Annual Report FS 20-21</t>
  </si>
  <si>
    <t>Aausat Sampati ma Pratifal Dar</t>
  </si>
  <si>
    <t xml:space="preserve">Bank Size (BS) </t>
  </si>
  <si>
    <t>Total Assets (In Million)</t>
  </si>
  <si>
    <t>Annual Report FS 16/17 to 20/21</t>
  </si>
  <si>
    <t>Particulars</t>
  </si>
  <si>
    <t>Total Liquid Assets of SCBL</t>
  </si>
  <si>
    <t>Total Assets of SCBL</t>
  </si>
  <si>
    <t>LATA OF SCBL</t>
  </si>
  <si>
    <t>Total Liquid Assets of HBL</t>
  </si>
  <si>
    <t>Total Assets of HBL</t>
  </si>
  <si>
    <t>Total Liquid Assets of NABIL</t>
  </si>
  <si>
    <t>Total Assets of NABIL</t>
  </si>
  <si>
    <t>LATA OF NABIL</t>
  </si>
  <si>
    <t>LATA OF HBL</t>
  </si>
  <si>
    <t>Total Deposits of SCBL</t>
  </si>
  <si>
    <t>Total Deposits of HBL</t>
  </si>
  <si>
    <t>LATD OF HBL</t>
  </si>
  <si>
    <t>LATD OF SCBL</t>
  </si>
  <si>
    <t>LATD OF NABIL</t>
  </si>
  <si>
    <t>Total Deposits of NABIL</t>
  </si>
  <si>
    <t>QR</t>
  </si>
  <si>
    <t>Total Quick Assets of SCBL</t>
  </si>
  <si>
    <t>Total Current Liabilities of SCBL</t>
  </si>
  <si>
    <t>QR OF SCBL</t>
  </si>
  <si>
    <t>Total Current Liabilities of HBL</t>
  </si>
  <si>
    <t>QR OF HBL</t>
  </si>
  <si>
    <t>Total Current Liabilities of NABIL</t>
  </si>
  <si>
    <t>QR OF NABIL</t>
  </si>
  <si>
    <t>Cash Balance</t>
  </si>
  <si>
    <t>Balance with NRB</t>
  </si>
  <si>
    <t>Balance with BAFI</t>
  </si>
  <si>
    <t>Money at Call and Short Notice</t>
  </si>
  <si>
    <t>Sundry Debtors</t>
  </si>
  <si>
    <t>In Million</t>
  </si>
  <si>
    <t>Other Liabilities</t>
  </si>
  <si>
    <t>Total Deposits</t>
  </si>
  <si>
    <t>Due to Other Bank and Institutions</t>
  </si>
  <si>
    <t>Current Tax Liabilities</t>
  </si>
  <si>
    <t>Calculation of Current Liabilities-SCBL</t>
  </si>
  <si>
    <t>Calculation of Current Liabilities-HBL</t>
  </si>
  <si>
    <t>Calculation of Current Liabilities-NBL</t>
  </si>
  <si>
    <t>Total Current Liabilities of NBL</t>
  </si>
  <si>
    <t>LATAR</t>
  </si>
  <si>
    <t>LATDR</t>
  </si>
  <si>
    <t>Profitability (ROA)-%</t>
  </si>
  <si>
    <t>LATDR (LIQUID ASSETS/TOTAL DEPOSITS)</t>
  </si>
  <si>
    <t>LATAR (LIQUID ASSETS/TOTAL ASSETS)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</si>
</sst>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;;;"/>
    <numFmt numFmtId="165" formatCode="_(* #,##0_);_(* \(#,##0\);_(* &quot;-&quot;??_);_(@_)"/>
    <numFmt numFmtId="166" formatCode="0.0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2" fontId="0" fillId="0" borderId="1" xfId="2" applyNumberFormat="1" applyFont="1" applyBorder="1"/>
    <xf numFmtId="165" fontId="0" fillId="0" borderId="1" xfId="1" applyNumberFormat="1" applyFont="1" applyBorder="1"/>
    <xf numFmtId="165" fontId="0" fillId="0" borderId="1" xfId="1" applyNumberFormat="1" applyFont="1" applyFill="1" applyBorder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5" fontId="1" fillId="0" borderId="1" xfId="1" applyNumberFormat="1" applyFont="1" applyFill="1" applyBorder="1"/>
    <xf numFmtId="9" fontId="0" fillId="0" borderId="1" xfId="2" applyFont="1" applyBorder="1"/>
    <xf numFmtId="0" fontId="1" fillId="0" borderId="1" xfId="0" applyFont="1" applyBorder="1" applyAlignment="1">
      <alignment horizontal="center" vertical="center"/>
    </xf>
    <xf numFmtId="165" fontId="1" fillId="0" borderId="1" xfId="1" applyNumberFormat="1" applyFont="1" applyBorder="1"/>
    <xf numFmtId="165" fontId="1" fillId="0" borderId="1" xfId="1" applyNumberFormat="1" applyFont="1" applyFill="1" applyBorder="1" applyAlignment="1">
      <alignment horizontal="left"/>
    </xf>
    <xf numFmtId="165" fontId="0" fillId="0" borderId="0" xfId="1" applyNumberFormat="1" applyFont="1"/>
    <xf numFmtId="164" fontId="0" fillId="0" borderId="0" xfId="1" applyNumberFormat="1" applyFont="1"/>
    <xf numFmtId="165" fontId="1" fillId="0" borderId="0" xfId="1" applyNumberFormat="1" applyFont="1"/>
    <xf numFmtId="0" fontId="1" fillId="2" borderId="1" xfId="0" applyFont="1" applyFill="1" applyBorder="1"/>
    <xf numFmtId="165" fontId="1" fillId="2" borderId="1" xfId="1" applyNumberFormat="1" applyFont="1" applyFill="1" applyBorder="1"/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Border="1"/>
    <xf numFmtId="0" fontId="1" fillId="3" borderId="1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165" fontId="1" fillId="3" borderId="1" xfId="1" applyNumberFormat="1" applyFont="1" applyFill="1" applyBorder="1"/>
    <xf numFmtId="0" fontId="1" fillId="4" borderId="1" xfId="0" applyFont="1" applyFill="1" applyBorder="1" applyAlignment="1">
      <alignment horizontal="center"/>
    </xf>
    <xf numFmtId="165" fontId="1" fillId="4" borderId="1" xfId="1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165" fontId="1" fillId="4" borderId="1" xfId="1" applyNumberFormat="1" applyFont="1" applyFill="1" applyBorder="1"/>
    <xf numFmtId="3" fontId="0" fillId="0" borderId="0" xfId="0" applyNumberFormat="1"/>
    <xf numFmtId="0" fontId="1" fillId="5" borderId="1" xfId="0" applyFont="1" applyFill="1" applyBorder="1" applyAlignment="1">
      <alignment horizontal="center"/>
    </xf>
    <xf numFmtId="165" fontId="1" fillId="5" borderId="1" xfId="1" applyNumberFormat="1" applyFont="1" applyFill="1" applyBorder="1" applyAlignment="1">
      <alignment horizontal="center" vertical="center"/>
    </xf>
    <xf numFmtId="0" fontId="1" fillId="5" borderId="1" xfId="0" applyFont="1" applyFill="1" applyBorder="1"/>
    <xf numFmtId="165" fontId="1" fillId="5" borderId="1" xfId="1" applyNumberFormat="1" applyFont="1" applyFill="1" applyBorder="1"/>
    <xf numFmtId="0" fontId="1" fillId="6" borderId="1" xfId="0" applyFont="1" applyFill="1" applyBorder="1" applyAlignment="1">
      <alignment horizontal="center"/>
    </xf>
    <xf numFmtId="165" fontId="1" fillId="6" borderId="1" xfId="1" applyNumberFormat="1" applyFont="1" applyFill="1" applyBorder="1" applyAlignment="1">
      <alignment horizontal="center" vertical="center"/>
    </xf>
    <xf numFmtId="0" fontId="1" fillId="6" borderId="1" xfId="0" applyFont="1" applyFill="1" applyBorder="1"/>
    <xf numFmtId="165" fontId="1" fillId="6" borderId="1" xfId="1" applyNumberFormat="1" applyFont="1" applyFill="1" applyBorder="1"/>
    <xf numFmtId="2" fontId="0" fillId="0" borderId="1" xfId="0" applyNumberFormat="1" applyBorder="1"/>
    <xf numFmtId="166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L49"/>
  <sheetViews>
    <sheetView tabSelected="1" workbookViewId="0"/>
  </sheetViews>
  <sheetFormatPr defaultRowHeight="14.4" x14ac:dyDescent="0.3"/>
  <cols>
    <col min="3" max="3" width="36.33203125" bestFit="1" customWidth="1"/>
    <col min="4" max="5" width="9.88671875" bestFit="1" customWidth="1"/>
    <col min="6" max="6" width="10.5546875" bestFit="1" customWidth="1"/>
    <col min="7" max="8" width="9.88671875" bestFit="1" customWidth="1"/>
    <col min="10" max="10" width="10.109375" bestFit="1" customWidth="1"/>
    <col min="11" max="11" width="9.5546875" bestFit="1" customWidth="1"/>
  </cols>
  <sheetData>
    <row r="2" spans="3:10" x14ac:dyDescent="0.3">
      <c r="C2" s="4" t="s">
        <v>14</v>
      </c>
      <c r="D2" s="5" t="s">
        <v>19</v>
      </c>
    </row>
    <row r="4" spans="3:10" ht="30" customHeight="1" x14ac:dyDescent="0.3">
      <c r="C4" s="2" t="s">
        <v>8</v>
      </c>
      <c r="D4" s="3" t="s">
        <v>0</v>
      </c>
      <c r="E4" s="3" t="s">
        <v>1</v>
      </c>
      <c r="F4" s="3" t="s">
        <v>4</v>
      </c>
      <c r="G4" s="3" t="s">
        <v>2</v>
      </c>
      <c r="H4" s="3" t="s">
        <v>3</v>
      </c>
      <c r="J4" s="4" t="s">
        <v>12</v>
      </c>
    </row>
    <row r="5" spans="3:10" x14ac:dyDescent="0.3">
      <c r="C5" s="1" t="s">
        <v>5</v>
      </c>
      <c r="D5" s="1">
        <v>0.19</v>
      </c>
      <c r="E5" s="1">
        <v>0.18</v>
      </c>
      <c r="F5" s="1">
        <v>0.15</v>
      </c>
      <c r="G5" s="1">
        <v>0.44</v>
      </c>
      <c r="H5" s="1">
        <v>0.96</v>
      </c>
      <c r="J5" t="s">
        <v>16</v>
      </c>
    </row>
    <row r="6" spans="3:10" x14ac:dyDescent="0.3">
      <c r="C6" s="1" t="s">
        <v>6</v>
      </c>
      <c r="D6" s="1">
        <v>0.85</v>
      </c>
      <c r="E6" s="1">
        <v>1.4</v>
      </c>
      <c r="F6" s="1">
        <v>1.1200000000000001</v>
      </c>
      <c r="G6" s="1">
        <v>1.01</v>
      </c>
      <c r="H6" s="1">
        <v>0.48</v>
      </c>
      <c r="J6" t="s">
        <v>15</v>
      </c>
    </row>
    <row r="7" spans="3:10" x14ac:dyDescent="0.3">
      <c r="C7" s="1" t="s">
        <v>7</v>
      </c>
      <c r="D7" s="1">
        <v>0.8</v>
      </c>
      <c r="E7" s="1">
        <v>0.55000000000000004</v>
      </c>
      <c r="F7" s="1">
        <v>0.74</v>
      </c>
      <c r="G7" s="1">
        <v>0.98</v>
      </c>
      <c r="H7" s="1">
        <v>0.84</v>
      </c>
      <c r="J7" t="s">
        <v>17</v>
      </c>
    </row>
    <row r="9" spans="3:10" x14ac:dyDescent="0.3">
      <c r="C9" s="4" t="s">
        <v>13</v>
      </c>
      <c r="D9" s="5" t="s">
        <v>18</v>
      </c>
    </row>
    <row r="11" spans="3:10" ht="28.8" x14ac:dyDescent="0.3">
      <c r="C11" s="2" t="s">
        <v>8</v>
      </c>
      <c r="D11" s="3" t="s">
        <v>0</v>
      </c>
      <c r="E11" s="3" t="s">
        <v>1</v>
      </c>
      <c r="F11" s="3" t="s">
        <v>4</v>
      </c>
      <c r="G11" s="3" t="s">
        <v>2</v>
      </c>
      <c r="H11" s="3" t="s">
        <v>3</v>
      </c>
      <c r="J11" s="4" t="s">
        <v>12</v>
      </c>
    </row>
    <row r="12" spans="3:10" x14ac:dyDescent="0.3">
      <c r="C12" s="1" t="s">
        <v>5</v>
      </c>
      <c r="D12" s="1">
        <v>21.08</v>
      </c>
      <c r="E12" s="1">
        <v>22.99</v>
      </c>
      <c r="F12" s="1">
        <v>19.690000000000001</v>
      </c>
      <c r="G12" s="1">
        <v>18.510000000000002</v>
      </c>
      <c r="H12" s="1">
        <v>17.170000000000002</v>
      </c>
      <c r="J12" t="s">
        <v>16</v>
      </c>
    </row>
    <row r="13" spans="3:10" x14ac:dyDescent="0.3">
      <c r="C13" s="1" t="s">
        <v>6</v>
      </c>
      <c r="D13" s="1">
        <v>12.15</v>
      </c>
      <c r="E13" s="1">
        <v>12.46</v>
      </c>
      <c r="F13" s="1">
        <v>12.6</v>
      </c>
      <c r="G13" s="1">
        <v>14.89</v>
      </c>
      <c r="H13" s="1">
        <v>13.89</v>
      </c>
      <c r="J13" t="s">
        <v>15</v>
      </c>
    </row>
    <row r="14" spans="3:10" x14ac:dyDescent="0.3">
      <c r="C14" s="1" t="s">
        <v>7</v>
      </c>
      <c r="D14" s="1">
        <v>12.9</v>
      </c>
      <c r="E14" s="1">
        <v>13</v>
      </c>
      <c r="F14" s="1">
        <v>12.5</v>
      </c>
      <c r="G14" s="1">
        <v>13.07</v>
      </c>
      <c r="H14" s="1">
        <v>12.77</v>
      </c>
      <c r="J14" t="s">
        <v>17</v>
      </c>
    </row>
    <row r="16" spans="3:10" x14ac:dyDescent="0.3">
      <c r="C16" s="4" t="s">
        <v>22</v>
      </c>
      <c r="D16" s="5" t="s">
        <v>23</v>
      </c>
    </row>
    <row r="18" spans="3:11" ht="28.8" x14ac:dyDescent="0.3">
      <c r="C18" s="2" t="s">
        <v>8</v>
      </c>
      <c r="D18" s="3" t="s">
        <v>0</v>
      </c>
      <c r="E18" s="3" t="s">
        <v>1</v>
      </c>
      <c r="F18" s="3" t="s">
        <v>4</v>
      </c>
      <c r="G18" s="3" t="s">
        <v>2</v>
      </c>
      <c r="H18" s="3" t="s">
        <v>3</v>
      </c>
      <c r="J18" s="4" t="s">
        <v>12</v>
      </c>
    </row>
    <row r="19" spans="3:11" x14ac:dyDescent="0.3">
      <c r="C19" s="1" t="s">
        <v>5</v>
      </c>
      <c r="D19" s="7">
        <v>77409</v>
      </c>
      <c r="E19" s="7">
        <v>84032</v>
      </c>
      <c r="F19" s="7">
        <v>93264</v>
      </c>
      <c r="G19" s="7">
        <v>116438</v>
      </c>
      <c r="H19" s="7">
        <v>114739</v>
      </c>
      <c r="J19" t="s">
        <v>24</v>
      </c>
    </row>
    <row r="20" spans="3:11" x14ac:dyDescent="0.3">
      <c r="C20" s="1" t="s">
        <v>6</v>
      </c>
      <c r="D20" s="7">
        <v>108063</v>
      </c>
      <c r="E20" s="7">
        <v>116462</v>
      </c>
      <c r="F20" s="7">
        <v>133151</v>
      </c>
      <c r="G20" s="7">
        <v>155885</v>
      </c>
      <c r="H20" s="7">
        <v>178491</v>
      </c>
      <c r="J20" t="s">
        <v>24</v>
      </c>
    </row>
    <row r="21" spans="3:11" x14ac:dyDescent="0.3">
      <c r="C21" s="1" t="s">
        <v>7</v>
      </c>
      <c r="D21" s="8">
        <v>140332</v>
      </c>
      <c r="E21" s="8">
        <v>160978</v>
      </c>
      <c r="F21" s="7">
        <v>201139</v>
      </c>
      <c r="G21" s="7">
        <v>237680</v>
      </c>
      <c r="H21" s="7">
        <v>291066</v>
      </c>
    </row>
    <row r="23" spans="3:11" x14ac:dyDescent="0.3">
      <c r="C23" s="4" t="s">
        <v>65</v>
      </c>
      <c r="D23" t="s">
        <v>21</v>
      </c>
    </row>
    <row r="25" spans="3:11" ht="28.8" x14ac:dyDescent="0.3">
      <c r="C25" s="2" t="s">
        <v>8</v>
      </c>
      <c r="D25" s="3" t="s">
        <v>0</v>
      </c>
      <c r="E25" s="3" t="s">
        <v>1</v>
      </c>
      <c r="F25" s="3" t="s">
        <v>4</v>
      </c>
      <c r="G25" s="3" t="s">
        <v>2</v>
      </c>
      <c r="H25" s="3" t="s">
        <v>3</v>
      </c>
      <c r="J25" s="4" t="s">
        <v>12</v>
      </c>
    </row>
    <row r="26" spans="3:11" x14ac:dyDescent="0.3">
      <c r="C26" s="1" t="s">
        <v>5</v>
      </c>
      <c r="D26" s="1">
        <v>1.84</v>
      </c>
      <c r="E26" s="1">
        <v>2.61</v>
      </c>
      <c r="F26" s="1">
        <v>2.61</v>
      </c>
      <c r="G26" s="1">
        <v>1.71</v>
      </c>
      <c r="H26" s="1">
        <v>1.22</v>
      </c>
      <c r="J26" t="s">
        <v>16</v>
      </c>
    </row>
    <row r="27" spans="3:11" x14ac:dyDescent="0.3">
      <c r="C27" s="1" t="s">
        <v>6</v>
      </c>
      <c r="D27" s="1">
        <v>2.19</v>
      </c>
      <c r="E27" s="1">
        <v>1.67</v>
      </c>
      <c r="F27" s="1">
        <v>2.21</v>
      </c>
      <c r="G27" s="1">
        <v>1.79</v>
      </c>
      <c r="H27" s="6">
        <v>1.68</v>
      </c>
      <c r="J27" t="s">
        <v>20</v>
      </c>
    </row>
    <row r="28" spans="3:11" x14ac:dyDescent="0.3">
      <c r="C28" s="1" t="s">
        <v>7</v>
      </c>
      <c r="D28" s="1">
        <v>2.69</v>
      </c>
      <c r="E28" s="1">
        <v>2.61</v>
      </c>
      <c r="F28" s="1">
        <v>2.11</v>
      </c>
      <c r="G28" s="1">
        <v>1.58</v>
      </c>
      <c r="H28" s="1">
        <v>1.71</v>
      </c>
      <c r="J28" t="s">
        <v>17</v>
      </c>
    </row>
    <row r="30" spans="3:11" x14ac:dyDescent="0.3">
      <c r="C30" s="4" t="s">
        <v>67</v>
      </c>
      <c r="D30" s="5" t="s">
        <v>11</v>
      </c>
      <c r="E30" s="5"/>
      <c r="F30" s="5"/>
      <c r="G30" s="5"/>
      <c r="H30" s="5"/>
      <c r="I30" s="5"/>
      <c r="J30" s="5"/>
      <c r="K30" s="5"/>
    </row>
    <row r="31" spans="3:11" x14ac:dyDescent="0.3">
      <c r="C31" s="4"/>
    </row>
    <row r="32" spans="3:11" ht="28.8" x14ac:dyDescent="0.3">
      <c r="C32" s="2" t="s">
        <v>8</v>
      </c>
      <c r="D32" s="3" t="s">
        <v>0</v>
      </c>
      <c r="E32" s="3" t="s">
        <v>1</v>
      </c>
      <c r="F32" s="3" t="s">
        <v>4</v>
      </c>
      <c r="G32" s="3" t="s">
        <v>2</v>
      </c>
      <c r="H32" s="3" t="s">
        <v>3</v>
      </c>
    </row>
    <row r="33" spans="3:12" x14ac:dyDescent="0.3">
      <c r="C33" s="1" t="s">
        <v>5</v>
      </c>
      <c r="D33" s="42">
        <f>Calculations!C6</f>
        <v>0.27937656005115685</v>
      </c>
      <c r="E33" s="42">
        <f>Calculations!D6</f>
        <v>0.37177131342821784</v>
      </c>
      <c r="F33" s="42">
        <f>Calculations!E6</f>
        <v>0.27263904271744727</v>
      </c>
      <c r="G33" s="42">
        <f>Calculations!F6</f>
        <v>0.39318582613923286</v>
      </c>
      <c r="H33" s="42">
        <f>Calculations!G6</f>
        <v>0.25822557083467695</v>
      </c>
      <c r="J33">
        <f>SUM(D33:H33)/5</f>
        <v>0.3150396626341464</v>
      </c>
      <c r="K33" s="43">
        <f>AVERAGE(D33:H33)</f>
        <v>0.3150396626341464</v>
      </c>
      <c r="L33">
        <f>STDEV(D33:H33)</f>
        <v>6.2495626956107629E-2</v>
      </c>
    </row>
    <row r="34" spans="3:12" x14ac:dyDescent="0.3">
      <c r="C34" s="1" t="s">
        <v>6</v>
      </c>
      <c r="D34" s="42">
        <f>Calculations!C11</f>
        <v>8.5316485485318755E-2</v>
      </c>
      <c r="E34" s="42">
        <f>Calculations!D11</f>
        <v>0.13162660355309028</v>
      </c>
      <c r="F34" s="42">
        <f>Calculations!E11</f>
        <v>8.1796234290392109E-2</v>
      </c>
      <c r="G34" s="42">
        <f>Calculations!F11</f>
        <v>0.16816645255156043</v>
      </c>
      <c r="H34" s="42">
        <f>Calculations!G11</f>
        <v>0.11787716968922803</v>
      </c>
      <c r="J34">
        <f t="shared" ref="J34:J35" si="0">SUM(D34:H34)/5</f>
        <v>0.11695658911391793</v>
      </c>
      <c r="K34" s="43">
        <f t="shared" ref="K34:K35" si="1">AVERAGE(D34:H34)</f>
        <v>0.11695658911391793</v>
      </c>
      <c r="L34">
        <f t="shared" ref="L34:L35" si="2">STDEV(D34:H34)</f>
        <v>3.5622512595576E-2</v>
      </c>
    </row>
    <row r="35" spans="3:12" x14ac:dyDescent="0.3">
      <c r="C35" s="1" t="s">
        <v>7</v>
      </c>
      <c r="D35" s="42">
        <f>Calculations!C16</f>
        <v>9.7670789848359599E-2</v>
      </c>
      <c r="E35" s="42">
        <f>Calculations!D16</f>
        <v>0.16268013399967698</v>
      </c>
      <c r="F35" s="42">
        <f>Calculations!E16</f>
        <v>0.14950823275943503</v>
      </c>
      <c r="G35" s="42">
        <f>Calculations!F16</f>
        <v>0.14849868638505556</v>
      </c>
      <c r="H35" s="42">
        <f>Calculations!G16</f>
        <v>9.1153838098575579E-2</v>
      </c>
      <c r="J35">
        <f t="shared" si="0"/>
        <v>0.12990233621822056</v>
      </c>
      <c r="K35" s="43">
        <f t="shared" si="1"/>
        <v>0.12990233621822056</v>
      </c>
      <c r="L35">
        <f t="shared" si="2"/>
        <v>3.2957996503257779E-2</v>
      </c>
    </row>
    <row r="37" spans="3:12" x14ac:dyDescent="0.3">
      <c r="C37" s="4" t="s">
        <v>66</v>
      </c>
    </row>
    <row r="39" spans="3:12" ht="28.8" x14ac:dyDescent="0.3">
      <c r="C39" s="2" t="s">
        <v>8</v>
      </c>
      <c r="D39" s="3" t="s">
        <v>0</v>
      </c>
      <c r="E39" s="3" t="s">
        <v>1</v>
      </c>
      <c r="F39" s="3" t="s">
        <v>4</v>
      </c>
      <c r="G39" s="3" t="s">
        <v>2</v>
      </c>
      <c r="H39" s="3" t="s">
        <v>3</v>
      </c>
    </row>
    <row r="40" spans="3:12" x14ac:dyDescent="0.3">
      <c r="C40" s="1" t="s">
        <v>5</v>
      </c>
      <c r="D40" s="42">
        <f>Calculations!K6</f>
        <v>0.33858279587591161</v>
      </c>
      <c r="E40" s="42">
        <f>Calculations!L6</f>
        <v>0.46585445098521094</v>
      </c>
      <c r="F40" s="42">
        <f>Calculations!M6</f>
        <v>0.33575722743518532</v>
      </c>
      <c r="G40" s="42">
        <f>Calculations!N6</f>
        <v>0.48180768158040066</v>
      </c>
      <c r="H40" s="42">
        <f>Calculations!O6</f>
        <v>0.33836359050832931</v>
      </c>
    </row>
    <row r="41" spans="3:12" x14ac:dyDescent="0.3">
      <c r="C41" s="1" t="s">
        <v>6</v>
      </c>
      <c r="D41" s="42">
        <f>Calculations!K11</f>
        <v>9.9261894572972256E-2</v>
      </c>
      <c r="E41" s="42">
        <f>Calculations!L11</f>
        <v>0.15486094248963483</v>
      </c>
      <c r="F41" s="42">
        <f>Calculations!M11</f>
        <v>9.9566167596860627E-2</v>
      </c>
      <c r="G41" s="42">
        <f>Calculations!N11</f>
        <v>0.20927439310621485</v>
      </c>
      <c r="H41" s="42">
        <f>Calculations!O11</f>
        <v>0.14919765656223846</v>
      </c>
    </row>
    <row r="42" spans="3:12" x14ac:dyDescent="0.3">
      <c r="C42" s="1" t="s">
        <v>7</v>
      </c>
      <c r="D42" s="42">
        <f>Calculations!K16</f>
        <v>0.11548556547488316</v>
      </c>
      <c r="E42" s="42">
        <f>Calculations!L16</f>
        <v>0.19425704711463143</v>
      </c>
      <c r="F42" s="42">
        <f>Calculations!M16</f>
        <v>0.18454248749944269</v>
      </c>
      <c r="G42" s="42">
        <f>Calculations!N16</f>
        <v>0.18497888350001659</v>
      </c>
      <c r="H42" s="42">
        <f>Calculations!O16</f>
        <v>0.11872400009334683</v>
      </c>
    </row>
    <row r="44" spans="3:12" x14ac:dyDescent="0.3">
      <c r="C44" s="4" t="s">
        <v>9</v>
      </c>
      <c r="E44" s="5" t="s">
        <v>10</v>
      </c>
      <c r="F44" s="5"/>
      <c r="G44" s="5"/>
      <c r="H44" s="5"/>
      <c r="I44" s="5"/>
      <c r="J44" s="5"/>
      <c r="K44" s="5"/>
      <c r="L44" s="5"/>
    </row>
    <row r="46" spans="3:12" ht="28.8" x14ac:dyDescent="0.3">
      <c r="C46" s="2" t="s">
        <v>8</v>
      </c>
      <c r="D46" s="3" t="s">
        <v>0</v>
      </c>
      <c r="E46" s="3" t="s">
        <v>1</v>
      </c>
      <c r="F46" s="3" t="s">
        <v>4</v>
      </c>
      <c r="G46" s="3" t="s">
        <v>2</v>
      </c>
      <c r="H46" s="3" t="s">
        <v>3</v>
      </c>
    </row>
    <row r="47" spans="3:12" x14ac:dyDescent="0.3">
      <c r="C47" s="1" t="s">
        <v>5</v>
      </c>
      <c r="D47" s="42">
        <f>Calculations!C25</f>
        <v>0.33140094945837684</v>
      </c>
      <c r="E47" s="42">
        <f>Calculations!D25</f>
        <v>0.44638880258562552</v>
      </c>
      <c r="F47" s="42">
        <f>Calculations!E25</f>
        <v>0.32476523906977917</v>
      </c>
      <c r="G47" s="42">
        <f>Calculations!F25</f>
        <v>0.45195492733294901</v>
      </c>
      <c r="H47" s="42">
        <f>Calculations!G25</f>
        <v>0.30284300051907226</v>
      </c>
    </row>
    <row r="48" spans="3:12" x14ac:dyDescent="0.3">
      <c r="C48" s="1" t="s">
        <v>6</v>
      </c>
      <c r="D48" s="42">
        <f>Calculations!C30</f>
        <v>9.7312257979492708E-2</v>
      </c>
      <c r="E48" s="42">
        <f>Calculations!D30</f>
        <v>0.15094420927645003</v>
      </c>
      <c r="F48" s="42">
        <f>Calculations!E30</f>
        <v>9.4162317088708564E-2</v>
      </c>
      <c r="G48" s="42">
        <f>Calculations!F30</f>
        <v>0.19367503378105744</v>
      </c>
      <c r="H48" s="42">
        <f>Calculations!G30</f>
        <v>0.13803387019175822</v>
      </c>
    </row>
    <row r="49" spans="3:8" x14ac:dyDescent="0.3">
      <c r="C49" s="1" t="s">
        <v>7</v>
      </c>
      <c r="D49" s="42">
        <f>Calculations!C35</f>
        <v>0.11272545701978715</v>
      </c>
      <c r="E49" s="42">
        <f>Calculations!D35</f>
        <v>0.18771406784342926</v>
      </c>
      <c r="F49" s="42">
        <f>Calculations!E35</f>
        <v>0.1781087473771629</v>
      </c>
      <c r="G49" s="42">
        <f>Calculations!F35</f>
        <v>0.18150009118330199</v>
      </c>
      <c r="H49" s="42">
        <f>Calculations!G35</f>
        <v>0.11253015713282798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5FF6-96DE-4989-8DF8-9B6E623466C3}">
  <dimension ref="B1:O35"/>
  <sheetViews>
    <sheetView workbookViewId="0">
      <selection activeCell="C9" sqref="C9"/>
    </sheetView>
  </sheetViews>
  <sheetFormatPr defaultRowHeight="14.4" x14ac:dyDescent="0.3"/>
  <cols>
    <col min="2" max="2" width="31.109375" bestFit="1" customWidth="1"/>
    <col min="3" max="3" width="10.6640625" bestFit="1" customWidth="1"/>
    <col min="4" max="5" width="10.5546875" bestFit="1" customWidth="1"/>
    <col min="6" max="7" width="11.5546875" bestFit="1" customWidth="1"/>
    <col min="10" max="10" width="31.109375" bestFit="1" customWidth="1"/>
    <col min="11" max="11" width="13.88671875" bestFit="1" customWidth="1"/>
    <col min="12" max="15" width="9.88671875" bestFit="1" customWidth="1"/>
  </cols>
  <sheetData>
    <row r="1" spans="2:15" x14ac:dyDescent="0.3">
      <c r="B1" s="9" t="s">
        <v>63</v>
      </c>
      <c r="J1" s="9" t="s">
        <v>64</v>
      </c>
    </row>
    <row r="3" spans="2:15" x14ac:dyDescent="0.3">
      <c r="B3" s="10" t="s">
        <v>25</v>
      </c>
      <c r="C3" s="14" t="s">
        <v>0</v>
      </c>
      <c r="D3" s="14" t="s">
        <v>1</v>
      </c>
      <c r="E3" s="14" t="s">
        <v>4</v>
      </c>
      <c r="F3" s="14" t="s">
        <v>2</v>
      </c>
      <c r="G3" s="14" t="s">
        <v>3</v>
      </c>
      <c r="J3" s="10" t="s">
        <v>25</v>
      </c>
      <c r="K3" s="14" t="s">
        <v>0</v>
      </c>
      <c r="L3" s="14" t="s">
        <v>1</v>
      </c>
      <c r="M3" s="14" t="s">
        <v>4</v>
      </c>
      <c r="N3" s="14" t="s">
        <v>2</v>
      </c>
      <c r="O3" s="14" t="s">
        <v>3</v>
      </c>
    </row>
    <row r="4" spans="2:15" x14ac:dyDescent="0.3">
      <c r="B4" s="11" t="s">
        <v>26</v>
      </c>
      <c r="C4" s="15">
        <f>Workings!C10</f>
        <v>21626.260137000001</v>
      </c>
      <c r="D4" s="15">
        <f>Workings!D10</f>
        <v>31240.687010000001</v>
      </c>
      <c r="E4" s="15">
        <f>Workings!E10</f>
        <v>25427.40768</v>
      </c>
      <c r="F4" s="15">
        <f>Workings!F10</f>
        <v>45781.771223999996</v>
      </c>
      <c r="G4" s="15">
        <f>Workings!G10</f>
        <v>29628.543772000001</v>
      </c>
      <c r="J4" s="11" t="s">
        <v>26</v>
      </c>
      <c r="K4" s="15">
        <f>Workings!C10</f>
        <v>21626.260137000001</v>
      </c>
      <c r="L4" s="15">
        <f>Workings!D10</f>
        <v>31240.687010000001</v>
      </c>
      <c r="M4" s="15">
        <f>Workings!E10</f>
        <v>25427.40768</v>
      </c>
      <c r="N4" s="15">
        <f>Workings!F10</f>
        <v>45781.771223999996</v>
      </c>
      <c r="O4" s="15">
        <f>Workings!G10</f>
        <v>29628.543772000001</v>
      </c>
    </row>
    <row r="5" spans="2:15" x14ac:dyDescent="0.3">
      <c r="B5" s="11" t="s">
        <v>27</v>
      </c>
      <c r="C5" s="15">
        <f>Summary!D19</f>
        <v>77409</v>
      </c>
      <c r="D5" s="15">
        <f>Summary!E19</f>
        <v>84032</v>
      </c>
      <c r="E5" s="15">
        <f>Summary!F19</f>
        <v>93264</v>
      </c>
      <c r="F5" s="15">
        <f>Summary!G19</f>
        <v>116438</v>
      </c>
      <c r="G5" s="15">
        <f>Summary!H19</f>
        <v>114739</v>
      </c>
      <c r="J5" s="11" t="s">
        <v>35</v>
      </c>
      <c r="K5" s="15">
        <f>Workings!C12</f>
        <v>63872.885452000002</v>
      </c>
      <c r="L5" s="15">
        <f>Workings!D12</f>
        <v>67061.046522000004</v>
      </c>
      <c r="M5" s="15">
        <f>Workings!E12</f>
        <v>75731.527432000003</v>
      </c>
      <c r="N5" s="15">
        <f>Workings!F12</f>
        <v>95020.841249000005</v>
      </c>
      <c r="O5" s="15">
        <f>Workings!G12</f>
        <v>87564.219683000003</v>
      </c>
    </row>
    <row r="6" spans="2:15" x14ac:dyDescent="0.3">
      <c r="B6" s="12" t="s">
        <v>28</v>
      </c>
      <c r="C6" s="6">
        <f>C4/C5</f>
        <v>0.27937656005115685</v>
      </c>
      <c r="D6" s="6">
        <f t="shared" ref="D6:G6" si="0">D4/D5</f>
        <v>0.37177131342821784</v>
      </c>
      <c r="E6" s="6">
        <f t="shared" si="0"/>
        <v>0.27263904271744727</v>
      </c>
      <c r="F6" s="6">
        <f t="shared" si="0"/>
        <v>0.39318582613923286</v>
      </c>
      <c r="G6" s="6">
        <f t="shared" si="0"/>
        <v>0.25822557083467695</v>
      </c>
      <c r="J6" s="12" t="s">
        <v>38</v>
      </c>
      <c r="K6" s="6">
        <f>K4/K5</f>
        <v>0.33858279587591161</v>
      </c>
      <c r="L6" s="6">
        <f t="shared" ref="L6" si="1">L4/L5</f>
        <v>0.46585445098521094</v>
      </c>
      <c r="M6" s="6">
        <f t="shared" ref="M6" si="2">M4/M5</f>
        <v>0.33575722743518532</v>
      </c>
      <c r="N6" s="6">
        <f t="shared" ref="N6" si="3">N4/N5</f>
        <v>0.48180768158040066</v>
      </c>
      <c r="O6" s="6">
        <f t="shared" ref="O6" si="4">O4/O5</f>
        <v>0.33836359050832931</v>
      </c>
    </row>
    <row r="8" spans="2:15" x14ac:dyDescent="0.3">
      <c r="B8" s="10" t="s">
        <v>25</v>
      </c>
      <c r="C8" s="14" t="s">
        <v>0</v>
      </c>
      <c r="D8" s="14" t="s">
        <v>1</v>
      </c>
      <c r="E8" s="14" t="s">
        <v>4</v>
      </c>
      <c r="F8" s="14" t="s">
        <v>2</v>
      </c>
      <c r="G8" s="14" t="s">
        <v>3</v>
      </c>
      <c r="J8" s="10" t="s">
        <v>25</v>
      </c>
      <c r="K8" s="14" t="s">
        <v>0</v>
      </c>
      <c r="L8" s="14" t="s">
        <v>1</v>
      </c>
      <c r="M8" s="14" t="s">
        <v>4</v>
      </c>
      <c r="N8" s="14" t="s">
        <v>2</v>
      </c>
      <c r="O8" s="14" t="s">
        <v>3</v>
      </c>
    </row>
    <row r="9" spans="2:15" x14ac:dyDescent="0.3">
      <c r="B9" s="11" t="s">
        <v>29</v>
      </c>
      <c r="C9" s="15">
        <f>Workings!C21</f>
        <v>9219.5553710000004</v>
      </c>
      <c r="D9" s="15">
        <f>Workings!D21</f>
        <v>15329.497503000001</v>
      </c>
      <c r="E9" s="15">
        <f>Workings!E21</f>
        <v>10891.250392</v>
      </c>
      <c r="F9" s="15">
        <f>Workings!F21</f>
        <v>26214.627455999998</v>
      </c>
      <c r="G9" s="15">
        <f>Workings!G21</f>
        <v>21040.013895</v>
      </c>
      <c r="J9" s="11" t="s">
        <v>29</v>
      </c>
      <c r="K9" s="15">
        <f>Workings!C21</f>
        <v>9219.5553710000004</v>
      </c>
      <c r="L9" s="15">
        <f>Workings!D21</f>
        <v>15329.497503000001</v>
      </c>
      <c r="M9" s="15">
        <f>Workings!E21</f>
        <v>10891.250392</v>
      </c>
      <c r="N9" s="15">
        <f>Workings!F21</f>
        <v>26214.627455999998</v>
      </c>
      <c r="O9" s="15">
        <f>Workings!G21</f>
        <v>21040.013895</v>
      </c>
    </row>
    <row r="10" spans="2:15" x14ac:dyDescent="0.3">
      <c r="B10" s="12" t="s">
        <v>30</v>
      </c>
      <c r="C10" s="15">
        <f>Summary!D20</f>
        <v>108063</v>
      </c>
      <c r="D10" s="15">
        <f>Summary!E20</f>
        <v>116462</v>
      </c>
      <c r="E10" s="15">
        <f>Summary!F20</f>
        <v>133151</v>
      </c>
      <c r="F10" s="15">
        <f>Summary!G20</f>
        <v>155885</v>
      </c>
      <c r="G10" s="15">
        <f>Summary!H20</f>
        <v>178491</v>
      </c>
      <c r="J10" s="11" t="s">
        <v>36</v>
      </c>
      <c r="K10" s="15">
        <f>Workings!C23</f>
        <v>92881.114254999993</v>
      </c>
      <c r="L10" s="15">
        <f>Workings!D23</f>
        <v>98988.791211999996</v>
      </c>
      <c r="M10" s="15">
        <f>Workings!E23</f>
        <v>109387.06043300001</v>
      </c>
      <c r="N10" s="15">
        <f>Workings!F23</f>
        <v>125264.38168999999</v>
      </c>
      <c r="O10" s="15">
        <f>Workings!G23</f>
        <v>141021.07485999999</v>
      </c>
    </row>
    <row r="11" spans="2:15" x14ac:dyDescent="0.3">
      <c r="B11" s="12" t="s">
        <v>34</v>
      </c>
      <c r="C11" s="6">
        <f>C9/C10</f>
        <v>8.5316485485318755E-2</v>
      </c>
      <c r="D11" s="6">
        <f t="shared" ref="D11" si="5">D9/D10</f>
        <v>0.13162660355309028</v>
      </c>
      <c r="E11" s="6">
        <f t="shared" ref="E11" si="6">E9/E10</f>
        <v>8.1796234290392109E-2</v>
      </c>
      <c r="F11" s="6">
        <f t="shared" ref="F11" si="7">F9/F10</f>
        <v>0.16816645255156043</v>
      </c>
      <c r="G11" s="6">
        <f t="shared" ref="G11" si="8">G9/G10</f>
        <v>0.11787716968922803</v>
      </c>
      <c r="J11" s="12" t="s">
        <v>37</v>
      </c>
      <c r="K11" s="6">
        <f>K9/K10</f>
        <v>9.9261894572972256E-2</v>
      </c>
      <c r="L11" s="6">
        <f t="shared" ref="L11" si="9">L9/L10</f>
        <v>0.15486094248963483</v>
      </c>
      <c r="M11" s="6">
        <f t="shared" ref="M11" si="10">M9/M10</f>
        <v>9.9566167596860627E-2</v>
      </c>
      <c r="N11" s="6">
        <f t="shared" ref="N11" si="11">N9/N10</f>
        <v>0.20927439310621485</v>
      </c>
      <c r="O11" s="6">
        <f t="shared" ref="O11" si="12">O9/O10</f>
        <v>0.14919765656223846</v>
      </c>
    </row>
    <row r="13" spans="2:15" x14ac:dyDescent="0.3">
      <c r="B13" s="10" t="s">
        <v>25</v>
      </c>
      <c r="C13" s="14" t="s">
        <v>0</v>
      </c>
      <c r="D13" s="14" t="s">
        <v>1</v>
      </c>
      <c r="E13" s="14" t="s">
        <v>4</v>
      </c>
      <c r="F13" s="14" t="s">
        <v>2</v>
      </c>
      <c r="G13" s="14" t="s">
        <v>3</v>
      </c>
      <c r="J13" s="10" t="s">
        <v>25</v>
      </c>
      <c r="K13" s="14" t="s">
        <v>0</v>
      </c>
      <c r="L13" s="14" t="s">
        <v>1</v>
      </c>
      <c r="M13" s="14" t="s">
        <v>4</v>
      </c>
      <c r="N13" s="14" t="s">
        <v>2</v>
      </c>
      <c r="O13" s="14" t="s">
        <v>3</v>
      </c>
    </row>
    <row r="14" spans="2:15" x14ac:dyDescent="0.3">
      <c r="B14" s="11" t="s">
        <v>31</v>
      </c>
      <c r="C14" s="15">
        <f>Workings!C32</f>
        <v>13706.337281</v>
      </c>
      <c r="D14" s="15">
        <f>Workings!D32</f>
        <v>26187.922611000002</v>
      </c>
      <c r="E14" s="15">
        <f>Workings!E32</f>
        <v>30071.936429000001</v>
      </c>
      <c r="F14" s="15">
        <f>Workings!F32</f>
        <v>35295.167780000003</v>
      </c>
      <c r="G14" s="15">
        <f>Workings!G32</f>
        <v>26531.783039999998</v>
      </c>
      <c r="J14" s="11" t="s">
        <v>31</v>
      </c>
      <c r="K14" s="15">
        <f>Workings!C32</f>
        <v>13706.337281</v>
      </c>
      <c r="L14" s="15">
        <f>Workings!D32</f>
        <v>26187.922611000002</v>
      </c>
      <c r="M14" s="15">
        <f>Workings!E32</f>
        <v>30071.936429000001</v>
      </c>
      <c r="N14" s="15">
        <f>Workings!F32</f>
        <v>35295.167780000003</v>
      </c>
      <c r="O14" s="15">
        <f>Workings!G32</f>
        <v>26531.783039999998</v>
      </c>
    </row>
    <row r="15" spans="2:15" x14ac:dyDescent="0.3">
      <c r="B15" s="12" t="s">
        <v>32</v>
      </c>
      <c r="C15" s="15">
        <f>Summary!D21</f>
        <v>140332</v>
      </c>
      <c r="D15" s="15">
        <f>Summary!E21</f>
        <v>160978</v>
      </c>
      <c r="E15" s="15">
        <f>Summary!F21</f>
        <v>201139</v>
      </c>
      <c r="F15" s="15">
        <f>Summary!G21</f>
        <v>237680</v>
      </c>
      <c r="G15" s="15">
        <f>Summary!H21</f>
        <v>291066</v>
      </c>
      <c r="J15" s="11" t="s">
        <v>40</v>
      </c>
      <c r="K15" s="15">
        <f>Workings!C34</f>
        <v>118684.41934399999</v>
      </c>
      <c r="L15" s="15">
        <f>Workings!D34</f>
        <v>134810.669677</v>
      </c>
      <c r="M15" s="15">
        <f>Workings!E34</f>
        <v>162953.999572</v>
      </c>
      <c r="N15" s="15">
        <f>Workings!F34</f>
        <v>190806.46997199999</v>
      </c>
      <c r="O15" s="15">
        <f>Workings!G34</f>
        <v>223474.47036100001</v>
      </c>
    </row>
    <row r="16" spans="2:15" x14ac:dyDescent="0.3">
      <c r="B16" s="12" t="s">
        <v>33</v>
      </c>
      <c r="C16" s="13">
        <f>C14/C15</f>
        <v>9.7670789848359599E-2</v>
      </c>
      <c r="D16" s="13">
        <f t="shared" ref="D16" si="13">D14/D15</f>
        <v>0.16268013399967698</v>
      </c>
      <c r="E16" s="13">
        <f t="shared" ref="E16" si="14">E14/E15</f>
        <v>0.14950823275943503</v>
      </c>
      <c r="F16" s="13">
        <f t="shared" ref="F16" si="15">F14/F15</f>
        <v>0.14849868638505556</v>
      </c>
      <c r="G16" s="13">
        <f t="shared" ref="G16" si="16">G14/G15</f>
        <v>9.1153838098575579E-2</v>
      </c>
      <c r="J16" s="12" t="s">
        <v>39</v>
      </c>
      <c r="K16" s="6">
        <f>K14/K15</f>
        <v>0.11548556547488316</v>
      </c>
      <c r="L16" s="6">
        <f t="shared" ref="L16" si="17">L14/L15</f>
        <v>0.19425704711463143</v>
      </c>
      <c r="M16" s="6">
        <f t="shared" ref="M16" si="18">M14/M15</f>
        <v>0.18454248749944269</v>
      </c>
      <c r="N16" s="6">
        <f t="shared" ref="N16" si="19">N14/N15</f>
        <v>0.18497888350001659</v>
      </c>
      <c r="O16" s="6">
        <f t="shared" ref="O16" si="20">O14/O15</f>
        <v>0.11872400009334683</v>
      </c>
    </row>
    <row r="20" spans="2:11" x14ac:dyDescent="0.3">
      <c r="B20" s="9" t="s">
        <v>41</v>
      </c>
    </row>
    <row r="22" spans="2:11" x14ac:dyDescent="0.3">
      <c r="B22" s="10" t="s">
        <v>25</v>
      </c>
      <c r="C22" s="14" t="s">
        <v>0</v>
      </c>
      <c r="D22" s="14" t="s">
        <v>1</v>
      </c>
      <c r="E22" s="14" t="s">
        <v>4</v>
      </c>
      <c r="F22" s="14" t="s">
        <v>2</v>
      </c>
      <c r="G22" s="14" t="s">
        <v>3</v>
      </c>
      <c r="K22" s="33"/>
    </row>
    <row r="23" spans="2:11" x14ac:dyDescent="0.3">
      <c r="B23" s="11" t="s">
        <v>42</v>
      </c>
      <c r="C23" s="15">
        <f>C4</f>
        <v>21626.260137000001</v>
      </c>
      <c r="D23" s="15">
        <f t="shared" ref="D23:G23" si="21">D4</f>
        <v>31240.687010000001</v>
      </c>
      <c r="E23" s="15">
        <f t="shared" si="21"/>
        <v>25427.40768</v>
      </c>
      <c r="F23" s="15">
        <f t="shared" si="21"/>
        <v>45781.771223999996</v>
      </c>
      <c r="G23" s="15">
        <f t="shared" si="21"/>
        <v>29628.543772000001</v>
      </c>
      <c r="K23" s="33"/>
    </row>
    <row r="24" spans="2:11" x14ac:dyDescent="0.3">
      <c r="B24" s="16" t="s">
        <v>43</v>
      </c>
      <c r="C24" s="15">
        <f>Workings!C46</f>
        <v>65257.085631000002</v>
      </c>
      <c r="D24" s="15">
        <f>Workings!D46</f>
        <v>69985.373353999996</v>
      </c>
      <c r="E24" s="15">
        <f>Workings!E46</f>
        <v>78294.732998000007</v>
      </c>
      <c r="F24" s="15">
        <f>Workings!F46</f>
        <v>101297.20566199999</v>
      </c>
      <c r="G24" s="15">
        <f>Workings!G46</f>
        <v>97834.665886999996</v>
      </c>
      <c r="K24" s="33"/>
    </row>
    <row r="25" spans="2:11" x14ac:dyDescent="0.3">
      <c r="B25" s="12" t="s">
        <v>44</v>
      </c>
      <c r="C25" s="6">
        <f>C23/C24</f>
        <v>0.33140094945837684</v>
      </c>
      <c r="D25" s="6">
        <f t="shared" ref="D25" si="22">D23/D24</f>
        <v>0.44638880258562552</v>
      </c>
      <c r="E25" s="6">
        <f t="shared" ref="E25" si="23">E23/E24</f>
        <v>0.32476523906977917</v>
      </c>
      <c r="F25" s="6">
        <f t="shared" ref="F25" si="24">F23/F24</f>
        <v>0.45195492733294901</v>
      </c>
      <c r="G25" s="6">
        <f t="shared" ref="G25" si="25">G23/G24</f>
        <v>0.30284300051907226</v>
      </c>
      <c r="K25" s="33"/>
    </row>
    <row r="26" spans="2:11" x14ac:dyDescent="0.3">
      <c r="K26" s="33"/>
    </row>
    <row r="27" spans="2:11" x14ac:dyDescent="0.3">
      <c r="B27" s="10" t="s">
        <v>25</v>
      </c>
      <c r="C27" s="14" t="s">
        <v>0</v>
      </c>
      <c r="D27" s="14" t="s">
        <v>1</v>
      </c>
      <c r="E27" s="14" t="s">
        <v>4</v>
      </c>
      <c r="F27" s="14" t="s">
        <v>2</v>
      </c>
      <c r="G27" s="14" t="s">
        <v>3</v>
      </c>
      <c r="K27" s="33"/>
    </row>
    <row r="28" spans="2:11" x14ac:dyDescent="0.3">
      <c r="B28" s="11" t="s">
        <v>29</v>
      </c>
      <c r="C28" s="15">
        <f>C9</f>
        <v>9219.5553710000004</v>
      </c>
      <c r="D28" s="15">
        <f t="shared" ref="D28:G28" si="26">D9</f>
        <v>15329.497503000001</v>
      </c>
      <c r="E28" s="15">
        <f t="shared" si="26"/>
        <v>10891.250392</v>
      </c>
      <c r="F28" s="15">
        <f t="shared" si="26"/>
        <v>26214.627455999998</v>
      </c>
      <c r="G28" s="15">
        <f t="shared" si="26"/>
        <v>21040.013895</v>
      </c>
      <c r="K28" s="33"/>
    </row>
    <row r="29" spans="2:11" x14ac:dyDescent="0.3">
      <c r="B29" s="12" t="s">
        <v>45</v>
      </c>
      <c r="C29" s="15">
        <f>Workings!C56</f>
        <v>94741.973543999993</v>
      </c>
      <c r="D29" s="15">
        <f>Workings!D56</f>
        <v>101557.37392300001</v>
      </c>
      <c r="E29" s="15">
        <f>Workings!E56</f>
        <v>115664.63877200001</v>
      </c>
      <c r="F29" s="15">
        <f>Workings!F56</f>
        <v>135353.67436999999</v>
      </c>
      <c r="G29" s="15">
        <f>Workings!G56</f>
        <v>152426.457838</v>
      </c>
    </row>
    <row r="30" spans="2:11" x14ac:dyDescent="0.3">
      <c r="B30" s="12" t="s">
        <v>46</v>
      </c>
      <c r="C30" s="6">
        <f>C28/C29</f>
        <v>9.7312257979492708E-2</v>
      </c>
      <c r="D30" s="6">
        <f t="shared" ref="D30" si="27">D28/D29</f>
        <v>0.15094420927645003</v>
      </c>
      <c r="E30" s="6">
        <f t="shared" ref="E30" si="28">E28/E29</f>
        <v>9.4162317088708564E-2</v>
      </c>
      <c r="F30" s="6">
        <f t="shared" ref="F30" si="29">F28/F29</f>
        <v>0.19367503378105744</v>
      </c>
      <c r="G30" s="6">
        <f t="shared" ref="G30" si="30">G28/G29</f>
        <v>0.13803387019175822</v>
      </c>
    </row>
    <row r="32" spans="2:11" x14ac:dyDescent="0.3">
      <c r="B32" s="10" t="s">
        <v>25</v>
      </c>
      <c r="C32" s="14" t="s">
        <v>0</v>
      </c>
      <c r="D32" s="14" t="s">
        <v>1</v>
      </c>
      <c r="E32" s="14" t="s">
        <v>4</v>
      </c>
      <c r="F32" s="14" t="s">
        <v>2</v>
      </c>
      <c r="G32" s="14" t="s">
        <v>3</v>
      </c>
    </row>
    <row r="33" spans="2:7" x14ac:dyDescent="0.3">
      <c r="B33" s="11" t="s">
        <v>31</v>
      </c>
      <c r="C33" s="15">
        <f>C14</f>
        <v>13706.337281</v>
      </c>
      <c r="D33" s="15">
        <f t="shared" ref="D33:G33" si="31">D14</f>
        <v>26187.922611000002</v>
      </c>
      <c r="E33" s="15">
        <f t="shared" si="31"/>
        <v>30071.936429000001</v>
      </c>
      <c r="F33" s="15">
        <f t="shared" si="31"/>
        <v>35295.167780000003</v>
      </c>
      <c r="G33" s="15">
        <f t="shared" si="31"/>
        <v>26531.783039999998</v>
      </c>
    </row>
    <row r="34" spans="2:7" x14ac:dyDescent="0.3">
      <c r="B34" s="12" t="s">
        <v>47</v>
      </c>
      <c r="C34" s="15">
        <f>Workings!C66</f>
        <v>121590.434347</v>
      </c>
      <c r="D34" s="15">
        <f>Workings!D66</f>
        <v>139509.64310700001</v>
      </c>
      <c r="E34" s="15">
        <f>Workings!E66</f>
        <v>168840.31172999999</v>
      </c>
      <c r="F34" s="15">
        <f>Workings!F66</f>
        <v>194463.63662899999</v>
      </c>
      <c r="G34" s="15">
        <f>Workings!G66</f>
        <v>235774.86885299999</v>
      </c>
    </row>
    <row r="35" spans="2:7" x14ac:dyDescent="0.3">
      <c r="B35" s="12" t="s">
        <v>48</v>
      </c>
      <c r="C35" s="6">
        <f>C33/C34</f>
        <v>0.11272545701978715</v>
      </c>
      <c r="D35" s="6">
        <f t="shared" ref="D35" si="32">D33/D34</f>
        <v>0.18771406784342926</v>
      </c>
      <c r="E35" s="6">
        <f t="shared" ref="E35" si="33">E33/E34</f>
        <v>0.1781087473771629</v>
      </c>
      <c r="F35" s="6">
        <f t="shared" ref="F35" si="34">F33/F34</f>
        <v>0.18150009118330199</v>
      </c>
      <c r="G35" s="6">
        <f t="shared" ref="G35" si="35">G33/G34</f>
        <v>0.11253015713282798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A8DC6-8599-42D9-96A3-94E2C915F865}">
  <dimension ref="B2:I66"/>
  <sheetViews>
    <sheetView topLeftCell="A11" workbookViewId="0">
      <selection activeCell="D51" sqref="D51"/>
    </sheetView>
  </sheetViews>
  <sheetFormatPr defaultRowHeight="14.4" x14ac:dyDescent="0.3"/>
  <cols>
    <col min="2" max="2" width="31.109375" bestFit="1" customWidth="1"/>
    <col min="3" max="7" width="16.33203125" style="17" bestFit="1" customWidth="1"/>
    <col min="8" max="8" width="13.44140625" bestFit="1" customWidth="1"/>
  </cols>
  <sheetData>
    <row r="2" spans="2:7" x14ac:dyDescent="0.3">
      <c r="B2" s="22" t="s">
        <v>25</v>
      </c>
      <c r="C2" s="23" t="s">
        <v>0</v>
      </c>
      <c r="D2" s="23" t="s">
        <v>1</v>
      </c>
      <c r="E2" s="23" t="s">
        <v>4</v>
      </c>
      <c r="F2" s="23" t="s">
        <v>2</v>
      </c>
      <c r="G2" s="23" t="s">
        <v>3</v>
      </c>
    </row>
    <row r="3" spans="2:7" x14ac:dyDescent="0.3">
      <c r="B3" s="1" t="s">
        <v>49</v>
      </c>
      <c r="C3" s="7">
        <v>811609528</v>
      </c>
      <c r="D3" s="7">
        <f>22048328040-11945660000</f>
        <v>10102668040</v>
      </c>
      <c r="E3" s="7">
        <f>12626985439-1800000000</f>
        <v>10826985439</v>
      </c>
      <c r="F3" s="7">
        <f>39244049170-29769380000</f>
        <v>9474669170</v>
      </c>
      <c r="G3" s="7">
        <f>26856975057-20859676000</f>
        <v>5997299057</v>
      </c>
    </row>
    <row r="4" spans="2:7" x14ac:dyDescent="0.3">
      <c r="B4" s="1" t="s">
        <v>50</v>
      </c>
      <c r="C4" s="7">
        <v>7067997124</v>
      </c>
      <c r="D4" s="7">
        <v>3982461794</v>
      </c>
      <c r="E4" s="7">
        <v>2454907094</v>
      </c>
      <c r="F4" s="7">
        <v>1985450188</v>
      </c>
      <c r="G4" s="7">
        <v>2236482293</v>
      </c>
    </row>
    <row r="5" spans="2:7" x14ac:dyDescent="0.3">
      <c r="B5" s="1" t="s">
        <v>51</v>
      </c>
      <c r="C5" s="7">
        <v>1048695313</v>
      </c>
      <c r="D5" s="7">
        <v>4831200000</v>
      </c>
      <c r="E5" s="7">
        <v>9902700000</v>
      </c>
      <c r="F5" s="7">
        <v>4210500000</v>
      </c>
      <c r="G5" s="7">
        <v>0</v>
      </c>
    </row>
    <row r="6" spans="2:7" x14ac:dyDescent="0.3">
      <c r="B6" s="1" t="s">
        <v>52</v>
      </c>
      <c r="C6" s="7">
        <v>12623564000</v>
      </c>
      <c r="D6" s="7">
        <v>11945660000</v>
      </c>
      <c r="E6" s="7">
        <v>1800000000</v>
      </c>
      <c r="F6" s="7">
        <v>29769380000</v>
      </c>
      <c r="G6" s="7">
        <v>20859676000</v>
      </c>
    </row>
    <row r="7" spans="2:7" x14ac:dyDescent="0.3">
      <c r="B7" s="1" t="s">
        <v>53</v>
      </c>
      <c r="C7" s="7">
        <v>74394172</v>
      </c>
      <c r="D7" s="7">
        <v>378697176</v>
      </c>
      <c r="E7" s="7">
        <v>442815147</v>
      </c>
      <c r="F7" s="7">
        <v>341771866</v>
      </c>
      <c r="G7" s="7">
        <v>535086422</v>
      </c>
    </row>
    <row r="8" spans="2:7" x14ac:dyDescent="0.3">
      <c r="B8" s="20" t="s">
        <v>26</v>
      </c>
      <c r="C8" s="21">
        <f>SUM(C3:C7)</f>
        <v>21626260137</v>
      </c>
      <c r="D8" s="21">
        <f t="shared" ref="D8:G8" si="0">SUM(D3:D7)</f>
        <v>31240687010</v>
      </c>
      <c r="E8" s="21">
        <f t="shared" si="0"/>
        <v>25427407680</v>
      </c>
      <c r="F8" s="21">
        <f t="shared" si="0"/>
        <v>45781771224</v>
      </c>
      <c r="G8" s="21">
        <f t="shared" si="0"/>
        <v>29628543772</v>
      </c>
    </row>
    <row r="9" spans="2:7" hidden="1" x14ac:dyDescent="0.3">
      <c r="B9" s="18">
        <v>1000000</v>
      </c>
    </row>
    <row r="10" spans="2:7" x14ac:dyDescent="0.3">
      <c r="B10" s="4" t="s">
        <v>54</v>
      </c>
      <c r="C10" s="19">
        <f>C8/$B$9</f>
        <v>21626.260137000001</v>
      </c>
      <c r="D10" s="19">
        <f>D8/$B$9</f>
        <v>31240.687010000001</v>
      </c>
      <c r="E10" s="19">
        <f>E8/$B$9</f>
        <v>25427.40768</v>
      </c>
      <c r="F10" s="19">
        <f>F8/$B$9</f>
        <v>45781.771223999996</v>
      </c>
      <c r="G10" s="19">
        <f>G8/$B$9</f>
        <v>29628.543772000001</v>
      </c>
    </row>
    <row r="11" spans="2:7" x14ac:dyDescent="0.3">
      <c r="B11" s="20" t="s">
        <v>35</v>
      </c>
      <c r="C11" s="21">
        <v>63872885452</v>
      </c>
      <c r="D11" s="21">
        <v>67061046522</v>
      </c>
      <c r="E11" s="21">
        <v>75731527432</v>
      </c>
      <c r="F11" s="21">
        <v>95020841249</v>
      </c>
      <c r="G11" s="21">
        <v>87564219683</v>
      </c>
    </row>
    <row r="12" spans="2:7" x14ac:dyDescent="0.3">
      <c r="B12" s="4" t="s">
        <v>54</v>
      </c>
      <c r="C12" s="19">
        <f>C11/$B$9</f>
        <v>63872.885452000002</v>
      </c>
      <c r="D12" s="19">
        <f t="shared" ref="D12:G12" si="1">D11/$B$9</f>
        <v>67061.046522000004</v>
      </c>
      <c r="E12" s="19">
        <f t="shared" si="1"/>
        <v>75731.527432000003</v>
      </c>
      <c r="F12" s="19">
        <f t="shared" si="1"/>
        <v>95020.841249000005</v>
      </c>
      <c r="G12" s="19">
        <f t="shared" si="1"/>
        <v>87564.219683000003</v>
      </c>
    </row>
    <row r="14" spans="2:7" x14ac:dyDescent="0.3">
      <c r="B14" s="25" t="s">
        <v>25</v>
      </c>
      <c r="C14" s="26" t="s">
        <v>0</v>
      </c>
      <c r="D14" s="26" t="s">
        <v>1</v>
      </c>
      <c r="E14" s="26" t="s">
        <v>4</v>
      </c>
      <c r="F14" s="26" t="s">
        <v>2</v>
      </c>
      <c r="G14" s="26" t="s">
        <v>3</v>
      </c>
    </row>
    <row r="15" spans="2:7" x14ac:dyDescent="0.3">
      <c r="B15" s="1" t="s">
        <v>49</v>
      </c>
      <c r="C15" s="7">
        <v>1558322040</v>
      </c>
      <c r="D15" s="7">
        <f>4741359383-500039726</f>
        <v>4241319657</v>
      </c>
      <c r="E15" s="7">
        <v>468553979</v>
      </c>
      <c r="F15" s="7">
        <f>7231138781-1010108818</f>
        <v>6221029963</v>
      </c>
      <c r="G15" s="7">
        <f>8910941260-619587794</f>
        <v>8291353466</v>
      </c>
    </row>
    <row r="16" spans="2:7" x14ac:dyDescent="0.3">
      <c r="B16" s="1" t="s">
        <v>50</v>
      </c>
      <c r="C16" s="7">
        <v>6141151917</v>
      </c>
      <c r="D16" s="7">
        <v>5159259737</v>
      </c>
      <c r="E16" s="7">
        <v>4883535225</v>
      </c>
      <c r="F16" s="7">
        <v>12407815815</v>
      </c>
      <c r="G16" s="7">
        <v>7535702797</v>
      </c>
    </row>
    <row r="17" spans="2:9" x14ac:dyDescent="0.3">
      <c r="B17" s="1" t="s">
        <v>51</v>
      </c>
      <c r="C17" s="7">
        <v>1215911701</v>
      </c>
      <c r="D17" s="7">
        <v>4989524816</v>
      </c>
      <c r="E17" s="7">
        <v>5231235350</v>
      </c>
      <c r="F17" s="7">
        <v>6342173790</v>
      </c>
      <c r="G17" s="7">
        <v>3780743768</v>
      </c>
    </row>
    <row r="18" spans="2:9" x14ac:dyDescent="0.3">
      <c r="B18" s="1" t="s">
        <v>52</v>
      </c>
      <c r="C18" s="7">
        <v>0</v>
      </c>
      <c r="D18" s="7">
        <v>500039726</v>
      </c>
      <c r="E18" s="7">
        <v>0</v>
      </c>
      <c r="F18" s="7">
        <v>1010108818</v>
      </c>
      <c r="G18" s="7">
        <v>619587794</v>
      </c>
    </row>
    <row r="19" spans="2:9" x14ac:dyDescent="0.3">
      <c r="B19" s="1" t="s">
        <v>53</v>
      </c>
      <c r="C19" s="7">
        <v>304169713</v>
      </c>
      <c r="D19" s="7">
        <f>327841588+111511979</f>
        <v>439353567</v>
      </c>
      <c r="E19" s="7">
        <f>213388183+94537655</f>
        <v>307925838</v>
      </c>
      <c r="F19" s="7">
        <f>86774364+146724706</f>
        <v>233499070</v>
      </c>
      <c r="G19" s="7">
        <f>649041284+163584786</f>
        <v>812626070</v>
      </c>
    </row>
    <row r="20" spans="2:9" x14ac:dyDescent="0.3">
      <c r="B20" s="27" t="s">
        <v>29</v>
      </c>
      <c r="C20" s="28">
        <f>SUM(C15:C19)</f>
        <v>9219555371</v>
      </c>
      <c r="D20" s="28">
        <f t="shared" ref="D20" si="2">SUM(D15:D19)</f>
        <v>15329497503</v>
      </c>
      <c r="E20" s="28">
        <f t="shared" ref="E20" si="3">SUM(E15:E19)</f>
        <v>10891250392</v>
      </c>
      <c r="F20" s="28">
        <f t="shared" ref="F20" si="4">SUM(F15:F19)</f>
        <v>26214627456</v>
      </c>
      <c r="G20" s="28">
        <f t="shared" ref="G20" si="5">SUM(G15:G19)</f>
        <v>21040013895</v>
      </c>
    </row>
    <row r="21" spans="2:9" x14ac:dyDescent="0.3">
      <c r="B21" s="4" t="s">
        <v>54</v>
      </c>
      <c r="C21" s="19">
        <f>C20/$B$9</f>
        <v>9219.5553710000004</v>
      </c>
      <c r="D21" s="19">
        <f>D20/$B$9</f>
        <v>15329.497503000001</v>
      </c>
      <c r="E21" s="19">
        <f>E20/$B$9</f>
        <v>10891.250392</v>
      </c>
      <c r="F21" s="19">
        <f>F20/$B$9</f>
        <v>26214.627455999998</v>
      </c>
      <c r="G21" s="19">
        <f>G20/$B$9</f>
        <v>21040.013895</v>
      </c>
    </row>
    <row r="22" spans="2:9" x14ac:dyDescent="0.3">
      <c r="B22" s="27" t="s">
        <v>36</v>
      </c>
      <c r="C22" s="28">
        <v>92881114255</v>
      </c>
      <c r="D22" s="28">
        <v>98988791212</v>
      </c>
      <c r="E22" s="28">
        <v>109387060433</v>
      </c>
      <c r="F22" s="28">
        <v>125264381690</v>
      </c>
      <c r="G22" s="28">
        <v>141021074860</v>
      </c>
    </row>
    <row r="23" spans="2:9" x14ac:dyDescent="0.3">
      <c r="B23" s="4" t="s">
        <v>54</v>
      </c>
      <c r="C23" s="19">
        <f>C22/$B$9</f>
        <v>92881.114254999993</v>
      </c>
      <c r="D23" s="19">
        <f t="shared" ref="D23" si="6">D22/$B$9</f>
        <v>98988.791211999996</v>
      </c>
      <c r="E23" s="19">
        <f t="shared" ref="E23" si="7">E22/$B$9</f>
        <v>109387.06043300001</v>
      </c>
      <c r="F23" s="19">
        <f t="shared" ref="F23" si="8">F22/$B$9</f>
        <v>125264.38168999999</v>
      </c>
      <c r="G23" s="19">
        <f t="shared" ref="G23" si="9">G22/$B$9</f>
        <v>141021.07485999999</v>
      </c>
    </row>
    <row r="25" spans="2:9" x14ac:dyDescent="0.3">
      <c r="B25" s="29" t="s">
        <v>25</v>
      </c>
      <c r="C25" s="30" t="s">
        <v>0</v>
      </c>
      <c r="D25" s="30" t="s">
        <v>1</v>
      </c>
      <c r="E25" s="30" t="s">
        <v>4</v>
      </c>
      <c r="F25" s="30" t="s">
        <v>2</v>
      </c>
      <c r="G25" s="30" t="s">
        <v>3</v>
      </c>
    </row>
    <row r="26" spans="2:9" x14ac:dyDescent="0.3">
      <c r="B26" s="1" t="s">
        <v>49</v>
      </c>
      <c r="C26" s="7">
        <v>1637483131</v>
      </c>
      <c r="D26" s="7">
        <v>7952350362</v>
      </c>
      <c r="E26" s="7">
        <v>12479697526</v>
      </c>
      <c r="F26" s="7">
        <v>4799629907</v>
      </c>
      <c r="G26" s="7">
        <v>7285636456</v>
      </c>
    </row>
    <row r="27" spans="2:9" x14ac:dyDescent="0.3">
      <c r="B27" s="1" t="s">
        <v>50</v>
      </c>
      <c r="C27" s="7">
        <v>10274403004</v>
      </c>
      <c r="D27" s="7">
        <v>7372284966</v>
      </c>
      <c r="E27" s="7">
        <v>6191827829</v>
      </c>
      <c r="F27" s="7">
        <v>20021031281</v>
      </c>
      <c r="G27" s="7">
        <v>8024171855</v>
      </c>
    </row>
    <row r="28" spans="2:9" x14ac:dyDescent="0.3">
      <c r="B28" s="1" t="s">
        <v>51</v>
      </c>
      <c r="C28" s="7">
        <v>1179844151</v>
      </c>
      <c r="D28" s="7">
        <v>10160281391</v>
      </c>
      <c r="E28" s="7">
        <v>11078728915</v>
      </c>
      <c r="F28" s="7">
        <v>10230579463</v>
      </c>
      <c r="G28" s="7">
        <v>9865211974</v>
      </c>
      <c r="I28" s="24"/>
    </row>
    <row r="29" spans="2:9" x14ac:dyDescent="0.3">
      <c r="B29" s="1" t="s">
        <v>52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</row>
    <row r="30" spans="2:9" x14ac:dyDescent="0.3">
      <c r="B30" s="1" t="s">
        <v>53</v>
      </c>
      <c r="C30" s="7">
        <v>614606995</v>
      </c>
      <c r="D30" s="7">
        <f>691105114+11900778</f>
        <v>703005892</v>
      </c>
      <c r="E30" s="7">
        <f>300730915+20951244</f>
        <v>321682159</v>
      </c>
      <c r="F30" s="7">
        <f>211388189+32538940</f>
        <v>243927129</v>
      </c>
      <c r="G30" s="7">
        <f>408174785+948587970</f>
        <v>1356762755</v>
      </c>
    </row>
    <row r="31" spans="2:9" x14ac:dyDescent="0.3">
      <c r="B31" s="31" t="s">
        <v>31</v>
      </c>
      <c r="C31" s="32">
        <f>SUM(C26:C30)</f>
        <v>13706337281</v>
      </c>
      <c r="D31" s="32">
        <f>SUM(D26:D30)</f>
        <v>26187922611</v>
      </c>
      <c r="E31" s="32">
        <f t="shared" ref="E31" si="10">SUM(E26:E30)</f>
        <v>30071936429</v>
      </c>
      <c r="F31" s="32">
        <f t="shared" ref="F31" si="11">SUM(F26:F30)</f>
        <v>35295167780</v>
      </c>
      <c r="G31" s="32">
        <f t="shared" ref="G31" si="12">SUM(G26:G30)</f>
        <v>26531783040</v>
      </c>
    </row>
    <row r="32" spans="2:9" x14ac:dyDescent="0.3">
      <c r="B32" s="4" t="s">
        <v>54</v>
      </c>
      <c r="C32" s="19">
        <f>C31/$B$9</f>
        <v>13706.337281</v>
      </c>
      <c r="D32" s="19">
        <f>D31/$B$9</f>
        <v>26187.922611000002</v>
      </c>
      <c r="E32" s="19">
        <f>E31/$B$9</f>
        <v>30071.936429000001</v>
      </c>
      <c r="F32" s="19">
        <f>F31/$B$9</f>
        <v>35295.167780000003</v>
      </c>
      <c r="G32" s="19">
        <f>G31/$B$9</f>
        <v>26531.783039999998</v>
      </c>
    </row>
    <row r="33" spans="2:7" x14ac:dyDescent="0.3">
      <c r="B33" s="31" t="s">
        <v>40</v>
      </c>
      <c r="C33" s="32">
        <v>118684419344</v>
      </c>
      <c r="D33" s="32">
        <v>134810669677</v>
      </c>
      <c r="E33" s="32">
        <v>162953999572</v>
      </c>
      <c r="F33" s="32">
        <v>190806469972</v>
      </c>
      <c r="G33" s="32">
        <v>223474470361</v>
      </c>
    </row>
    <row r="34" spans="2:7" x14ac:dyDescent="0.3">
      <c r="B34" s="4" t="s">
        <v>54</v>
      </c>
      <c r="C34" s="19">
        <f>C33/$B$9</f>
        <v>118684.41934399999</v>
      </c>
      <c r="D34" s="19">
        <f>D33/$B$9</f>
        <v>134810.669677</v>
      </c>
      <c r="E34" s="19">
        <f>E33/$B$9</f>
        <v>162953.999572</v>
      </c>
      <c r="F34" s="19">
        <f>F33/$B$9</f>
        <v>190806.46997199999</v>
      </c>
      <c r="G34" s="19">
        <f>G33/$B$9</f>
        <v>223474.47036100001</v>
      </c>
    </row>
    <row r="38" spans="2:7" x14ac:dyDescent="0.3">
      <c r="B38" s="4" t="s">
        <v>59</v>
      </c>
    </row>
    <row r="39" spans="2:7" x14ac:dyDescent="0.3">
      <c r="B39" s="22" t="s">
        <v>25</v>
      </c>
      <c r="C39" s="23" t="s">
        <v>0</v>
      </c>
      <c r="D39" s="23" t="s">
        <v>1</v>
      </c>
      <c r="E39" s="23" t="s">
        <v>4</v>
      </c>
      <c r="F39" s="23" t="s">
        <v>2</v>
      </c>
      <c r="G39" s="23" t="s">
        <v>3</v>
      </c>
    </row>
    <row r="40" spans="2:7" x14ac:dyDescent="0.3">
      <c r="B40" s="1" t="s">
        <v>55</v>
      </c>
      <c r="C40" s="7">
        <v>1384200179</v>
      </c>
      <c r="D40" s="7">
        <v>1621049238</v>
      </c>
      <c r="E40" s="7">
        <v>2057365446</v>
      </c>
      <c r="F40" s="7">
        <v>2029898760</v>
      </c>
      <c r="G40" s="7">
        <v>1843996207</v>
      </c>
    </row>
    <row r="41" spans="2:7" x14ac:dyDescent="0.3">
      <c r="B41" s="1" t="s">
        <v>56</v>
      </c>
      <c r="C41" s="7">
        <v>63872885452</v>
      </c>
      <c r="D41" s="7">
        <v>67061046522</v>
      </c>
      <c r="E41" s="7">
        <v>75731527432</v>
      </c>
      <c r="F41" s="7">
        <v>95020841249</v>
      </c>
      <c r="G41" s="7">
        <v>87564219683</v>
      </c>
    </row>
    <row r="42" spans="2:7" x14ac:dyDescent="0.3">
      <c r="B42" s="1" t="s">
        <v>57</v>
      </c>
      <c r="C42" s="7">
        <v>0</v>
      </c>
      <c r="D42" s="7">
        <v>326710474</v>
      </c>
      <c r="E42" s="7">
        <v>505840120</v>
      </c>
      <c r="F42" s="7">
        <v>4246465653</v>
      </c>
      <c r="G42" s="7">
        <v>8426449997</v>
      </c>
    </row>
    <row r="43" spans="2:7" x14ac:dyDescent="0.3">
      <c r="B43" s="1" t="s">
        <v>58</v>
      </c>
      <c r="C43" s="7">
        <v>0</v>
      </c>
      <c r="D43" s="7">
        <v>976567120</v>
      </c>
      <c r="E43" s="7">
        <v>0</v>
      </c>
      <c r="F43" s="7">
        <v>0</v>
      </c>
      <c r="G43" s="7"/>
    </row>
    <row r="44" spans="2:7" x14ac:dyDescent="0.3">
      <c r="B44" s="1"/>
      <c r="C44" s="7"/>
      <c r="D44" s="7"/>
      <c r="E44" s="7"/>
      <c r="F44" s="7"/>
      <c r="G44" s="7"/>
    </row>
    <row r="45" spans="2:7" x14ac:dyDescent="0.3">
      <c r="B45" s="20" t="s">
        <v>43</v>
      </c>
      <c r="C45" s="21">
        <f>SUM(C40:C44)</f>
        <v>65257085631</v>
      </c>
      <c r="D45" s="21">
        <f t="shared" ref="D45:G45" si="13">SUM(D40:D44)</f>
        <v>69985373354</v>
      </c>
      <c r="E45" s="21">
        <f t="shared" si="13"/>
        <v>78294732998</v>
      </c>
      <c r="F45" s="21">
        <f t="shared" si="13"/>
        <v>101297205662</v>
      </c>
      <c r="G45" s="21">
        <f t="shared" si="13"/>
        <v>97834665887</v>
      </c>
    </row>
    <row r="46" spans="2:7" x14ac:dyDescent="0.3">
      <c r="B46" s="4" t="s">
        <v>54</v>
      </c>
      <c r="C46" s="19">
        <f>C45/$B$9</f>
        <v>65257.085631000002</v>
      </c>
      <c r="D46" s="19">
        <f>D45/$B$9</f>
        <v>69985.373353999996</v>
      </c>
      <c r="E46" s="19">
        <f>E45/$B$9</f>
        <v>78294.732998000007</v>
      </c>
      <c r="F46" s="19">
        <f>F45/$B$9</f>
        <v>101297.20566199999</v>
      </c>
      <c r="G46" s="19">
        <f>G45/$B$9</f>
        <v>97834.665886999996</v>
      </c>
    </row>
    <row r="48" spans="2:7" x14ac:dyDescent="0.3">
      <c r="B48" s="4" t="s">
        <v>60</v>
      </c>
    </row>
    <row r="49" spans="2:7" x14ac:dyDescent="0.3">
      <c r="B49" s="34" t="s">
        <v>25</v>
      </c>
      <c r="C49" s="35" t="s">
        <v>0</v>
      </c>
      <c r="D49" s="35" t="s">
        <v>1</v>
      </c>
      <c r="E49" s="35" t="s">
        <v>4</v>
      </c>
      <c r="F49" s="35" t="s">
        <v>2</v>
      </c>
      <c r="G49" s="35" t="s">
        <v>3</v>
      </c>
    </row>
    <row r="50" spans="2:7" x14ac:dyDescent="0.3">
      <c r="B50" s="1" t="s">
        <v>55</v>
      </c>
      <c r="C50" s="7">
        <v>1860859289</v>
      </c>
      <c r="D50" s="7">
        <v>1814328754</v>
      </c>
      <c r="E50" s="7">
        <v>2776920829</v>
      </c>
      <c r="F50" s="7">
        <v>3660851401</v>
      </c>
      <c r="G50" s="7">
        <v>3217201106</v>
      </c>
    </row>
    <row r="51" spans="2:7" x14ac:dyDescent="0.3">
      <c r="B51" s="1" t="s">
        <v>56</v>
      </c>
      <c r="C51" s="7">
        <v>92881114255</v>
      </c>
      <c r="D51" s="7">
        <v>98988791212</v>
      </c>
      <c r="E51" s="7">
        <v>109184801597</v>
      </c>
      <c r="F51" s="7">
        <v>125096953881</v>
      </c>
      <c r="G51" s="7">
        <v>140848614773</v>
      </c>
    </row>
    <row r="52" spans="2:7" x14ac:dyDescent="0.3">
      <c r="B52" s="1" t="s">
        <v>57</v>
      </c>
      <c r="C52" s="7"/>
      <c r="D52" s="7">
        <v>754253957</v>
      </c>
      <c r="E52" s="7">
        <v>3702916346</v>
      </c>
      <c r="F52" s="7">
        <v>6595869088</v>
      </c>
      <c r="G52" s="7">
        <v>8360641959</v>
      </c>
    </row>
    <row r="53" spans="2:7" x14ac:dyDescent="0.3">
      <c r="B53" s="1" t="s">
        <v>58</v>
      </c>
      <c r="C53" s="7"/>
      <c r="D53" s="7">
        <v>0</v>
      </c>
      <c r="E53" s="7"/>
      <c r="F53" s="7">
        <v>0</v>
      </c>
      <c r="G53" s="7"/>
    </row>
    <row r="54" spans="2:7" x14ac:dyDescent="0.3">
      <c r="B54" s="1"/>
      <c r="C54" s="7"/>
      <c r="D54" s="7"/>
      <c r="E54" s="7"/>
      <c r="F54" s="7"/>
      <c r="G54" s="7"/>
    </row>
    <row r="55" spans="2:7" x14ac:dyDescent="0.3">
      <c r="B55" s="36" t="s">
        <v>45</v>
      </c>
      <c r="C55" s="37">
        <f>SUM(C50:C54)</f>
        <v>94741973544</v>
      </c>
      <c r="D55" s="37">
        <f t="shared" ref="D55:G55" si="14">SUM(D50:D54)</f>
        <v>101557373923</v>
      </c>
      <c r="E55" s="37">
        <f t="shared" si="14"/>
        <v>115664638772</v>
      </c>
      <c r="F55" s="37">
        <f t="shared" si="14"/>
        <v>135353674370</v>
      </c>
      <c r="G55" s="37">
        <f t="shared" si="14"/>
        <v>152426457838</v>
      </c>
    </row>
    <row r="56" spans="2:7" x14ac:dyDescent="0.3">
      <c r="B56" s="4" t="s">
        <v>54</v>
      </c>
      <c r="C56" s="19">
        <f>C55/$B$9</f>
        <v>94741.973543999993</v>
      </c>
      <c r="D56" s="19">
        <f>D55/$B$9</f>
        <v>101557.37392300001</v>
      </c>
      <c r="E56" s="19">
        <f>E55/$B$9</f>
        <v>115664.63877200001</v>
      </c>
      <c r="F56" s="19">
        <f>F55/$B$9</f>
        <v>135353.67436999999</v>
      </c>
      <c r="G56" s="19">
        <f>G55/$B$9</f>
        <v>152426.457838</v>
      </c>
    </row>
    <row r="58" spans="2:7" x14ac:dyDescent="0.3">
      <c r="B58" s="4" t="s">
        <v>61</v>
      </c>
    </row>
    <row r="59" spans="2:7" x14ac:dyDescent="0.3">
      <c r="B59" s="38" t="s">
        <v>25</v>
      </c>
      <c r="C59" s="39" t="s">
        <v>0</v>
      </c>
      <c r="D59" s="39" t="s">
        <v>1</v>
      </c>
      <c r="E59" s="39" t="s">
        <v>4</v>
      </c>
      <c r="F59" s="39" t="s">
        <v>2</v>
      </c>
      <c r="G59" s="39" t="s">
        <v>3</v>
      </c>
    </row>
    <row r="60" spans="2:7" x14ac:dyDescent="0.3">
      <c r="B60" s="1" t="s">
        <v>55</v>
      </c>
      <c r="C60" s="7">
        <v>2906015003</v>
      </c>
      <c r="D60" s="7">
        <v>3769894899</v>
      </c>
      <c r="E60" s="7">
        <v>4510791924</v>
      </c>
      <c r="F60" s="7">
        <v>1438830024</v>
      </c>
      <c r="G60" s="7">
        <v>7864066296</v>
      </c>
    </row>
    <row r="61" spans="2:7" x14ac:dyDescent="0.3">
      <c r="B61" s="1" t="s">
        <v>56</v>
      </c>
      <c r="C61" s="7">
        <v>118684419344</v>
      </c>
      <c r="D61" s="7">
        <v>134571083275</v>
      </c>
      <c r="E61" s="7">
        <v>162910477681</v>
      </c>
      <c r="F61" s="7">
        <v>190795945423</v>
      </c>
      <c r="G61" s="7">
        <v>223408097336</v>
      </c>
    </row>
    <row r="62" spans="2:7" x14ac:dyDescent="0.3">
      <c r="B62" s="1" t="s">
        <v>57</v>
      </c>
      <c r="C62" s="7"/>
      <c r="D62" s="7">
        <v>1168664933</v>
      </c>
      <c r="E62" s="7">
        <v>1419042125</v>
      </c>
      <c r="F62" s="7">
        <v>2228861182</v>
      </c>
      <c r="G62" s="7">
        <v>4502705221</v>
      </c>
    </row>
    <row r="63" spans="2:7" x14ac:dyDescent="0.3">
      <c r="B63" s="1" t="s">
        <v>58</v>
      </c>
      <c r="C63" s="7"/>
      <c r="D63" s="7"/>
      <c r="E63" s="7"/>
      <c r="F63" s="7"/>
      <c r="G63" s="7"/>
    </row>
    <row r="64" spans="2:7" x14ac:dyDescent="0.3">
      <c r="B64" s="1"/>
      <c r="C64" s="7"/>
      <c r="D64" s="7"/>
      <c r="E64" s="7"/>
      <c r="F64" s="7"/>
      <c r="G64" s="7"/>
    </row>
    <row r="65" spans="2:7" x14ac:dyDescent="0.3">
      <c r="B65" s="40" t="s">
        <v>62</v>
      </c>
      <c r="C65" s="41">
        <f>SUM(C60:C64)</f>
        <v>121590434347</v>
      </c>
      <c r="D65" s="41">
        <f t="shared" ref="D65:G65" si="15">SUM(D60:D64)</f>
        <v>139509643107</v>
      </c>
      <c r="E65" s="41">
        <f t="shared" si="15"/>
        <v>168840311730</v>
      </c>
      <c r="F65" s="41">
        <f t="shared" si="15"/>
        <v>194463636629</v>
      </c>
      <c r="G65" s="41">
        <f t="shared" si="15"/>
        <v>235774868853</v>
      </c>
    </row>
    <row r="66" spans="2:7" x14ac:dyDescent="0.3">
      <c r="B66" s="4" t="s">
        <v>54</v>
      </c>
      <c r="C66" s="19">
        <f>C65/$B$9</f>
        <v>121590.434347</v>
      </c>
      <c r="D66" s="19">
        <f>D65/$B$9</f>
        <v>139509.64310700001</v>
      </c>
      <c r="E66" s="19">
        <f>E65/$B$9</f>
        <v>168840.31172999999</v>
      </c>
      <c r="F66" s="19">
        <f>F65/$B$9</f>
        <v>194463.63662899999</v>
      </c>
      <c r="G66" s="19">
        <f>G65/$B$9</f>
        <v>235774.86885299999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Calculations</vt:lpstr>
      <vt:lpstr>Workings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2015-06-05T18:17:20Z</dcterms:created>
  <dcterms:modified xsi:type="dcterms:W3CDTF">2023-06-04T15:38:27Z</dcterms:modified>
</cp:coreProperties>
</file>