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K:\001_PERSADA BUNDA\Artikel Jurnal\"/>
    </mc:Choice>
  </mc:AlternateContent>
  <xr:revisionPtr revIDLastSave="0" documentId="13_ncr:1_{B3241F1D-4E6A-42F4-A048-FA1C73CCD6C1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KOndisi Eksisting" sheetId="35" r:id="rId1"/>
    <sheet name="Daya dukung" sheetId="24" r:id="rId2"/>
    <sheet name="analisis usahatani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4" l="1"/>
  <c r="H9" i="24"/>
  <c r="G9" i="24"/>
  <c r="F9" i="24"/>
  <c r="E9" i="24"/>
  <c r="J8" i="24"/>
  <c r="E8" i="7" s="1"/>
  <c r="F8" i="7" s="1"/>
  <c r="J7" i="24"/>
  <c r="E7" i="7" s="1"/>
  <c r="F7" i="7" s="1"/>
  <c r="J6" i="24"/>
  <c r="J5" i="24"/>
  <c r="E5" i="7" s="1"/>
  <c r="F5" i="7" s="1"/>
  <c r="J4" i="24"/>
  <c r="E4" i="7" s="1"/>
  <c r="F4" i="7" s="1"/>
  <c r="D9" i="7"/>
  <c r="F64" i="35"/>
  <c r="G64" i="35"/>
  <c r="H64" i="35"/>
  <c r="I64" i="35"/>
  <c r="E64" i="35"/>
  <c r="J61" i="35"/>
  <c r="J62" i="35"/>
  <c r="J63" i="35"/>
  <c r="J60" i="35"/>
  <c r="H32" i="35"/>
  <c r="E54" i="35"/>
  <c r="J23" i="35"/>
  <c r="J24" i="35"/>
  <c r="J25" i="35"/>
  <c r="J26" i="35"/>
  <c r="J27" i="35"/>
  <c r="J28" i="35"/>
  <c r="J29" i="35"/>
  <c r="J30" i="35"/>
  <c r="J22" i="35"/>
  <c r="I31" i="35"/>
  <c r="H31" i="35"/>
  <c r="F31" i="35"/>
  <c r="E31" i="35"/>
  <c r="G23" i="35"/>
  <c r="G24" i="35"/>
  <c r="G25" i="35"/>
  <c r="G26" i="35"/>
  <c r="G27" i="35"/>
  <c r="G28" i="35"/>
  <c r="G29" i="35"/>
  <c r="G30" i="35"/>
  <c r="G22" i="35"/>
  <c r="G31" i="35" s="1"/>
  <c r="I44" i="35"/>
  <c r="H44" i="35"/>
  <c r="E17" i="35"/>
  <c r="F7" i="35" s="1"/>
  <c r="J9" i="24" l="1"/>
  <c r="E21" i="24" s="1"/>
  <c r="F21" i="24" s="1"/>
  <c r="E6" i="7"/>
  <c r="J64" i="35"/>
  <c r="I66" i="35"/>
  <c r="J31" i="35"/>
  <c r="F17" i="35"/>
  <c r="F16" i="35"/>
  <c r="F6" i="35"/>
  <c r="F15" i="35"/>
  <c r="F14" i="35"/>
  <c r="F13" i="35"/>
  <c r="F12" i="35"/>
  <c r="F11" i="35"/>
  <c r="F10" i="35"/>
  <c r="F9" i="35"/>
  <c r="F8" i="35"/>
  <c r="E9" i="7" l="1"/>
  <c r="E10" i="7" s="1"/>
  <c r="F6" i="7"/>
  <c r="F52" i="35"/>
  <c r="F51" i="35"/>
  <c r="F53" i="35"/>
  <c r="F50" i="35"/>
  <c r="F54" i="35"/>
</calcChain>
</file>

<file path=xl/sharedStrings.xml><?xml version="1.0" encoding="utf-8"?>
<sst xmlns="http://schemas.openxmlformats.org/spreadsheetml/2006/main" count="196" uniqueCount="94">
  <si>
    <t xml:space="preserve">Luas Lahan (ha) </t>
  </si>
  <si>
    <t>SD</t>
  </si>
  <si>
    <t>Tidak</t>
  </si>
  <si>
    <t>SMP</t>
  </si>
  <si>
    <t>-</t>
  </si>
  <si>
    <t>SMA</t>
  </si>
  <si>
    <t>Total Biaya</t>
  </si>
  <si>
    <t>No.</t>
  </si>
  <si>
    <t>Diploma/Sarjana</t>
  </si>
  <si>
    <t>Minimal</t>
  </si>
  <si>
    <t>Maksimal</t>
  </si>
  <si>
    <t>Jumlah</t>
  </si>
  <si>
    <t>KABUPATEN INDRAGIRI HULU</t>
  </si>
  <si>
    <t>Dataran Aluvial</t>
  </si>
  <si>
    <t>KABUPATEN INDRAGIRI HILIR</t>
  </si>
  <si>
    <t>Dataran Gambut</t>
  </si>
  <si>
    <t>Perbukitan Struktural Lipatan</t>
  </si>
  <si>
    <t>Lembah antar Perbukitan Struktural Lipatan (Sinklinal)</t>
  </si>
  <si>
    <t>KABUPATEN PELALAWAN</t>
  </si>
  <si>
    <t>KABUPATEN KAMPAR</t>
  </si>
  <si>
    <t>Perbukitan Struktural Patahan</t>
  </si>
  <si>
    <t>KABUPATEN ROKAN HULU</t>
  </si>
  <si>
    <t>KABUPATEN SIAK</t>
  </si>
  <si>
    <t>KABUPATEN BENGKALIS</t>
  </si>
  <si>
    <t>KABUPATEN ROKAN HILIR</t>
  </si>
  <si>
    <t>KOTA DUMAI</t>
  </si>
  <si>
    <t>Hektar</t>
  </si>
  <si>
    <t>Belum Terlampaui</t>
  </si>
  <si>
    <t>TINGGI</t>
  </si>
  <si>
    <t>RENDAH</t>
  </si>
  <si>
    <t>SEDANG</t>
  </si>
  <si>
    <t>SANGAT RENDAH</t>
  </si>
  <si>
    <t>Terlampaui</t>
  </si>
  <si>
    <t>S</t>
  </si>
  <si>
    <t>SANGAT TINGGI</t>
  </si>
  <si>
    <t>T</t>
  </si>
  <si>
    <t>HPP TBS</t>
  </si>
  <si>
    <t>Grand Total</t>
  </si>
  <si>
    <t>Ekoregion</t>
  </si>
  <si>
    <t>Jumlah Responden (org)</t>
  </si>
  <si>
    <t>Total</t>
  </si>
  <si>
    <t>Keterangan</t>
  </si>
  <si>
    <t>Kabupaten/Kota</t>
  </si>
  <si>
    <t xml:space="preserve">Kota Dumai </t>
  </si>
  <si>
    <t xml:space="preserve">Kota Pekanbaru </t>
  </si>
  <si>
    <t>%</t>
  </si>
  <si>
    <t xml:space="preserve">Bengkalis </t>
  </si>
  <si>
    <t xml:space="preserve">Indragiri Hilir </t>
  </si>
  <si>
    <t xml:space="preserve">Indragiri Hulu </t>
  </si>
  <si>
    <t xml:space="preserve">Kampar </t>
  </si>
  <si>
    <t xml:space="preserve">Kuantan Singingi </t>
  </si>
  <si>
    <t xml:space="preserve">Pelalawan </t>
  </si>
  <si>
    <t xml:space="preserve">Rokan Hilir </t>
  </si>
  <si>
    <t xml:space="preserve">Rokan Hulu </t>
  </si>
  <si>
    <t xml:space="preserve">Siak </t>
  </si>
  <si>
    <t>Luas Kebun</t>
  </si>
  <si>
    <t>Yes</t>
  </si>
  <si>
    <t>No</t>
  </si>
  <si>
    <t>Bersedia</t>
  </si>
  <si>
    <t>Responden (org)</t>
  </si>
  <si>
    <t>Luas Lahan</t>
  </si>
  <si>
    <t>(ha)</t>
  </si>
  <si>
    <t>Rp./ha/thn</t>
  </si>
  <si>
    <t>Besarnya WTP (Rp.)</t>
  </si>
  <si>
    <t>Tingkat Pendidikan</t>
  </si>
  <si>
    <t>Orang</t>
  </si>
  <si>
    <t>Panen</t>
  </si>
  <si>
    <t>Angkut</t>
  </si>
  <si>
    <t>Rawat Piringan</t>
  </si>
  <si>
    <t>Pembuangan Pelepah</t>
  </si>
  <si>
    <t>Jaga Kebun</t>
  </si>
  <si>
    <t>Pemupukan</t>
  </si>
  <si>
    <t>Rerata</t>
  </si>
  <si>
    <t>Jasa Ekosistem</t>
  </si>
  <si>
    <t>Kriteria (ha)</t>
  </si>
  <si>
    <t>ST</t>
  </si>
  <si>
    <t>R</t>
  </si>
  <si>
    <t>SR</t>
  </si>
  <si>
    <t>Optimal</t>
  </si>
  <si>
    <t>Penyediaan</t>
  </si>
  <si>
    <t>Pengaturan</t>
  </si>
  <si>
    <t>Budaya</t>
  </si>
  <si>
    <t>Pendukung</t>
  </si>
  <si>
    <r>
      <t>Produksi TBS (kg)/</t>
    </r>
    <r>
      <rPr>
        <sz val="8"/>
        <color rgb="FF000000"/>
        <rFont val="Calibri"/>
        <family val="2"/>
        <scheme val="minor"/>
      </rPr>
      <t>bln</t>
    </r>
  </si>
  <si>
    <t>Harga TBS (Rp./kg)</t>
  </si>
  <si>
    <t>Penjualan TBS (Rp.)</t>
  </si>
  <si>
    <r>
      <t>BIAYA (Rp.)/</t>
    </r>
    <r>
      <rPr>
        <b/>
        <sz val="8"/>
        <color rgb="FF000000"/>
        <rFont val="Calibri"/>
        <family val="2"/>
        <scheme val="minor"/>
      </rPr>
      <t>bln</t>
    </r>
  </si>
  <si>
    <t>Herbisida</t>
  </si>
  <si>
    <t>Penebasan</t>
  </si>
  <si>
    <t xml:space="preserve">Penyusutan </t>
  </si>
  <si>
    <t>Pendapatan/bln</t>
  </si>
  <si>
    <t>Rerata Luas Lahan Total</t>
  </si>
  <si>
    <t>Rerata Luas Lahan WTP</t>
  </si>
  <si>
    <t>Rerata luas lahan per ekoregion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</si>
</sst>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6" formatCode="_-* #,##0.00_-;\-* #,##0.00_-;_-* &quot;-&quot;??_-;_-@_-"/>
    <numFmt numFmtId="169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8"/>
      <color theme="1"/>
      <name val="Cambria"/>
      <family val="1"/>
    </font>
    <font>
      <b/>
      <sz val="8"/>
      <color theme="1"/>
      <name val="Calibri"/>
      <family val="2"/>
      <scheme val="minor"/>
    </font>
    <font>
      <sz val="8"/>
      <color theme="1"/>
      <name val="Cambria"/>
      <family val="1"/>
    </font>
    <font>
      <sz val="8"/>
      <color theme="1"/>
      <name val="Calibri"/>
      <family val="2"/>
      <scheme val="minor"/>
    </font>
    <font>
      <b/>
      <sz val="8"/>
      <color rgb="FF000000"/>
      <name val="Cambria"/>
      <family val="1"/>
    </font>
    <font>
      <sz val="8"/>
      <color rgb="FF000000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166" fontId="0" fillId="0" borderId="0" xfId="0" applyNumberFormat="1"/>
    <xf numFmtId="166" fontId="0" fillId="0" borderId="0" xfId="1" applyFont="1"/>
    <xf numFmtId="169" fontId="0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66" fontId="4" fillId="0" borderId="1" xfId="1" applyFont="1" applyBorder="1"/>
    <xf numFmtId="0" fontId="0" fillId="0" borderId="0" xfId="0" applyAlignment="1">
      <alignment horizontal="center" vertical="center"/>
    </xf>
    <xf numFmtId="43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9" fontId="8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169" fontId="6" fillId="0" borderId="1" xfId="1" applyNumberFormat="1" applyFont="1" applyBorder="1" applyAlignment="1">
      <alignment vertical="center"/>
    </xf>
    <xf numFmtId="166" fontId="6" fillId="0" borderId="1" xfId="1" applyFont="1" applyBorder="1" applyAlignment="1">
      <alignment vertical="center"/>
    </xf>
    <xf numFmtId="166" fontId="0" fillId="0" borderId="0" xfId="1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6" xfId="0" applyFont="1" applyBorder="1" applyAlignment="1">
      <alignment vertical="center"/>
    </xf>
    <xf numFmtId="3" fontId="10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0" fillId="0" borderId="6" xfId="0" applyBorder="1"/>
    <xf numFmtId="0" fontId="10" fillId="0" borderId="6" xfId="0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7" fillId="0" borderId="1" xfId="1" applyFont="1" applyBorder="1"/>
    <xf numFmtId="0" fontId="7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5EB43-28E1-4E35-BE9D-73C1E32F9AC3}">
  <dimension ref="C4:K123"/>
  <sheetViews>
    <sheetView topLeftCell="A43" workbookViewId="0">
      <selection activeCell="M31" sqref="M31"/>
    </sheetView>
  </sheetViews>
  <sheetFormatPr defaultRowHeight="14.5" x14ac:dyDescent="0.35"/>
  <cols>
    <col min="3" max="3" width="3.7265625" bestFit="1" customWidth="1"/>
    <col min="4" max="4" width="24.6328125" bestFit="1" customWidth="1"/>
    <col min="5" max="6" width="8.90625" bestFit="1" customWidth="1"/>
    <col min="7" max="8" width="7.6328125" bestFit="1" customWidth="1"/>
    <col min="9" max="9" width="8.6328125" bestFit="1" customWidth="1"/>
    <col min="10" max="10" width="8.1796875" bestFit="1" customWidth="1"/>
  </cols>
  <sheetData>
    <row r="4" spans="3:10" x14ac:dyDescent="0.35">
      <c r="C4" s="34" t="s">
        <v>7</v>
      </c>
      <c r="D4" s="34" t="s">
        <v>42</v>
      </c>
      <c r="E4" s="34" t="s">
        <v>55</v>
      </c>
      <c r="F4" s="34"/>
    </row>
    <row r="5" spans="3:10" x14ac:dyDescent="0.35">
      <c r="C5" s="34"/>
      <c r="D5" s="34"/>
      <c r="E5" s="6" t="s">
        <v>26</v>
      </c>
      <c r="F5" s="6" t="s">
        <v>45</v>
      </c>
    </row>
    <row r="6" spans="3:10" x14ac:dyDescent="0.35">
      <c r="C6" s="7">
        <v>1</v>
      </c>
      <c r="D6" s="7" t="s">
        <v>46</v>
      </c>
      <c r="E6" s="8">
        <v>131.74799999999999</v>
      </c>
      <c r="F6" s="8">
        <f>E6/$E$17*100</f>
        <v>7.4764891349499818</v>
      </c>
      <c r="I6" s="4"/>
      <c r="J6" s="4"/>
    </row>
    <row r="7" spans="3:10" x14ac:dyDescent="0.35">
      <c r="C7" s="7">
        <v>2</v>
      </c>
      <c r="D7" s="7" t="s">
        <v>47</v>
      </c>
      <c r="E7" s="8">
        <v>308.197</v>
      </c>
      <c r="F7" s="8">
        <f t="shared" ref="F7:F17" si="0">E7/$E$17*100</f>
        <v>17.489688814434977</v>
      </c>
      <c r="I7" s="4"/>
      <c r="J7" s="4"/>
    </row>
    <row r="8" spans="3:10" x14ac:dyDescent="0.35">
      <c r="C8" s="7">
        <v>3</v>
      </c>
      <c r="D8" s="7" t="s">
        <v>48</v>
      </c>
      <c r="E8" s="8">
        <v>144.75200000000001</v>
      </c>
      <c r="F8" s="8">
        <f t="shared" si="0"/>
        <v>8.2144454205170465</v>
      </c>
      <c r="I8" s="4"/>
      <c r="J8" s="4"/>
    </row>
    <row r="9" spans="3:10" x14ac:dyDescent="0.35">
      <c r="C9" s="7">
        <v>4</v>
      </c>
      <c r="D9" s="7" t="s">
        <v>49</v>
      </c>
      <c r="E9" s="8">
        <v>210.715</v>
      </c>
      <c r="F9" s="8">
        <f t="shared" si="0"/>
        <v>11.957740596221464</v>
      </c>
      <c r="I9" s="4"/>
      <c r="J9" s="4"/>
    </row>
    <row r="10" spans="3:10" x14ac:dyDescent="0.35">
      <c r="C10" s="7">
        <v>5</v>
      </c>
      <c r="D10" s="7" t="s">
        <v>50</v>
      </c>
      <c r="E10" s="8">
        <v>26.777000000000001</v>
      </c>
      <c r="F10" s="8">
        <f t="shared" si="0"/>
        <v>1.5195520961726605</v>
      </c>
      <c r="I10" s="4"/>
      <c r="J10" s="4"/>
    </row>
    <row r="11" spans="3:10" x14ac:dyDescent="0.35">
      <c r="C11" s="7">
        <v>6</v>
      </c>
      <c r="D11" s="7" t="s">
        <v>51</v>
      </c>
      <c r="E11" s="8">
        <v>163.821</v>
      </c>
      <c r="F11" s="8">
        <f t="shared" si="0"/>
        <v>9.2965807949770838</v>
      </c>
      <c r="I11" s="4"/>
      <c r="J11" s="4"/>
    </row>
    <row r="12" spans="3:10" x14ac:dyDescent="0.35">
      <c r="C12" s="7">
        <v>7</v>
      </c>
      <c r="D12" s="7" t="s">
        <v>52</v>
      </c>
      <c r="E12" s="8">
        <v>348.548</v>
      </c>
      <c r="F12" s="8">
        <f t="shared" si="0"/>
        <v>19.779543788205867</v>
      </c>
      <c r="I12" s="4"/>
      <c r="J12" s="4"/>
    </row>
    <row r="13" spans="3:10" x14ac:dyDescent="0.35">
      <c r="C13" s="7">
        <v>8</v>
      </c>
      <c r="D13" s="7" t="s">
        <v>53</v>
      </c>
      <c r="E13" s="8">
        <v>162.08699999999999</v>
      </c>
      <c r="F13" s="8">
        <f t="shared" si="0"/>
        <v>9.1981790571138653</v>
      </c>
      <c r="I13" s="4"/>
      <c r="J13" s="4"/>
    </row>
    <row r="14" spans="3:10" x14ac:dyDescent="0.35">
      <c r="C14" s="7">
        <v>9</v>
      </c>
      <c r="D14" s="7" t="s">
        <v>54</v>
      </c>
      <c r="E14" s="8">
        <v>165.72200000000001</v>
      </c>
      <c r="F14" s="8">
        <f t="shared" si="0"/>
        <v>9.4044595168213636</v>
      </c>
      <c r="I14" s="4"/>
      <c r="J14" s="4"/>
    </row>
    <row r="15" spans="3:10" x14ac:dyDescent="0.35">
      <c r="C15" s="7">
        <v>10</v>
      </c>
      <c r="D15" s="7" t="s">
        <v>43</v>
      </c>
      <c r="E15" s="8">
        <v>82.073999999999998</v>
      </c>
      <c r="F15" s="8">
        <f t="shared" si="0"/>
        <v>4.6575687620448498</v>
      </c>
      <c r="J15" s="10"/>
    </row>
    <row r="16" spans="3:10" x14ac:dyDescent="0.35">
      <c r="C16" s="7">
        <v>11</v>
      </c>
      <c r="D16" s="7" t="s">
        <v>44</v>
      </c>
      <c r="E16" s="8">
        <v>17.722999999999999</v>
      </c>
      <c r="F16" s="8">
        <f t="shared" si="0"/>
        <v>1.0057520185408395</v>
      </c>
      <c r="J16" s="10"/>
    </row>
    <row r="17" spans="3:10" x14ac:dyDescent="0.35">
      <c r="C17" s="35" t="s">
        <v>11</v>
      </c>
      <c r="D17" s="35"/>
      <c r="E17" s="8">
        <f>SUM(E6:E16)</f>
        <v>1762.164</v>
      </c>
      <c r="F17" s="8">
        <f t="shared" si="0"/>
        <v>100</v>
      </c>
    </row>
    <row r="20" spans="3:10" x14ac:dyDescent="0.35">
      <c r="C20" s="36" t="s">
        <v>7</v>
      </c>
      <c r="D20" s="36" t="s">
        <v>42</v>
      </c>
      <c r="E20" s="37" t="s">
        <v>59</v>
      </c>
      <c r="F20" s="38"/>
      <c r="G20" s="39"/>
      <c r="H20" s="11" t="s">
        <v>60</v>
      </c>
      <c r="I20" s="37" t="s">
        <v>63</v>
      </c>
      <c r="J20" s="39"/>
    </row>
    <row r="21" spans="3:10" x14ac:dyDescent="0.35">
      <c r="C21" s="36"/>
      <c r="D21" s="36"/>
      <c r="E21" s="11" t="s">
        <v>58</v>
      </c>
      <c r="F21" s="11" t="s">
        <v>2</v>
      </c>
      <c r="G21" s="11" t="s">
        <v>11</v>
      </c>
      <c r="H21" s="11" t="s">
        <v>61</v>
      </c>
      <c r="I21" s="11" t="s">
        <v>11</v>
      </c>
      <c r="J21" s="11" t="s">
        <v>62</v>
      </c>
    </row>
    <row r="22" spans="3:10" x14ac:dyDescent="0.35">
      <c r="C22" s="12">
        <v>1</v>
      </c>
      <c r="D22" s="12" t="s">
        <v>46</v>
      </c>
      <c r="E22" s="13">
        <v>17</v>
      </c>
      <c r="F22" s="13">
        <v>9</v>
      </c>
      <c r="G22" s="13">
        <f>E22+F22</f>
        <v>26</v>
      </c>
      <c r="H22" s="14">
        <v>52</v>
      </c>
      <c r="I22" s="13">
        <v>1830000</v>
      </c>
      <c r="J22" s="15">
        <f>I22/H22</f>
        <v>35192.307692307695</v>
      </c>
    </row>
    <row r="23" spans="3:10" x14ac:dyDescent="0.35">
      <c r="C23" s="12">
        <v>2</v>
      </c>
      <c r="D23" s="12" t="s">
        <v>47</v>
      </c>
      <c r="E23" s="13">
        <v>22</v>
      </c>
      <c r="F23" s="13">
        <v>6</v>
      </c>
      <c r="G23" s="13">
        <f t="shared" ref="G23:G30" si="1">E23+F23</f>
        <v>28</v>
      </c>
      <c r="H23" s="14">
        <v>87</v>
      </c>
      <c r="I23" s="13">
        <v>3265000</v>
      </c>
      <c r="J23" s="15">
        <f t="shared" ref="J23:J30" si="2">I23/H23</f>
        <v>37528.735632183911</v>
      </c>
    </row>
    <row r="24" spans="3:10" x14ac:dyDescent="0.35">
      <c r="C24" s="12">
        <v>3</v>
      </c>
      <c r="D24" s="12" t="s">
        <v>48</v>
      </c>
      <c r="E24" s="13">
        <v>29</v>
      </c>
      <c r="F24" s="13">
        <v>13</v>
      </c>
      <c r="G24" s="13">
        <f t="shared" si="1"/>
        <v>42</v>
      </c>
      <c r="H24" s="14">
        <v>153</v>
      </c>
      <c r="I24" s="13">
        <v>4515000</v>
      </c>
      <c r="J24" s="15">
        <f t="shared" si="2"/>
        <v>29509.803921568626</v>
      </c>
    </row>
    <row r="25" spans="3:10" x14ac:dyDescent="0.35">
      <c r="C25" s="12">
        <v>4</v>
      </c>
      <c r="D25" s="12" t="s">
        <v>49</v>
      </c>
      <c r="E25" s="13">
        <v>24</v>
      </c>
      <c r="F25" s="13">
        <v>11</v>
      </c>
      <c r="G25" s="13">
        <f t="shared" si="1"/>
        <v>35</v>
      </c>
      <c r="H25" s="14">
        <v>61</v>
      </c>
      <c r="I25" s="13">
        <v>4150000</v>
      </c>
      <c r="J25" s="15">
        <f t="shared" si="2"/>
        <v>68032.786885245907</v>
      </c>
    </row>
    <row r="26" spans="3:10" x14ac:dyDescent="0.35">
      <c r="C26" s="12">
        <v>5</v>
      </c>
      <c r="D26" s="12" t="s">
        <v>51</v>
      </c>
      <c r="E26" s="13">
        <v>6</v>
      </c>
      <c r="F26" s="13">
        <v>5</v>
      </c>
      <c r="G26" s="13">
        <f t="shared" si="1"/>
        <v>11</v>
      </c>
      <c r="H26" s="14">
        <v>11</v>
      </c>
      <c r="I26" s="13">
        <v>560000</v>
      </c>
      <c r="J26" s="15">
        <f t="shared" si="2"/>
        <v>50909.090909090912</v>
      </c>
    </row>
    <row r="27" spans="3:10" x14ac:dyDescent="0.35">
      <c r="C27" s="12">
        <v>6</v>
      </c>
      <c r="D27" s="12" t="s">
        <v>52</v>
      </c>
      <c r="E27" s="13">
        <v>47</v>
      </c>
      <c r="F27" s="13">
        <v>15</v>
      </c>
      <c r="G27" s="13">
        <f t="shared" si="1"/>
        <v>62</v>
      </c>
      <c r="H27" s="14">
        <v>23</v>
      </c>
      <c r="I27" s="13">
        <v>791500</v>
      </c>
      <c r="J27" s="15">
        <f t="shared" si="2"/>
        <v>34413.043478260872</v>
      </c>
    </row>
    <row r="28" spans="3:10" x14ac:dyDescent="0.35">
      <c r="C28" s="12">
        <v>7</v>
      </c>
      <c r="D28" s="12" t="s">
        <v>53</v>
      </c>
      <c r="E28" s="13">
        <v>29</v>
      </c>
      <c r="F28" s="13">
        <v>17</v>
      </c>
      <c r="G28" s="13">
        <f t="shared" si="1"/>
        <v>46</v>
      </c>
      <c r="H28" s="14">
        <v>126</v>
      </c>
      <c r="I28" s="13">
        <v>6075000</v>
      </c>
      <c r="J28" s="15">
        <f t="shared" si="2"/>
        <v>48214.285714285717</v>
      </c>
    </row>
    <row r="29" spans="3:10" x14ac:dyDescent="0.35">
      <c r="C29" s="12">
        <v>8</v>
      </c>
      <c r="D29" s="12" t="s">
        <v>54</v>
      </c>
      <c r="E29" s="13">
        <v>6</v>
      </c>
      <c r="F29" s="13">
        <v>2</v>
      </c>
      <c r="G29" s="13">
        <f t="shared" si="1"/>
        <v>8</v>
      </c>
      <c r="H29" s="14">
        <v>130</v>
      </c>
      <c r="I29" s="13">
        <v>6550000</v>
      </c>
      <c r="J29" s="15">
        <f t="shared" si="2"/>
        <v>50384.615384615383</v>
      </c>
    </row>
    <row r="30" spans="3:10" x14ac:dyDescent="0.35">
      <c r="C30" s="12">
        <v>9</v>
      </c>
      <c r="D30" s="12" t="s">
        <v>43</v>
      </c>
      <c r="E30" s="13">
        <v>1</v>
      </c>
      <c r="F30" s="13">
        <v>1</v>
      </c>
      <c r="G30" s="13">
        <f t="shared" si="1"/>
        <v>2</v>
      </c>
      <c r="H30" s="14">
        <v>11</v>
      </c>
      <c r="I30" s="13">
        <v>300000</v>
      </c>
      <c r="J30" s="15">
        <f t="shared" si="2"/>
        <v>27272.727272727272</v>
      </c>
    </row>
    <row r="31" spans="3:10" x14ac:dyDescent="0.35">
      <c r="C31" s="36" t="s">
        <v>11</v>
      </c>
      <c r="D31" s="36"/>
      <c r="E31" s="16">
        <f>SUM(E22:E30)</f>
        <v>181</v>
      </c>
      <c r="F31" s="16">
        <f t="shared" ref="F31:J31" si="3">SUM(F22:F30)</f>
        <v>79</v>
      </c>
      <c r="G31" s="16">
        <f t="shared" si="3"/>
        <v>260</v>
      </c>
      <c r="H31" s="17">
        <f t="shared" si="3"/>
        <v>654</v>
      </c>
      <c r="I31" s="16">
        <f t="shared" si="3"/>
        <v>28036500</v>
      </c>
      <c r="J31" s="17">
        <f t="shared" si="3"/>
        <v>381457.3968902863</v>
      </c>
    </row>
    <row r="32" spans="3:10" x14ac:dyDescent="0.35">
      <c r="H32" s="18">
        <f>H31/E31</f>
        <v>3.6132596685082872</v>
      </c>
    </row>
    <row r="34" spans="3:9" x14ac:dyDescent="0.35">
      <c r="H34" t="s">
        <v>57</v>
      </c>
      <c r="I34" t="s">
        <v>56</v>
      </c>
    </row>
    <row r="35" spans="3:9" x14ac:dyDescent="0.35">
      <c r="D35" t="s">
        <v>23</v>
      </c>
      <c r="E35">
        <v>26</v>
      </c>
      <c r="F35">
        <v>1830000</v>
      </c>
      <c r="H35">
        <v>9</v>
      </c>
      <c r="I35">
        <v>17</v>
      </c>
    </row>
    <row r="36" spans="3:9" x14ac:dyDescent="0.35">
      <c r="D36" t="s">
        <v>14</v>
      </c>
      <c r="E36">
        <v>28</v>
      </c>
      <c r="F36">
        <v>3265000</v>
      </c>
      <c r="H36">
        <v>6</v>
      </c>
      <c r="I36">
        <v>22</v>
      </c>
    </row>
    <row r="37" spans="3:9" x14ac:dyDescent="0.35">
      <c r="D37" t="s">
        <v>12</v>
      </c>
      <c r="E37">
        <v>42</v>
      </c>
      <c r="F37">
        <v>4515000</v>
      </c>
      <c r="H37">
        <v>13</v>
      </c>
      <c r="I37">
        <v>29</v>
      </c>
    </row>
    <row r="38" spans="3:9" x14ac:dyDescent="0.35">
      <c r="D38" t="s">
        <v>19</v>
      </c>
      <c r="E38">
        <v>35</v>
      </c>
      <c r="F38">
        <v>4150000</v>
      </c>
      <c r="H38">
        <v>11</v>
      </c>
      <c r="I38">
        <v>24</v>
      </c>
    </row>
    <row r="39" spans="3:9" x14ac:dyDescent="0.35">
      <c r="D39" t="s">
        <v>18</v>
      </c>
      <c r="E39">
        <v>11</v>
      </c>
      <c r="F39">
        <v>760000</v>
      </c>
      <c r="H39">
        <v>5</v>
      </c>
      <c r="I39">
        <v>6</v>
      </c>
    </row>
    <row r="40" spans="3:9" x14ac:dyDescent="0.35">
      <c r="D40" t="s">
        <v>24</v>
      </c>
      <c r="E40">
        <v>62</v>
      </c>
      <c r="F40">
        <v>7915000</v>
      </c>
      <c r="H40">
        <v>15</v>
      </c>
      <c r="I40">
        <v>47</v>
      </c>
    </row>
    <row r="41" spans="3:9" x14ac:dyDescent="0.35">
      <c r="D41" t="s">
        <v>21</v>
      </c>
      <c r="E41">
        <v>46</v>
      </c>
      <c r="F41">
        <v>6075000</v>
      </c>
      <c r="H41">
        <v>17</v>
      </c>
      <c r="I41">
        <v>29</v>
      </c>
    </row>
    <row r="42" spans="3:9" x14ac:dyDescent="0.35">
      <c r="D42" t="s">
        <v>22</v>
      </c>
      <c r="E42">
        <v>8</v>
      </c>
      <c r="F42">
        <v>650000</v>
      </c>
      <c r="H42">
        <v>2</v>
      </c>
      <c r="I42">
        <v>6</v>
      </c>
    </row>
    <row r="43" spans="3:9" x14ac:dyDescent="0.35">
      <c r="D43" t="s">
        <v>25</v>
      </c>
      <c r="E43">
        <v>2</v>
      </c>
      <c r="F43">
        <v>200000</v>
      </c>
      <c r="H43">
        <v>1</v>
      </c>
      <c r="I43">
        <v>1</v>
      </c>
    </row>
    <row r="44" spans="3:9" x14ac:dyDescent="0.35">
      <c r="D44" t="s">
        <v>37</v>
      </c>
      <c r="E44">
        <v>259</v>
      </c>
      <c r="F44">
        <v>29260000</v>
      </c>
      <c r="H44">
        <f>SUM(H35:H43)</f>
        <v>79</v>
      </c>
      <c r="I44">
        <f>SUM(I35:I43)</f>
        <v>181</v>
      </c>
    </row>
    <row r="48" spans="3:9" x14ac:dyDescent="0.35">
      <c r="C48" s="32" t="s">
        <v>7</v>
      </c>
      <c r="D48" s="32" t="s">
        <v>64</v>
      </c>
      <c r="E48" s="32" t="s">
        <v>11</v>
      </c>
      <c r="F48" s="32"/>
    </row>
    <row r="49" spans="3:11" x14ac:dyDescent="0.35">
      <c r="C49" s="32"/>
      <c r="D49" s="32"/>
      <c r="E49" s="9" t="s">
        <v>65</v>
      </c>
      <c r="F49" s="9" t="s">
        <v>45</v>
      </c>
    </row>
    <row r="50" spans="3:11" x14ac:dyDescent="0.35">
      <c r="C50">
        <v>1</v>
      </c>
      <c r="D50" t="s">
        <v>1</v>
      </c>
      <c r="E50">
        <v>63</v>
      </c>
      <c r="F50" s="3">
        <f>E50/$E$54*100</f>
        <v>24.23076923076923</v>
      </c>
    </row>
    <row r="51" spans="3:11" x14ac:dyDescent="0.35">
      <c r="C51">
        <v>2</v>
      </c>
      <c r="D51" t="s">
        <v>3</v>
      </c>
      <c r="E51">
        <v>55</v>
      </c>
      <c r="F51" s="3">
        <f t="shared" ref="F51:F54" si="4">E51/$E$54*100</f>
        <v>21.153846153846153</v>
      </c>
    </row>
    <row r="52" spans="3:11" x14ac:dyDescent="0.35">
      <c r="C52">
        <v>3</v>
      </c>
      <c r="D52" t="s">
        <v>5</v>
      </c>
      <c r="E52">
        <v>91</v>
      </c>
      <c r="F52" s="3">
        <f t="shared" si="4"/>
        <v>35</v>
      </c>
    </row>
    <row r="53" spans="3:11" x14ac:dyDescent="0.35">
      <c r="C53">
        <v>4</v>
      </c>
      <c r="D53" t="s">
        <v>8</v>
      </c>
      <c r="E53">
        <v>51</v>
      </c>
      <c r="F53" s="3">
        <f t="shared" si="4"/>
        <v>19.615384615384617</v>
      </c>
    </row>
    <row r="54" spans="3:11" x14ac:dyDescent="0.35">
      <c r="C54" s="33" t="s">
        <v>11</v>
      </c>
      <c r="D54" s="33"/>
      <c r="E54" s="4">
        <f>SUM(E50:E53)</f>
        <v>260</v>
      </c>
      <c r="F54" s="3">
        <f t="shared" si="4"/>
        <v>100</v>
      </c>
    </row>
    <row r="58" spans="3:11" x14ac:dyDescent="0.35">
      <c r="C58" s="50" t="s">
        <v>7</v>
      </c>
      <c r="D58" s="50" t="s">
        <v>73</v>
      </c>
      <c r="E58" s="50" t="s">
        <v>74</v>
      </c>
      <c r="F58" s="50"/>
      <c r="G58" s="50"/>
      <c r="H58" s="50"/>
      <c r="I58" s="50"/>
      <c r="J58" s="50"/>
    </row>
    <row r="59" spans="3:11" x14ac:dyDescent="0.35">
      <c r="C59" s="50"/>
      <c r="D59" s="50"/>
      <c r="E59" s="19" t="s">
        <v>75</v>
      </c>
      <c r="F59" s="19" t="s">
        <v>35</v>
      </c>
      <c r="G59" s="19" t="s">
        <v>33</v>
      </c>
      <c r="H59" s="19" t="s">
        <v>76</v>
      </c>
      <c r="I59" s="19" t="s">
        <v>77</v>
      </c>
      <c r="J59" s="19" t="s">
        <v>78</v>
      </c>
    </row>
    <row r="60" spans="3:11" x14ac:dyDescent="0.35">
      <c r="C60" s="20">
        <v>1</v>
      </c>
      <c r="D60" s="20" t="s">
        <v>79</v>
      </c>
      <c r="E60" s="51">
        <v>11.22</v>
      </c>
      <c r="F60" s="51">
        <v>66.14</v>
      </c>
      <c r="G60" s="51">
        <v>11</v>
      </c>
      <c r="H60" s="51">
        <v>19.07</v>
      </c>
      <c r="I60" s="51">
        <v>31.67</v>
      </c>
      <c r="J60" s="51">
        <f>(E60+F60+(0.5*G60))-(H60+I60)</f>
        <v>32.119999999999997</v>
      </c>
    </row>
    <row r="61" spans="3:11" x14ac:dyDescent="0.35">
      <c r="C61" s="20">
        <v>2</v>
      </c>
      <c r="D61" s="20" t="s">
        <v>80</v>
      </c>
      <c r="E61" s="51">
        <v>12.11</v>
      </c>
      <c r="F61" s="51">
        <v>67.709999999999994</v>
      </c>
      <c r="G61" s="51">
        <v>17</v>
      </c>
      <c r="H61" s="51">
        <v>41.27</v>
      </c>
      <c r="I61" s="51">
        <v>27.88</v>
      </c>
      <c r="J61" s="51">
        <f t="shared" ref="J61:J63" si="5">(E61+F61+(0.5*G61))-(H61+I61)</f>
        <v>19.169999999999987</v>
      </c>
      <c r="K61" s="2"/>
    </row>
    <row r="62" spans="3:11" x14ac:dyDescent="0.35">
      <c r="C62" s="20">
        <v>3</v>
      </c>
      <c r="D62" s="20" t="s">
        <v>81</v>
      </c>
      <c r="E62" s="51">
        <v>3.08</v>
      </c>
      <c r="F62" s="51">
        <v>5.12</v>
      </c>
      <c r="G62" s="51">
        <v>38.4</v>
      </c>
      <c r="H62" s="51">
        <v>35.33</v>
      </c>
      <c r="I62" s="51">
        <v>24.31</v>
      </c>
      <c r="J62" s="51">
        <f t="shared" si="5"/>
        <v>-32.24</v>
      </c>
    </row>
    <row r="63" spans="3:11" x14ac:dyDescent="0.35">
      <c r="C63" s="20">
        <v>4</v>
      </c>
      <c r="D63" s="20" t="s">
        <v>82</v>
      </c>
      <c r="E63" s="51">
        <v>26.09</v>
      </c>
      <c r="F63" s="51">
        <v>20.54</v>
      </c>
      <c r="G63" s="51">
        <v>73.83</v>
      </c>
      <c r="H63" s="51">
        <v>55.17</v>
      </c>
      <c r="I63" s="51">
        <v>67.06</v>
      </c>
      <c r="J63" s="51">
        <f t="shared" si="5"/>
        <v>-38.685000000000016</v>
      </c>
      <c r="K63" s="2"/>
    </row>
    <row r="64" spans="3:11" x14ac:dyDescent="0.35">
      <c r="C64" s="52" t="s">
        <v>40</v>
      </c>
      <c r="D64" s="52"/>
      <c r="E64" s="51">
        <f>SUM(E60:E63)</f>
        <v>52.5</v>
      </c>
      <c r="F64" s="51">
        <f t="shared" ref="F64:J64" si="6">SUM(F60:F63)</f>
        <v>159.51</v>
      </c>
      <c r="G64" s="51">
        <f t="shared" si="6"/>
        <v>140.23000000000002</v>
      </c>
      <c r="H64" s="51">
        <f t="shared" si="6"/>
        <v>150.84</v>
      </c>
      <c r="I64" s="51">
        <f t="shared" si="6"/>
        <v>150.92000000000002</v>
      </c>
      <c r="J64" s="51">
        <f t="shared" si="6"/>
        <v>-19.635000000000034</v>
      </c>
    </row>
    <row r="66" spans="3:10" x14ac:dyDescent="0.35">
      <c r="I66">
        <f>SUM(E64:I64)</f>
        <v>654</v>
      </c>
      <c r="J66">
        <v>654</v>
      </c>
    </row>
    <row r="67" spans="3:10" x14ac:dyDescent="0.35">
      <c r="C67" s="43" t="s">
        <v>7</v>
      </c>
      <c r="D67" s="43" t="s">
        <v>73</v>
      </c>
      <c r="E67" s="44" t="s">
        <v>74</v>
      </c>
      <c r="F67" s="45"/>
      <c r="G67" s="45"/>
      <c r="H67" s="45"/>
      <c r="I67" s="45"/>
      <c r="J67" s="46"/>
    </row>
    <row r="68" spans="3:10" x14ac:dyDescent="0.35">
      <c r="C68" s="47"/>
      <c r="D68" s="47"/>
      <c r="E68" s="49" t="s">
        <v>75</v>
      </c>
      <c r="F68" s="49" t="s">
        <v>35</v>
      </c>
      <c r="G68" s="49" t="s">
        <v>33</v>
      </c>
      <c r="H68" s="49" t="s">
        <v>76</v>
      </c>
      <c r="I68" s="49" t="s">
        <v>77</v>
      </c>
      <c r="J68" s="49" t="s">
        <v>78</v>
      </c>
    </row>
    <row r="69" spans="3:10" x14ac:dyDescent="0.35">
      <c r="C69" s="48">
        <v>1</v>
      </c>
      <c r="D69" s="48" t="s">
        <v>79</v>
      </c>
      <c r="E69" s="48">
        <v>260</v>
      </c>
      <c r="F69" s="48">
        <v>863</v>
      </c>
      <c r="G69" s="48">
        <v>1.1060000000000001</v>
      </c>
      <c r="H69" s="48">
        <v>1.921</v>
      </c>
      <c r="I69" s="48">
        <v>1.2150000000000001</v>
      </c>
      <c r="J69" s="48">
        <v>-1.46</v>
      </c>
    </row>
    <row r="70" spans="3:10" x14ac:dyDescent="0.35">
      <c r="C70" s="48">
        <v>2</v>
      </c>
      <c r="D70" s="48" t="s">
        <v>80</v>
      </c>
      <c r="E70" s="48" t="s">
        <v>4</v>
      </c>
      <c r="F70" s="48" t="s">
        <v>4</v>
      </c>
      <c r="G70" s="48">
        <v>1.7889999999999999</v>
      </c>
      <c r="H70" s="48">
        <v>4.1959999999999997</v>
      </c>
      <c r="I70" s="48">
        <v>2.601</v>
      </c>
      <c r="J70" s="48">
        <v>-5.9029999999999996</v>
      </c>
    </row>
    <row r="71" spans="3:10" x14ac:dyDescent="0.35">
      <c r="C71" s="48">
        <v>3</v>
      </c>
      <c r="D71" s="48" t="s">
        <v>81</v>
      </c>
      <c r="E71" s="48" t="s">
        <v>4</v>
      </c>
      <c r="F71" s="48" t="s">
        <v>4</v>
      </c>
      <c r="G71" s="48">
        <v>260</v>
      </c>
      <c r="H71" s="48">
        <v>468</v>
      </c>
      <c r="I71" s="48">
        <v>2.4950000000000001</v>
      </c>
      <c r="J71" s="48">
        <v>-2.8340000000000001</v>
      </c>
    </row>
    <row r="72" spans="3:10" x14ac:dyDescent="0.35">
      <c r="C72" s="48">
        <v>4</v>
      </c>
      <c r="D72" s="48" t="s">
        <v>82</v>
      </c>
      <c r="E72" s="48" t="s">
        <v>4</v>
      </c>
      <c r="F72" s="48">
        <v>260</v>
      </c>
      <c r="G72" s="48">
        <v>1.32</v>
      </c>
      <c r="H72" s="48">
        <v>750</v>
      </c>
      <c r="I72" s="48">
        <v>1.9690000000000001</v>
      </c>
      <c r="J72" s="48">
        <v>-1.7989999999999999</v>
      </c>
    </row>
    <row r="73" spans="3:10" x14ac:dyDescent="0.35">
      <c r="C73" s="48" t="s">
        <v>40</v>
      </c>
      <c r="D73" s="48"/>
      <c r="E73" s="48">
        <v>260</v>
      </c>
      <c r="F73" s="48">
        <v>1.123</v>
      </c>
      <c r="G73" s="48">
        <v>4.4740000000000002</v>
      </c>
      <c r="H73" s="48">
        <v>7.335</v>
      </c>
      <c r="I73" s="48">
        <v>8.2799999999999994</v>
      </c>
      <c r="J73" s="48">
        <v>-11.994999999999999</v>
      </c>
    </row>
    <row r="76" spans="3:10" x14ac:dyDescent="0.35">
      <c r="C76" t="s">
        <v>7</v>
      </c>
      <c r="D76" t="s">
        <v>73</v>
      </c>
    </row>
    <row r="77" spans="3:10" x14ac:dyDescent="0.35">
      <c r="C77" t="s">
        <v>7</v>
      </c>
      <c r="D77" t="s">
        <v>73</v>
      </c>
      <c r="E77" t="s">
        <v>78</v>
      </c>
      <c r="F77" t="s">
        <v>41</v>
      </c>
    </row>
    <row r="78" spans="3:10" x14ac:dyDescent="0.35">
      <c r="C78">
        <v>1</v>
      </c>
      <c r="D78" t="s">
        <v>79</v>
      </c>
      <c r="E78">
        <v>32.119999999999997</v>
      </c>
      <c r="F78" t="s">
        <v>27</v>
      </c>
    </row>
    <row r="79" spans="3:10" x14ac:dyDescent="0.35">
      <c r="C79">
        <v>2</v>
      </c>
      <c r="D79" t="s">
        <v>80</v>
      </c>
      <c r="E79">
        <v>19.169999999999987</v>
      </c>
      <c r="F79" t="s">
        <v>27</v>
      </c>
    </row>
    <row r="80" spans="3:10" x14ac:dyDescent="0.35">
      <c r="C80">
        <v>3</v>
      </c>
      <c r="D80" t="s">
        <v>81</v>
      </c>
      <c r="E80">
        <v>-32.24</v>
      </c>
      <c r="F80" t="s">
        <v>32</v>
      </c>
    </row>
    <row r="81" spans="3:6" x14ac:dyDescent="0.35">
      <c r="C81">
        <v>4</v>
      </c>
      <c r="D81" t="s">
        <v>82</v>
      </c>
      <c r="E81">
        <v>-38.685000000000016</v>
      </c>
      <c r="F81" t="s">
        <v>32</v>
      </c>
    </row>
    <row r="82" spans="3:6" x14ac:dyDescent="0.35">
      <c r="C82" s="33" t="s">
        <v>40</v>
      </c>
      <c r="D82" s="33"/>
      <c r="E82">
        <v>-19.635000000000034</v>
      </c>
      <c r="F82" t="s">
        <v>32</v>
      </c>
    </row>
    <row r="106" spans="4:7" ht="15" thickBot="1" x14ac:dyDescent="0.4"/>
    <row r="107" spans="4:7" ht="15" thickBot="1" x14ac:dyDescent="0.4">
      <c r="D107" s="21" t="s">
        <v>41</v>
      </c>
      <c r="E107" s="22" t="s">
        <v>9</v>
      </c>
      <c r="F107" s="22" t="s">
        <v>10</v>
      </c>
      <c r="G107" s="22" t="s">
        <v>72</v>
      </c>
    </row>
    <row r="108" spans="4:7" x14ac:dyDescent="0.35">
      <c r="D108" s="23" t="s">
        <v>83</v>
      </c>
      <c r="E108" s="24">
        <v>850</v>
      </c>
      <c r="F108" s="25">
        <v>1680</v>
      </c>
      <c r="G108" s="25">
        <v>1310</v>
      </c>
    </row>
    <row r="109" spans="4:7" x14ac:dyDescent="0.35">
      <c r="D109" s="23" t="s">
        <v>84</v>
      </c>
      <c r="E109" s="25">
        <v>1680</v>
      </c>
      <c r="F109" s="25">
        <v>2315</v>
      </c>
      <c r="G109" s="25">
        <v>1817</v>
      </c>
    </row>
    <row r="110" spans="4:7" ht="15" thickBot="1" x14ac:dyDescent="0.4">
      <c r="D110" s="26" t="s">
        <v>85</v>
      </c>
      <c r="E110" s="27">
        <v>1428000</v>
      </c>
      <c r="F110" s="27">
        <v>3889200</v>
      </c>
      <c r="G110" s="27">
        <v>2380270</v>
      </c>
    </row>
    <row r="111" spans="4:7" ht="15" thickBot="1" x14ac:dyDescent="0.4">
      <c r="D111" s="28" t="s">
        <v>86</v>
      </c>
      <c r="E111" s="29"/>
      <c r="F111" s="29"/>
      <c r="G111" s="29"/>
    </row>
    <row r="112" spans="4:7" x14ac:dyDescent="0.35">
      <c r="D112" s="23" t="s">
        <v>66</v>
      </c>
      <c r="E112" s="24">
        <v>175</v>
      </c>
      <c r="F112" s="24">
        <v>480</v>
      </c>
      <c r="G112" s="24">
        <v>288</v>
      </c>
    </row>
    <row r="113" spans="4:7" x14ac:dyDescent="0.35">
      <c r="D113" s="23" t="s">
        <v>67</v>
      </c>
      <c r="E113" s="25">
        <v>51000</v>
      </c>
      <c r="F113" s="25">
        <v>378000</v>
      </c>
      <c r="G113" s="25">
        <v>281650</v>
      </c>
    </row>
    <row r="114" spans="4:7" x14ac:dyDescent="0.35">
      <c r="D114" s="23" t="s">
        <v>87</v>
      </c>
      <c r="E114" s="25">
        <v>132255</v>
      </c>
      <c r="F114" s="25">
        <v>553333</v>
      </c>
      <c r="G114" s="25">
        <v>45311</v>
      </c>
    </row>
    <row r="115" spans="4:7" x14ac:dyDescent="0.35">
      <c r="D115" s="23" t="s">
        <v>88</v>
      </c>
      <c r="E115" s="25">
        <v>61512</v>
      </c>
      <c r="F115" s="25">
        <v>166667</v>
      </c>
      <c r="G115" s="25">
        <v>56897</v>
      </c>
    </row>
    <row r="116" spans="4:7" x14ac:dyDescent="0.35">
      <c r="D116" s="23" t="s">
        <v>68</v>
      </c>
      <c r="E116" s="24" t="s">
        <v>4</v>
      </c>
      <c r="F116" s="25">
        <v>121000</v>
      </c>
      <c r="G116" s="25">
        <v>13554</v>
      </c>
    </row>
    <row r="117" spans="4:7" x14ac:dyDescent="0.35">
      <c r="D117" s="23" t="s">
        <v>69</v>
      </c>
      <c r="E117" s="25">
        <v>148500</v>
      </c>
      <c r="F117" s="25">
        <v>229500</v>
      </c>
      <c r="G117" s="25">
        <v>164750</v>
      </c>
    </row>
    <row r="118" spans="4:7" x14ac:dyDescent="0.35">
      <c r="D118" s="23" t="s">
        <v>89</v>
      </c>
      <c r="E118" s="25">
        <v>17808</v>
      </c>
      <c r="F118" s="25">
        <v>202968</v>
      </c>
      <c r="G118" s="25">
        <v>623000</v>
      </c>
    </row>
    <row r="119" spans="4:7" x14ac:dyDescent="0.35">
      <c r="D119" s="23" t="s">
        <v>70</v>
      </c>
      <c r="E119" s="25">
        <v>75000</v>
      </c>
      <c r="F119" s="25">
        <v>150000</v>
      </c>
      <c r="G119" s="25">
        <v>115540</v>
      </c>
    </row>
    <row r="120" spans="4:7" ht="15" thickBot="1" x14ac:dyDescent="0.4">
      <c r="D120" s="26" t="s">
        <v>71</v>
      </c>
      <c r="E120" s="27">
        <v>91167</v>
      </c>
      <c r="F120" s="27">
        <v>408333</v>
      </c>
      <c r="G120" s="27">
        <v>185424</v>
      </c>
    </row>
    <row r="121" spans="4:7" ht="15" thickBot="1" x14ac:dyDescent="0.4">
      <c r="D121" s="26" t="s">
        <v>6</v>
      </c>
      <c r="E121" s="27">
        <v>577417</v>
      </c>
      <c r="F121" s="27">
        <v>2210281</v>
      </c>
      <c r="G121" s="27">
        <v>1486414</v>
      </c>
    </row>
    <row r="122" spans="4:7" ht="15" thickBot="1" x14ac:dyDescent="0.4">
      <c r="D122" s="26" t="s">
        <v>36</v>
      </c>
      <c r="E122" s="30">
        <v>679</v>
      </c>
      <c r="F122" s="27">
        <v>1316</v>
      </c>
      <c r="G122" s="27">
        <v>1135</v>
      </c>
    </row>
    <row r="123" spans="4:7" ht="15" thickBot="1" x14ac:dyDescent="0.4">
      <c r="D123" s="28" t="s">
        <v>90</v>
      </c>
      <c r="E123" s="31">
        <v>850583</v>
      </c>
      <c r="F123" s="31">
        <v>1678919</v>
      </c>
      <c r="G123" s="31">
        <v>893856</v>
      </c>
    </row>
  </sheetData>
  <mergeCells count="21">
    <mergeCell ref="E67:J67"/>
    <mergeCell ref="D67:D68"/>
    <mergeCell ref="C67:C68"/>
    <mergeCell ref="C82:D82"/>
    <mergeCell ref="C20:C21"/>
    <mergeCell ref="D20:D21"/>
    <mergeCell ref="C31:D31"/>
    <mergeCell ref="E20:G20"/>
    <mergeCell ref="I20:J20"/>
    <mergeCell ref="D4:D5"/>
    <mergeCell ref="C17:D17"/>
    <mergeCell ref="C4:C5"/>
    <mergeCell ref="E4:F4"/>
    <mergeCell ref="C64:D64"/>
    <mergeCell ref="E58:J58"/>
    <mergeCell ref="D58:D59"/>
    <mergeCell ref="C58:C59"/>
    <mergeCell ref="C48:C49"/>
    <mergeCell ref="D48:D49"/>
    <mergeCell ref="E48:F48"/>
    <mergeCell ref="C54:D5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01EE-1035-442A-BFC2-1925A6D16FBD}">
  <dimension ref="C2:J22"/>
  <sheetViews>
    <sheetView topLeftCell="A7" workbookViewId="0">
      <selection activeCell="I27" sqref="I27"/>
    </sheetView>
  </sheetViews>
  <sheetFormatPr defaultRowHeight="14.5" x14ac:dyDescent="0.35"/>
  <cols>
    <col min="4" max="4" width="23.81640625" customWidth="1"/>
    <col min="5" max="5" width="9" bestFit="1" customWidth="1"/>
    <col min="6" max="6" width="11.1796875" bestFit="1" customWidth="1"/>
    <col min="7" max="7" width="10.1796875" bestFit="1" customWidth="1"/>
    <col min="8" max="8" width="12.54296875" bestFit="1" customWidth="1"/>
    <col min="9" max="9" width="10.08984375" bestFit="1" customWidth="1"/>
    <col min="10" max="10" width="12.54296875" bestFit="1" customWidth="1"/>
    <col min="12" max="12" width="11.08984375" bestFit="1" customWidth="1"/>
    <col min="14" max="14" width="14.6328125" bestFit="1" customWidth="1"/>
  </cols>
  <sheetData>
    <row r="2" spans="3:10" x14ac:dyDescent="0.35">
      <c r="C2" s="40" t="s">
        <v>7</v>
      </c>
      <c r="D2" s="40" t="s">
        <v>38</v>
      </c>
      <c r="E2" s="41"/>
      <c r="F2" s="41"/>
      <c r="G2" s="41"/>
      <c r="H2" s="41"/>
      <c r="I2" s="41"/>
      <c r="J2" s="1"/>
    </row>
    <row r="3" spans="3:10" x14ac:dyDescent="0.35">
      <c r="C3" s="40"/>
      <c r="D3" s="40"/>
      <c r="E3" s="42" t="s">
        <v>31</v>
      </c>
      <c r="F3" s="42" t="s">
        <v>29</v>
      </c>
      <c r="G3" s="42" t="s">
        <v>30</v>
      </c>
      <c r="H3" s="42" t="s">
        <v>28</v>
      </c>
      <c r="I3" s="42" t="s">
        <v>34</v>
      </c>
      <c r="J3" s="42"/>
    </row>
    <row r="4" spans="3:10" x14ac:dyDescent="0.35">
      <c r="C4" s="1">
        <v>1</v>
      </c>
      <c r="D4" s="1" t="s">
        <v>13</v>
      </c>
      <c r="E4" s="1">
        <v>28</v>
      </c>
      <c r="F4" s="1">
        <v>34.5</v>
      </c>
      <c r="G4" s="1">
        <v>29.5</v>
      </c>
      <c r="H4" s="1">
        <v>9.5</v>
      </c>
      <c r="I4" s="1">
        <v>22</v>
      </c>
      <c r="J4" s="1">
        <f>SUM(E4:I4)</f>
        <v>123.5</v>
      </c>
    </row>
    <row r="5" spans="3:10" x14ac:dyDescent="0.35">
      <c r="C5" s="1">
        <v>2</v>
      </c>
      <c r="D5" s="1" t="s">
        <v>15</v>
      </c>
      <c r="E5" s="1">
        <v>65</v>
      </c>
      <c r="F5" s="1">
        <v>9.86</v>
      </c>
      <c r="G5" s="1">
        <v>42.36</v>
      </c>
      <c r="H5" s="1">
        <v>64.5</v>
      </c>
      <c r="I5" s="1">
        <v>6.5</v>
      </c>
      <c r="J5" s="1">
        <f>SUM(E5:I5)</f>
        <v>188.22</v>
      </c>
    </row>
    <row r="6" spans="3:10" x14ac:dyDescent="0.35">
      <c r="C6" s="1">
        <v>3</v>
      </c>
      <c r="D6" s="1" t="s">
        <v>17</v>
      </c>
      <c r="E6" s="1">
        <v>12.5</v>
      </c>
      <c r="F6" s="1">
        <v>9</v>
      </c>
      <c r="G6" s="1">
        <v>8</v>
      </c>
      <c r="H6" s="1">
        <v>19</v>
      </c>
      <c r="I6" s="1">
        <v>14</v>
      </c>
      <c r="J6" s="1">
        <f>SUM(E6:I6)</f>
        <v>62.5</v>
      </c>
    </row>
    <row r="7" spans="3:10" x14ac:dyDescent="0.35">
      <c r="C7" s="1">
        <v>4</v>
      </c>
      <c r="D7" s="1" t="s">
        <v>16</v>
      </c>
      <c r="E7" s="1">
        <v>26</v>
      </c>
      <c r="F7" s="1">
        <v>14</v>
      </c>
      <c r="G7" s="1">
        <v>8</v>
      </c>
      <c r="H7" s="1">
        <v>51.5</v>
      </c>
      <c r="I7" s="1">
        <v>17.5</v>
      </c>
      <c r="J7" s="1">
        <f>SUM(E7:I7)</f>
        <v>117</v>
      </c>
    </row>
    <row r="8" spans="3:10" x14ac:dyDescent="0.35">
      <c r="C8" s="1">
        <v>5</v>
      </c>
      <c r="D8" s="1" t="s">
        <v>20</v>
      </c>
      <c r="E8" s="1">
        <v>4</v>
      </c>
      <c r="F8" s="1">
        <v>8.5</v>
      </c>
      <c r="G8" s="1">
        <v>21</v>
      </c>
      <c r="H8" s="1">
        <v>21</v>
      </c>
      <c r="I8" s="1">
        <v>29</v>
      </c>
      <c r="J8" s="1">
        <f>SUM(E8:I8)</f>
        <v>83.5</v>
      </c>
    </row>
    <row r="9" spans="3:10" x14ac:dyDescent="0.35">
      <c r="C9" s="1"/>
      <c r="D9" s="1" t="s">
        <v>40</v>
      </c>
      <c r="E9" s="1">
        <f t="shared" ref="E9:I9" si="0">SUM(E4:E8)</f>
        <v>135.5</v>
      </c>
      <c r="F9" s="1">
        <f t="shared" si="0"/>
        <v>75.86</v>
      </c>
      <c r="G9" s="1">
        <f t="shared" si="0"/>
        <v>108.86</v>
      </c>
      <c r="H9" s="1">
        <f t="shared" si="0"/>
        <v>165.5</v>
      </c>
      <c r="I9" s="1">
        <f t="shared" si="0"/>
        <v>89</v>
      </c>
      <c r="J9" s="1">
        <f>SUM(J4:J8)</f>
        <v>574.72</v>
      </c>
    </row>
    <row r="12" spans="3:10" x14ac:dyDescent="0.35">
      <c r="C12" s="43" t="s">
        <v>7</v>
      </c>
      <c r="D12" s="43" t="s">
        <v>73</v>
      </c>
      <c r="E12" s="44" t="s">
        <v>74</v>
      </c>
      <c r="F12" s="45"/>
      <c r="G12" s="45"/>
      <c r="H12" s="45"/>
      <c r="I12" s="45"/>
      <c r="J12" s="46"/>
    </row>
    <row r="13" spans="3:10" x14ac:dyDescent="0.35">
      <c r="C13" s="47"/>
      <c r="D13" s="47"/>
      <c r="E13" s="49" t="s">
        <v>75</v>
      </c>
      <c r="F13" s="49" t="s">
        <v>35</v>
      </c>
      <c r="G13" s="49" t="s">
        <v>33</v>
      </c>
      <c r="H13" s="49" t="s">
        <v>76</v>
      </c>
      <c r="I13" s="49" t="s">
        <v>77</v>
      </c>
      <c r="J13" s="49" t="s">
        <v>78</v>
      </c>
    </row>
    <row r="14" spans="3:10" x14ac:dyDescent="0.35">
      <c r="C14" s="1">
        <v>1</v>
      </c>
      <c r="D14" s="1" t="s">
        <v>79</v>
      </c>
      <c r="E14" s="1">
        <v>260</v>
      </c>
      <c r="F14" s="1">
        <v>863</v>
      </c>
      <c r="G14" s="1">
        <v>1.1060000000000001</v>
      </c>
      <c r="H14" s="1">
        <v>1.921</v>
      </c>
      <c r="I14" s="1">
        <v>1.2150000000000001</v>
      </c>
      <c r="J14" s="1">
        <v>-1.46</v>
      </c>
    </row>
    <row r="15" spans="3:10" x14ac:dyDescent="0.35">
      <c r="C15" s="1">
        <v>2</v>
      </c>
      <c r="D15" s="1" t="s">
        <v>80</v>
      </c>
      <c r="E15" s="1" t="s">
        <v>4</v>
      </c>
      <c r="F15" s="1" t="s">
        <v>4</v>
      </c>
      <c r="G15" s="1">
        <v>1.7889999999999999</v>
      </c>
      <c r="H15" s="1">
        <v>4.1959999999999997</v>
      </c>
      <c r="I15" s="1">
        <v>2.601</v>
      </c>
      <c r="J15" s="1">
        <v>-5.9029999999999996</v>
      </c>
    </row>
    <row r="16" spans="3:10" x14ac:dyDescent="0.35">
      <c r="C16" s="1">
        <v>3</v>
      </c>
      <c r="D16" s="1" t="s">
        <v>81</v>
      </c>
      <c r="E16" s="1" t="s">
        <v>4</v>
      </c>
      <c r="F16" s="1" t="s">
        <v>4</v>
      </c>
      <c r="G16" s="1">
        <v>260</v>
      </c>
      <c r="H16" s="1">
        <v>468</v>
      </c>
      <c r="I16" s="1">
        <v>2.4950000000000001</v>
      </c>
      <c r="J16" s="1">
        <v>-2.8340000000000001</v>
      </c>
    </row>
    <row r="17" spans="3:10" x14ac:dyDescent="0.35">
      <c r="C17" s="1">
        <v>4</v>
      </c>
      <c r="D17" s="1" t="s">
        <v>82</v>
      </c>
      <c r="E17" s="1" t="s">
        <v>4</v>
      </c>
      <c r="F17" s="1">
        <v>260</v>
      </c>
      <c r="G17" s="1">
        <v>1.32</v>
      </c>
      <c r="H17" s="1">
        <v>750</v>
      </c>
      <c r="I17" s="1">
        <v>1.9690000000000001</v>
      </c>
      <c r="J17" s="1">
        <v>-1.7989999999999999</v>
      </c>
    </row>
    <row r="18" spans="3:10" x14ac:dyDescent="0.35">
      <c r="C18" s="1" t="s">
        <v>40</v>
      </c>
      <c r="D18" s="1"/>
      <c r="E18" s="1">
        <v>260</v>
      </c>
      <c r="F18" s="1">
        <v>1.123</v>
      </c>
      <c r="G18" s="1">
        <v>4.4740000000000002</v>
      </c>
      <c r="H18" s="1">
        <v>7.335</v>
      </c>
      <c r="I18" s="1">
        <v>8.2799999999999994</v>
      </c>
      <c r="J18" s="1">
        <v>-11.994999999999999</v>
      </c>
    </row>
    <row r="21" spans="3:10" x14ac:dyDescent="0.35">
      <c r="D21" t="s">
        <v>91</v>
      </c>
      <c r="E21">
        <f>$J$9</f>
        <v>574.72</v>
      </c>
      <c r="F21" s="3">
        <f>E21/260</f>
        <v>2.2104615384615385</v>
      </c>
    </row>
    <row r="22" spans="3:10" x14ac:dyDescent="0.35">
      <c r="D22" t="s">
        <v>92</v>
      </c>
      <c r="F22">
        <v>3.61</v>
      </c>
    </row>
  </sheetData>
  <mergeCells count="5">
    <mergeCell ref="D2:D3"/>
    <mergeCell ref="C2:C3"/>
    <mergeCell ref="E12:J12"/>
    <mergeCell ref="C12:C13"/>
    <mergeCell ref="D12:D1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9"/>
  <sheetViews>
    <sheetView tabSelected="1" topLeftCell="B1" workbookViewId="0">
      <selection activeCell="K11" sqref="K11"/>
    </sheetView>
  </sheetViews>
  <sheetFormatPr defaultRowHeight="14.5" x14ac:dyDescent="0.35"/>
  <cols>
    <col min="3" max="3" width="16.7265625" customWidth="1"/>
    <col min="4" max="4" width="9.81640625" customWidth="1"/>
    <col min="5" max="5" width="10.08984375" customWidth="1"/>
    <col min="6" max="6" width="10.26953125" customWidth="1"/>
    <col min="7" max="8" width="14.7265625" bestFit="1" customWidth="1"/>
    <col min="9" max="9" width="9.08984375" bestFit="1" customWidth="1"/>
    <col min="10" max="10" width="11.453125" bestFit="1" customWidth="1"/>
    <col min="11" max="11" width="10.453125" bestFit="1" customWidth="1"/>
    <col min="12" max="12" width="11.54296875" bestFit="1" customWidth="1"/>
    <col min="13" max="17" width="11.453125" bestFit="1" customWidth="1"/>
  </cols>
  <sheetData>
    <row r="1" spans="2:8" x14ac:dyDescent="0.35">
      <c r="D1" s="4"/>
      <c r="E1" s="4"/>
      <c r="F1" s="4"/>
      <c r="G1" s="4"/>
      <c r="H1" s="4"/>
    </row>
    <row r="3" spans="2:8" x14ac:dyDescent="0.35">
      <c r="B3" s="5" t="s">
        <v>7</v>
      </c>
      <c r="C3" s="5" t="s">
        <v>38</v>
      </c>
      <c r="D3" s="5" t="s">
        <v>39</v>
      </c>
      <c r="E3" s="5" t="s">
        <v>0</v>
      </c>
      <c r="F3" s="5" t="s">
        <v>93</v>
      </c>
    </row>
    <row r="4" spans="2:8" x14ac:dyDescent="0.35">
      <c r="B4">
        <v>1</v>
      </c>
      <c r="C4" t="s">
        <v>13</v>
      </c>
      <c r="D4">
        <v>71</v>
      </c>
      <c r="E4">
        <f>'Daya dukung'!$J$4</f>
        <v>123.5</v>
      </c>
      <c r="F4" s="3">
        <f>E4/D4</f>
        <v>1.7394366197183098</v>
      </c>
    </row>
    <row r="5" spans="2:8" x14ac:dyDescent="0.35">
      <c r="B5">
        <v>2</v>
      </c>
      <c r="C5" t="s">
        <v>15</v>
      </c>
      <c r="D5">
        <v>77</v>
      </c>
      <c r="E5">
        <f>'Daya dukung'!$J$5</f>
        <v>188.22</v>
      </c>
      <c r="F5" s="3">
        <f t="shared" ref="F5:F8" si="0">E5/D5</f>
        <v>2.4444155844155846</v>
      </c>
    </row>
    <row r="6" spans="2:8" x14ac:dyDescent="0.35">
      <c r="B6">
        <v>3</v>
      </c>
      <c r="C6" t="s">
        <v>17</v>
      </c>
      <c r="D6">
        <v>27</v>
      </c>
      <c r="E6">
        <f>'Daya dukung'!$J$6</f>
        <v>62.5</v>
      </c>
      <c r="F6" s="3">
        <f t="shared" si="0"/>
        <v>2.3148148148148149</v>
      </c>
    </row>
    <row r="7" spans="2:8" x14ac:dyDescent="0.35">
      <c r="B7">
        <v>4</v>
      </c>
      <c r="C7" t="s">
        <v>16</v>
      </c>
      <c r="D7">
        <v>61</v>
      </c>
      <c r="E7">
        <f>'Daya dukung'!$J$7</f>
        <v>117</v>
      </c>
      <c r="F7" s="3">
        <f t="shared" si="0"/>
        <v>1.9180327868852458</v>
      </c>
    </row>
    <row r="8" spans="2:8" x14ac:dyDescent="0.35">
      <c r="B8">
        <v>5</v>
      </c>
      <c r="C8" t="s">
        <v>20</v>
      </c>
      <c r="D8">
        <v>24</v>
      </c>
      <c r="E8">
        <f>'Daya dukung'!$J$8</f>
        <v>83.5</v>
      </c>
      <c r="F8" s="3">
        <f t="shared" si="0"/>
        <v>3.4791666666666665</v>
      </c>
    </row>
    <row r="9" spans="2:8" x14ac:dyDescent="0.35">
      <c r="B9" s="33" t="s">
        <v>40</v>
      </c>
      <c r="C9" s="33"/>
      <c r="D9">
        <f>SUM(D4:D8)</f>
        <v>260</v>
      </c>
      <c r="E9">
        <f>SUM(E4:E8)</f>
        <v>574.72</v>
      </c>
    </row>
    <row r="10" spans="2:8" x14ac:dyDescent="0.35">
      <c r="E10" s="3">
        <f>E9/D9</f>
        <v>2.2104615384615385</v>
      </c>
    </row>
    <row r="12" spans="2:8" ht="15" thickBot="1" x14ac:dyDescent="0.4"/>
    <row r="13" spans="2:8" ht="15" thickBot="1" x14ac:dyDescent="0.4">
      <c r="C13" s="21" t="s">
        <v>41</v>
      </c>
      <c r="D13" s="22" t="s">
        <v>9</v>
      </c>
      <c r="E13" s="22" t="s">
        <v>10</v>
      </c>
      <c r="F13" s="22" t="s">
        <v>72</v>
      </c>
    </row>
    <row r="14" spans="2:8" x14ac:dyDescent="0.35">
      <c r="C14" s="23" t="s">
        <v>83</v>
      </c>
      <c r="D14" s="24">
        <v>850</v>
      </c>
      <c r="E14" s="25">
        <v>1680</v>
      </c>
      <c r="F14" s="25">
        <v>1310</v>
      </c>
    </row>
    <row r="15" spans="2:8" x14ac:dyDescent="0.35">
      <c r="C15" s="23" t="s">
        <v>84</v>
      </c>
      <c r="D15" s="25">
        <v>1680</v>
      </c>
      <c r="E15" s="25">
        <v>2315</v>
      </c>
      <c r="F15" s="25">
        <v>1817</v>
      </c>
    </row>
    <row r="16" spans="2:8" ht="15" thickBot="1" x14ac:dyDescent="0.4">
      <c r="C16" s="26" t="s">
        <v>85</v>
      </c>
      <c r="D16" s="27">
        <v>1428000</v>
      </c>
      <c r="E16" s="27">
        <v>3889200</v>
      </c>
      <c r="F16" s="27">
        <v>2380270</v>
      </c>
    </row>
    <row r="17" spans="3:6" ht="15" thickBot="1" x14ac:dyDescent="0.4">
      <c r="C17" s="28" t="s">
        <v>86</v>
      </c>
      <c r="D17" s="29"/>
      <c r="E17" s="29"/>
      <c r="F17" s="29"/>
    </row>
    <row r="18" spans="3:6" x14ac:dyDescent="0.35">
      <c r="C18" s="23" t="s">
        <v>66</v>
      </c>
      <c r="D18" s="24">
        <v>175</v>
      </c>
      <c r="E18" s="24">
        <v>480</v>
      </c>
      <c r="F18" s="24">
        <v>288</v>
      </c>
    </row>
    <row r="19" spans="3:6" x14ac:dyDescent="0.35">
      <c r="C19" s="23" t="s">
        <v>67</v>
      </c>
      <c r="D19" s="25">
        <v>51000</v>
      </c>
      <c r="E19" s="25">
        <v>378000</v>
      </c>
      <c r="F19" s="25">
        <v>281650</v>
      </c>
    </row>
    <row r="20" spans="3:6" x14ac:dyDescent="0.35">
      <c r="C20" s="23" t="s">
        <v>87</v>
      </c>
      <c r="D20" s="25">
        <v>132255</v>
      </c>
      <c r="E20" s="25">
        <v>553333</v>
      </c>
      <c r="F20" s="25">
        <v>45311</v>
      </c>
    </row>
    <row r="21" spans="3:6" x14ac:dyDescent="0.35">
      <c r="C21" s="23" t="s">
        <v>88</v>
      </c>
      <c r="D21" s="25">
        <v>61512</v>
      </c>
      <c r="E21" s="25">
        <v>166667</v>
      </c>
      <c r="F21" s="25">
        <v>56897</v>
      </c>
    </row>
    <row r="22" spans="3:6" x14ac:dyDescent="0.35">
      <c r="C22" s="23" t="s">
        <v>68</v>
      </c>
      <c r="D22" s="24" t="s">
        <v>4</v>
      </c>
      <c r="E22" s="25">
        <v>121000</v>
      </c>
      <c r="F22" s="25">
        <v>13554</v>
      </c>
    </row>
    <row r="23" spans="3:6" x14ac:dyDescent="0.35">
      <c r="C23" s="23" t="s">
        <v>69</v>
      </c>
      <c r="D23" s="25">
        <v>148500</v>
      </c>
      <c r="E23" s="25">
        <v>229500</v>
      </c>
      <c r="F23" s="25">
        <v>164750</v>
      </c>
    </row>
    <row r="24" spans="3:6" x14ac:dyDescent="0.35">
      <c r="C24" s="23" t="s">
        <v>89</v>
      </c>
      <c r="D24" s="25">
        <v>17808</v>
      </c>
      <c r="E24" s="25">
        <v>202968</v>
      </c>
      <c r="F24" s="25">
        <v>623000</v>
      </c>
    </row>
    <row r="25" spans="3:6" x14ac:dyDescent="0.35">
      <c r="C25" s="23" t="s">
        <v>70</v>
      </c>
      <c r="D25" s="25">
        <v>75000</v>
      </c>
      <c r="E25" s="25">
        <v>150000</v>
      </c>
      <c r="F25" s="25">
        <v>115540</v>
      </c>
    </row>
    <row r="26" spans="3:6" ht="15" thickBot="1" x14ac:dyDescent="0.4">
      <c r="C26" s="26" t="s">
        <v>71</v>
      </c>
      <c r="D26" s="27">
        <v>91167</v>
      </c>
      <c r="E26" s="27">
        <v>408333</v>
      </c>
      <c r="F26" s="27">
        <v>185424</v>
      </c>
    </row>
    <row r="27" spans="3:6" ht="15" thickBot="1" x14ac:dyDescent="0.4">
      <c r="C27" s="26" t="s">
        <v>6</v>
      </c>
      <c r="D27" s="27">
        <v>577417</v>
      </c>
      <c r="E27" s="27">
        <v>2210281</v>
      </c>
      <c r="F27" s="27">
        <v>1486414</v>
      </c>
    </row>
    <row r="28" spans="3:6" ht="15" thickBot="1" x14ac:dyDescent="0.4">
      <c r="C28" s="26" t="s">
        <v>36</v>
      </c>
      <c r="D28" s="30">
        <v>679</v>
      </c>
      <c r="E28" s="27">
        <v>1316</v>
      </c>
      <c r="F28" s="27">
        <v>1135</v>
      </c>
    </row>
    <row r="29" spans="3:6" ht="15" thickBot="1" x14ac:dyDescent="0.4">
      <c r="C29" s="28" t="s">
        <v>90</v>
      </c>
      <c r="D29" s="31">
        <v>850583</v>
      </c>
      <c r="E29" s="31">
        <v>1678919</v>
      </c>
      <c r="F29" s="31">
        <v>893856</v>
      </c>
    </row>
  </sheetData>
  <mergeCells count="1">
    <mergeCell ref="B9:C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KOndisi Eksisting</vt:lpstr>
      <vt:lpstr>Daya dukung</vt:lpstr>
      <vt:lpstr>analisis usahatani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2021-03-20T03:36:56Z</dcterms:created>
  <dcterms:modified xsi:type="dcterms:W3CDTF">2024-02-19T04:43:35Z</dcterms:modified>
</cp:coreProperties>
</file>