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/>
  <xr:revisionPtr revIDLastSave="0" documentId="13_ncr:1_{0A329463-AB98-469F-BA1D-9E219A66AB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state="hidden" r:id="rId2"/>
    <sheet name="Sheet3" sheetId="3" r:id="rId3"/>
    <sheet name="Sheet4" sheetId="4" r:id="rId4"/>
    <sheet name="Menengah Atas " sheetId="8" r:id="rId5"/>
    <sheet name="Menengah Bawah " sheetId="9" r:id="rId6"/>
    <sheet name="Sheet8" sheetId="11" r:id="rId7"/>
  </sheets>
  <definedNames>
    <definedName name="_xlnm._FilterDatabase" localSheetId="0" hidden="1">Sheet1!$A$11:$CH$72</definedName>
    <definedName name="_xlchart.v1.0" hidden="1">Sheet3!$B$43</definedName>
    <definedName name="_xlchart.v1.1" hidden="1">Sheet3!$B$44</definedName>
    <definedName name="_xlchart.v1.2" hidden="1">Sheet3!$C$42:$M$42</definedName>
    <definedName name="_xlchart.v1.3" hidden="1">Sheet3!$C$43:$M$43</definedName>
    <definedName name="_xlchart.v1.4" hidden="1">Sheet3!$C$44:$M$44</definedName>
  </definedNames>
  <calcPr calcId="191029"/>
  <extLst>
    <ext uri="GoogleSheetsCustomDataVersion2">
      <go:sheetsCustomData xmlns:go="http://customooxmlschemas.google.com/" r:id="rId12" roundtripDataChecksum="A8Wo98W9u22sqjbOFzmbCXWgpgkn04OQHUgTzAvHVDY="/>
    </ext>
  </extLst>
</workbook>
</file>

<file path=xl/calcChain.xml><?xml version="1.0" encoding="utf-8"?>
<calcChain xmlns="http://schemas.openxmlformats.org/spreadsheetml/2006/main">
  <c r="AF45" i="9" l="1"/>
  <c r="BA48" i="8"/>
  <c r="AF48" i="8"/>
  <c r="E75" i="1"/>
  <c r="D75" i="1"/>
  <c r="D47" i="8" l="1"/>
  <c r="D45" i="8"/>
  <c r="CB42" i="9"/>
  <c r="CB43" i="9" s="1"/>
  <c r="CA42" i="9"/>
  <c r="BZ42" i="9"/>
  <c r="BZ43" i="9" s="1"/>
  <c r="BY42" i="9"/>
  <c r="BY43" i="9" s="1"/>
  <c r="BX42" i="9"/>
  <c r="BX43" i="9" s="1"/>
  <c r="BW42" i="9"/>
  <c r="BW43" i="9" s="1"/>
  <c r="BV42" i="9"/>
  <c r="BV43" i="9" s="1"/>
  <c r="BU42" i="9"/>
  <c r="BU43" i="9" s="1"/>
  <c r="BT42" i="9"/>
  <c r="BT43" i="9" s="1"/>
  <c r="BS42" i="9"/>
  <c r="BS43" i="9" s="1"/>
  <c r="BR42" i="9"/>
  <c r="BR43" i="9" s="1"/>
  <c r="BQ42" i="9"/>
  <c r="BQ43" i="9" s="1"/>
  <c r="BP42" i="9"/>
  <c r="BP43" i="9" s="1"/>
  <c r="BO42" i="9"/>
  <c r="BO43" i="9" s="1"/>
  <c r="BN42" i="9"/>
  <c r="BN43" i="9" s="1"/>
  <c r="BI42" i="9"/>
  <c r="BI43" i="9" s="1"/>
  <c r="AS42" i="9"/>
  <c r="AS43" i="9" s="1"/>
  <c r="AR42" i="9"/>
  <c r="AR43" i="9" s="1"/>
  <c r="AQ42" i="9"/>
  <c r="AQ43" i="9" s="1"/>
  <c r="AP42" i="9"/>
  <c r="AP43" i="9" s="1"/>
  <c r="AO42" i="9"/>
  <c r="AO43" i="9" s="1"/>
  <c r="AN42" i="9"/>
  <c r="AN43" i="9" s="1"/>
  <c r="AM42" i="9"/>
  <c r="AM43" i="9" s="1"/>
  <c r="CC40" i="9"/>
  <c r="CD40" i="9" s="1"/>
  <c r="CE40" i="9" s="1"/>
  <c r="CC39" i="9"/>
  <c r="CD39" i="9" s="1"/>
  <c r="CE39" i="9" s="1"/>
  <c r="CC38" i="9"/>
  <c r="CD38" i="9" s="1"/>
  <c r="CE38" i="9" s="1"/>
  <c r="Q37" i="9"/>
  <c r="P37" i="9"/>
  <c r="O37" i="9"/>
  <c r="N37" i="9"/>
  <c r="M37" i="9"/>
  <c r="L37" i="9"/>
  <c r="K37" i="9"/>
  <c r="AZ36" i="9"/>
  <c r="AY36" i="9"/>
  <c r="AX36" i="9"/>
  <c r="AW36" i="9"/>
  <c r="AV36" i="9"/>
  <c r="AU36" i="9"/>
  <c r="AT36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BD34" i="9"/>
  <c r="BC34" i="9"/>
  <c r="BB34" i="9"/>
  <c r="BA34" i="9"/>
  <c r="AZ34" i="9"/>
  <c r="AY34" i="9"/>
  <c r="AX34" i="9"/>
  <c r="AW34" i="9"/>
  <c r="AV34" i="9"/>
  <c r="AU34" i="9"/>
  <c r="AT34" i="9"/>
  <c r="AE34" i="9"/>
  <c r="AD34" i="9"/>
  <c r="AC34" i="9"/>
  <c r="AB34" i="9"/>
  <c r="AA34" i="9"/>
  <c r="Z34" i="9"/>
  <c r="Y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BK33" i="9"/>
  <c r="BG33" i="9"/>
  <c r="BF33" i="9"/>
  <c r="BE33" i="9"/>
  <c r="BD33" i="9"/>
  <c r="BC33" i="9"/>
  <c r="BB33" i="9"/>
  <c r="BA33" i="9"/>
  <c r="AZ33" i="9"/>
  <c r="AY33" i="9"/>
  <c r="AW33" i="9"/>
  <c r="AT33" i="9"/>
  <c r="AE33" i="9"/>
  <c r="AD33" i="9"/>
  <c r="AC33" i="9"/>
  <c r="AB33" i="9"/>
  <c r="AA33" i="9"/>
  <c r="Z33" i="9"/>
  <c r="Y33" i="9"/>
  <c r="Q33" i="9"/>
  <c r="Q42" i="9" s="1"/>
  <c r="Q43" i="9" s="1"/>
  <c r="P33" i="9"/>
  <c r="O33" i="9"/>
  <c r="N33" i="9"/>
  <c r="M33" i="9"/>
  <c r="L33" i="9"/>
  <c r="K33" i="9"/>
  <c r="BM32" i="9"/>
  <c r="BL32" i="9"/>
  <c r="BL42" i="9" s="1"/>
  <c r="BL43" i="9" s="1"/>
  <c r="BK32" i="9"/>
  <c r="BK42" i="9" s="1"/>
  <c r="BK43" i="9" s="1"/>
  <c r="BG32" i="9"/>
  <c r="BF32" i="9"/>
  <c r="BE32" i="9"/>
  <c r="BD32" i="9"/>
  <c r="BC32" i="9"/>
  <c r="BB32" i="9"/>
  <c r="BA32" i="9"/>
  <c r="AZ32" i="9"/>
  <c r="AY32" i="9"/>
  <c r="AY42" i="9" s="1"/>
  <c r="AY43" i="9" s="1"/>
  <c r="AX32" i="9"/>
  <c r="AW32" i="9"/>
  <c r="AV32" i="9"/>
  <c r="AU32" i="9"/>
  <c r="AT32" i="9"/>
  <c r="AE32" i="9"/>
  <c r="AD32" i="9"/>
  <c r="AC32" i="9"/>
  <c r="AB32" i="9"/>
  <c r="AB42" i="9" s="1"/>
  <c r="AB43" i="9" s="1"/>
  <c r="AA32" i="9"/>
  <c r="Z32" i="9"/>
  <c r="Y32" i="9"/>
  <c r="Y42" i="9" s="1"/>
  <c r="Q32" i="9"/>
  <c r="P32" i="9"/>
  <c r="O32" i="9"/>
  <c r="N32" i="9"/>
  <c r="M32" i="9"/>
  <c r="L32" i="9"/>
  <c r="K32" i="9"/>
  <c r="J32" i="9"/>
  <c r="I32" i="9"/>
  <c r="I42" i="9" s="1"/>
  <c r="I43" i="9" s="1"/>
  <c r="H32" i="9"/>
  <c r="G32" i="9"/>
  <c r="F32" i="9"/>
  <c r="E32" i="9"/>
  <c r="D32" i="9"/>
  <c r="CC31" i="9"/>
  <c r="CD31" i="9" s="1"/>
  <c r="CE31" i="9" s="1"/>
  <c r="CC30" i="9"/>
  <c r="CD30" i="9" s="1"/>
  <c r="CE30" i="9" s="1"/>
  <c r="CC29" i="9"/>
  <c r="CD29" i="9" s="1"/>
  <c r="CE29" i="9" s="1"/>
  <c r="CC28" i="9"/>
  <c r="CD28" i="9" s="1"/>
  <c r="CE28" i="9" s="1"/>
  <c r="CC27" i="9"/>
  <c r="CD27" i="9" s="1"/>
  <c r="CE27" i="9" s="1"/>
  <c r="CC26" i="9"/>
  <c r="CD26" i="9" s="1"/>
  <c r="CE26" i="9" s="1"/>
  <c r="CC25" i="9"/>
  <c r="CD25" i="9" s="1"/>
  <c r="CE25" i="9" s="1"/>
  <c r="CC24" i="9"/>
  <c r="CD24" i="9" s="1"/>
  <c r="CE24" i="9" s="1"/>
  <c r="CC23" i="9"/>
  <c r="CD23" i="9" s="1"/>
  <c r="CE23" i="9" s="1"/>
  <c r="CC22" i="9"/>
  <c r="CD22" i="9" s="1"/>
  <c r="CE22" i="9" s="1"/>
  <c r="CC21" i="9"/>
  <c r="CD21" i="9" s="1"/>
  <c r="CE21" i="9" s="1"/>
  <c r="CC20" i="9"/>
  <c r="CD20" i="9" s="1"/>
  <c r="CE20" i="9" s="1"/>
  <c r="CC19" i="9"/>
  <c r="CD19" i="9" s="1"/>
  <c r="CE19" i="9" s="1"/>
  <c r="CC18" i="9"/>
  <c r="CD18" i="9" s="1"/>
  <c r="CE18" i="9" s="1"/>
  <c r="CC17" i="9"/>
  <c r="CD17" i="9" s="1"/>
  <c r="CE17" i="9" s="1"/>
  <c r="CC16" i="9"/>
  <c r="CD16" i="9" s="1"/>
  <c r="CE16" i="9" s="1"/>
  <c r="CC15" i="9"/>
  <c r="CD15" i="9" s="1"/>
  <c r="CE15" i="9" s="1"/>
  <c r="CC14" i="9"/>
  <c r="CD14" i="9" s="1"/>
  <c r="CE14" i="9" s="1"/>
  <c r="CC13" i="9"/>
  <c r="CD13" i="9" s="1"/>
  <c r="CE13" i="9" s="1"/>
  <c r="CC12" i="9"/>
  <c r="CD12" i="9" s="1"/>
  <c r="CE12" i="9" s="1"/>
  <c r="D42" i="9"/>
  <c r="BJ42" i="9"/>
  <c r="BJ43" i="9" s="1"/>
  <c r="BM42" i="9"/>
  <c r="BM43" i="9" s="1"/>
  <c r="BH42" i="9"/>
  <c r="AL42" i="9"/>
  <c r="AL43" i="9" s="1"/>
  <c r="AK42" i="9"/>
  <c r="AK43" i="9" s="1"/>
  <c r="AJ42" i="9"/>
  <c r="AJ43" i="9" s="1"/>
  <c r="AI42" i="9"/>
  <c r="AI43" i="9" s="1"/>
  <c r="AH42" i="9"/>
  <c r="AH43" i="9" s="1"/>
  <c r="AG42" i="9"/>
  <c r="AG43" i="9" s="1"/>
  <c r="X42" i="9"/>
  <c r="X43" i="9" s="1"/>
  <c r="W42" i="9"/>
  <c r="W43" i="9" s="1"/>
  <c r="V42" i="9"/>
  <c r="V43" i="9" s="1"/>
  <c r="U42" i="9"/>
  <c r="U43" i="9" s="1"/>
  <c r="T42" i="9"/>
  <c r="T43" i="9" s="1"/>
  <c r="R42" i="9"/>
  <c r="P42" i="9"/>
  <c r="P43" i="9" s="1"/>
  <c r="D48" i="8"/>
  <c r="D49" i="8" s="1"/>
  <c r="D79" i="1"/>
  <c r="D78" i="1"/>
  <c r="D77" i="1"/>
  <c r="D76" i="1"/>
  <c r="CB45" i="8"/>
  <c r="CB46" i="8" s="1"/>
  <c r="CA45" i="8"/>
  <c r="CA46" i="8" s="1"/>
  <c r="BZ45" i="8"/>
  <c r="BZ46" i="8" s="1"/>
  <c r="BY45" i="8"/>
  <c r="BY46" i="8" s="1"/>
  <c r="BX45" i="8"/>
  <c r="BX46" i="8" s="1"/>
  <c r="BW45" i="8"/>
  <c r="BW46" i="8" s="1"/>
  <c r="BV45" i="8"/>
  <c r="BU45" i="8"/>
  <c r="BU46" i="8" s="1"/>
  <c r="BT45" i="8"/>
  <c r="BT46" i="8" s="1"/>
  <c r="BS45" i="8"/>
  <c r="BS46" i="8" s="1"/>
  <c r="BR45" i="8"/>
  <c r="BR46" i="8" s="1"/>
  <c r="BQ45" i="8"/>
  <c r="BQ46" i="8" s="1"/>
  <c r="BP45" i="8"/>
  <c r="BP46" i="8" s="1"/>
  <c r="BO45" i="8"/>
  <c r="BO46" i="8" s="1"/>
  <c r="BN45" i="8"/>
  <c r="BN46" i="8" s="1"/>
  <c r="BI45" i="8"/>
  <c r="BI46" i="8" s="1"/>
  <c r="AS45" i="8"/>
  <c r="AS46" i="8" s="1"/>
  <c r="AR45" i="8"/>
  <c r="AR46" i="8" s="1"/>
  <c r="AQ45" i="8"/>
  <c r="AQ46" i="8" s="1"/>
  <c r="AP45" i="8"/>
  <c r="AP46" i="8" s="1"/>
  <c r="AO45" i="8"/>
  <c r="AO46" i="8" s="1"/>
  <c r="AN45" i="8"/>
  <c r="AN46" i="8" s="1"/>
  <c r="AM45" i="8"/>
  <c r="AM46" i="8" s="1"/>
  <c r="CH43" i="8"/>
  <c r="CG43" i="8"/>
  <c r="CF43" i="8"/>
  <c r="CC43" i="8"/>
  <c r="CD43" i="8" s="1"/>
  <c r="CE43" i="8" s="1"/>
  <c r="CH42" i="8"/>
  <c r="CG42" i="8"/>
  <c r="CF42" i="8"/>
  <c r="CC42" i="8"/>
  <c r="CD42" i="8" s="1"/>
  <c r="CE42" i="8" s="1"/>
  <c r="CH41" i="8"/>
  <c r="CG41" i="8"/>
  <c r="CF41" i="8"/>
  <c r="CC41" i="8"/>
  <c r="CD41" i="8" s="1"/>
  <c r="CE41" i="8" s="1"/>
  <c r="CH40" i="8"/>
  <c r="CG40" i="8"/>
  <c r="CF40" i="8"/>
  <c r="CC40" i="8"/>
  <c r="CD40" i="8" s="1"/>
  <c r="CE40" i="8" s="1"/>
  <c r="CH39" i="8"/>
  <c r="CG39" i="8"/>
  <c r="CF39" i="8"/>
  <c r="CC39" i="8"/>
  <c r="CD39" i="8" s="1"/>
  <c r="CE39" i="8" s="1"/>
  <c r="CH38" i="8"/>
  <c r="CG38" i="8"/>
  <c r="CF38" i="8"/>
  <c r="CC38" i="8"/>
  <c r="CD38" i="8" s="1"/>
  <c r="CE38" i="8" s="1"/>
  <c r="CH37" i="8"/>
  <c r="CG37" i="8"/>
  <c r="CF37" i="8"/>
  <c r="CC37" i="8"/>
  <c r="CD37" i="8" s="1"/>
  <c r="CE37" i="8" s="1"/>
  <c r="BL45" i="8"/>
  <c r="BL46" i="8" s="1"/>
  <c r="BK45" i="8"/>
  <c r="BK46" i="8" s="1"/>
  <c r="CH36" i="8"/>
  <c r="CG36" i="8"/>
  <c r="CF36" i="8"/>
  <c r="CC36" i="8"/>
  <c r="CD36" i="8" s="1"/>
  <c r="CE36" i="8" s="1"/>
  <c r="CH35" i="8"/>
  <c r="CG35" i="8"/>
  <c r="CF35" i="8"/>
  <c r="CC35" i="8"/>
  <c r="CD35" i="8" s="1"/>
  <c r="CE35" i="8" s="1"/>
  <c r="CH34" i="8"/>
  <c r="CG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I45" i="8" s="1"/>
  <c r="I46" i="8" s="1"/>
  <c r="H34" i="8"/>
  <c r="G34" i="8"/>
  <c r="G45" i="8" s="1"/>
  <c r="G46" i="8" s="1"/>
  <c r="F34" i="8"/>
  <c r="E34" i="8"/>
  <c r="D34" i="8"/>
  <c r="CH33" i="8"/>
  <c r="CG33" i="8"/>
  <c r="CF33" i="8"/>
  <c r="CC33" i="8"/>
  <c r="CD33" i="8" s="1"/>
  <c r="CE33" i="8" s="1"/>
  <c r="CH32" i="8"/>
  <c r="BM32" i="8"/>
  <c r="BJ32" i="8"/>
  <c r="BJ45" i="8" s="1"/>
  <c r="BJ46" i="8" s="1"/>
  <c r="BG32" i="8"/>
  <c r="BF32" i="8"/>
  <c r="BE32" i="8"/>
  <c r="BD32" i="8"/>
  <c r="BC32" i="8"/>
  <c r="BB32" i="8"/>
  <c r="BA32" i="8"/>
  <c r="AZ32" i="8"/>
  <c r="AY32" i="8"/>
  <c r="AX32" i="8"/>
  <c r="AV32" i="8"/>
  <c r="AU32" i="8"/>
  <c r="AT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CH31" i="8"/>
  <c r="CG31" i="8"/>
  <c r="CF31" i="8"/>
  <c r="CC31" i="8"/>
  <c r="CD31" i="8" s="1"/>
  <c r="CE31" i="8" s="1"/>
  <c r="CH30" i="8"/>
  <c r="BM30" i="8"/>
  <c r="BH30" i="8"/>
  <c r="BH45" i="8" s="1"/>
  <c r="BG30" i="8"/>
  <c r="BF30" i="8"/>
  <c r="BE30" i="8"/>
  <c r="BD30" i="8"/>
  <c r="BC30" i="8"/>
  <c r="BC45" i="8" s="1"/>
  <c r="BC46" i="8" s="1"/>
  <c r="BB30" i="8"/>
  <c r="BA30" i="8"/>
  <c r="AZ30" i="8"/>
  <c r="AY30" i="8"/>
  <c r="AY45" i="8" s="1"/>
  <c r="AY46" i="8" s="1"/>
  <c r="AX30" i="8"/>
  <c r="AX45" i="8" s="1"/>
  <c r="AX46" i="8" s="1"/>
  <c r="AW30" i="8"/>
  <c r="AV30" i="8"/>
  <c r="AV45" i="8" s="1"/>
  <c r="AV46" i="8" s="1"/>
  <c r="AU30" i="8"/>
  <c r="AT30" i="8"/>
  <c r="AL30" i="8"/>
  <c r="AK30" i="8"/>
  <c r="AK45" i="8" s="1"/>
  <c r="AK46" i="8" s="1"/>
  <c r="AJ30" i="8"/>
  <c r="AJ45" i="8" s="1"/>
  <c r="AJ46" i="8" s="1"/>
  <c r="AI30" i="8"/>
  <c r="AH30" i="8"/>
  <c r="AG30" i="8"/>
  <c r="AG45" i="8" s="1"/>
  <c r="AG46" i="8" s="1"/>
  <c r="AF30" i="8"/>
  <c r="CG30" i="8" s="1"/>
  <c r="AE30" i="8"/>
  <c r="AD30" i="8"/>
  <c r="AC30" i="8"/>
  <c r="AC45" i="8" s="1"/>
  <c r="AC46" i="8" s="1"/>
  <c r="AB30" i="8"/>
  <c r="AA30" i="8"/>
  <c r="Z30" i="8"/>
  <c r="Y30" i="8"/>
  <c r="X30" i="8"/>
  <c r="W30" i="8"/>
  <c r="V30" i="8"/>
  <c r="U30" i="8"/>
  <c r="T30" i="8"/>
  <c r="T45" i="8" s="1"/>
  <c r="T46" i="8" s="1"/>
  <c r="S30" i="8"/>
  <c r="R30" i="8"/>
  <c r="R45" i="8" s="1"/>
  <c r="Q30" i="8"/>
  <c r="Q45" i="8" s="1"/>
  <c r="Q46" i="8" s="1"/>
  <c r="P30" i="8"/>
  <c r="O30" i="8"/>
  <c r="N30" i="8"/>
  <c r="M30" i="8"/>
  <c r="L30" i="8"/>
  <c r="K30" i="8"/>
  <c r="CH29" i="8"/>
  <c r="CG29" i="8"/>
  <c r="CF29" i="8"/>
  <c r="CC29" i="8"/>
  <c r="CD29" i="8" s="1"/>
  <c r="CE29" i="8" s="1"/>
  <c r="CH28" i="8"/>
  <c r="CG28" i="8"/>
  <c r="CF28" i="8"/>
  <c r="CC28" i="8"/>
  <c r="CD28" i="8" s="1"/>
  <c r="CE28" i="8" s="1"/>
  <c r="CH27" i="8"/>
  <c r="CG27" i="8"/>
  <c r="CF27" i="8"/>
  <c r="CD27" i="8"/>
  <c r="CE27" i="8" s="1"/>
  <c r="CH26" i="8"/>
  <c r="CG26" i="8"/>
  <c r="CF26" i="8"/>
  <c r="CD26" i="8"/>
  <c r="CE26" i="8" s="1"/>
  <c r="CH25" i="8"/>
  <c r="CG25" i="8"/>
  <c r="CF25" i="8"/>
  <c r="CC25" i="8"/>
  <c r="CD25" i="8" s="1"/>
  <c r="CE25" i="8" s="1"/>
  <c r="CH24" i="8"/>
  <c r="CG24" i="8"/>
  <c r="CF24" i="8"/>
  <c r="CD24" i="8"/>
  <c r="CE24" i="8" s="1"/>
  <c r="CC24" i="8"/>
  <c r="CH23" i="8"/>
  <c r="CG23" i="8"/>
  <c r="CF23" i="8"/>
  <c r="CC23" i="8"/>
  <c r="CD23" i="8" s="1"/>
  <c r="CE23" i="8" s="1"/>
  <c r="CH22" i="8"/>
  <c r="CG22" i="8"/>
  <c r="CF22" i="8"/>
  <c r="CD22" i="8"/>
  <c r="CE22" i="8" s="1"/>
  <c r="CC22" i="8"/>
  <c r="CH21" i="8"/>
  <c r="CG21" i="8"/>
  <c r="CF21" i="8"/>
  <c r="CC21" i="8"/>
  <c r="CD21" i="8" s="1"/>
  <c r="CE21" i="8" s="1"/>
  <c r="CH20" i="8"/>
  <c r="CG20" i="8"/>
  <c r="CF20" i="8"/>
  <c r="CC20" i="8"/>
  <c r="CD20" i="8" s="1"/>
  <c r="CE20" i="8" s="1"/>
  <c r="CH19" i="8"/>
  <c r="CG19" i="8"/>
  <c r="CF19" i="8"/>
  <c r="CC19" i="8"/>
  <c r="CD19" i="8" s="1"/>
  <c r="CE19" i="8" s="1"/>
  <c r="CH18" i="8"/>
  <c r="CG18" i="8"/>
  <c r="CF18" i="8"/>
  <c r="CC18" i="8"/>
  <c r="CD18" i="8" s="1"/>
  <c r="CE18" i="8" s="1"/>
  <c r="CH17" i="8"/>
  <c r="CG17" i="8"/>
  <c r="CF17" i="8"/>
  <c r="L17" i="8"/>
  <c r="CH16" i="8"/>
  <c r="CG16" i="8"/>
  <c r="CF16" i="8"/>
  <c r="CC16" i="8"/>
  <c r="CD16" i="8" s="1"/>
  <c r="CE16" i="8" s="1"/>
  <c r="CH15" i="8"/>
  <c r="CG15" i="8"/>
  <c r="CF15" i="8"/>
  <c r="CC15" i="8"/>
  <c r="CD15" i="8" s="1"/>
  <c r="CE15" i="8" s="1"/>
  <c r="CH14" i="8"/>
  <c r="CG14" i="8"/>
  <c r="CF14" i="8"/>
  <c r="CC14" i="8"/>
  <c r="CD14" i="8" s="1"/>
  <c r="CE14" i="8" s="1"/>
  <c r="CH13" i="8"/>
  <c r="CG13" i="8"/>
  <c r="CF13" i="8"/>
  <c r="CC13" i="8"/>
  <c r="CD13" i="8" s="1"/>
  <c r="CE13" i="8" s="1"/>
  <c r="CH12" i="8"/>
  <c r="CG12" i="8"/>
  <c r="CF12" i="8"/>
  <c r="CC12" i="8"/>
  <c r="CD12" i="8" s="1"/>
  <c r="CE12" i="8" s="1"/>
  <c r="BG42" i="9" l="1"/>
  <c r="BG43" i="9" s="1"/>
  <c r="AA42" i="9"/>
  <c r="AA43" i="9" s="1"/>
  <c r="BB42" i="9"/>
  <c r="BB43" i="9" s="1"/>
  <c r="AD42" i="9"/>
  <c r="AD43" i="9" s="1"/>
  <c r="BD42" i="9"/>
  <c r="BD43" i="9" s="1"/>
  <c r="AX42" i="9"/>
  <c r="AX43" i="9" s="1"/>
  <c r="Z42" i="9"/>
  <c r="Z43" i="9" s="1"/>
  <c r="F42" i="9"/>
  <c r="F43" i="9" s="1"/>
  <c r="BA42" i="9"/>
  <c r="BA43" i="9" s="1"/>
  <c r="AC42" i="9"/>
  <c r="AC43" i="9" s="1"/>
  <c r="CC37" i="9"/>
  <c r="CD37" i="9" s="1"/>
  <c r="CE37" i="9" s="1"/>
  <c r="K42" i="9"/>
  <c r="K43" i="9" s="1"/>
  <c r="L42" i="9"/>
  <c r="L43" i="9" s="1"/>
  <c r="AE42" i="9"/>
  <c r="AE43" i="9" s="1"/>
  <c r="N42" i="9"/>
  <c r="N43" i="9" s="1"/>
  <c r="J42" i="9"/>
  <c r="J43" i="9" s="1"/>
  <c r="BC42" i="9"/>
  <c r="BC43" i="9" s="1"/>
  <c r="BE42" i="9"/>
  <c r="BE43" i="9" s="1"/>
  <c r="AW42" i="9"/>
  <c r="AW43" i="9" s="1"/>
  <c r="AU42" i="9"/>
  <c r="AU43" i="9" s="1"/>
  <c r="M42" i="9"/>
  <c r="M43" i="9" s="1"/>
  <c r="BF42" i="9"/>
  <c r="BF43" i="9" s="1"/>
  <c r="AV42" i="9"/>
  <c r="AV43" i="9" s="1"/>
  <c r="O42" i="9"/>
  <c r="O43" i="9" s="1"/>
  <c r="AZ42" i="9"/>
  <c r="AZ43" i="9" s="1"/>
  <c r="AT42" i="9"/>
  <c r="AT43" i="9" s="1"/>
  <c r="CC35" i="9"/>
  <c r="CD35" i="9" s="1"/>
  <c r="CE35" i="9" s="1"/>
  <c r="CC32" i="9"/>
  <c r="CD32" i="9" s="1"/>
  <c r="CE32" i="9" s="1"/>
  <c r="BV44" i="9"/>
  <c r="BV45" i="9" s="1"/>
  <c r="BV46" i="9" s="1"/>
  <c r="CC34" i="9"/>
  <c r="CD34" i="9" s="1"/>
  <c r="CE34" i="9" s="1"/>
  <c r="H42" i="9"/>
  <c r="H43" i="9" s="1"/>
  <c r="CC36" i="9"/>
  <c r="CD36" i="9" s="1"/>
  <c r="CE36" i="9" s="1"/>
  <c r="G42" i="9"/>
  <c r="G43" i="9" s="1"/>
  <c r="CC33" i="9"/>
  <c r="CD33" i="9" s="1"/>
  <c r="CE33" i="9" s="1"/>
  <c r="R43" i="9"/>
  <c r="BH43" i="9"/>
  <c r="BH44" i="9"/>
  <c r="BH45" i="9" s="1"/>
  <c r="BO50" i="9"/>
  <c r="BO49" i="9"/>
  <c r="BO47" i="9"/>
  <c r="BO48" i="9"/>
  <c r="AM47" i="9"/>
  <c r="Y43" i="9"/>
  <c r="D43" i="9"/>
  <c r="AM44" i="9"/>
  <c r="AM45" i="9" s="1"/>
  <c r="AF42" i="9"/>
  <c r="S42" i="9"/>
  <c r="S43" i="9" s="1"/>
  <c r="BO44" i="9"/>
  <c r="BO45" i="9" s="1"/>
  <c r="CA43" i="9"/>
  <c r="BV50" i="9" s="1"/>
  <c r="AM50" i="9"/>
  <c r="AM49" i="9"/>
  <c r="AM48" i="9"/>
  <c r="E42" i="9"/>
  <c r="AZ45" i="8"/>
  <c r="AZ46" i="8" s="1"/>
  <c r="W45" i="8"/>
  <c r="W46" i="8" s="1"/>
  <c r="AI45" i="8"/>
  <c r="AI46" i="8" s="1"/>
  <c r="X45" i="8"/>
  <c r="X46" i="8" s="1"/>
  <c r="L45" i="8"/>
  <c r="L46" i="8" s="1"/>
  <c r="AM50" i="8"/>
  <c r="BF45" i="8"/>
  <c r="BF46" i="8" s="1"/>
  <c r="S45" i="8"/>
  <c r="S46" i="8" s="1"/>
  <c r="AE45" i="8"/>
  <c r="AE46" i="8" s="1"/>
  <c r="U45" i="8"/>
  <c r="U46" i="8" s="1"/>
  <c r="CF32" i="8"/>
  <c r="V45" i="8"/>
  <c r="V46" i="8" s="1"/>
  <c r="AH45" i="8"/>
  <c r="AH46" i="8" s="1"/>
  <c r="BA45" i="8"/>
  <c r="H45" i="8"/>
  <c r="H46" i="8" s="1"/>
  <c r="K45" i="8"/>
  <c r="BB45" i="8"/>
  <c r="BB46" i="8" s="1"/>
  <c r="AM47" i="8"/>
  <c r="AM48" i="8" s="1"/>
  <c r="AM49" i="8" s="1"/>
  <c r="J45" i="8"/>
  <c r="J46" i="8" s="1"/>
  <c r="Y45" i="8"/>
  <c r="Y46" i="8" s="1"/>
  <c r="CG32" i="8"/>
  <c r="M45" i="8"/>
  <c r="M46" i="8" s="1"/>
  <c r="N45" i="8"/>
  <c r="N46" i="8" s="1"/>
  <c r="Z45" i="8"/>
  <c r="Z46" i="8" s="1"/>
  <c r="AL45" i="8"/>
  <c r="AL46" i="8" s="1"/>
  <c r="BE45" i="8"/>
  <c r="BE46" i="8" s="1"/>
  <c r="O45" i="8"/>
  <c r="O46" i="8" s="1"/>
  <c r="AA45" i="8"/>
  <c r="AA46" i="8" s="1"/>
  <c r="CC32" i="8"/>
  <c r="CD32" i="8" s="1"/>
  <c r="CE32" i="8" s="1"/>
  <c r="BD45" i="8"/>
  <c r="BD46" i="8" s="1"/>
  <c r="E45" i="8"/>
  <c r="E46" i="8" s="1"/>
  <c r="AT45" i="8"/>
  <c r="AT46" i="8" s="1"/>
  <c r="BV47" i="8"/>
  <c r="BV48" i="8" s="1"/>
  <c r="BV49" i="8" s="1"/>
  <c r="P45" i="8"/>
  <c r="P46" i="8" s="1"/>
  <c r="AB45" i="8"/>
  <c r="AB46" i="8" s="1"/>
  <c r="F45" i="8"/>
  <c r="F46" i="8" s="1"/>
  <c r="AD45" i="8"/>
  <c r="AD46" i="8" s="1"/>
  <c r="AW45" i="8"/>
  <c r="AW46" i="8" s="1"/>
  <c r="BM45" i="8"/>
  <c r="BM46" i="8" s="1"/>
  <c r="BG45" i="8"/>
  <c r="BG46" i="8" s="1"/>
  <c r="CC34" i="8"/>
  <c r="CD34" i="8" s="1"/>
  <c r="CE34" i="8" s="1"/>
  <c r="CF34" i="8"/>
  <c r="AU45" i="8"/>
  <c r="AU46" i="8" s="1"/>
  <c r="BO53" i="8"/>
  <c r="BO50" i="8"/>
  <c r="BO51" i="8"/>
  <c r="BO52" i="8"/>
  <c r="BH46" i="8"/>
  <c r="BH47" i="8"/>
  <c r="BH48" i="8" s="1"/>
  <c r="R46" i="8"/>
  <c r="K46" i="8"/>
  <c r="D46" i="8"/>
  <c r="BA46" i="8"/>
  <c r="CF30" i="8"/>
  <c r="CC17" i="8"/>
  <c r="CD17" i="8" s="1"/>
  <c r="CE17" i="8" s="1"/>
  <c r="CC30" i="8"/>
  <c r="CD30" i="8" s="1"/>
  <c r="CE30" i="8" s="1"/>
  <c r="BV46" i="8"/>
  <c r="AF45" i="8"/>
  <c r="BO47" i="8"/>
  <c r="BO48" i="8" s="1"/>
  <c r="AM53" i="8"/>
  <c r="AM52" i="8"/>
  <c r="AM51" i="8"/>
  <c r="E43" i="9" l="1"/>
  <c r="D44" i="9"/>
  <c r="D45" i="9" s="1"/>
  <c r="D46" i="9" s="1"/>
  <c r="Y44" i="9"/>
  <c r="Y45" i="9" s="1"/>
  <c r="K44" i="9"/>
  <c r="K45" i="9" s="1"/>
  <c r="K46" i="9" s="1"/>
  <c r="BA44" i="9"/>
  <c r="BA45" i="9" s="1"/>
  <c r="AT44" i="9"/>
  <c r="AT45" i="9" s="1"/>
  <c r="AT46" i="9" s="1"/>
  <c r="BV48" i="9"/>
  <c r="BV49" i="9"/>
  <c r="BV47" i="9"/>
  <c r="AF44" i="9"/>
  <c r="AF43" i="9"/>
  <c r="AM46" i="9"/>
  <c r="AT47" i="9"/>
  <c r="AT48" i="9"/>
  <c r="AT49" i="9"/>
  <c r="AT50" i="9"/>
  <c r="D47" i="9"/>
  <c r="D48" i="9"/>
  <c r="D49" i="9"/>
  <c r="D50" i="9"/>
  <c r="Y46" i="9"/>
  <c r="Y47" i="9"/>
  <c r="Y48" i="9"/>
  <c r="Y49" i="9"/>
  <c r="Y50" i="9"/>
  <c r="BO46" i="9"/>
  <c r="BH46" i="9"/>
  <c r="K47" i="9"/>
  <c r="K48" i="9"/>
  <c r="K49" i="9"/>
  <c r="K50" i="9"/>
  <c r="BH49" i="9"/>
  <c r="BH50" i="9"/>
  <c r="BH48" i="9"/>
  <c r="BH47" i="9"/>
  <c r="R47" i="9"/>
  <c r="R48" i="9"/>
  <c r="R49" i="9"/>
  <c r="R50" i="9"/>
  <c r="BA46" i="9"/>
  <c r="BA48" i="9"/>
  <c r="BA49" i="9"/>
  <c r="BA50" i="9"/>
  <c r="BA47" i="9"/>
  <c r="R44" i="9"/>
  <c r="R45" i="9" s="1"/>
  <c r="R47" i="8"/>
  <c r="R48" i="8" s="1"/>
  <c r="K47" i="8"/>
  <c r="K48" i="8" s="1"/>
  <c r="AT47" i="8"/>
  <c r="AT48" i="8" s="1"/>
  <c r="Y47" i="8"/>
  <c r="Y48" i="8" s="1"/>
  <c r="BA47" i="8"/>
  <c r="R49" i="8"/>
  <c r="BH49" i="8"/>
  <c r="BH52" i="8"/>
  <c r="BH53" i="8"/>
  <c r="BH50" i="8"/>
  <c r="BH51" i="8"/>
  <c r="BA49" i="8"/>
  <c r="BA51" i="8"/>
  <c r="BA52" i="8"/>
  <c r="BA53" i="8"/>
  <c r="BA50" i="8"/>
  <c r="D52" i="8"/>
  <c r="D51" i="8"/>
  <c r="D50" i="8"/>
  <c r="D53" i="8"/>
  <c r="K52" i="8"/>
  <c r="K53" i="8"/>
  <c r="K50" i="8"/>
  <c r="K51" i="8"/>
  <c r="Y50" i="8"/>
  <c r="Y51" i="8"/>
  <c r="Y52" i="8"/>
  <c r="Y53" i="8"/>
  <c r="K49" i="8"/>
  <c r="BO49" i="8"/>
  <c r="R50" i="8"/>
  <c r="R51" i="8"/>
  <c r="R53" i="8"/>
  <c r="R52" i="8"/>
  <c r="CC48" i="8"/>
  <c r="BV50" i="8"/>
  <c r="BV51" i="8"/>
  <c r="BV52" i="8"/>
  <c r="BV53" i="8"/>
  <c r="AT49" i="8"/>
  <c r="Y49" i="8"/>
  <c r="AF47" i="8"/>
  <c r="AF46" i="8"/>
  <c r="AT50" i="8"/>
  <c r="AT51" i="8"/>
  <c r="AT52" i="8"/>
  <c r="AT53" i="8"/>
  <c r="CF36" i="1"/>
  <c r="CG36" i="1"/>
  <c r="CH36" i="1"/>
  <c r="CF37" i="1"/>
  <c r="CG37" i="1"/>
  <c r="CH37" i="1"/>
  <c r="CF38" i="1"/>
  <c r="CG38" i="1"/>
  <c r="CH38" i="1"/>
  <c r="CF33" i="1"/>
  <c r="CG33" i="1"/>
  <c r="CH33" i="1"/>
  <c r="CF39" i="1"/>
  <c r="CG39" i="1"/>
  <c r="CH39" i="1"/>
  <c r="CF40" i="1"/>
  <c r="CG40" i="1"/>
  <c r="CH40" i="1"/>
  <c r="CF41" i="1"/>
  <c r="CG41" i="1"/>
  <c r="CH41" i="1"/>
  <c r="CF42" i="1"/>
  <c r="CG42" i="1"/>
  <c r="CH42" i="1"/>
  <c r="CF43" i="1"/>
  <c r="CG43" i="1"/>
  <c r="CH43" i="1"/>
  <c r="CF44" i="1"/>
  <c r="CG44" i="1"/>
  <c r="CH44" i="1"/>
  <c r="CF45" i="1"/>
  <c r="CG45" i="1"/>
  <c r="CH45" i="1"/>
  <c r="CF46" i="1"/>
  <c r="CG46" i="1"/>
  <c r="CH46" i="1"/>
  <c r="CF47" i="1"/>
  <c r="CG47" i="1"/>
  <c r="CH47" i="1"/>
  <c r="CF48" i="1"/>
  <c r="CG48" i="1"/>
  <c r="CH48" i="1"/>
  <c r="CF13" i="1"/>
  <c r="CG13" i="1"/>
  <c r="CH13" i="1"/>
  <c r="CF15" i="1"/>
  <c r="CG15" i="1"/>
  <c r="CH15" i="1"/>
  <c r="CF17" i="1"/>
  <c r="CG17" i="1"/>
  <c r="CH17" i="1"/>
  <c r="CF49" i="1"/>
  <c r="CG49" i="1"/>
  <c r="CH49" i="1"/>
  <c r="CF25" i="1"/>
  <c r="CG25" i="1"/>
  <c r="CH25" i="1"/>
  <c r="CF50" i="1"/>
  <c r="CG50" i="1"/>
  <c r="CH50" i="1"/>
  <c r="CF51" i="1"/>
  <c r="CG51" i="1"/>
  <c r="CH51" i="1"/>
  <c r="CF24" i="1"/>
  <c r="CG24" i="1"/>
  <c r="CH24" i="1"/>
  <c r="CF52" i="1"/>
  <c r="CG52" i="1"/>
  <c r="CH52" i="1"/>
  <c r="CF16" i="1"/>
  <c r="CG16" i="1"/>
  <c r="CH16" i="1"/>
  <c r="CF23" i="1"/>
  <c r="CG23" i="1"/>
  <c r="CH23" i="1"/>
  <c r="CF14" i="1"/>
  <c r="CG14" i="1"/>
  <c r="CH14" i="1"/>
  <c r="CF53" i="1"/>
  <c r="CG53" i="1"/>
  <c r="CH53" i="1"/>
  <c r="CF54" i="1"/>
  <c r="CG54" i="1"/>
  <c r="CH54" i="1"/>
  <c r="CF55" i="1"/>
  <c r="CG55" i="1"/>
  <c r="CH55" i="1"/>
  <c r="CF12" i="1"/>
  <c r="CG12" i="1"/>
  <c r="CH12" i="1"/>
  <c r="CF56" i="1"/>
  <c r="CG56" i="1"/>
  <c r="CH56" i="1"/>
  <c r="CF30" i="1"/>
  <c r="CG30" i="1"/>
  <c r="CH30" i="1"/>
  <c r="CF34" i="1"/>
  <c r="CG34" i="1"/>
  <c r="CH34" i="1"/>
  <c r="CF32" i="1"/>
  <c r="CG32" i="1"/>
  <c r="CH32" i="1"/>
  <c r="CF57" i="1"/>
  <c r="CG57" i="1"/>
  <c r="CH57" i="1"/>
  <c r="CF58" i="1"/>
  <c r="CG58" i="1"/>
  <c r="CH58" i="1"/>
  <c r="CF59" i="1"/>
  <c r="CG59" i="1"/>
  <c r="CH59" i="1"/>
  <c r="CF60" i="1"/>
  <c r="CG60" i="1"/>
  <c r="CH60" i="1"/>
  <c r="CF61" i="1"/>
  <c r="CG61" i="1"/>
  <c r="CH61" i="1"/>
  <c r="CF62" i="1"/>
  <c r="CG62" i="1"/>
  <c r="CH62" i="1"/>
  <c r="CF18" i="1"/>
  <c r="CG18" i="1"/>
  <c r="CH18" i="1"/>
  <c r="CF19" i="1"/>
  <c r="CG19" i="1"/>
  <c r="CH19" i="1"/>
  <c r="CF63" i="1"/>
  <c r="CG63" i="1"/>
  <c r="CH63" i="1"/>
  <c r="CF20" i="1"/>
  <c r="CG20" i="1"/>
  <c r="CH20" i="1"/>
  <c r="CF64" i="1"/>
  <c r="CG64" i="1"/>
  <c r="CH64" i="1"/>
  <c r="CF65" i="1"/>
  <c r="CG65" i="1"/>
  <c r="CH65" i="1"/>
  <c r="CF21" i="1"/>
  <c r="CG21" i="1"/>
  <c r="CH21" i="1"/>
  <c r="CF66" i="1"/>
  <c r="CG66" i="1"/>
  <c r="CH66" i="1"/>
  <c r="CF67" i="1"/>
  <c r="CG67" i="1"/>
  <c r="CH67" i="1"/>
  <c r="CF68" i="1"/>
  <c r="CG68" i="1"/>
  <c r="CH68" i="1"/>
  <c r="CF69" i="1"/>
  <c r="CG69" i="1"/>
  <c r="CH69" i="1"/>
  <c r="CF22" i="1"/>
  <c r="CG22" i="1"/>
  <c r="CH22" i="1"/>
  <c r="CF70" i="1"/>
  <c r="CG70" i="1"/>
  <c r="CH70" i="1"/>
  <c r="CF71" i="1"/>
  <c r="CG71" i="1"/>
  <c r="CH71" i="1"/>
  <c r="CF26" i="1"/>
  <c r="CG26" i="1"/>
  <c r="CH26" i="1"/>
  <c r="CF27" i="1"/>
  <c r="CG27" i="1"/>
  <c r="CH27" i="1"/>
  <c r="CF72" i="1"/>
  <c r="CG72" i="1"/>
  <c r="CH72" i="1"/>
  <c r="CF28" i="1"/>
  <c r="CG28" i="1"/>
  <c r="CH28" i="1"/>
  <c r="CF29" i="1"/>
  <c r="CG29" i="1"/>
  <c r="CH29" i="1"/>
  <c r="CF31" i="1"/>
  <c r="CG31" i="1"/>
  <c r="CH31" i="1"/>
  <c r="CH35" i="1"/>
  <c r="CG35" i="1"/>
  <c r="CF35" i="1"/>
  <c r="J40" i="3"/>
  <c r="I40" i="3"/>
  <c r="H40" i="3"/>
  <c r="AM74" i="1"/>
  <c r="AM75" i="1" s="1"/>
  <c r="AN74" i="1"/>
  <c r="AN75" i="1" s="1"/>
  <c r="AO74" i="1"/>
  <c r="AO75" i="1" s="1"/>
  <c r="AP74" i="1"/>
  <c r="AP75" i="1" s="1"/>
  <c r="AQ74" i="1"/>
  <c r="AQ75" i="1" s="1"/>
  <c r="AR74" i="1"/>
  <c r="AR75" i="1" s="1"/>
  <c r="AS74" i="1"/>
  <c r="AS75" i="1" s="1"/>
  <c r="BI74" i="1"/>
  <c r="BI75" i="1" s="1"/>
  <c r="BN74" i="1"/>
  <c r="BN75" i="1" s="1"/>
  <c r="BO74" i="1"/>
  <c r="BO75" i="1" s="1"/>
  <c r="BP74" i="1"/>
  <c r="BP75" i="1" s="1"/>
  <c r="BQ74" i="1"/>
  <c r="BQ75" i="1" s="1"/>
  <c r="BR74" i="1"/>
  <c r="BR75" i="1" s="1"/>
  <c r="BS74" i="1"/>
  <c r="BS75" i="1" s="1"/>
  <c r="BT74" i="1"/>
  <c r="BT75" i="1" s="1"/>
  <c r="BU74" i="1"/>
  <c r="BU75" i="1" s="1"/>
  <c r="BV74" i="1"/>
  <c r="BV75" i="1" s="1"/>
  <c r="BW74" i="1"/>
  <c r="BW75" i="1" s="1"/>
  <c r="BX74" i="1"/>
  <c r="BX75" i="1" s="1"/>
  <c r="BY74" i="1"/>
  <c r="BY75" i="1" s="1"/>
  <c r="BZ74" i="1"/>
  <c r="BZ75" i="1" s="1"/>
  <c r="CA74" i="1"/>
  <c r="CA75" i="1" s="1"/>
  <c r="CB74" i="1"/>
  <c r="CB75" i="1" s="1"/>
  <c r="C6" i="2"/>
  <c r="C5" i="2"/>
  <c r="C4" i="2"/>
  <c r="C3" i="2"/>
  <c r="CC31" i="1"/>
  <c r="CD31" i="1" s="1"/>
  <c r="CE31" i="1" s="1"/>
  <c r="CC29" i="1"/>
  <c r="CD29" i="1" s="1"/>
  <c r="CE29" i="1" s="1"/>
  <c r="CC28" i="1"/>
  <c r="CD28" i="1" s="1"/>
  <c r="CE28" i="1" s="1"/>
  <c r="CC72" i="1"/>
  <c r="CD72" i="1" s="1"/>
  <c r="CE72" i="1" s="1"/>
  <c r="CD27" i="1"/>
  <c r="CE27" i="1" s="1"/>
  <c r="CD26" i="1"/>
  <c r="CE26" i="1" s="1"/>
  <c r="CC71" i="1"/>
  <c r="CD71" i="1" s="1"/>
  <c r="CE71" i="1" s="1"/>
  <c r="CC70" i="1"/>
  <c r="CD70" i="1" s="1"/>
  <c r="CE70" i="1" s="1"/>
  <c r="CC22" i="1"/>
  <c r="CD22" i="1" s="1"/>
  <c r="CE22" i="1" s="1"/>
  <c r="CC69" i="1"/>
  <c r="CD69" i="1" s="1"/>
  <c r="CE69" i="1" s="1"/>
  <c r="CC68" i="1"/>
  <c r="CD68" i="1" s="1"/>
  <c r="CE68" i="1" s="1"/>
  <c r="CC67" i="1"/>
  <c r="CD67" i="1" s="1"/>
  <c r="CE67" i="1" s="1"/>
  <c r="CC66" i="1"/>
  <c r="CD66" i="1" s="1"/>
  <c r="CE66" i="1" s="1"/>
  <c r="CC21" i="1"/>
  <c r="CD21" i="1" s="1"/>
  <c r="CE21" i="1" s="1"/>
  <c r="CC65" i="1"/>
  <c r="CD65" i="1" s="1"/>
  <c r="CE65" i="1" s="1"/>
  <c r="CC64" i="1"/>
  <c r="CD64" i="1" s="1"/>
  <c r="CE64" i="1" s="1"/>
  <c r="CC20" i="1"/>
  <c r="CD20" i="1" s="1"/>
  <c r="CE20" i="1" s="1"/>
  <c r="CC63" i="1"/>
  <c r="CD63" i="1" s="1"/>
  <c r="CE63" i="1" s="1"/>
  <c r="CC19" i="1"/>
  <c r="CD19" i="1" s="1"/>
  <c r="CE19" i="1" s="1"/>
  <c r="CC18" i="1"/>
  <c r="CD18" i="1" s="1"/>
  <c r="CE18" i="1" s="1"/>
  <c r="Q62" i="1"/>
  <c r="P62" i="1"/>
  <c r="O62" i="1"/>
  <c r="N62" i="1"/>
  <c r="M62" i="1"/>
  <c r="L62" i="1"/>
  <c r="K62" i="1"/>
  <c r="AZ61" i="1"/>
  <c r="AY61" i="1"/>
  <c r="AX61" i="1"/>
  <c r="AW61" i="1"/>
  <c r="AV61" i="1"/>
  <c r="AU61" i="1"/>
  <c r="AT61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BD59" i="1"/>
  <c r="BC59" i="1"/>
  <c r="BB59" i="1"/>
  <c r="BA59" i="1"/>
  <c r="AZ59" i="1"/>
  <c r="AY59" i="1"/>
  <c r="AX59" i="1"/>
  <c r="AW59" i="1"/>
  <c r="AV59" i="1"/>
  <c r="AU59" i="1"/>
  <c r="AT59" i="1"/>
  <c r="AE59" i="1"/>
  <c r="AD59" i="1"/>
  <c r="AC59" i="1"/>
  <c r="AB59" i="1"/>
  <c r="AA59" i="1"/>
  <c r="Z59" i="1"/>
  <c r="Y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K58" i="1"/>
  <c r="BG58" i="1"/>
  <c r="BF58" i="1"/>
  <c r="BE58" i="1"/>
  <c r="BD58" i="1"/>
  <c r="BC58" i="1"/>
  <c r="BB58" i="1"/>
  <c r="BA58" i="1"/>
  <c r="AZ58" i="1"/>
  <c r="AY58" i="1"/>
  <c r="AW58" i="1"/>
  <c r="AT58" i="1"/>
  <c r="AE58" i="1"/>
  <c r="AD58" i="1"/>
  <c r="AC58" i="1"/>
  <c r="AB58" i="1"/>
  <c r="AA58" i="1"/>
  <c r="Z58" i="1"/>
  <c r="Y58" i="1"/>
  <c r="Q58" i="1"/>
  <c r="P58" i="1"/>
  <c r="O58" i="1"/>
  <c r="N58" i="1"/>
  <c r="M58" i="1"/>
  <c r="L58" i="1"/>
  <c r="K58" i="1"/>
  <c r="BM57" i="1"/>
  <c r="BL57" i="1"/>
  <c r="BL74" i="1" s="1"/>
  <c r="BL75" i="1" s="1"/>
  <c r="BK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E57" i="1"/>
  <c r="AD57" i="1"/>
  <c r="AC57" i="1"/>
  <c r="AB57" i="1"/>
  <c r="AA57" i="1"/>
  <c r="Z57" i="1"/>
  <c r="Y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M32" i="1"/>
  <c r="BJ32" i="1"/>
  <c r="BJ74" i="1" s="1"/>
  <c r="BJ75" i="1" s="1"/>
  <c r="BG32" i="1"/>
  <c r="BF32" i="1"/>
  <c r="BE32" i="1"/>
  <c r="BD32" i="1"/>
  <c r="BC32" i="1"/>
  <c r="BB32" i="1"/>
  <c r="BA32" i="1"/>
  <c r="AZ32" i="1"/>
  <c r="AY32" i="1"/>
  <c r="AX32" i="1"/>
  <c r="AV32" i="1"/>
  <c r="AU32" i="1"/>
  <c r="AT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M30" i="1"/>
  <c r="BH30" i="1"/>
  <c r="BH74" i="1" s="1"/>
  <c r="BH75" i="1" s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L30" i="1"/>
  <c r="AL74" i="1" s="1"/>
  <c r="AL75" i="1" s="1"/>
  <c r="AK30" i="1"/>
  <c r="AK74" i="1" s="1"/>
  <c r="AK75" i="1" s="1"/>
  <c r="AJ30" i="1"/>
  <c r="AJ74" i="1" s="1"/>
  <c r="AJ75" i="1" s="1"/>
  <c r="AI30" i="1"/>
  <c r="AI74" i="1" s="1"/>
  <c r="AI75" i="1" s="1"/>
  <c r="AH30" i="1"/>
  <c r="AH74" i="1" s="1"/>
  <c r="AH75" i="1" s="1"/>
  <c r="AG30" i="1"/>
  <c r="AG74" i="1" s="1"/>
  <c r="AG75" i="1" s="1"/>
  <c r="AF30" i="1"/>
  <c r="AF74" i="1" s="1"/>
  <c r="AF75" i="1" s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CC56" i="1"/>
  <c r="CD56" i="1" s="1"/>
  <c r="CE56" i="1" s="1"/>
  <c r="CC12" i="1"/>
  <c r="CD12" i="1" s="1"/>
  <c r="CE12" i="1" s="1"/>
  <c r="CC55" i="1"/>
  <c r="CD55" i="1" s="1"/>
  <c r="CE55" i="1" s="1"/>
  <c r="CC54" i="1"/>
  <c r="CD54" i="1" s="1"/>
  <c r="CE54" i="1" s="1"/>
  <c r="CC53" i="1"/>
  <c r="CD53" i="1" s="1"/>
  <c r="CE53" i="1" s="1"/>
  <c r="CC14" i="1"/>
  <c r="CD14" i="1" s="1"/>
  <c r="CE14" i="1" s="1"/>
  <c r="CC23" i="1"/>
  <c r="CD23" i="1" s="1"/>
  <c r="CE23" i="1" s="1"/>
  <c r="CC16" i="1"/>
  <c r="CD16" i="1" s="1"/>
  <c r="CE16" i="1" s="1"/>
  <c r="CC52" i="1"/>
  <c r="CD52" i="1" s="1"/>
  <c r="CE52" i="1" s="1"/>
  <c r="CC24" i="1"/>
  <c r="CD24" i="1" s="1"/>
  <c r="CE24" i="1" s="1"/>
  <c r="CC51" i="1"/>
  <c r="CD51" i="1" s="1"/>
  <c r="CE51" i="1" s="1"/>
  <c r="CC50" i="1"/>
  <c r="CD50" i="1" s="1"/>
  <c r="CE50" i="1" s="1"/>
  <c r="CC25" i="1"/>
  <c r="CD25" i="1" s="1"/>
  <c r="CE25" i="1" s="1"/>
  <c r="CC49" i="1"/>
  <c r="CD49" i="1" s="1"/>
  <c r="CE49" i="1" s="1"/>
  <c r="L17" i="1"/>
  <c r="CC17" i="1" s="1"/>
  <c r="CD17" i="1" s="1"/>
  <c r="CE17" i="1" s="1"/>
  <c r="CC15" i="1"/>
  <c r="CD15" i="1" s="1"/>
  <c r="CE15" i="1" s="1"/>
  <c r="CC13" i="1"/>
  <c r="CD13" i="1" s="1"/>
  <c r="CE13" i="1" s="1"/>
  <c r="CC48" i="1"/>
  <c r="CD48" i="1" s="1"/>
  <c r="CE48" i="1" s="1"/>
  <c r="CC47" i="1"/>
  <c r="CD47" i="1" s="1"/>
  <c r="CE47" i="1" s="1"/>
  <c r="CC46" i="1"/>
  <c r="CD46" i="1" s="1"/>
  <c r="CE46" i="1" s="1"/>
  <c r="CC45" i="1"/>
  <c r="CD45" i="1" s="1"/>
  <c r="CE45" i="1" s="1"/>
  <c r="CC44" i="1"/>
  <c r="CD44" i="1" s="1"/>
  <c r="CE44" i="1" s="1"/>
  <c r="CC43" i="1"/>
  <c r="CD43" i="1" s="1"/>
  <c r="CE43" i="1" s="1"/>
  <c r="CC42" i="1"/>
  <c r="CD42" i="1" s="1"/>
  <c r="CE42" i="1" s="1"/>
  <c r="CC41" i="1"/>
  <c r="CD41" i="1" s="1"/>
  <c r="CE41" i="1" s="1"/>
  <c r="CC40" i="1"/>
  <c r="CD40" i="1" s="1"/>
  <c r="CE40" i="1" s="1"/>
  <c r="CC39" i="1"/>
  <c r="CD39" i="1" s="1"/>
  <c r="CE39" i="1" s="1"/>
  <c r="CC33" i="1"/>
  <c r="CD33" i="1" s="1"/>
  <c r="CE33" i="1" s="1"/>
  <c r="CC38" i="1"/>
  <c r="CD38" i="1" s="1"/>
  <c r="CE38" i="1" s="1"/>
  <c r="CC37" i="1"/>
  <c r="CD37" i="1" s="1"/>
  <c r="CE37" i="1" s="1"/>
  <c r="CC36" i="1"/>
  <c r="CD36" i="1" s="1"/>
  <c r="CE36" i="1" s="1"/>
  <c r="CC35" i="1"/>
  <c r="CD35" i="1" s="1"/>
  <c r="CE35" i="1" s="1"/>
  <c r="R46" i="9" l="1"/>
  <c r="CC45" i="9"/>
  <c r="R52" i="9" s="1"/>
  <c r="AF47" i="9"/>
  <c r="AF48" i="9"/>
  <c r="AF49" i="9"/>
  <c r="AF50" i="9"/>
  <c r="AF46" i="9"/>
  <c r="BV55" i="8"/>
  <c r="AM55" i="8"/>
  <c r="AF49" i="8"/>
  <c r="AF55" i="8"/>
  <c r="BA55" i="8"/>
  <c r="AT55" i="8"/>
  <c r="AF50" i="8"/>
  <c r="AF51" i="8"/>
  <c r="AF52" i="8"/>
  <c r="AF53" i="8"/>
  <c r="BO55" i="8"/>
  <c r="K55" i="8"/>
  <c r="BH55" i="8"/>
  <c r="Y55" i="8"/>
  <c r="D55" i="8"/>
  <c r="R55" i="8"/>
  <c r="BO79" i="1"/>
  <c r="BO81" i="1"/>
  <c r="BO82" i="1"/>
  <c r="BO80" i="1"/>
  <c r="AM82" i="1"/>
  <c r="AM80" i="1"/>
  <c r="AF82" i="1"/>
  <c r="AF80" i="1"/>
  <c r="BV82" i="1"/>
  <c r="BV81" i="1"/>
  <c r="BV80" i="1"/>
  <c r="BV79" i="1"/>
  <c r="AM81" i="1"/>
  <c r="AF81" i="1"/>
  <c r="AF79" i="1"/>
  <c r="AM79" i="1"/>
  <c r="V74" i="1"/>
  <c r="V75" i="1" s="1"/>
  <c r="BC74" i="1"/>
  <c r="BC75" i="1" s="1"/>
  <c r="AW74" i="1"/>
  <c r="AW75" i="1" s="1"/>
  <c r="T74" i="1"/>
  <c r="T75" i="1" s="1"/>
  <c r="AY74" i="1"/>
  <c r="AY75" i="1" s="1"/>
  <c r="BE74" i="1"/>
  <c r="BE75" i="1" s="1"/>
  <c r="E74" i="1"/>
  <c r="Q74" i="1"/>
  <c r="Q75" i="1" s="1"/>
  <c r="W74" i="1"/>
  <c r="W75" i="1" s="1"/>
  <c r="AC74" i="1"/>
  <c r="AC75" i="1" s="1"/>
  <c r="F74" i="1"/>
  <c r="F75" i="1" s="1"/>
  <c r="H74" i="1"/>
  <c r="H75" i="1" s="1"/>
  <c r="AU74" i="1"/>
  <c r="AU75" i="1" s="1"/>
  <c r="AV74" i="1"/>
  <c r="AV75" i="1" s="1"/>
  <c r="BB74" i="1"/>
  <c r="BB75" i="1" s="1"/>
  <c r="N74" i="1"/>
  <c r="N75" i="1" s="1"/>
  <c r="Z74" i="1"/>
  <c r="Z75" i="1" s="1"/>
  <c r="U74" i="1"/>
  <c r="U75" i="1" s="1"/>
  <c r="BF74" i="1"/>
  <c r="BF75" i="1" s="1"/>
  <c r="BA74" i="1"/>
  <c r="BA75" i="1" s="1"/>
  <c r="AB74" i="1"/>
  <c r="AB75" i="1" s="1"/>
  <c r="BO76" i="1"/>
  <c r="BO77" i="1" s="1"/>
  <c r="R74" i="1"/>
  <c r="R75" i="1" s="1"/>
  <c r="X74" i="1"/>
  <c r="X75" i="1" s="1"/>
  <c r="AD74" i="1"/>
  <c r="AD75" i="1" s="1"/>
  <c r="BM74" i="1"/>
  <c r="BM75" i="1" s="1"/>
  <c r="I74" i="1"/>
  <c r="I75" i="1" s="1"/>
  <c r="O74" i="1"/>
  <c r="O75" i="1" s="1"/>
  <c r="AM76" i="1"/>
  <c r="AM77" i="1" s="1"/>
  <c r="AF76" i="1"/>
  <c r="AF77" i="1" s="1"/>
  <c r="AA74" i="1"/>
  <c r="AA75" i="1" s="1"/>
  <c r="AT74" i="1"/>
  <c r="AT75" i="1" s="1"/>
  <c r="AZ74" i="1"/>
  <c r="AZ75" i="1" s="1"/>
  <c r="BG74" i="1"/>
  <c r="BG75" i="1" s="1"/>
  <c r="BV76" i="1"/>
  <c r="BV77" i="1" s="1"/>
  <c r="K74" i="1"/>
  <c r="K75" i="1" s="1"/>
  <c r="BK74" i="1"/>
  <c r="BK75" i="1" s="1"/>
  <c r="M74" i="1"/>
  <c r="M75" i="1" s="1"/>
  <c r="S74" i="1"/>
  <c r="S75" i="1" s="1"/>
  <c r="Y74" i="1"/>
  <c r="Y75" i="1" s="1"/>
  <c r="AE74" i="1"/>
  <c r="AE75" i="1" s="1"/>
  <c r="AX74" i="1"/>
  <c r="AX75" i="1" s="1"/>
  <c r="BD74" i="1"/>
  <c r="BD75" i="1" s="1"/>
  <c r="D74" i="1"/>
  <c r="J74" i="1"/>
  <c r="J75" i="1" s="1"/>
  <c r="P74" i="1"/>
  <c r="P75" i="1" s="1"/>
  <c r="G74" i="1"/>
  <c r="G75" i="1" s="1"/>
  <c r="L74" i="1"/>
  <c r="L75" i="1" s="1"/>
  <c r="CC61" i="1"/>
  <c r="CD61" i="1" s="1"/>
  <c r="CE61" i="1" s="1"/>
  <c r="CC58" i="1"/>
  <c r="CD58" i="1" s="1"/>
  <c r="CE58" i="1" s="1"/>
  <c r="CC59" i="1"/>
  <c r="CD59" i="1" s="1"/>
  <c r="CE59" i="1" s="1"/>
  <c r="CC32" i="1"/>
  <c r="CD32" i="1" s="1"/>
  <c r="CE32" i="1" s="1"/>
  <c r="CC57" i="1"/>
  <c r="CD57" i="1" s="1"/>
  <c r="CE57" i="1" s="1"/>
  <c r="CC62" i="1"/>
  <c r="CD62" i="1" s="1"/>
  <c r="CE62" i="1" s="1"/>
  <c r="CC30" i="1"/>
  <c r="CD30" i="1" s="1"/>
  <c r="CE30" i="1" s="1"/>
  <c r="CC34" i="1"/>
  <c r="CD34" i="1" s="1"/>
  <c r="CE34" i="1" s="1"/>
  <c r="CC60" i="1"/>
  <c r="CD60" i="1" s="1"/>
  <c r="CE60" i="1" s="1"/>
  <c r="AF52" i="9" l="1"/>
  <c r="BV52" i="9"/>
  <c r="BH52" i="9"/>
  <c r="BA52" i="9"/>
  <c r="AT52" i="9"/>
  <c r="Y52" i="9"/>
  <c r="D52" i="9"/>
  <c r="AM52" i="9"/>
  <c r="BO52" i="9"/>
  <c r="K52" i="9"/>
  <c r="BH82" i="1"/>
  <c r="BV78" i="1"/>
  <c r="BO78" i="1"/>
  <c r="AF78" i="1"/>
  <c r="AM78" i="1"/>
  <c r="BH81" i="1"/>
  <c r="AT79" i="1"/>
  <c r="AT82" i="1"/>
  <c r="AT81" i="1"/>
  <c r="AT80" i="1"/>
  <c r="K79" i="1"/>
  <c r="K82" i="1"/>
  <c r="K80" i="1"/>
  <c r="K81" i="1"/>
  <c r="Y81" i="1"/>
  <c r="Y82" i="1"/>
  <c r="Y80" i="1"/>
  <c r="R79" i="1"/>
  <c r="D82" i="1"/>
  <c r="D80" i="1"/>
  <c r="D81" i="1"/>
  <c r="BA81" i="1"/>
  <c r="BA79" i="1"/>
  <c r="BA82" i="1"/>
  <c r="BA80" i="1"/>
  <c r="BH79" i="1"/>
  <c r="BH80" i="1"/>
  <c r="R80" i="1"/>
  <c r="R81" i="1"/>
  <c r="R82" i="1"/>
  <c r="Y79" i="1"/>
  <c r="BA76" i="1"/>
  <c r="BA77" i="1" s="1"/>
  <c r="BH76" i="1"/>
  <c r="BH77" i="1" s="1"/>
  <c r="K76" i="1"/>
  <c r="K77" i="1" s="1"/>
  <c r="R76" i="1"/>
  <c r="R77" i="1" s="1"/>
  <c r="Y76" i="1"/>
  <c r="Y77" i="1" s="1"/>
  <c r="AT76" i="1"/>
  <c r="AT77" i="1" s="1"/>
  <c r="BA78" i="1" l="1"/>
  <c r="AT78" i="1"/>
  <c r="R78" i="1"/>
  <c r="Y78" i="1"/>
  <c r="K78" i="1"/>
  <c r="CC77" i="1"/>
  <c r="BH84" i="1" s="1"/>
  <c r="BH78" i="1"/>
  <c r="D84" i="1" l="1"/>
  <c r="K84" i="1"/>
  <c r="Y84" i="1"/>
  <c r="AT84" i="1"/>
  <c r="R84" i="1"/>
  <c r="BV84" i="1"/>
  <c r="AM84" i="1"/>
  <c r="BO84" i="1"/>
  <c r="AF84" i="1"/>
  <c r="BA84" i="1"/>
</calcChain>
</file>

<file path=xl/sharedStrings.xml><?xml version="1.0" encoding="utf-8"?>
<sst xmlns="http://schemas.openxmlformats.org/spreadsheetml/2006/main" count="606" uniqueCount="175">
  <si>
    <t xml:space="preserve">Olah Data </t>
  </si>
  <si>
    <t xml:space="preserve">Nama </t>
  </si>
  <si>
    <t>Jumlah</t>
  </si>
  <si>
    <t>Selama 1 Bulan</t>
  </si>
  <si>
    <t>Estimasi CO2</t>
  </si>
  <si>
    <t>Kelas</t>
  </si>
  <si>
    <t>No</t>
  </si>
  <si>
    <t>Kipas Angin</t>
  </si>
  <si>
    <t>lampu</t>
  </si>
  <si>
    <t>AC</t>
  </si>
  <si>
    <t>WIFI</t>
  </si>
  <si>
    <t>Televisi</t>
  </si>
  <si>
    <t>Kulkas</t>
  </si>
  <si>
    <t>Gadget/ Charger/ Laptop</t>
  </si>
  <si>
    <t>Magic com/ rice cooker</t>
  </si>
  <si>
    <t>Setrika</t>
  </si>
  <si>
    <t>Catokan</t>
  </si>
  <si>
    <t>Hair Dryer</t>
  </si>
  <si>
    <t>KWH/Minggu</t>
  </si>
  <si>
    <t>Kelas A</t>
  </si>
  <si>
    <t xml:space="preserve">Muchammad Fachtur </t>
  </si>
  <si>
    <t xml:space="preserve">Regi Aprilian </t>
  </si>
  <si>
    <t xml:space="preserve">Dipo Timur </t>
  </si>
  <si>
    <t xml:space="preserve">Abnu Rangga </t>
  </si>
  <si>
    <t xml:space="preserve">Almadya Sevastha </t>
  </si>
  <si>
    <t>Asyifa Rizki</t>
  </si>
  <si>
    <t>Marta Agustria</t>
  </si>
  <si>
    <t>Yuandra Silverius</t>
  </si>
  <si>
    <t xml:space="preserve">Nurul Hidayah </t>
  </si>
  <si>
    <t xml:space="preserve">Bayu Krisna </t>
  </si>
  <si>
    <t>Gading Endrowaskito</t>
  </si>
  <si>
    <t xml:space="preserve">Yusuf Putra </t>
  </si>
  <si>
    <t xml:space="preserve">Gaza Al </t>
  </si>
  <si>
    <t xml:space="preserve">Daniel Josua </t>
  </si>
  <si>
    <t xml:space="preserve">Rijal Gunawan </t>
  </si>
  <si>
    <t xml:space="preserve">Itsnan Andika </t>
  </si>
  <si>
    <t xml:space="preserve">Muhammad Gamaray </t>
  </si>
  <si>
    <t>Kelas B</t>
  </si>
  <si>
    <t>Regilisty Faiza Alfiyantri</t>
  </si>
  <si>
    <t>Pramono Budi</t>
  </si>
  <si>
    <t>Fadhli Hussein</t>
  </si>
  <si>
    <t>0.12</t>
  </si>
  <si>
    <t>0.08</t>
  </si>
  <si>
    <t>0.19</t>
  </si>
  <si>
    <t>0.15</t>
  </si>
  <si>
    <t>0.20</t>
  </si>
  <si>
    <t>0.07</t>
  </si>
  <si>
    <t>Elsye Elviana</t>
  </si>
  <si>
    <t>Dikka Pradana</t>
  </si>
  <si>
    <t>Bhiesma</t>
  </si>
  <si>
    <t>Andhika Bagus P</t>
  </si>
  <si>
    <t>Ananta</t>
  </si>
  <si>
    <t>Rayza</t>
  </si>
  <si>
    <t>Pitria</t>
  </si>
  <si>
    <t>Melani</t>
  </si>
  <si>
    <t>Khairunnisa</t>
  </si>
  <si>
    <t>Kemala Dewi</t>
  </si>
  <si>
    <t>Janice Bianca Eugenia</t>
  </si>
  <si>
    <t>Ima Reviana</t>
  </si>
  <si>
    <t>Daniel Oka Anjaramanto</t>
  </si>
  <si>
    <t>Devian Rozaan Z</t>
  </si>
  <si>
    <t>Ozza Nashita</t>
  </si>
  <si>
    <t xml:space="preserve">Faustina Cahya Kamila </t>
  </si>
  <si>
    <t xml:space="preserve">Puja Damanik </t>
  </si>
  <si>
    <t>Evelyn Sondang</t>
  </si>
  <si>
    <t>Wasti Monalisa Br</t>
  </si>
  <si>
    <t>Ellena Fhatia</t>
  </si>
  <si>
    <t>Aminah Azahra</t>
  </si>
  <si>
    <t>Kevin Ferdi W</t>
  </si>
  <si>
    <t>PUJI LESTARI</t>
  </si>
  <si>
    <t>Rucita Suminaring Cahyani</t>
  </si>
  <si>
    <t>Sepia Nurlaela</t>
  </si>
  <si>
    <t>Tatsia Fatmasari</t>
  </si>
  <si>
    <t>Kelas D</t>
  </si>
  <si>
    <t>Berliana Ivan</t>
  </si>
  <si>
    <t>Fatma Kumala Cahyani</t>
  </si>
  <si>
    <t>Iin Dwi Sukaina</t>
  </si>
  <si>
    <t>Indah Puspitaning Tyas Putri</t>
  </si>
  <si>
    <t>Intan Putri Nur Cahyani</t>
  </si>
  <si>
    <t>Monica Audina Br Ginting</t>
  </si>
  <si>
    <t>Novia Wardhany Purwanto</t>
  </si>
  <si>
    <t>Ringga Anggeriska N</t>
  </si>
  <si>
    <t>IUP</t>
  </si>
  <si>
    <t>Arigo Herwindo</t>
  </si>
  <si>
    <t>Athya Sofi</t>
  </si>
  <si>
    <t>Elena Dian Zahira</t>
  </si>
  <si>
    <t>Gabriel Valerion Lengkong</t>
  </si>
  <si>
    <t xml:space="preserve">Reva Muradhi </t>
  </si>
  <si>
    <t xml:space="preserve">Muhammad Zaki </t>
  </si>
  <si>
    <t xml:space="preserve">Ihsan Nurrahman </t>
  </si>
  <si>
    <t xml:space="preserve">Kelas C </t>
  </si>
  <si>
    <t xml:space="preserve">Mean </t>
  </si>
  <si>
    <t xml:space="preserve">Median </t>
  </si>
  <si>
    <t>Item = 11</t>
  </si>
  <si>
    <t>N = 61</t>
  </si>
  <si>
    <t>Min.</t>
  </si>
  <si>
    <t xml:space="preserve">Max. </t>
  </si>
  <si>
    <t xml:space="preserve">Kipas Angin </t>
  </si>
  <si>
    <t xml:space="preserve">Total </t>
  </si>
  <si>
    <t>Total item/bulan</t>
  </si>
  <si>
    <t xml:space="preserve">Total Estimasi C02 </t>
  </si>
  <si>
    <t xml:space="preserve">Estimasi CO2 </t>
  </si>
  <si>
    <t>Mean (Rata-rata per bulan)</t>
  </si>
  <si>
    <t xml:space="preserve">Min. </t>
  </si>
  <si>
    <t xml:space="preserve">Item </t>
  </si>
  <si>
    <r>
      <t>Total C0</t>
    </r>
    <r>
      <rPr>
        <sz val="11"/>
        <color theme="1"/>
        <rFont val="Calibri"/>
        <family val="2"/>
      </rPr>
      <t>₂</t>
    </r>
    <r>
      <rPr>
        <sz val="11"/>
        <color theme="1"/>
        <rFont val="Calibri"/>
        <scheme val="minor"/>
      </rPr>
      <t xml:space="preserve"> Estimation </t>
    </r>
  </si>
  <si>
    <t xml:space="preserve">Fan </t>
  </si>
  <si>
    <t xml:space="preserve">Lamp </t>
  </si>
  <si>
    <t xml:space="preserve">Air Conditioner </t>
  </si>
  <si>
    <t>Television</t>
  </si>
  <si>
    <t>Refrigerator</t>
  </si>
  <si>
    <t xml:space="preserve">Gadget </t>
  </si>
  <si>
    <t>Rice Cooker</t>
  </si>
  <si>
    <t>Iron</t>
  </si>
  <si>
    <t xml:space="preserve">Hair Straightener </t>
  </si>
  <si>
    <t xml:space="preserve">Hair Dryer </t>
  </si>
  <si>
    <t xml:space="preserve">Comsuption of Daily Electricity </t>
  </si>
  <si>
    <t>Total co2 per tahun</t>
  </si>
  <si>
    <t xml:space="preserve">Percentage CO2 Per Month </t>
  </si>
  <si>
    <t>0,000 - 0,499</t>
  </si>
  <si>
    <t>Settlement Carbon Items</t>
  </si>
  <si>
    <t xml:space="preserve">Iron </t>
  </si>
  <si>
    <t xml:space="preserve">Television </t>
  </si>
  <si>
    <t xml:space="preserve">Rice Cooker </t>
  </si>
  <si>
    <t>Gadget</t>
  </si>
  <si>
    <t xml:space="preserve">Refrigerator </t>
  </si>
  <si>
    <t xml:space="preserve">Air Conditioner (AC) </t>
  </si>
  <si>
    <t>0,500 - 0,999</t>
  </si>
  <si>
    <t>1,000 - 1,500</t>
  </si>
  <si>
    <t>Low</t>
  </si>
  <si>
    <t>Medium</t>
  </si>
  <si>
    <t>High</t>
  </si>
  <si>
    <t>Categories of Carbon Footprint on Electricity Consumption (ton CO₂/house/month)</t>
  </si>
  <si>
    <t xml:space="preserve">Dari Sheet 1 </t>
  </si>
  <si>
    <t>Kalau ini hasilnya aku masukin dari tabel estimasi yg udh dikali EF (Emisi Faktor : 0,000794)</t>
  </si>
  <si>
    <t xml:space="preserve">Dari tabel diatas atau bisa dilihat sheet 1 </t>
  </si>
  <si>
    <t xml:space="preserve"> Emisi CO₂ Rendah</t>
  </si>
  <si>
    <t xml:space="preserve"> Emisi CO₂ Sedang</t>
  </si>
  <si>
    <t xml:space="preserve"> Emisi CO₂ Tinggi</t>
  </si>
  <si>
    <t>Konsumsi Listrik (Watt) Rendah</t>
  </si>
  <si>
    <t xml:space="preserve">Konsumsi Listrik (Watt) Sedang </t>
  </si>
  <si>
    <t>Konsumsi Listrik (Watt) Tinggi</t>
  </si>
  <si>
    <t>Total</t>
  </si>
  <si>
    <t>Lampu</t>
  </si>
  <si>
    <t>TV</t>
  </si>
  <si>
    <t>JumlahKWH/Minggu</t>
  </si>
  <si>
    <t>Fan</t>
  </si>
  <si>
    <t>Lamp</t>
  </si>
  <si>
    <t>Gadgets</t>
  </si>
  <si>
    <t xml:space="preserve">Electrical Equipment </t>
  </si>
  <si>
    <t>Lower Middle Class</t>
  </si>
  <si>
    <t>Upper Middle Class</t>
  </si>
  <si>
    <t>All Classes</t>
  </si>
  <si>
    <t>Total CO2 Estimation/year</t>
  </si>
  <si>
    <t>Total C02 Estimation/month</t>
  </si>
  <si>
    <t xml:space="preserve">Frequency </t>
  </si>
  <si>
    <t xml:space="preserve">Percentage </t>
  </si>
  <si>
    <t>Carbon Dioxide Emissions (CO₂)</t>
  </si>
  <si>
    <t>Electricity Consumption per Month</t>
  </si>
  <si>
    <t>(0,000 - 0,499)</t>
  </si>
  <si>
    <t xml:space="preserve">Medium </t>
  </si>
  <si>
    <t>(0,500 - 0,999)</t>
  </si>
  <si>
    <t>(1,000 - 1,500)</t>
  </si>
  <si>
    <t>Percentage</t>
  </si>
  <si>
    <t>Frequency</t>
  </si>
  <si>
    <t xml:space="preserve">High </t>
  </si>
  <si>
    <t>Electrical Equipment</t>
  </si>
  <si>
    <t>Carbon Footprint of Electricity Consumption</t>
  </si>
  <si>
    <t>(ton CO₂/house/month)</t>
  </si>
  <si>
    <t>Mean</t>
  </si>
  <si>
    <t>Minimum</t>
  </si>
  <si>
    <t>Maximum</t>
  </si>
  <si>
    <t>Std. dev.</t>
  </si>
  <si>
    <t>Air Conditioning (AC)</t>
  </si>
  <si>
    <t>Hair Straightener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</si>
</sst>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0.000"/>
    <numFmt numFmtId="166" formatCode="0.0"/>
    <numFmt numFmtId="167" formatCode="#,##0.0000"/>
    <numFmt numFmtId="168" formatCode="#,##0.00000"/>
    <numFmt numFmtId="169" formatCode="0.00000"/>
    <numFmt numFmtId="170" formatCode="0.0000%"/>
  </numFmts>
  <fonts count="1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40C2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10205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theme="7"/>
      </patternFill>
    </fill>
    <fill>
      <patternFill patternType="solid">
        <fgColor theme="2" tint="-0.14999847407452621"/>
        <bgColor rgb="FFDADADA"/>
      </patternFill>
    </fill>
    <fill>
      <patternFill patternType="solid">
        <fgColor theme="2" tint="-0.14999847407452621"/>
        <bgColor rgb="FFFFFF0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D9D9D9"/>
      </patternFill>
    </fill>
    <fill>
      <patternFill patternType="solid">
        <fgColor rgb="FF00B0F0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93C47D"/>
      </patternFill>
    </fill>
    <fill>
      <patternFill patternType="solid">
        <fgColor rgb="FF92D050"/>
        <bgColor rgb="FF6AA84F"/>
      </patternFill>
    </fill>
    <fill>
      <patternFill patternType="solid">
        <fgColor theme="7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3" borderId="1" xfId="0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2" fillId="11" borderId="1" xfId="0" applyFont="1" applyFill="1" applyBorder="1" applyAlignment="1">
      <alignment horizontal="center"/>
    </xf>
    <xf numFmtId="0" fontId="2" fillId="10" borderId="1" xfId="0" applyFont="1" applyFill="1" applyBorder="1"/>
    <xf numFmtId="0" fontId="5" fillId="10" borderId="1" xfId="0" applyFont="1" applyFill="1" applyBorder="1" applyAlignment="1">
      <alignment horizontal="right" vertical="center"/>
    </xf>
    <xf numFmtId="0" fontId="5" fillId="12" borderId="1" xfId="0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right" vertical="center"/>
    </xf>
    <xf numFmtId="0" fontId="5" fillId="11" borderId="1" xfId="0" applyFont="1" applyFill="1" applyBorder="1" applyAlignment="1">
      <alignment horizontal="right" vertical="center"/>
    </xf>
    <xf numFmtId="4" fontId="5" fillId="12" borderId="1" xfId="0" applyNumberFormat="1" applyFont="1" applyFill="1" applyBorder="1" applyAlignment="1">
      <alignment horizontal="right" vertical="center"/>
    </xf>
    <xf numFmtId="2" fontId="5" fillId="12" borderId="1" xfId="0" applyNumberFormat="1" applyFont="1" applyFill="1" applyBorder="1" applyAlignment="1">
      <alignment horizontal="right" vertical="center"/>
    </xf>
    <xf numFmtId="164" fontId="5" fillId="10" borderId="1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center"/>
    </xf>
    <xf numFmtId="0" fontId="2" fillId="4" borderId="1" xfId="0" applyFont="1" applyFill="1" applyBorder="1"/>
    <xf numFmtId="0" fontId="5" fillId="4" borderId="1" xfId="0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right" vertical="center"/>
    </xf>
    <xf numFmtId="165" fontId="5" fillId="8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right" vertical="center"/>
    </xf>
    <xf numFmtId="0" fontId="2" fillId="14" borderId="1" xfId="0" applyFont="1" applyFill="1" applyBorder="1" applyAlignment="1">
      <alignment horizontal="center"/>
    </xf>
    <xf numFmtId="0" fontId="2" fillId="5" borderId="1" xfId="0" applyFont="1" applyFill="1" applyBorder="1"/>
    <xf numFmtId="0" fontId="5" fillId="5" borderId="1" xfId="0" applyFont="1" applyFill="1" applyBorder="1" applyAlignment="1">
      <alignment horizontal="right" vertical="center"/>
    </xf>
    <xf numFmtId="166" fontId="5" fillId="5" borderId="1" xfId="0" applyNumberFormat="1" applyFont="1" applyFill="1" applyBorder="1" applyAlignment="1">
      <alignment horizontal="right" vertical="center"/>
    </xf>
    <xf numFmtId="0" fontId="5" fillId="14" borderId="1" xfId="0" applyFont="1" applyFill="1" applyBorder="1" applyAlignment="1">
      <alignment horizontal="right" vertical="center"/>
    </xf>
    <xf numFmtId="167" fontId="5" fillId="5" borderId="1" xfId="0" applyNumberFormat="1" applyFont="1" applyFill="1" applyBorder="1" applyAlignment="1">
      <alignment horizontal="right" vertical="center"/>
    </xf>
    <xf numFmtId="2" fontId="5" fillId="5" borderId="1" xfId="0" applyNumberFormat="1" applyFont="1" applyFill="1" applyBorder="1" applyAlignment="1">
      <alignment horizontal="right" vertical="center"/>
    </xf>
    <xf numFmtId="1" fontId="5" fillId="5" borderId="1" xfId="0" applyNumberFormat="1" applyFont="1" applyFill="1" applyBorder="1" applyAlignment="1">
      <alignment horizontal="right" vertical="center"/>
    </xf>
    <xf numFmtId="1" fontId="5" fillId="14" borderId="1" xfId="0" applyNumberFormat="1" applyFont="1" applyFill="1" applyBorder="1" applyAlignment="1">
      <alignment horizontal="right" vertical="center"/>
    </xf>
    <xf numFmtId="0" fontId="2" fillId="15" borderId="1" xfId="0" applyFont="1" applyFill="1" applyBorder="1" applyAlignment="1">
      <alignment horizontal="center"/>
    </xf>
    <xf numFmtId="0" fontId="2" fillId="6" borderId="1" xfId="0" applyFont="1" applyFill="1" applyBorder="1"/>
    <xf numFmtId="0" fontId="5" fillId="1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0" fontId="5" fillId="17" borderId="1" xfId="0" applyFont="1" applyFill="1" applyBorder="1" applyAlignment="1">
      <alignment horizontal="right" vertical="center"/>
    </xf>
    <xf numFmtId="0" fontId="5" fillId="15" borderId="1" xfId="0" applyFont="1" applyFill="1" applyBorder="1" applyAlignment="1">
      <alignment horizontal="right" vertical="center"/>
    </xf>
    <xf numFmtId="164" fontId="6" fillId="16" borderId="1" xfId="0" applyNumberFormat="1" applyFont="1" applyFill="1" applyBorder="1" applyAlignment="1">
      <alignment horizontal="right" vertical="center"/>
    </xf>
    <xf numFmtId="0" fontId="6" fillId="17" borderId="1" xfId="0" applyFont="1" applyFill="1" applyBorder="1" applyAlignment="1">
      <alignment horizontal="right" vertical="center"/>
    </xf>
    <xf numFmtId="164" fontId="6" fillId="17" borderId="1" xfId="0" applyNumberFormat="1" applyFont="1" applyFill="1" applyBorder="1" applyAlignment="1">
      <alignment horizontal="right" vertical="center"/>
    </xf>
    <xf numFmtId="164" fontId="5" fillId="16" borderId="1" xfId="0" applyNumberFormat="1" applyFont="1" applyFill="1" applyBorder="1" applyAlignment="1">
      <alignment horizontal="right" vertical="center"/>
    </xf>
    <xf numFmtId="164" fontId="5" fillId="15" borderId="1" xfId="0" applyNumberFormat="1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right" vertical="center"/>
    </xf>
    <xf numFmtId="0" fontId="6" fillId="16" borderId="1" xfId="0" applyFont="1" applyFill="1" applyBorder="1" applyAlignment="1">
      <alignment horizontal="right" vertical="center"/>
    </xf>
    <xf numFmtId="0" fontId="8" fillId="4" borderId="1" xfId="0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5" fontId="5" fillId="3" borderId="1" xfId="0" applyNumberFormat="1" applyFont="1" applyFill="1" applyBorder="1" applyAlignment="1">
      <alignment horizontal="right" vertical="center"/>
    </xf>
    <xf numFmtId="0" fontId="8" fillId="18" borderId="1" xfId="0" applyFont="1" applyFill="1" applyBorder="1"/>
    <xf numFmtId="0" fontId="8" fillId="19" borderId="5" xfId="0" applyFont="1" applyFill="1" applyBorder="1"/>
    <xf numFmtId="0" fontId="0" fillId="20" borderId="1" xfId="0" applyFill="1" applyBorder="1"/>
    <xf numFmtId="164" fontId="0" fillId="20" borderId="1" xfId="0" applyNumberFormat="1" applyFill="1" applyBorder="1"/>
    <xf numFmtId="0" fontId="8" fillId="18" borderId="5" xfId="0" applyFont="1" applyFill="1" applyBorder="1"/>
    <xf numFmtId="3" fontId="0" fillId="20" borderId="1" xfId="0" applyNumberFormat="1" applyFill="1" applyBorder="1"/>
    <xf numFmtId="168" fontId="0" fillId="20" borderId="1" xfId="0" applyNumberFormat="1" applyFill="1" applyBorder="1"/>
    <xf numFmtId="169" fontId="0" fillId="20" borderId="1" xfId="0" applyNumberFormat="1" applyFill="1" applyBorder="1"/>
    <xf numFmtId="1" fontId="0" fillId="20" borderId="1" xfId="0" applyNumberFormat="1" applyFill="1" applyBorder="1"/>
    <xf numFmtId="167" fontId="0" fillId="20" borderId="1" xfId="0" applyNumberFormat="1" applyFill="1" applyBorder="1"/>
    <xf numFmtId="0" fontId="5" fillId="0" borderId="0" xfId="0" applyFont="1"/>
    <xf numFmtId="165" fontId="0" fillId="0" borderId="0" xfId="0" applyNumberFormat="1"/>
    <xf numFmtId="0" fontId="0" fillId="21" borderId="0" xfId="0" applyFill="1"/>
    <xf numFmtId="9" fontId="0" fillId="0" borderId="0" xfId="0" applyNumberFormat="1"/>
    <xf numFmtId="10" fontId="0" fillId="0" borderId="0" xfId="0" applyNumberForma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0" fontId="9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2" fillId="3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12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13" fillId="22" borderId="0" xfId="0" applyFont="1" applyFill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13" fillId="22" borderId="15" xfId="0" applyFont="1" applyFill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11" fillId="22" borderId="0" xfId="0" applyFont="1" applyFill="1" applyAlignment="1">
      <alignment horizontal="center" vertical="center" wrapText="1"/>
    </xf>
    <xf numFmtId="0" fontId="11" fillId="22" borderId="0" xfId="0" applyFont="1" applyFill="1" applyAlignment="1">
      <alignment horizontal="justify" vertical="center" wrapText="1"/>
    </xf>
    <xf numFmtId="0" fontId="6" fillId="22" borderId="0" xfId="0" applyFont="1" applyFill="1" applyAlignment="1">
      <alignment horizontal="center" vertical="center" wrapText="1"/>
    </xf>
    <xf numFmtId="0" fontId="11" fillId="22" borderId="19" xfId="0" applyFont="1" applyFill="1" applyBorder="1" applyAlignment="1">
      <alignment horizontal="justify" vertical="center" wrapText="1"/>
    </xf>
    <xf numFmtId="0" fontId="6" fillId="22" borderId="19" xfId="0" applyFont="1" applyFill="1" applyBorder="1" applyAlignment="1">
      <alignment horizontal="center" vertical="center" wrapText="1"/>
    </xf>
    <xf numFmtId="0" fontId="6" fillId="22" borderId="0" xfId="0" applyFont="1" applyFill="1" applyAlignment="1">
      <alignment horizontal="center" vertical="center" wrapText="1"/>
    </xf>
    <xf numFmtId="0" fontId="6" fillId="22" borderId="19" xfId="0" applyFont="1" applyFill="1" applyBorder="1" applyAlignment="1">
      <alignment horizontal="center" vertical="center" wrapText="1"/>
    </xf>
    <xf numFmtId="0" fontId="11" fillId="22" borderId="18" xfId="0" applyFont="1" applyFill="1" applyBorder="1" applyAlignment="1">
      <alignment horizontal="center" vertical="center" wrapText="1"/>
    </xf>
    <xf numFmtId="0" fontId="11" fillId="22" borderId="0" xfId="0" applyFont="1" applyFill="1" applyAlignment="1">
      <alignment horizontal="center" vertical="center" wrapText="1"/>
    </xf>
    <xf numFmtId="0" fontId="11" fillId="22" borderId="19" xfId="0" applyFont="1" applyFill="1" applyBorder="1" applyAlignment="1">
      <alignment horizontal="center" vertical="center" wrapText="1"/>
    </xf>
    <xf numFmtId="0" fontId="11" fillId="22" borderId="2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0" fontId="0" fillId="21" borderId="0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21" borderId="0" xfId="0" applyFill="1" applyAlignment="1">
      <alignment horizontal="center" wrapText="1"/>
    </xf>
    <xf numFmtId="0" fontId="0" fillId="21" borderId="8" xfId="0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Sheet3!$B$5</c:f>
              <c:strCache>
                <c:ptCount val="1"/>
                <c:pt idx="0">
                  <c:v>Total C0₂ Estimation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Sheet3!$C$3:$M$4</c:f>
              <c:strCache>
                <c:ptCount val="11"/>
                <c:pt idx="0">
                  <c:v>Fan </c:v>
                </c:pt>
                <c:pt idx="1">
                  <c:v>Lamp </c:v>
                </c:pt>
                <c:pt idx="2">
                  <c:v>Air Conditioner </c:v>
                </c:pt>
                <c:pt idx="3">
                  <c:v>WIFI</c:v>
                </c:pt>
                <c:pt idx="4">
                  <c:v>Television</c:v>
                </c:pt>
                <c:pt idx="5">
                  <c:v>Refrigerator</c:v>
                </c:pt>
                <c:pt idx="6">
                  <c:v>Gadget </c:v>
                </c:pt>
                <c:pt idx="7">
                  <c:v>Rice Cooker</c:v>
                </c:pt>
                <c:pt idx="8">
                  <c:v>Iron</c:v>
                </c:pt>
                <c:pt idx="9">
                  <c:v>Hair Straightener </c:v>
                </c:pt>
                <c:pt idx="10">
                  <c:v>Hair Dryer </c:v>
                </c:pt>
              </c:strCache>
            </c:strRef>
          </c:cat>
          <c:val>
            <c:numRef>
              <c:f>Sheet3!$C$5:$M$5</c:f>
              <c:numCache>
                <c:formatCode>0.000</c:formatCode>
                <c:ptCount val="11"/>
                <c:pt idx="0">
                  <c:v>0.31978826400000004</c:v>
                </c:pt>
                <c:pt idx="1">
                  <c:v>0.17223765599999991</c:v>
                </c:pt>
                <c:pt idx="2">
                  <c:v>1.4654540399999998</c:v>
                </c:pt>
                <c:pt idx="3">
                  <c:v>0.35713421280000029</c:v>
                </c:pt>
                <c:pt idx="4">
                  <c:v>0.11690855999999998</c:v>
                </c:pt>
                <c:pt idx="5">
                  <c:v>0.94570164000000001</c:v>
                </c:pt>
                <c:pt idx="6">
                  <c:v>0.3167605832</c:v>
                </c:pt>
                <c:pt idx="7">
                  <c:v>0.30293323200000005</c:v>
                </c:pt>
                <c:pt idx="8">
                  <c:v>4.654428E-2</c:v>
                </c:pt>
                <c:pt idx="9">
                  <c:v>2.2311399999999999E-3</c:v>
                </c:pt>
                <c:pt idx="10">
                  <c:v>1.275164E-2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3-4E16-AD86-7D43C9EF3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85945855"/>
        <c:axId val="2085945023"/>
      </c:barChart>
      <c:catAx>
        <c:axId val="20859458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Settlement</a:t>
                </a:r>
                <a:r>
                  <a:rPr lang="en-US" sz="1100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Item </a:t>
                </a:r>
                <a:endParaRPr lang="en-US" sz="11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85945023"/>
        <c:crosses val="autoZero"/>
        <c:auto val="1"/>
        <c:lblAlgn val="ctr"/>
        <c:lblOffset val="100"/>
        <c:noMultiLvlLbl val="0"/>
      </c:catAx>
      <c:valAx>
        <c:axId val="208594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Carbon</a:t>
                </a:r>
                <a:r>
                  <a:rPr lang="en-US" sz="1050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Footprint </a:t>
                </a:r>
                <a:r>
                  <a:rPr lang="en-US" sz="1050" b="1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(ton CO₂/house/month) </a:t>
                </a:r>
                <a:endParaRPr lang="en-US" sz="105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105246427529892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8594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Sheet3!$B$5</c:f>
              <c:strCache>
                <c:ptCount val="1"/>
                <c:pt idx="0">
                  <c:v>Total C0₂ Estimation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Sheet3!$C$3:$M$4</c:f>
              <c:strCache>
                <c:ptCount val="11"/>
                <c:pt idx="0">
                  <c:v>Fan </c:v>
                </c:pt>
                <c:pt idx="1">
                  <c:v>Lamp </c:v>
                </c:pt>
                <c:pt idx="2">
                  <c:v>Air Conditioner </c:v>
                </c:pt>
                <c:pt idx="3">
                  <c:v>WIFI</c:v>
                </c:pt>
                <c:pt idx="4">
                  <c:v>Television</c:v>
                </c:pt>
                <c:pt idx="5">
                  <c:v>Refrigerator</c:v>
                </c:pt>
                <c:pt idx="6">
                  <c:v>Gadget </c:v>
                </c:pt>
                <c:pt idx="7">
                  <c:v>Rice Cooker</c:v>
                </c:pt>
                <c:pt idx="8">
                  <c:v>Iron</c:v>
                </c:pt>
                <c:pt idx="9">
                  <c:v>Hair Straightener </c:v>
                </c:pt>
                <c:pt idx="10">
                  <c:v>Hair Dryer </c:v>
                </c:pt>
              </c:strCache>
            </c:strRef>
          </c:cat>
          <c:val>
            <c:numRef>
              <c:f>Sheet3!$C$5:$M$5</c:f>
              <c:numCache>
                <c:formatCode>0.000</c:formatCode>
                <c:ptCount val="11"/>
                <c:pt idx="0">
                  <c:v>0.31978826400000004</c:v>
                </c:pt>
                <c:pt idx="1">
                  <c:v>0.17223765599999991</c:v>
                </c:pt>
                <c:pt idx="2">
                  <c:v>1.4654540399999998</c:v>
                </c:pt>
                <c:pt idx="3">
                  <c:v>0.35713421280000029</c:v>
                </c:pt>
                <c:pt idx="4">
                  <c:v>0.11690855999999998</c:v>
                </c:pt>
                <c:pt idx="5">
                  <c:v>0.94570164000000001</c:v>
                </c:pt>
                <c:pt idx="6">
                  <c:v>0.3167605832</c:v>
                </c:pt>
                <c:pt idx="7">
                  <c:v>0.30293323200000005</c:v>
                </c:pt>
                <c:pt idx="8">
                  <c:v>4.654428E-2</c:v>
                </c:pt>
                <c:pt idx="9">
                  <c:v>2.2311399999999999E-3</c:v>
                </c:pt>
                <c:pt idx="10">
                  <c:v>1.275164E-2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F-43D2-821B-07AB497C7D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2011352015"/>
        <c:axId val="2011360335"/>
      </c:barChart>
      <c:catAx>
        <c:axId val="2011352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Settlement</a:t>
                </a:r>
                <a:r>
                  <a:rPr lang="en-US" sz="1000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item </a:t>
                </a:r>
                <a:r>
                  <a:rPr lang="en-US" sz="10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7543859649122806E-2"/>
              <c:y val="0.24242454068241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11360335"/>
        <c:crosses val="autoZero"/>
        <c:auto val="1"/>
        <c:lblAlgn val="ctr"/>
        <c:lblOffset val="100"/>
        <c:noMultiLvlLbl val="0"/>
      </c:catAx>
      <c:valAx>
        <c:axId val="2011360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Carbon Footprint (ton CO₂/house/month)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1135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Sheet3!$C$63</c:f>
              <c:strCache>
                <c:ptCount val="1"/>
                <c:pt idx="0">
                  <c:v>Total C02 Estimation/month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Sheet3!$B$64:$B$74</c:f>
              <c:strCache>
                <c:ptCount val="11"/>
                <c:pt idx="0">
                  <c:v>Fan </c:v>
                </c:pt>
                <c:pt idx="1">
                  <c:v>Lamp </c:v>
                </c:pt>
                <c:pt idx="2">
                  <c:v>Air Conditioner </c:v>
                </c:pt>
                <c:pt idx="3">
                  <c:v>WIFI</c:v>
                </c:pt>
                <c:pt idx="4">
                  <c:v>Television</c:v>
                </c:pt>
                <c:pt idx="5">
                  <c:v>Refrigerator</c:v>
                </c:pt>
                <c:pt idx="6">
                  <c:v>Gadget </c:v>
                </c:pt>
                <c:pt idx="7">
                  <c:v>Rice Cooker</c:v>
                </c:pt>
                <c:pt idx="8">
                  <c:v>Iron</c:v>
                </c:pt>
                <c:pt idx="9">
                  <c:v>Hair Straightener </c:v>
                </c:pt>
                <c:pt idx="10">
                  <c:v>Hair Dryer </c:v>
                </c:pt>
              </c:strCache>
            </c:strRef>
          </c:cat>
          <c:val>
            <c:numRef>
              <c:f>Sheet3!$C$64:$C$74</c:f>
              <c:numCache>
                <c:formatCode>0.000</c:formatCode>
                <c:ptCount val="11"/>
                <c:pt idx="0">
                  <c:v>0.31978826400000004</c:v>
                </c:pt>
                <c:pt idx="1">
                  <c:v>0.17223765599999991</c:v>
                </c:pt>
                <c:pt idx="2">
                  <c:v>1.4654540399999998</c:v>
                </c:pt>
                <c:pt idx="3">
                  <c:v>0.35713421280000029</c:v>
                </c:pt>
                <c:pt idx="4">
                  <c:v>0.11690855999999998</c:v>
                </c:pt>
                <c:pt idx="5">
                  <c:v>0.94570164000000012</c:v>
                </c:pt>
                <c:pt idx="6">
                  <c:v>0.3167605832</c:v>
                </c:pt>
                <c:pt idx="7">
                  <c:v>0.30293323200000005</c:v>
                </c:pt>
                <c:pt idx="8">
                  <c:v>4.654428E-2</c:v>
                </c:pt>
                <c:pt idx="9">
                  <c:v>2.2311399999999999E-3</c:v>
                </c:pt>
                <c:pt idx="10">
                  <c:v>1.275164E-2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F-4D26-A6D3-532F062694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13371679"/>
        <c:axId val="1813375423"/>
      </c:barChart>
      <c:lineChart>
        <c:grouping val="standard"/>
        <c:varyColors val="0"/>
        <c:ser>
          <c:idx val="1"/>
          <c:order val="1"/>
          <c:tx>
            <c:strRef>
              <c:f>Sheet3!$D$63</c:f>
              <c:strCache>
                <c:ptCount val="1"/>
                <c:pt idx="0">
                  <c:v>Total CO2 Estimation/year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Sheet3!$B$64:$B$74</c:f>
              <c:strCache>
                <c:ptCount val="11"/>
                <c:pt idx="0">
                  <c:v>Fan </c:v>
                </c:pt>
                <c:pt idx="1">
                  <c:v>Lamp </c:v>
                </c:pt>
                <c:pt idx="2">
                  <c:v>Air Conditioner </c:v>
                </c:pt>
                <c:pt idx="3">
                  <c:v>WIFI</c:v>
                </c:pt>
                <c:pt idx="4">
                  <c:v>Television</c:v>
                </c:pt>
                <c:pt idx="5">
                  <c:v>Refrigerator</c:v>
                </c:pt>
                <c:pt idx="6">
                  <c:v>Gadget </c:v>
                </c:pt>
                <c:pt idx="7">
                  <c:v>Rice Cooker</c:v>
                </c:pt>
                <c:pt idx="8">
                  <c:v>Iron</c:v>
                </c:pt>
                <c:pt idx="9">
                  <c:v>Hair Straightener </c:v>
                </c:pt>
                <c:pt idx="10">
                  <c:v>Hair Dryer </c:v>
                </c:pt>
              </c:strCache>
            </c:strRef>
          </c:cat>
          <c:val>
            <c:numRef>
              <c:f>Sheet3!$D$64:$D$74</c:f>
              <c:numCache>
                <c:formatCode>0.000</c:formatCode>
                <c:ptCount val="11"/>
                <c:pt idx="0">
                  <c:v>3.8484354239999998</c:v>
                </c:pt>
                <c:pt idx="1">
                  <c:v>2.066851872</c:v>
                </c:pt>
                <c:pt idx="2">
                  <c:v>17.58544848</c:v>
                </c:pt>
                <c:pt idx="3">
                  <c:v>4.2856105536000006</c:v>
                </c:pt>
                <c:pt idx="4">
                  <c:v>1.4029027199999997</c:v>
                </c:pt>
                <c:pt idx="5">
                  <c:v>11.348419680000001</c:v>
                </c:pt>
                <c:pt idx="6">
                  <c:v>3.8011269984</c:v>
                </c:pt>
                <c:pt idx="7">
                  <c:v>3.6351987840000008</c:v>
                </c:pt>
                <c:pt idx="8">
                  <c:v>0.55853136000000003</c:v>
                </c:pt>
                <c:pt idx="9">
                  <c:v>2.6773680000000001E-2</c:v>
                </c:pt>
                <c:pt idx="10">
                  <c:v>0.15301967999999999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4D26-A6D3-532F062694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3369183"/>
        <c:axId val="1813378751"/>
      </c:lineChart>
      <c:catAx>
        <c:axId val="181337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3375423"/>
        <c:crosses val="autoZero"/>
        <c:auto val="1"/>
        <c:lblAlgn val="ctr"/>
        <c:lblOffset val="100"/>
        <c:noMultiLvlLbl val="0"/>
      </c:catAx>
      <c:valAx>
        <c:axId val="1813375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3371679"/>
        <c:crosses val="autoZero"/>
        <c:crossBetween val="between"/>
      </c:valAx>
      <c:valAx>
        <c:axId val="1813378751"/>
        <c:scaling>
          <c:orientation val="minMax"/>
        </c:scaling>
        <c:delete val="0"/>
        <c:axPos val="r"/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3369183"/>
        <c:crosses val="max"/>
        <c:crossBetween val="between"/>
      </c:valAx>
      <c:catAx>
        <c:axId val="18133691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133787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66-4BD1-AE69-375080BE61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66-4BD1-AE69-375080BE61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66-4BD1-AE69-375080BE61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66-4BD1-AE69-375080BE61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66-4BD1-AE69-375080BE613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366-4BD1-AE69-375080BE613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366-4BD1-AE69-375080BE613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366-4BD1-AE69-375080BE613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366-4BD1-AE69-375080BE613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366-4BD1-AE69-375080BE613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366-4BD1-AE69-375080BE6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Sheet4!$C$11:$M$11</c:f>
              <c:strCache>
                <c:ptCount val="11"/>
                <c:pt idx="0">
                  <c:v>Fan</c:v>
                </c:pt>
                <c:pt idx="1">
                  <c:v>Lamp</c:v>
                </c:pt>
                <c:pt idx="2">
                  <c:v>AC</c:v>
                </c:pt>
                <c:pt idx="3">
                  <c:v>WIFI</c:v>
                </c:pt>
                <c:pt idx="4">
                  <c:v>Television </c:v>
                </c:pt>
                <c:pt idx="5">
                  <c:v>Refrigerator</c:v>
                </c:pt>
                <c:pt idx="6">
                  <c:v>Gadgets</c:v>
                </c:pt>
                <c:pt idx="7">
                  <c:v>Rice Cooker </c:v>
                </c:pt>
                <c:pt idx="8">
                  <c:v>Iron</c:v>
                </c:pt>
                <c:pt idx="9">
                  <c:v>Hair Straightener </c:v>
                </c:pt>
                <c:pt idx="10">
                  <c:v>Hair Dryer</c:v>
                </c:pt>
              </c:strCache>
            </c:strRef>
          </c:cat>
          <c:val>
            <c:numRef>
              <c:f>Sheet4!$C$12:$M$12</c:f>
              <c:numCache>
                <c:formatCode>0%</c:formatCode>
                <c:ptCount val="11"/>
                <c:pt idx="0">
                  <c:v>0.32</c:v>
                </c:pt>
                <c:pt idx="1">
                  <c:v>0.17</c:v>
                </c:pt>
                <c:pt idx="2">
                  <c:v>1.47</c:v>
                </c:pt>
                <c:pt idx="3">
                  <c:v>0.36</c:v>
                </c:pt>
                <c:pt idx="4">
                  <c:v>0.12</c:v>
                </c:pt>
                <c:pt idx="5">
                  <c:v>0.95</c:v>
                </c:pt>
                <c:pt idx="6">
                  <c:v>0.32</c:v>
                </c:pt>
                <c:pt idx="7">
                  <c:v>0.3</c:v>
                </c:pt>
                <c:pt idx="8" formatCode="0.00%">
                  <c:v>4.7E-2</c:v>
                </c:pt>
                <c:pt idx="9" formatCode="0.00%">
                  <c:v>2E-3</c:v>
                </c:pt>
                <c:pt idx="10" formatCode="0.00%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2-4F02-8C04-901399853DE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Sheet8!$B$4</c:f>
              <c:strCache>
                <c:ptCount val="1"/>
                <c:pt idx="0">
                  <c:v>Upper Middle Class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Sheet8!$C$2:$M$3</c15:sqref>
                  </c15:fullRef>
                  <c15:levelRef>
                    <c15:sqref>Sheet8!$C$3:$M$3</c15:sqref>
                  </c15:levelRef>
                </c:ext>
              </c:extLst>
              <c:f>Sheet8!$C$3:$M$3</c:f>
              <c:strCache>
                <c:ptCount val="11"/>
                <c:pt idx="0">
                  <c:v>Fan</c:v>
                </c:pt>
                <c:pt idx="1">
                  <c:v>Lamp</c:v>
                </c:pt>
                <c:pt idx="2">
                  <c:v>AC</c:v>
                </c:pt>
                <c:pt idx="3">
                  <c:v>WIFI</c:v>
                </c:pt>
                <c:pt idx="4">
                  <c:v>Television </c:v>
                </c:pt>
                <c:pt idx="5">
                  <c:v>Refrigerator</c:v>
                </c:pt>
                <c:pt idx="6">
                  <c:v>Gadgets</c:v>
                </c:pt>
                <c:pt idx="7">
                  <c:v>Rice Cooker </c:v>
                </c:pt>
                <c:pt idx="8">
                  <c:v>Iron</c:v>
                </c:pt>
                <c:pt idx="9">
                  <c:v>Hair Straightener </c:v>
                </c:pt>
                <c:pt idx="10">
                  <c:v>Hair Dryer</c:v>
                </c:pt>
              </c:strCache>
            </c:strRef>
          </c:cat>
          <c:val>
            <c:numRef>
              <c:f>Sheet8!$C$4:$M$4</c:f>
              <c:numCache>
                <c:formatCode>0.000</c:formatCode>
                <c:ptCount val="11"/>
                <c:pt idx="0">
                  <c:v>7.3413239999999991E-2</c:v>
                </c:pt>
                <c:pt idx="1">
                  <c:v>8.5494743999999984E-2</c:v>
                </c:pt>
                <c:pt idx="2">
                  <c:v>1.46545404</c:v>
                </c:pt>
                <c:pt idx="3">
                  <c:v>0.15333029279999996</c:v>
                </c:pt>
                <c:pt idx="4">
                  <c:v>0.11690855999999998</c:v>
                </c:pt>
                <c:pt idx="5">
                  <c:v>0.94570164000000012</c:v>
                </c:pt>
                <c:pt idx="6">
                  <c:v>0.16015202320000002</c:v>
                </c:pt>
                <c:pt idx="7">
                  <c:v>0.16003864000000001</c:v>
                </c:pt>
                <c:pt idx="8">
                  <c:v>1.232288E-2</c:v>
                </c:pt>
                <c:pt idx="9">
                  <c:v>1.7071E-3</c:v>
                </c:pt>
                <c:pt idx="10">
                  <c:v>1.2704E-2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8-44E0-A178-23A4E0E21D69}"/>
            </c:ext>
          </c:extLst>
        </c:ser>
        <c:ser>
          <c:idx val="1"/>
          <c:order val="1"/>
          <c:tx>
            <c:strRef>
              <c:f>Sheet8!$B$5</c:f>
              <c:strCache>
                <c:ptCount val="1"/>
                <c:pt idx="0">
                  <c:v>Lower Middle Class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Sheet8!$C$2:$M$3</c15:sqref>
                  </c15:fullRef>
                  <c15:levelRef>
                    <c15:sqref>Sheet8!$C$3:$M$3</c15:sqref>
                  </c15:levelRef>
                </c:ext>
              </c:extLst>
              <c:f>Sheet8!$C$3:$M$3</c:f>
              <c:strCache>
                <c:ptCount val="11"/>
                <c:pt idx="0">
                  <c:v>Fan</c:v>
                </c:pt>
                <c:pt idx="1">
                  <c:v>Lamp</c:v>
                </c:pt>
                <c:pt idx="2">
                  <c:v>AC</c:v>
                </c:pt>
                <c:pt idx="3">
                  <c:v>WIFI</c:v>
                </c:pt>
                <c:pt idx="4">
                  <c:v>Television </c:v>
                </c:pt>
                <c:pt idx="5">
                  <c:v>Refrigerator</c:v>
                </c:pt>
                <c:pt idx="6">
                  <c:v>Gadgets</c:v>
                </c:pt>
                <c:pt idx="7">
                  <c:v>Rice Cooker </c:v>
                </c:pt>
                <c:pt idx="8">
                  <c:v>Iron</c:v>
                </c:pt>
                <c:pt idx="9">
                  <c:v>Hair Straightener </c:v>
                </c:pt>
                <c:pt idx="10">
                  <c:v>Hair Dryer</c:v>
                </c:pt>
              </c:strCache>
            </c:strRef>
          </c:cat>
          <c:val>
            <c:numRef>
              <c:f>Sheet8!$C$5:$M$5</c:f>
              <c:numCache>
                <c:formatCode>0.000</c:formatCode>
                <c:ptCount val="11"/>
                <c:pt idx="0">
                  <c:v>0.24728971199999999</c:v>
                </c:pt>
                <c:pt idx="1">
                  <c:v>8.6742912000000005E-2</c:v>
                </c:pt>
                <c:pt idx="2">
                  <c:v>0</c:v>
                </c:pt>
                <c:pt idx="3">
                  <c:v>0.20380392000000006</c:v>
                </c:pt>
                <c:pt idx="4">
                  <c:v>0</c:v>
                </c:pt>
                <c:pt idx="5">
                  <c:v>0</c:v>
                </c:pt>
                <c:pt idx="6">
                  <c:v>0.15660856000000001</c:v>
                </c:pt>
                <c:pt idx="7">
                  <c:v>0.14289459199999999</c:v>
                </c:pt>
                <c:pt idx="8">
                  <c:v>3.4221399999999999E-2</c:v>
                </c:pt>
                <c:pt idx="9">
                  <c:v>5.2403999999999992E-4</c:v>
                </c:pt>
                <c:pt idx="10">
                  <c:v>4.7639999999999998E-5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8-44E0-A178-23A4E0E21D69}"/>
            </c:ext>
          </c:extLst>
        </c:ser>
        <c:ser>
          <c:idx val="2"/>
          <c:order val="2"/>
          <c:tx>
            <c:strRef>
              <c:f>Sheet8!$B$6</c:f>
              <c:strCache>
                <c:ptCount val="1"/>
                <c:pt idx="0">
                  <c:v>All Classes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Sheet8!$C$2:$M$3</c15:sqref>
                  </c15:fullRef>
                  <c15:levelRef>
                    <c15:sqref>Sheet8!$C$3:$M$3</c15:sqref>
                  </c15:levelRef>
                </c:ext>
              </c:extLst>
              <c:f>Sheet8!$C$3:$M$3</c:f>
              <c:strCache>
                <c:ptCount val="11"/>
                <c:pt idx="0">
                  <c:v>Fan</c:v>
                </c:pt>
                <c:pt idx="1">
                  <c:v>Lamp</c:v>
                </c:pt>
                <c:pt idx="2">
                  <c:v>AC</c:v>
                </c:pt>
                <c:pt idx="3">
                  <c:v>WIFI</c:v>
                </c:pt>
                <c:pt idx="4">
                  <c:v>Television </c:v>
                </c:pt>
                <c:pt idx="5">
                  <c:v>Refrigerator</c:v>
                </c:pt>
                <c:pt idx="6">
                  <c:v>Gadgets</c:v>
                </c:pt>
                <c:pt idx="7">
                  <c:v>Rice Cooker </c:v>
                </c:pt>
                <c:pt idx="8">
                  <c:v>Iron</c:v>
                </c:pt>
                <c:pt idx="9">
                  <c:v>Hair Straightener </c:v>
                </c:pt>
                <c:pt idx="10">
                  <c:v>Hair Dryer</c:v>
                </c:pt>
              </c:strCache>
            </c:strRef>
          </c:cat>
          <c:val>
            <c:numRef>
              <c:f>Sheet8!$C$6:$M$6</c:f>
              <c:numCache>
                <c:formatCode>0.000</c:formatCode>
                <c:ptCount val="11"/>
                <c:pt idx="0">
                  <c:v>0.31978826400000004</c:v>
                </c:pt>
                <c:pt idx="1">
                  <c:v>0.17223765599999991</c:v>
                </c:pt>
                <c:pt idx="2">
                  <c:v>1.4654540399999998</c:v>
                </c:pt>
                <c:pt idx="3">
                  <c:v>0.35713421280000029</c:v>
                </c:pt>
                <c:pt idx="4">
                  <c:v>0.11690855999999998</c:v>
                </c:pt>
                <c:pt idx="5">
                  <c:v>0.94570164000000012</c:v>
                </c:pt>
                <c:pt idx="6">
                  <c:v>0.3167605832</c:v>
                </c:pt>
                <c:pt idx="7">
                  <c:v>0.30293323200000005</c:v>
                </c:pt>
                <c:pt idx="8">
                  <c:v>4.654428E-2</c:v>
                </c:pt>
                <c:pt idx="9">
                  <c:v>2.2311399999999999E-3</c:v>
                </c:pt>
                <c:pt idx="10">
                  <c:v>1.275164E-2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C8-44E0-A178-23A4E0E21D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01060351"/>
        <c:axId val="1901060767"/>
      </c:barChart>
      <c:catAx>
        <c:axId val="19010603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Electrical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 Equipment </a:t>
                </a:r>
                <a:endParaRPr lang="en-US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:rich>
          </c:tx>
          <c:layout>
            <c:manualLayout>
              <c:xMode val="edge"/>
              <c:yMode val="edge"/>
              <c:x val="2.9906542056074768E-2"/>
              <c:y val="0.308046821853325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1901060767"/>
        <c:crosses val="autoZero"/>
        <c:auto val="1"/>
        <c:lblAlgn val="ctr"/>
        <c:lblOffset val="100"/>
        <c:noMultiLvlLbl val="0"/>
      </c:catAx>
      <c:valAx>
        <c:axId val="1901060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Total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 </a:t>
                </a:r>
                <a:r>
                  <a:rPr lang="en-US" sz="1000" b="0" i="0" u="none" strike="noStrike" baseline="0">
                    <a:solidFill>
                      <a:sysClr val="windowText" lastClr="000000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</a:rPr>
                  <a:t>CO₂ 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Estimation</a:t>
                </a:r>
                <a:endParaRPr lang="en-US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1901060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627487919150291"/>
          <c:y val="0.8813302160467279"/>
          <c:w val="0.65192022959746865"/>
          <c:h val="6.53203950300651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_xlchart.v1.2</cx:f>
      </cx:strDim>
      <cx:numDim type="val">
        <cx:f dir="row">_xlchart.v1.3</cx:f>
      </cx:numDim>
    </cx:data>
    <cx:data id="1">
      <cx:strDim type="cat">
        <cx:f dir="row">_xlchart.v1.2</cx:f>
      </cx:strDim>
      <cx:numDim type="val">
        <cx:f dir="row">_xlchart.v1.4</cx:f>
      </cx:numDim>
    </cx:data>
  </cx:chartData>
  <cx:chart>
    <cx:title pos="t" align="ctr" overlay="0"/>
    <cx:plotArea>
      <cx:plotAreaRegion>
        <cx:series layoutId="clusteredColumn" uniqueId="{008FE4F5-66BA-40F3-9E24-56D0FAC6751A}" formatIdx="0">
          <cx:tx>
            <cx:txData>
              <cx:f>_xlchart.v1.0</cx:f>
              <cx:v>Total item/bulan</cx:v>
            </cx:txData>
          </cx:tx>
          <cx:dataId val="0"/>
          <cx:layoutPr>
            <cx:aggregation/>
          </cx:layoutPr>
          <cx:axisId val="1"/>
        </cx:series>
        <cx:series layoutId="paretoLine" ownerIdx="0" uniqueId="{CBDE4469-DE8F-41F4-9B9A-276895D6EF98}" formatIdx="1">
          <cx:axisId val="2"/>
        </cx:series>
        <cx:series layoutId="clusteredColumn" hidden="1" uniqueId="{5302B7DD-2D61-409F-B4CC-FE42D252308D}" formatIdx="2">
          <cx:tx>
            <cx:txData>
              <cx:f>_xlchart.v1.1</cx:f>
              <cx:v>Total Estimasi C02 </cx:v>
            </cx:txData>
          </cx:tx>
          <cx:dataId val="1"/>
          <cx:layoutPr>
            <cx:aggregation/>
          </cx:layoutPr>
          <cx:axisId val="1"/>
        </cx:series>
        <cx:series layoutId="paretoLine" ownerIdx="2" uniqueId="{EFAC2F4B-93A6-40DE-97D1-DC1561111791}" formatIdx="3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438727</xdr:colOff>
      <xdr:row>1</xdr:row>
      <xdr:rowOff>80818</xdr:rowOff>
    </xdr:from>
    <xdr:ext cx="5943600" cy="1066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59818" y="254000"/>
          <a:ext cx="5943600" cy="106680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419100</xdr:colOff>
      <xdr:row>0</xdr:row>
      <xdr:rowOff>114300</xdr:rowOff>
    </xdr:from>
    <xdr:ext cx="2133600" cy="13620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841375</xdr:colOff>
      <xdr:row>7</xdr:row>
      <xdr:rowOff>41275</xdr:rowOff>
    </xdr:from>
    <xdr:to>
      <xdr:col>6</xdr:col>
      <xdr:colOff>542925</xdr:colOff>
      <xdr:row>22</xdr:row>
      <xdr:rowOff>22225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2D32FEB-229B-0A8D-EC72-49B15C79C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22225</xdr:colOff>
      <xdr:row>6</xdr:row>
      <xdr:rowOff>180975</xdr:rowOff>
    </xdr:from>
    <xdr:to>
      <xdr:col>12</xdr:col>
      <xdr:colOff>561975</xdr:colOff>
      <xdr:row>21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B22CF8-1B6E-7307-FFE9-D38D3E7BD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333375</xdr:colOff>
      <xdr:row>45</xdr:row>
      <xdr:rowOff>22225</xdr:rowOff>
    </xdr:from>
    <xdr:to>
      <xdr:col>11</xdr:col>
      <xdr:colOff>955675</xdr:colOff>
      <xdr:row>60</xdr:row>
      <xdr:rowOff>3175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98E3856-D2F6-51D9-FB78-8B643CB89F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89975" y="8493125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568324</xdr:colOff>
      <xdr:row>60</xdr:row>
      <xdr:rowOff>34924</xdr:rowOff>
    </xdr:from>
    <xdr:to>
      <xdr:col>9</xdr:col>
      <xdr:colOff>463549</xdr:colOff>
      <xdr:row>77</xdr:row>
      <xdr:rowOff>12699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E52FB6-F27F-E793-2F6E-967CCCFB6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415925</xdr:colOff>
      <xdr:row>14</xdr:row>
      <xdr:rowOff>61912</xdr:rowOff>
    </xdr:from>
    <xdr:to>
      <xdr:col>14</xdr:col>
      <xdr:colOff>34925</xdr:colOff>
      <xdr:row>28</xdr:row>
      <xdr:rowOff>144462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78456E-904A-FA3B-DD81-6D10CAF03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23090</xdr:rowOff>
    </xdr:from>
    <xdr:ext cx="5943600" cy="1066800"/>
    <xdr:pic>
      <xdr:nvPicPr>
        <xdr:cNvPr id="2" name="image1.png">
          <a:extLst>
            <a:ext uri="{FF2B5EF4-FFF2-40B4-BE49-F238E27FC236}">
              <a16:creationId xmlns:a16="http://schemas.microsoft.com/office/drawing/2014/main" id="{E76AEA83-4DC1-42FA-B1BE-3AF9834EDA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00" y="378690"/>
          <a:ext cx="5943600" cy="106680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419100</xdr:colOff>
      <xdr:row>0</xdr:row>
      <xdr:rowOff>114300</xdr:rowOff>
    </xdr:from>
    <xdr:ext cx="2133600" cy="13620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FB9BB03C-8BD5-4094-BCD3-60DAF3B9284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28250" y="114300"/>
          <a:ext cx="2133600" cy="13620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23090</xdr:rowOff>
    </xdr:from>
    <xdr:ext cx="5943600" cy="1066800"/>
    <xdr:pic>
      <xdr:nvPicPr>
        <xdr:cNvPr id="2" name="image1.png">
          <a:extLst>
            <a:ext uri="{FF2B5EF4-FFF2-40B4-BE49-F238E27FC236}">
              <a16:creationId xmlns:a16="http://schemas.microsoft.com/office/drawing/2014/main" id="{57D07B74-4CB9-43A8-8A94-DB050FE369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00" y="378690"/>
          <a:ext cx="5943600" cy="106680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419100</xdr:colOff>
      <xdr:row>0</xdr:row>
      <xdr:rowOff>114300</xdr:rowOff>
    </xdr:from>
    <xdr:ext cx="2133600" cy="13620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18803899-FC6B-482D-B509-747FAEFC081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28250" y="114300"/>
          <a:ext cx="2133600" cy="13620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6</xdr:row>
      <xdr:rowOff>111124</xdr:rowOff>
    </xdr:from>
    <xdr:to>
      <xdr:col>9</xdr:col>
      <xdr:colOff>19050</xdr:colOff>
      <xdr:row>27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D07797-C941-07D6-2267-3373EBF35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317500</xdr:colOff>
      <xdr:row>12</xdr:row>
      <xdr:rowOff>146050</xdr:rowOff>
    </xdr:from>
    <xdr:to>
      <xdr:col>17</xdr:col>
      <xdr:colOff>455295</xdr:colOff>
      <xdr:row>30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C700D4-0FDC-9473-B22B-8F63650E4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0" y="2711450"/>
          <a:ext cx="5160645" cy="3270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982"/>
  <sheetViews>
    <sheetView tabSelected="1" zoomScale="55" zoomScaleNormal="55" workbookViewId="0">
      <pane xSplit="3" ySplit="11" topLeftCell="BC30" activePane="bottomRight" state="frozen"/>
      <selection pane="topRight" activeCell="D1" sqref="D1"/>
      <selection pane="bottomLeft" activeCell="A12" sqref="A12"/>
      <selection pane="bottomRight" activeCell="BN99" sqref="BN99"/>
    </sheetView>
  </sheetViews>
  <sheetFormatPr defaultColWidth="14.453125" defaultRowHeight="15" customHeight="1" x14ac:dyDescent="0.35"/>
  <cols>
    <col min="1" max="2" width="8.7265625" customWidth="1"/>
    <col min="3" max="3" width="34.26953125" customWidth="1"/>
    <col min="4" max="59" width="8.7265625" customWidth="1"/>
    <col min="60" max="60" width="7" customWidth="1"/>
    <col min="61" max="61" width="8" customWidth="1"/>
    <col min="62" max="62" width="6.81640625" customWidth="1"/>
    <col min="63" max="63" width="5.7265625" customWidth="1"/>
    <col min="64" max="64" width="6.26953125" customWidth="1"/>
    <col min="65" max="65" width="8.453125" customWidth="1"/>
    <col min="66" max="66" width="8.54296875" customWidth="1"/>
    <col min="67" max="67" width="8.26953125" customWidth="1"/>
    <col min="68" max="68" width="12.7265625" customWidth="1"/>
    <col min="69" max="69" width="11.54296875" customWidth="1"/>
    <col min="70" max="70" width="11.453125" customWidth="1"/>
    <col min="71" max="71" width="7.453125" customWidth="1"/>
    <col min="72" max="72" width="6.26953125" customWidth="1"/>
    <col min="73" max="73" width="7.453125" customWidth="1"/>
    <col min="74" max="74" width="9.1796875" customWidth="1"/>
    <col min="75" max="75" width="6.81640625" customWidth="1"/>
    <col min="76" max="76" width="7.453125" customWidth="1"/>
    <col min="77" max="77" width="7.1796875" customWidth="1"/>
    <col min="78" max="78" width="7.7265625" customWidth="1"/>
    <col min="79" max="79" width="7.81640625" customWidth="1"/>
    <col min="80" max="80" width="7.1796875" customWidth="1"/>
    <col min="81" max="81" width="14" customWidth="1"/>
    <col min="82" max="82" width="13.54296875" customWidth="1"/>
    <col min="83" max="83" width="11.54296875" customWidth="1"/>
  </cols>
  <sheetData>
    <row r="1" spans="1:86" ht="14.25" customHeight="1" x14ac:dyDescent="0.35">
      <c r="C1" s="1" t="s">
        <v>0</v>
      </c>
    </row>
    <row r="2" spans="1:86" ht="14.25" customHeight="1" x14ac:dyDescent="0.35"/>
    <row r="3" spans="1:86" ht="14.25" customHeight="1" x14ac:dyDescent="0.35"/>
    <row r="4" spans="1:86" ht="14.25" customHeight="1" x14ac:dyDescent="0.35"/>
    <row r="5" spans="1:86" ht="14.25" customHeight="1" x14ac:dyDescent="0.35"/>
    <row r="6" spans="1:86" ht="14.25" customHeight="1" x14ac:dyDescent="0.35"/>
    <row r="7" spans="1:86" ht="14.25" customHeight="1" x14ac:dyDescent="0.35"/>
    <row r="8" spans="1:86" ht="14.25" customHeight="1" x14ac:dyDescent="0.35"/>
    <row r="9" spans="1:86" ht="14.25" customHeight="1" x14ac:dyDescent="0.35"/>
    <row r="10" spans="1:86" ht="14.25" customHeight="1" x14ac:dyDescent="0.35">
      <c r="A10" s="2"/>
      <c r="B10" s="2"/>
      <c r="D10" s="3"/>
      <c r="E10" s="3"/>
      <c r="F10" s="3"/>
      <c r="G10" s="3"/>
      <c r="H10" s="3"/>
      <c r="I10" s="3"/>
      <c r="J10" s="107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9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 t="s">
        <v>2</v>
      </c>
    </row>
    <row r="11" spans="1:86" ht="14.25" customHeight="1" x14ac:dyDescent="0.35">
      <c r="A11" s="3" t="s">
        <v>5</v>
      </c>
      <c r="B11" s="3" t="s">
        <v>6</v>
      </c>
      <c r="C11" s="2" t="s">
        <v>1</v>
      </c>
      <c r="D11" s="4" t="s">
        <v>7</v>
      </c>
      <c r="E11" s="4" t="s">
        <v>7</v>
      </c>
      <c r="F11" s="4" t="s">
        <v>7</v>
      </c>
      <c r="G11" s="4" t="s">
        <v>7</v>
      </c>
      <c r="H11" s="4" t="s">
        <v>7</v>
      </c>
      <c r="I11" s="4" t="s">
        <v>7</v>
      </c>
      <c r="J11" s="4" t="s">
        <v>7</v>
      </c>
      <c r="K11" s="4" t="s">
        <v>8</v>
      </c>
      <c r="L11" s="4" t="s">
        <v>8</v>
      </c>
      <c r="M11" s="4" t="s">
        <v>8</v>
      </c>
      <c r="N11" s="4" t="s">
        <v>8</v>
      </c>
      <c r="O11" s="4" t="s">
        <v>8</v>
      </c>
      <c r="P11" s="4" t="s">
        <v>8</v>
      </c>
      <c r="Q11" s="4" t="s">
        <v>8</v>
      </c>
      <c r="R11" s="4" t="s">
        <v>9</v>
      </c>
      <c r="S11" s="4" t="s">
        <v>9</v>
      </c>
      <c r="T11" s="4" t="s">
        <v>9</v>
      </c>
      <c r="U11" s="4" t="s">
        <v>9</v>
      </c>
      <c r="V11" s="4" t="s">
        <v>9</v>
      </c>
      <c r="W11" s="4" t="s">
        <v>9</v>
      </c>
      <c r="X11" s="4" t="s">
        <v>9</v>
      </c>
      <c r="Y11" s="4" t="s">
        <v>10</v>
      </c>
      <c r="Z11" s="4" t="s">
        <v>10</v>
      </c>
      <c r="AA11" s="4" t="s">
        <v>10</v>
      </c>
      <c r="AB11" s="4" t="s">
        <v>10</v>
      </c>
      <c r="AC11" s="4" t="s">
        <v>10</v>
      </c>
      <c r="AD11" s="4" t="s">
        <v>10</v>
      </c>
      <c r="AE11" s="4" t="s">
        <v>10</v>
      </c>
      <c r="AF11" s="4" t="s">
        <v>11</v>
      </c>
      <c r="AG11" s="4" t="s">
        <v>11</v>
      </c>
      <c r="AH11" s="4" t="s">
        <v>11</v>
      </c>
      <c r="AI11" s="4" t="s">
        <v>11</v>
      </c>
      <c r="AJ11" s="4" t="s">
        <v>11</v>
      </c>
      <c r="AK11" s="4" t="s">
        <v>11</v>
      </c>
      <c r="AL11" s="4" t="s">
        <v>11</v>
      </c>
      <c r="AM11" s="4" t="s">
        <v>12</v>
      </c>
      <c r="AN11" s="4" t="s">
        <v>12</v>
      </c>
      <c r="AO11" s="4" t="s">
        <v>12</v>
      </c>
      <c r="AP11" s="4" t="s">
        <v>12</v>
      </c>
      <c r="AQ11" s="4" t="s">
        <v>12</v>
      </c>
      <c r="AR11" s="4" t="s">
        <v>12</v>
      </c>
      <c r="AS11" s="4" t="s">
        <v>12</v>
      </c>
      <c r="AT11" s="4" t="s">
        <v>13</v>
      </c>
      <c r="AU11" s="4" t="s">
        <v>13</v>
      </c>
      <c r="AV11" s="4" t="s">
        <v>13</v>
      </c>
      <c r="AW11" s="4" t="s">
        <v>13</v>
      </c>
      <c r="AX11" s="4" t="s">
        <v>13</v>
      </c>
      <c r="AY11" s="4" t="s">
        <v>13</v>
      </c>
      <c r="AZ11" s="4" t="s">
        <v>13</v>
      </c>
      <c r="BA11" s="4" t="s">
        <v>14</v>
      </c>
      <c r="BB11" s="4" t="s">
        <v>14</v>
      </c>
      <c r="BC11" s="4" t="s">
        <v>14</v>
      </c>
      <c r="BD11" s="4" t="s">
        <v>14</v>
      </c>
      <c r="BE11" s="4" t="s">
        <v>14</v>
      </c>
      <c r="BF11" s="4" t="s">
        <v>14</v>
      </c>
      <c r="BG11" s="4" t="s">
        <v>14</v>
      </c>
      <c r="BH11" s="4" t="s">
        <v>15</v>
      </c>
      <c r="BI11" s="4" t="s">
        <v>15</v>
      </c>
      <c r="BJ11" s="4" t="s">
        <v>15</v>
      </c>
      <c r="BK11" s="4" t="s">
        <v>15</v>
      </c>
      <c r="BL11" s="4" t="s">
        <v>15</v>
      </c>
      <c r="BM11" s="4" t="s">
        <v>15</v>
      </c>
      <c r="BN11" s="4" t="s">
        <v>15</v>
      </c>
      <c r="BO11" s="4" t="s">
        <v>16</v>
      </c>
      <c r="BP11" s="4" t="s">
        <v>16</v>
      </c>
      <c r="BQ11" s="4" t="s">
        <v>16</v>
      </c>
      <c r="BR11" s="4" t="s">
        <v>16</v>
      </c>
      <c r="BS11" s="4" t="s">
        <v>16</v>
      </c>
      <c r="BT11" s="4" t="s">
        <v>16</v>
      </c>
      <c r="BU11" s="4" t="s">
        <v>16</v>
      </c>
      <c r="BV11" s="4" t="s">
        <v>17</v>
      </c>
      <c r="BW11" s="4" t="s">
        <v>17</v>
      </c>
      <c r="BX11" s="4" t="s">
        <v>17</v>
      </c>
      <c r="BY11" s="4" t="s">
        <v>17</v>
      </c>
      <c r="BZ11" s="4" t="s">
        <v>17</v>
      </c>
      <c r="CA11" s="4" t="s">
        <v>17</v>
      </c>
      <c r="CB11" s="4" t="s">
        <v>17</v>
      </c>
      <c r="CC11" s="4" t="s">
        <v>18</v>
      </c>
      <c r="CD11" s="2" t="s">
        <v>3</v>
      </c>
      <c r="CE11" s="2" t="s">
        <v>4</v>
      </c>
      <c r="CF11" s="83" t="s">
        <v>9</v>
      </c>
      <c r="CG11" s="83" t="s">
        <v>144</v>
      </c>
      <c r="CH11" s="83" t="s">
        <v>12</v>
      </c>
    </row>
    <row r="12" spans="1:86" ht="14.25" customHeight="1" x14ac:dyDescent="0.35">
      <c r="A12" s="79" t="s">
        <v>37</v>
      </c>
      <c r="B12" s="9">
        <v>31</v>
      </c>
      <c r="C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0.04</v>
      </c>
      <c r="L12" s="11">
        <v>0.03</v>
      </c>
      <c r="M12" s="11">
        <v>0.04</v>
      </c>
      <c r="N12" s="11">
        <v>0.05</v>
      </c>
      <c r="O12" s="11">
        <v>7.0000000000000007E-2</v>
      </c>
      <c r="P12" s="11">
        <v>0.06</v>
      </c>
      <c r="Q12" s="11">
        <v>0.05</v>
      </c>
      <c r="R12" s="11">
        <v>11.4</v>
      </c>
      <c r="S12" s="11">
        <v>8.4</v>
      </c>
      <c r="T12" s="11">
        <v>10.199999999999999</v>
      </c>
      <c r="U12" s="11">
        <v>9.6</v>
      </c>
      <c r="V12" s="11">
        <v>11.4</v>
      </c>
      <c r="W12" s="11">
        <v>10.199999999999999</v>
      </c>
      <c r="X12" s="11">
        <v>9</v>
      </c>
      <c r="Y12" s="11">
        <v>0.432</v>
      </c>
      <c r="Z12" s="11">
        <v>0.432</v>
      </c>
      <c r="AA12" s="11">
        <v>0.432</v>
      </c>
      <c r="AB12" s="11">
        <v>0.432</v>
      </c>
      <c r="AC12" s="11">
        <v>0.432</v>
      </c>
      <c r="AD12" s="11">
        <v>0.432</v>
      </c>
      <c r="AE12" s="11">
        <v>0.432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4.8</v>
      </c>
      <c r="AN12" s="11">
        <v>4.8</v>
      </c>
      <c r="AO12" s="11">
        <v>4.8</v>
      </c>
      <c r="AP12" s="11">
        <v>4.8</v>
      </c>
      <c r="AQ12" s="11">
        <v>4.8</v>
      </c>
      <c r="AR12" s="11">
        <v>4.8</v>
      </c>
      <c r="AS12" s="11">
        <v>4.8</v>
      </c>
      <c r="AT12" s="11">
        <v>0.1</v>
      </c>
      <c r="AU12" s="11">
        <v>0.1</v>
      </c>
      <c r="AV12" s="11">
        <v>0.1</v>
      </c>
      <c r="AW12" s="11">
        <v>0.1</v>
      </c>
      <c r="AX12" s="11">
        <v>0.08</v>
      </c>
      <c r="AY12" s="11">
        <v>0.1</v>
      </c>
      <c r="AZ12" s="11">
        <v>0.08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3.7499999999999999E-2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0.5</v>
      </c>
      <c r="BV12" s="14">
        <v>0.5</v>
      </c>
      <c r="BW12" s="14">
        <v>0.25</v>
      </c>
      <c r="BX12" s="14">
        <v>0.35</v>
      </c>
      <c r="BY12" s="14">
        <v>0.4</v>
      </c>
      <c r="BZ12" s="14">
        <v>0.5</v>
      </c>
      <c r="CA12" s="14">
        <v>0.5</v>
      </c>
      <c r="CB12" s="14">
        <v>0.5</v>
      </c>
      <c r="CC12" s="14">
        <f t="shared" ref="CC12:CC19" si="0">SUM(D12:BU12)</f>
        <v>108.36149999999995</v>
      </c>
      <c r="CD12" s="13">
        <f t="shared" ref="CD12:CD43" si="1">CC12*4</f>
        <v>433.4459999999998</v>
      </c>
      <c r="CE12" s="13">
        <f t="shared" ref="CE12:CE43" si="2">CD12*0.000794</f>
        <v>0.34415612399999984</v>
      </c>
      <c r="CF12">
        <f t="shared" ref="CF12:CF43" si="3">AVERAGE(R12:X12)</f>
        <v>10.028571428571428</v>
      </c>
      <c r="CG12">
        <f t="shared" ref="CG12:CG43" si="4">AVERAGE(AF12:AL12)</f>
        <v>0</v>
      </c>
      <c r="CH12">
        <f t="shared" ref="CH12:CH43" si="5">AVERAGE(AM12:AS12)</f>
        <v>4.8</v>
      </c>
    </row>
    <row r="13" spans="1:86" ht="14.25" customHeight="1" x14ac:dyDescent="0.35">
      <c r="A13" s="78" t="s">
        <v>19</v>
      </c>
      <c r="B13" s="5">
        <v>16</v>
      </c>
      <c r="C13" s="6" t="s">
        <v>35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0.128</v>
      </c>
      <c r="L13" s="7">
        <v>9.6000000000000002E-2</v>
      </c>
      <c r="M13" s="7">
        <v>0.112</v>
      </c>
      <c r="N13" s="7">
        <v>0.12</v>
      </c>
      <c r="O13" s="7">
        <v>0.128</v>
      </c>
      <c r="P13" s="7">
        <v>0.112</v>
      </c>
      <c r="Q13" s="7">
        <v>0.112</v>
      </c>
      <c r="R13" s="7">
        <v>8.16</v>
      </c>
      <c r="S13" s="7">
        <v>8.16</v>
      </c>
      <c r="T13" s="7">
        <v>8.16</v>
      </c>
      <c r="U13" s="7">
        <v>8.16</v>
      </c>
      <c r="V13" s="7">
        <v>8.16</v>
      </c>
      <c r="W13" s="7">
        <v>8.16</v>
      </c>
      <c r="X13" s="7">
        <v>8.16</v>
      </c>
      <c r="Y13" s="7">
        <v>0.57599999999999996</v>
      </c>
      <c r="Z13" s="7">
        <v>0.57599999999999996</v>
      </c>
      <c r="AA13" s="7">
        <v>0.57599999999999996</v>
      </c>
      <c r="AB13" s="7">
        <v>0.57599999999999996</v>
      </c>
      <c r="AC13" s="7">
        <v>0.57599999999999996</v>
      </c>
      <c r="AD13" s="7">
        <v>0.57599999999999996</v>
      </c>
      <c r="AE13" s="7">
        <v>0.57599999999999996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0.08</v>
      </c>
      <c r="AU13" s="7">
        <v>0.16</v>
      </c>
      <c r="AV13" s="7">
        <v>0.16500000000000001</v>
      </c>
      <c r="AW13" s="7">
        <v>0.105</v>
      </c>
      <c r="AX13" s="7">
        <v>0.08</v>
      </c>
      <c r="AY13" s="7">
        <v>0.13500000000000001</v>
      </c>
      <c r="AZ13" s="7">
        <v>0.13500000000000001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f t="shared" si="0"/>
        <v>62.819999999999986</v>
      </c>
      <c r="CD13" s="7">
        <f t="shared" si="1"/>
        <v>251.27999999999994</v>
      </c>
      <c r="CE13" s="7">
        <f t="shared" si="2"/>
        <v>0.19951631999999997</v>
      </c>
      <c r="CF13">
        <f t="shared" si="3"/>
        <v>8.1599999999999984</v>
      </c>
      <c r="CG13">
        <f t="shared" si="4"/>
        <v>0</v>
      </c>
      <c r="CH13">
        <f t="shared" si="5"/>
        <v>0</v>
      </c>
    </row>
    <row r="14" spans="1:86" ht="14.25" customHeight="1" x14ac:dyDescent="0.35">
      <c r="A14" s="79" t="s">
        <v>37</v>
      </c>
      <c r="B14" s="9">
        <v>27</v>
      </c>
      <c r="C14" s="10" t="s">
        <v>53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4.8000000000000001E-2</v>
      </c>
      <c r="L14" s="11">
        <v>0.06</v>
      </c>
      <c r="M14" s="11">
        <v>7.8E-2</v>
      </c>
      <c r="N14" s="11">
        <v>5.1999999999999998E-2</v>
      </c>
      <c r="O14" s="11">
        <v>7.1999999999999995E-2</v>
      </c>
      <c r="P14" s="11">
        <v>7.8E-2</v>
      </c>
      <c r="Q14" s="11">
        <v>7.1999999999999995E-2</v>
      </c>
      <c r="R14" s="11">
        <v>5.61</v>
      </c>
      <c r="S14" s="11">
        <v>3.96</v>
      </c>
      <c r="T14" s="11">
        <v>6.6</v>
      </c>
      <c r="U14" s="11">
        <v>7.26</v>
      </c>
      <c r="V14" s="11">
        <v>5.61</v>
      </c>
      <c r="W14" s="11">
        <v>4.95</v>
      </c>
      <c r="X14" s="11">
        <v>5.94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3">
        <v>0</v>
      </c>
      <c r="BB14" s="13">
        <v>1.2</v>
      </c>
      <c r="BC14" s="13">
        <v>0</v>
      </c>
      <c r="BD14" s="13">
        <v>1.2</v>
      </c>
      <c r="BE14" s="13">
        <v>0</v>
      </c>
      <c r="BF14" s="13">
        <v>0</v>
      </c>
      <c r="BG14" s="13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f t="shared" si="0"/>
        <v>42.790000000000006</v>
      </c>
      <c r="CD14" s="13">
        <f t="shared" si="1"/>
        <v>171.16000000000003</v>
      </c>
      <c r="CE14" s="13">
        <f t="shared" si="2"/>
        <v>0.13590104000000003</v>
      </c>
      <c r="CF14">
        <f t="shared" si="3"/>
        <v>5.7042857142857146</v>
      </c>
      <c r="CG14">
        <f t="shared" si="4"/>
        <v>0</v>
      </c>
      <c r="CH14">
        <f t="shared" si="5"/>
        <v>0</v>
      </c>
    </row>
    <row r="15" spans="1:86" ht="14.25" customHeight="1" x14ac:dyDescent="0.35">
      <c r="A15" s="78" t="s">
        <v>19</v>
      </c>
      <c r="B15" s="5">
        <v>17</v>
      </c>
      <c r="C15" s="6" t="s">
        <v>36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0.154</v>
      </c>
      <c r="L15" s="7">
        <v>0.154</v>
      </c>
      <c r="M15" s="7">
        <v>0.17599999999999999</v>
      </c>
      <c r="N15" s="7">
        <v>0.154</v>
      </c>
      <c r="O15" s="7">
        <v>0.154</v>
      </c>
      <c r="P15" s="7">
        <v>0.14299999999999999</v>
      </c>
      <c r="Q15" s="7">
        <v>0.14299999999999999</v>
      </c>
      <c r="R15" s="7">
        <v>4.1399999999999997</v>
      </c>
      <c r="S15" s="7">
        <v>4.83</v>
      </c>
      <c r="T15" s="7">
        <v>3.79</v>
      </c>
      <c r="U15" s="7">
        <v>5.17</v>
      </c>
      <c r="V15" s="7">
        <v>3.79</v>
      </c>
      <c r="W15" s="7">
        <v>6.21</v>
      </c>
      <c r="X15" s="7">
        <v>4.1399999999999997</v>
      </c>
      <c r="Y15" s="7">
        <v>0.36</v>
      </c>
      <c r="Z15" s="7">
        <v>0.36</v>
      </c>
      <c r="AA15" s="7">
        <v>0.36</v>
      </c>
      <c r="AB15" s="7">
        <v>0.36</v>
      </c>
      <c r="AC15" s="7">
        <v>0.36</v>
      </c>
      <c r="AD15" s="7">
        <v>0.36</v>
      </c>
      <c r="AE15" s="7">
        <v>0.36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0.83699999999999997</v>
      </c>
      <c r="AU15" s="7">
        <v>0.93500000000000005</v>
      </c>
      <c r="AV15" s="7">
        <v>0.35899999999999999</v>
      </c>
      <c r="AW15" s="7">
        <v>0.35899999999999999</v>
      </c>
      <c r="AX15" s="7">
        <v>0.30499999999999999</v>
      </c>
      <c r="AY15" s="7">
        <v>0.80800000000000005</v>
      </c>
      <c r="AZ15" s="7">
        <v>0.93500000000000005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f t="shared" si="0"/>
        <v>40.20600000000001</v>
      </c>
      <c r="CD15" s="7">
        <f t="shared" si="1"/>
        <v>160.82400000000004</v>
      </c>
      <c r="CE15" s="7">
        <f t="shared" si="2"/>
        <v>0.12769425600000003</v>
      </c>
      <c r="CF15">
        <f t="shared" si="3"/>
        <v>4.5814285714285718</v>
      </c>
      <c r="CG15">
        <f t="shared" si="4"/>
        <v>0</v>
      </c>
      <c r="CH15">
        <f t="shared" si="5"/>
        <v>0</v>
      </c>
    </row>
    <row r="16" spans="1:86" ht="14.25" customHeight="1" x14ac:dyDescent="0.35">
      <c r="A16" s="79" t="s">
        <v>37</v>
      </c>
      <c r="B16" s="9">
        <v>25</v>
      </c>
      <c r="C16" s="10" t="s">
        <v>51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0.09</v>
      </c>
      <c r="L16" s="11">
        <v>0.09</v>
      </c>
      <c r="M16" s="11">
        <v>0.09</v>
      </c>
      <c r="N16" s="11">
        <v>0.09</v>
      </c>
      <c r="O16" s="11">
        <v>0.09</v>
      </c>
      <c r="P16" s="11">
        <v>0.09</v>
      </c>
      <c r="Q16" s="11">
        <v>0.09</v>
      </c>
      <c r="R16" s="11">
        <v>4</v>
      </c>
      <c r="S16" s="11">
        <v>3.2</v>
      </c>
      <c r="T16" s="11">
        <v>2</v>
      </c>
      <c r="U16" s="11">
        <v>5.6</v>
      </c>
      <c r="V16" s="11">
        <v>3.2</v>
      </c>
      <c r="W16" s="11">
        <v>3.2</v>
      </c>
      <c r="X16" s="11">
        <v>2.4</v>
      </c>
      <c r="Y16" s="11">
        <v>0.432</v>
      </c>
      <c r="Z16" s="11">
        <v>0.432</v>
      </c>
      <c r="AA16" s="11">
        <v>0.432</v>
      </c>
      <c r="AB16" s="11">
        <v>0.432</v>
      </c>
      <c r="AC16" s="11">
        <v>0.432</v>
      </c>
      <c r="AD16" s="11">
        <v>0.432</v>
      </c>
      <c r="AE16" s="11">
        <v>0.432</v>
      </c>
      <c r="AF16" s="11">
        <v>1.4E-2</v>
      </c>
      <c r="AG16" s="11">
        <v>0</v>
      </c>
      <c r="AH16" s="11">
        <v>7.0000000000000007E-2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6.6000000000000003E-2</v>
      </c>
      <c r="AU16" s="11">
        <v>9.9000000000000005E-2</v>
      </c>
      <c r="AV16" s="11">
        <v>6.6000000000000003E-2</v>
      </c>
      <c r="AW16" s="11">
        <v>9.9000000000000005E-2</v>
      </c>
      <c r="AX16" s="11">
        <v>9.9000000000000005E-2</v>
      </c>
      <c r="AY16" s="11">
        <v>6.6000000000000003E-2</v>
      </c>
      <c r="AZ16" s="11">
        <v>6.6000000000000003E-2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4">
        <v>0</v>
      </c>
      <c r="BI16" s="14">
        <v>4.2000000000000003E-2</v>
      </c>
      <c r="BJ16" s="14">
        <v>0</v>
      </c>
      <c r="BK16" s="14">
        <v>0</v>
      </c>
      <c r="BL16" s="14">
        <v>0.43</v>
      </c>
      <c r="BM16" s="14">
        <v>0</v>
      </c>
      <c r="BN16" s="14">
        <v>6.3E-2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f t="shared" si="0"/>
        <v>28.433999999999983</v>
      </c>
      <c r="CD16" s="13">
        <f t="shared" si="1"/>
        <v>113.73599999999993</v>
      </c>
      <c r="CE16" s="13">
        <f t="shared" si="2"/>
        <v>9.0306383999999948E-2</v>
      </c>
      <c r="CF16">
        <f t="shared" si="3"/>
        <v>3.371428571428571</v>
      </c>
      <c r="CG16">
        <f t="shared" si="4"/>
        <v>1.2E-2</v>
      </c>
      <c r="CH16">
        <f t="shared" si="5"/>
        <v>0</v>
      </c>
    </row>
    <row r="17" spans="1:86" ht="14.25" customHeight="1" x14ac:dyDescent="0.35">
      <c r="A17" s="79" t="s">
        <v>37</v>
      </c>
      <c r="B17" s="9">
        <v>18</v>
      </c>
      <c r="C17" s="10" t="s">
        <v>38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2">
        <v>2.7E-2</v>
      </c>
      <c r="L17" s="12">
        <f>2*9/1000</f>
        <v>1.7999999999999999E-2</v>
      </c>
      <c r="M17" s="12">
        <v>1.7999999999999999E-2</v>
      </c>
      <c r="N17" s="12">
        <v>4.4999999999999998E-2</v>
      </c>
      <c r="O17" s="12">
        <v>1.7999999999999999E-2</v>
      </c>
      <c r="P17" s="12">
        <v>1.7999999999999999E-2</v>
      </c>
      <c r="Q17" s="12">
        <v>3.5999999999999997E-2</v>
      </c>
      <c r="R17" s="11">
        <v>2.4500000000000002</v>
      </c>
      <c r="S17" s="11">
        <v>2.8</v>
      </c>
      <c r="T17" s="11">
        <v>4.2</v>
      </c>
      <c r="U17" s="11">
        <v>4.2</v>
      </c>
      <c r="V17" s="11">
        <v>2.8</v>
      </c>
      <c r="W17" s="11">
        <v>2.4500000000000002</v>
      </c>
      <c r="X17" s="11">
        <v>2.4500000000000002</v>
      </c>
      <c r="Y17" s="11">
        <v>2.16</v>
      </c>
      <c r="Z17" s="11">
        <v>2.52</v>
      </c>
      <c r="AA17" s="11">
        <v>1.92</v>
      </c>
      <c r="AB17" s="11">
        <v>2.4</v>
      </c>
      <c r="AC17" s="11">
        <v>2.92</v>
      </c>
      <c r="AD17" s="11">
        <v>1.08</v>
      </c>
      <c r="AE17" s="11">
        <v>1.44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8.5000000000000006E-2</v>
      </c>
      <c r="AU17" s="11">
        <v>0.08</v>
      </c>
      <c r="AV17" s="11">
        <v>0.09</v>
      </c>
      <c r="AW17" s="11">
        <v>0.495</v>
      </c>
      <c r="AX17" s="11">
        <v>0.17499999999999999</v>
      </c>
      <c r="AY17" s="11">
        <v>0.18</v>
      </c>
      <c r="AZ17" s="11">
        <v>0.16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4">
        <v>0.06</v>
      </c>
      <c r="BI17" s="14">
        <v>0</v>
      </c>
      <c r="BJ17" s="14">
        <v>0</v>
      </c>
      <c r="BK17" s="14">
        <v>0</v>
      </c>
      <c r="BL17" s="14">
        <v>0.28000000000000003</v>
      </c>
      <c r="BM17" s="14">
        <v>0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f t="shared" si="0"/>
        <v>37.574999999999989</v>
      </c>
      <c r="CD17" s="13">
        <f t="shared" si="1"/>
        <v>150.29999999999995</v>
      </c>
      <c r="CE17" s="13">
        <f t="shared" si="2"/>
        <v>0.11933819999999996</v>
      </c>
      <c r="CF17">
        <f t="shared" si="3"/>
        <v>3.05</v>
      </c>
      <c r="CG17">
        <f t="shared" si="4"/>
        <v>0</v>
      </c>
      <c r="CH17">
        <f t="shared" si="5"/>
        <v>0</v>
      </c>
    </row>
    <row r="18" spans="1:86" ht="14.25" customHeight="1" x14ac:dyDescent="0.35">
      <c r="A18" s="80" t="s">
        <v>90</v>
      </c>
      <c r="B18" s="18">
        <v>42</v>
      </c>
      <c r="C18" s="50" t="s">
        <v>89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0.1</v>
      </c>
      <c r="L18" s="20">
        <v>0.1</v>
      </c>
      <c r="M18" s="20">
        <v>0.1</v>
      </c>
      <c r="N18" s="20">
        <v>0.1</v>
      </c>
      <c r="O18" s="20">
        <v>0.1</v>
      </c>
      <c r="P18" s="20">
        <v>0.1</v>
      </c>
      <c r="Q18" s="20">
        <v>0.1</v>
      </c>
      <c r="R18" s="20">
        <v>3</v>
      </c>
      <c r="S18" s="20">
        <v>3</v>
      </c>
      <c r="T18" s="20">
        <v>3</v>
      </c>
      <c r="U18" s="20">
        <v>3</v>
      </c>
      <c r="V18" s="20">
        <v>3</v>
      </c>
      <c r="W18" s="20">
        <v>3</v>
      </c>
      <c r="X18" s="20">
        <v>3</v>
      </c>
      <c r="Y18" s="20">
        <v>0.432</v>
      </c>
      <c r="Z18" s="20">
        <v>0.432</v>
      </c>
      <c r="AA18" s="20">
        <v>0.432</v>
      </c>
      <c r="AB18" s="20">
        <v>0.432</v>
      </c>
      <c r="AC18" s="20">
        <v>0.432</v>
      </c>
      <c r="AD18" s="20">
        <v>0.432</v>
      </c>
      <c r="AE18" s="20">
        <v>0.432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0.34899999999999998</v>
      </c>
      <c r="AU18" s="20">
        <v>0.34899999999999998</v>
      </c>
      <c r="AV18" s="20">
        <v>0.34899999999999998</v>
      </c>
      <c r="AW18" s="20">
        <v>0.13200000000000001</v>
      </c>
      <c r="AX18" s="20">
        <v>0.34899999999999998</v>
      </c>
      <c r="AY18" s="20">
        <v>0.34899999999999998</v>
      </c>
      <c r="AZ18" s="20">
        <v>0.34899999999999998</v>
      </c>
      <c r="BA18" s="21">
        <v>0.3</v>
      </c>
      <c r="BB18" s="21"/>
      <c r="BC18" s="21">
        <v>0.3</v>
      </c>
      <c r="BD18" s="21"/>
      <c r="BE18" s="21">
        <v>0.3</v>
      </c>
      <c r="BF18" s="21"/>
      <c r="BG18" s="21">
        <v>0.3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1">
        <v>0</v>
      </c>
      <c r="BV18" s="21">
        <v>0</v>
      </c>
      <c r="BW18" s="21">
        <v>0</v>
      </c>
      <c r="BX18" s="21">
        <v>0</v>
      </c>
      <c r="BY18" s="21">
        <v>0</v>
      </c>
      <c r="BZ18" s="21">
        <v>0</v>
      </c>
      <c r="CA18" s="21">
        <v>0</v>
      </c>
      <c r="CB18" s="21">
        <v>0</v>
      </c>
      <c r="CC18" s="22">
        <f t="shared" si="0"/>
        <v>28.149999999999995</v>
      </c>
      <c r="CD18" s="21">
        <f t="shared" si="1"/>
        <v>112.59999999999998</v>
      </c>
      <c r="CE18" s="21">
        <f t="shared" si="2"/>
        <v>8.9404399999999981E-2</v>
      </c>
      <c r="CF18">
        <f t="shared" si="3"/>
        <v>3</v>
      </c>
      <c r="CG18">
        <f t="shared" si="4"/>
        <v>0</v>
      </c>
      <c r="CH18">
        <f t="shared" si="5"/>
        <v>0</v>
      </c>
    </row>
    <row r="19" spans="1:86" ht="14.25" customHeight="1" x14ac:dyDescent="0.35">
      <c r="A19" s="80" t="s">
        <v>90</v>
      </c>
      <c r="B19" s="18">
        <v>43</v>
      </c>
      <c r="C19" s="19" t="s">
        <v>68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0.1</v>
      </c>
      <c r="L19" s="20">
        <v>0.1</v>
      </c>
      <c r="M19" s="20">
        <v>0.1</v>
      </c>
      <c r="N19" s="20">
        <v>0.1</v>
      </c>
      <c r="O19" s="20">
        <v>0.1</v>
      </c>
      <c r="P19" s="20">
        <v>0.1</v>
      </c>
      <c r="Q19" s="20">
        <v>0.1</v>
      </c>
      <c r="R19" s="20">
        <v>3</v>
      </c>
      <c r="S19" s="20">
        <v>3</v>
      </c>
      <c r="T19" s="20">
        <v>3</v>
      </c>
      <c r="U19" s="20">
        <v>3</v>
      </c>
      <c r="V19" s="20">
        <v>3</v>
      </c>
      <c r="W19" s="20">
        <v>3</v>
      </c>
      <c r="X19" s="20">
        <v>3</v>
      </c>
      <c r="Y19" s="20">
        <v>0.432</v>
      </c>
      <c r="Z19" s="20">
        <v>0.432</v>
      </c>
      <c r="AA19" s="20">
        <v>0.432</v>
      </c>
      <c r="AB19" s="20">
        <v>0.432</v>
      </c>
      <c r="AC19" s="20">
        <v>0.432</v>
      </c>
      <c r="AD19" s="20">
        <v>0.432</v>
      </c>
      <c r="AE19" s="20">
        <v>0.432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0.34899999999999998</v>
      </c>
      <c r="AU19" s="20">
        <v>0.34899999999999998</v>
      </c>
      <c r="AV19" s="20">
        <v>0.34899999999999998</v>
      </c>
      <c r="AW19" s="20">
        <v>0.34899999999999998</v>
      </c>
      <c r="AX19" s="20">
        <v>0.34899999999999998</v>
      </c>
      <c r="AY19" s="20">
        <v>0.34899999999999998</v>
      </c>
      <c r="AZ19" s="20">
        <v>0.34899999999999998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0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0</v>
      </c>
      <c r="BN19" s="21">
        <v>0</v>
      </c>
      <c r="BO19" s="21">
        <v>0</v>
      </c>
      <c r="BP19" s="21">
        <v>0</v>
      </c>
      <c r="BQ19" s="21">
        <v>0</v>
      </c>
      <c r="BR19" s="21">
        <v>0</v>
      </c>
      <c r="BS19" s="21">
        <v>0</v>
      </c>
      <c r="BT19" s="21">
        <v>0</v>
      </c>
      <c r="BU19" s="21">
        <v>0</v>
      </c>
      <c r="BV19" s="21">
        <v>0</v>
      </c>
      <c r="BW19" s="21">
        <v>0</v>
      </c>
      <c r="BX19" s="21">
        <v>0</v>
      </c>
      <c r="BY19" s="21">
        <v>0</v>
      </c>
      <c r="BZ19" s="21">
        <v>0</v>
      </c>
      <c r="CA19" s="21">
        <v>0</v>
      </c>
      <c r="CB19" s="21">
        <v>0</v>
      </c>
      <c r="CC19" s="22">
        <f t="shared" si="0"/>
        <v>27.166999999999991</v>
      </c>
      <c r="CD19" s="21">
        <f t="shared" si="1"/>
        <v>108.66799999999996</v>
      </c>
      <c r="CE19" s="21">
        <f t="shared" si="2"/>
        <v>8.6282391999999972E-2</v>
      </c>
      <c r="CF19">
        <f t="shared" si="3"/>
        <v>3</v>
      </c>
      <c r="CG19">
        <f t="shared" si="4"/>
        <v>0</v>
      </c>
      <c r="CH19">
        <f t="shared" si="5"/>
        <v>0</v>
      </c>
    </row>
    <row r="20" spans="1:86" ht="14.25" customHeight="1" x14ac:dyDescent="0.35">
      <c r="A20" s="80" t="s">
        <v>90</v>
      </c>
      <c r="B20" s="18">
        <v>45</v>
      </c>
      <c r="C20" s="19" t="s">
        <v>70</v>
      </c>
      <c r="D20" s="26">
        <v>0.39</v>
      </c>
      <c r="E20" s="20">
        <v>0.39</v>
      </c>
      <c r="F20" s="20">
        <v>0.39</v>
      </c>
      <c r="G20" s="20">
        <v>0.39</v>
      </c>
      <c r="H20" s="20">
        <v>0.39</v>
      </c>
      <c r="I20" s="20">
        <v>0.39</v>
      </c>
      <c r="J20" s="20">
        <v>0.39</v>
      </c>
      <c r="K20" s="20">
        <v>0.08</v>
      </c>
      <c r="L20" s="20">
        <v>0.08</v>
      </c>
      <c r="M20" s="20">
        <v>0.08</v>
      </c>
      <c r="N20" s="20">
        <v>0.08</v>
      </c>
      <c r="O20" s="20">
        <v>0.08</v>
      </c>
      <c r="P20" s="20">
        <v>0.08</v>
      </c>
      <c r="Q20" s="20">
        <v>0.08</v>
      </c>
      <c r="R20" s="20">
        <v>3</v>
      </c>
      <c r="S20" s="20">
        <v>3</v>
      </c>
      <c r="T20" s="20">
        <v>3</v>
      </c>
      <c r="U20" s="20">
        <v>3</v>
      </c>
      <c r="V20" s="20">
        <v>3</v>
      </c>
      <c r="W20" s="20">
        <v>3</v>
      </c>
      <c r="X20" s="20">
        <v>3</v>
      </c>
      <c r="Y20" s="20">
        <v>0.432</v>
      </c>
      <c r="Z20" s="20">
        <v>0.432</v>
      </c>
      <c r="AA20" s="20">
        <v>0.432</v>
      </c>
      <c r="AB20" s="20">
        <v>0.432</v>
      </c>
      <c r="AC20" s="20">
        <v>0.432</v>
      </c>
      <c r="AD20" s="20">
        <v>0.432</v>
      </c>
      <c r="AE20" s="20">
        <v>0.432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0.24</v>
      </c>
      <c r="AN20" s="20">
        <v>0.24</v>
      </c>
      <c r="AO20" s="20">
        <v>0.24</v>
      </c>
      <c r="AP20" s="20">
        <v>0.24</v>
      </c>
      <c r="AQ20" s="20">
        <v>0.24</v>
      </c>
      <c r="AR20" s="20">
        <v>0.24</v>
      </c>
      <c r="AS20" s="20">
        <v>0.24</v>
      </c>
      <c r="AT20" s="20">
        <v>0.23200000000000001</v>
      </c>
      <c r="AU20" s="20">
        <v>0.3</v>
      </c>
      <c r="AV20" s="20">
        <v>0.23200000000000001</v>
      </c>
      <c r="AW20" s="20">
        <v>0.13200000000000001</v>
      </c>
      <c r="AX20" s="20">
        <v>0.13200000000000001</v>
      </c>
      <c r="AY20" s="20">
        <v>0.23200000000000001</v>
      </c>
      <c r="AZ20" s="20">
        <v>0.23200000000000001</v>
      </c>
      <c r="BA20" s="21">
        <v>0</v>
      </c>
      <c r="BB20" s="21">
        <v>0</v>
      </c>
      <c r="BC20" s="21">
        <v>0</v>
      </c>
      <c r="BD20" s="21">
        <v>0</v>
      </c>
      <c r="BE20" s="21">
        <v>0</v>
      </c>
      <c r="BF20" s="21">
        <v>0</v>
      </c>
      <c r="BG20" s="21">
        <v>0</v>
      </c>
      <c r="BH20" s="21">
        <v>0</v>
      </c>
      <c r="BI20" s="21">
        <v>0</v>
      </c>
      <c r="BJ20" s="21">
        <v>0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 s="21">
        <v>0</v>
      </c>
      <c r="BW20" s="21">
        <v>0</v>
      </c>
      <c r="BX20" s="21">
        <v>0</v>
      </c>
      <c r="BY20" s="21">
        <v>0</v>
      </c>
      <c r="BZ20" s="21">
        <v>0</v>
      </c>
      <c r="CA20" s="21">
        <v>0</v>
      </c>
      <c r="CB20" s="22">
        <v>0</v>
      </c>
      <c r="CC20" s="22">
        <f>SUM(E20:BU20)</f>
        <v>30.095999999999979</v>
      </c>
      <c r="CD20" s="21">
        <f t="shared" si="1"/>
        <v>120.38399999999992</v>
      </c>
      <c r="CE20" s="21">
        <f t="shared" si="2"/>
        <v>9.5584895999999933E-2</v>
      </c>
      <c r="CF20">
        <f t="shared" si="3"/>
        <v>3</v>
      </c>
      <c r="CG20">
        <f t="shared" si="4"/>
        <v>0</v>
      </c>
      <c r="CH20">
        <f t="shared" si="5"/>
        <v>0.24</v>
      </c>
    </row>
    <row r="21" spans="1:86" ht="14.25" customHeight="1" x14ac:dyDescent="0.35">
      <c r="A21" s="81" t="s">
        <v>73</v>
      </c>
      <c r="B21" s="28">
        <v>48</v>
      </c>
      <c r="C21" s="29" t="s">
        <v>74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1">
        <v>0.1</v>
      </c>
      <c r="L21" s="31">
        <v>0.1</v>
      </c>
      <c r="M21" s="31">
        <v>0.1</v>
      </c>
      <c r="N21" s="31">
        <v>0.1</v>
      </c>
      <c r="O21" s="31">
        <v>0.1</v>
      </c>
      <c r="P21" s="31">
        <v>0.1</v>
      </c>
      <c r="Q21" s="31">
        <v>0.1</v>
      </c>
      <c r="R21" s="30">
        <v>3</v>
      </c>
      <c r="S21" s="30">
        <v>3</v>
      </c>
      <c r="T21" s="30">
        <v>3</v>
      </c>
      <c r="U21" s="30">
        <v>3</v>
      </c>
      <c r="V21" s="30">
        <v>3</v>
      </c>
      <c r="W21" s="30">
        <v>3</v>
      </c>
      <c r="X21" s="30">
        <v>3</v>
      </c>
      <c r="Y21" s="30">
        <v>1.7999999999999999E-2</v>
      </c>
      <c r="Z21" s="30">
        <v>1.7999999999999999E-2</v>
      </c>
      <c r="AA21" s="30">
        <v>1.7999999999999999E-2</v>
      </c>
      <c r="AB21" s="30">
        <v>1.7999999999999999E-2</v>
      </c>
      <c r="AC21" s="30">
        <v>1.7999999999999999E-2</v>
      </c>
      <c r="AD21" s="30">
        <v>1.7999999999999999E-2</v>
      </c>
      <c r="AE21" s="30">
        <v>1.7999999999999999E-2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4.32</v>
      </c>
      <c r="AN21" s="30">
        <v>4.32</v>
      </c>
      <c r="AO21" s="30">
        <v>4.32</v>
      </c>
      <c r="AP21" s="30">
        <v>4.32</v>
      </c>
      <c r="AQ21" s="30">
        <v>4.32</v>
      </c>
      <c r="AR21" s="30">
        <v>4.32</v>
      </c>
      <c r="AS21" s="30">
        <v>4.32</v>
      </c>
      <c r="AT21" s="30">
        <v>0.74570000000000003</v>
      </c>
      <c r="AU21" s="30">
        <v>0.74570000000000003</v>
      </c>
      <c r="AV21" s="30">
        <v>0.74570000000000003</v>
      </c>
      <c r="AW21" s="30">
        <v>0.74570000000000003</v>
      </c>
      <c r="AX21" s="30">
        <v>0.74570000000000003</v>
      </c>
      <c r="AY21" s="30">
        <v>0.74570000000000003</v>
      </c>
      <c r="AZ21" s="30">
        <v>0.74570000000000003</v>
      </c>
      <c r="BA21" s="30">
        <v>0.3</v>
      </c>
      <c r="BB21" s="30">
        <v>0.3</v>
      </c>
      <c r="BC21" s="30">
        <v>0.3</v>
      </c>
      <c r="BD21" s="30">
        <v>0</v>
      </c>
      <c r="BE21" s="30">
        <v>0.3</v>
      </c>
      <c r="BF21" s="30">
        <v>0.3</v>
      </c>
      <c r="BG21" s="30">
        <v>0</v>
      </c>
      <c r="BH21" s="32">
        <v>0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2">
        <f>SUM(D21:BU21)</f>
        <v>58.785899999999984</v>
      </c>
      <c r="CD21" s="30">
        <f t="shared" si="1"/>
        <v>235.14359999999994</v>
      </c>
      <c r="CE21" s="30">
        <f t="shared" si="2"/>
        <v>0.18670401839999995</v>
      </c>
      <c r="CF21">
        <f t="shared" si="3"/>
        <v>3</v>
      </c>
      <c r="CG21">
        <f t="shared" si="4"/>
        <v>0</v>
      </c>
      <c r="CH21">
        <f t="shared" si="5"/>
        <v>4.32</v>
      </c>
    </row>
    <row r="22" spans="1:86" ht="14.25" customHeight="1" x14ac:dyDescent="0.35">
      <c r="A22" s="81" t="s">
        <v>73</v>
      </c>
      <c r="B22" s="28">
        <v>53</v>
      </c>
      <c r="C22" s="29" t="s">
        <v>79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4">
        <v>0.1</v>
      </c>
      <c r="L22" s="34">
        <v>0.1</v>
      </c>
      <c r="M22" s="34">
        <v>0.1</v>
      </c>
      <c r="N22" s="34">
        <v>0.1</v>
      </c>
      <c r="O22" s="34">
        <v>0.1</v>
      </c>
      <c r="P22" s="34">
        <v>0.1</v>
      </c>
      <c r="Q22" s="34">
        <v>0.1</v>
      </c>
      <c r="R22" s="34">
        <v>3</v>
      </c>
      <c r="S22" s="34">
        <v>3</v>
      </c>
      <c r="T22" s="34">
        <v>3</v>
      </c>
      <c r="U22" s="34">
        <v>3</v>
      </c>
      <c r="V22" s="34">
        <v>3</v>
      </c>
      <c r="W22" s="34">
        <v>3</v>
      </c>
      <c r="X22" s="34">
        <v>3</v>
      </c>
      <c r="Y22" s="34">
        <v>1.7999999999999999E-2</v>
      </c>
      <c r="Z22" s="34">
        <v>1.7999999999999999E-2</v>
      </c>
      <c r="AA22" s="34">
        <v>1.7999999999999999E-2</v>
      </c>
      <c r="AB22" s="34">
        <v>1.7999999999999999E-2</v>
      </c>
      <c r="AC22" s="34">
        <v>1.7999999999999999E-2</v>
      </c>
      <c r="AD22" s="34">
        <v>1.7999999999999999E-2</v>
      </c>
      <c r="AE22" s="34">
        <v>1.7999999999999999E-2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4">
        <v>4.32</v>
      </c>
      <c r="AN22" s="34">
        <v>4.32</v>
      </c>
      <c r="AO22" s="34">
        <v>4.32</v>
      </c>
      <c r="AP22" s="34">
        <v>4.32</v>
      </c>
      <c r="AQ22" s="34">
        <v>4.32</v>
      </c>
      <c r="AR22" s="34">
        <v>4.32</v>
      </c>
      <c r="AS22" s="34">
        <v>4.32</v>
      </c>
      <c r="AT22" s="34">
        <v>0.74570000000000003</v>
      </c>
      <c r="AU22" s="34">
        <v>0.74570000000000003</v>
      </c>
      <c r="AV22" s="34">
        <v>0.74570000000000003</v>
      </c>
      <c r="AW22" s="34">
        <v>0.74570000000000003</v>
      </c>
      <c r="AX22" s="34">
        <v>0.74570000000000003</v>
      </c>
      <c r="AY22" s="34">
        <v>0.74570000000000003</v>
      </c>
      <c r="AZ22" s="34">
        <v>0.74570000000000003</v>
      </c>
      <c r="BA22" s="30">
        <v>0.3</v>
      </c>
      <c r="BB22" s="30">
        <v>0.3</v>
      </c>
      <c r="BC22" s="30">
        <v>0.3</v>
      </c>
      <c r="BD22" s="30">
        <v>0</v>
      </c>
      <c r="BE22" s="30">
        <v>0.3</v>
      </c>
      <c r="BF22" s="30">
        <v>0</v>
      </c>
      <c r="BG22" s="30">
        <v>0</v>
      </c>
      <c r="BH22" s="32">
        <v>0</v>
      </c>
      <c r="BI22" s="32">
        <v>0</v>
      </c>
      <c r="BJ22" s="32">
        <v>0</v>
      </c>
      <c r="BK22" s="32">
        <v>0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2">
        <v>0</v>
      </c>
      <c r="CC22" s="36">
        <f>SUM(D22:BU22)</f>
        <v>58.485899999999987</v>
      </c>
      <c r="CD22" s="30">
        <f t="shared" si="1"/>
        <v>233.94359999999995</v>
      </c>
      <c r="CE22" s="30">
        <f t="shared" si="2"/>
        <v>0.18575121839999995</v>
      </c>
      <c r="CF22">
        <f t="shared" si="3"/>
        <v>3</v>
      </c>
      <c r="CG22">
        <f t="shared" si="4"/>
        <v>0</v>
      </c>
      <c r="CH22">
        <f t="shared" si="5"/>
        <v>4.32</v>
      </c>
    </row>
    <row r="23" spans="1:86" ht="14.25" customHeight="1" x14ac:dyDescent="0.35">
      <c r="A23" s="79" t="s">
        <v>37</v>
      </c>
      <c r="B23" s="9">
        <v>26</v>
      </c>
      <c r="C23" s="10" t="s">
        <v>52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0.12</v>
      </c>
      <c r="L23" s="11">
        <v>0.11</v>
      </c>
      <c r="M23" s="11">
        <v>0.12</v>
      </c>
      <c r="N23" s="11">
        <v>0.1</v>
      </c>
      <c r="O23" s="11">
        <v>0.11</v>
      </c>
      <c r="P23" s="11">
        <v>0.12</v>
      </c>
      <c r="Q23" s="11">
        <v>0.13</v>
      </c>
      <c r="R23" s="11">
        <v>5.6</v>
      </c>
      <c r="S23" s="11">
        <v>0.8</v>
      </c>
      <c r="T23" s="11">
        <v>3.2</v>
      </c>
      <c r="U23" s="11">
        <v>4</v>
      </c>
      <c r="V23" s="11">
        <v>1.6</v>
      </c>
      <c r="W23" s="11">
        <v>2.4</v>
      </c>
      <c r="X23" s="11">
        <v>2.4</v>
      </c>
      <c r="Y23" s="17">
        <v>0.432</v>
      </c>
      <c r="Z23" s="17">
        <v>0.432</v>
      </c>
      <c r="AA23" s="17">
        <v>0.432</v>
      </c>
      <c r="AB23" s="17">
        <v>0.432</v>
      </c>
      <c r="AC23" s="17">
        <v>0.432</v>
      </c>
      <c r="AD23" s="17">
        <v>0.432</v>
      </c>
      <c r="AE23" s="17">
        <v>0.432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2.64</v>
      </c>
      <c r="AN23" s="11">
        <v>2.64</v>
      </c>
      <c r="AO23" s="11">
        <v>2.64</v>
      </c>
      <c r="AP23" s="11">
        <v>2.64</v>
      </c>
      <c r="AQ23" s="11">
        <v>2.64</v>
      </c>
      <c r="AR23" s="11">
        <v>2.64</v>
      </c>
      <c r="AS23" s="11">
        <v>2.64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3">
        <v>0.22500000000000001</v>
      </c>
      <c r="BB23" s="13">
        <v>0</v>
      </c>
      <c r="BC23" s="13">
        <v>0.13500000000000001</v>
      </c>
      <c r="BD23" s="13">
        <v>0.22500000000000001</v>
      </c>
      <c r="BE23" s="13">
        <v>0</v>
      </c>
      <c r="BF23" s="13">
        <v>0.09</v>
      </c>
      <c r="BG23" s="13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f>SUM(D23:BU23)</f>
        <v>42.988999999999997</v>
      </c>
      <c r="CD23" s="13">
        <f t="shared" si="1"/>
        <v>171.95599999999999</v>
      </c>
      <c r="CE23" s="13">
        <f t="shared" si="2"/>
        <v>0.13653306399999998</v>
      </c>
      <c r="CF23">
        <f t="shared" si="3"/>
        <v>2.8571428571428568</v>
      </c>
      <c r="CG23">
        <f t="shared" si="4"/>
        <v>0</v>
      </c>
      <c r="CH23">
        <f t="shared" si="5"/>
        <v>2.64</v>
      </c>
    </row>
    <row r="24" spans="1:86" ht="14.25" customHeight="1" x14ac:dyDescent="0.35">
      <c r="A24" s="79" t="s">
        <v>37</v>
      </c>
      <c r="B24" s="9">
        <v>23</v>
      </c>
      <c r="C24" s="10" t="s">
        <v>49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7.1999999999999995E-2</v>
      </c>
      <c r="L24" s="11">
        <v>7.1999999999999995E-2</v>
      </c>
      <c r="M24" s="11">
        <v>7.1999999999999995E-2</v>
      </c>
      <c r="N24" s="11">
        <v>7.1999999999999995E-2</v>
      </c>
      <c r="O24" s="11">
        <v>7.1999999999999995E-2</v>
      </c>
      <c r="P24" s="11">
        <v>7.1999999999999995E-2</v>
      </c>
      <c r="Q24" s="11">
        <v>7.1999999999999995E-2</v>
      </c>
      <c r="R24" s="11">
        <v>1.86</v>
      </c>
      <c r="S24" s="11">
        <v>2.48</v>
      </c>
      <c r="T24" s="11">
        <v>2.48</v>
      </c>
      <c r="U24" s="11">
        <v>1.86</v>
      </c>
      <c r="V24" s="11">
        <v>1.86</v>
      </c>
      <c r="W24" s="11">
        <v>2.48</v>
      </c>
      <c r="X24" s="11">
        <v>1.86</v>
      </c>
      <c r="Y24" s="11">
        <v>1.7999999999999999E-2</v>
      </c>
      <c r="Z24" s="11">
        <v>1.7999999999999999E-2</v>
      </c>
      <c r="AA24" s="11">
        <v>1.7999999999999999E-2</v>
      </c>
      <c r="AB24" s="11">
        <v>1.7999999999999999E-2</v>
      </c>
      <c r="AC24" s="11">
        <v>1.7999999999999999E-2</v>
      </c>
      <c r="AD24" s="11">
        <v>1.7999999999999999E-2</v>
      </c>
      <c r="AE24" s="11">
        <v>1.7999999999999999E-2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0.06</v>
      </c>
      <c r="AU24" s="11">
        <v>0.06</v>
      </c>
      <c r="AV24" s="11">
        <v>0.06</v>
      </c>
      <c r="AW24" s="11">
        <v>0.06</v>
      </c>
      <c r="AX24" s="11">
        <v>0.06</v>
      </c>
      <c r="AY24" s="11">
        <v>0.06</v>
      </c>
      <c r="AZ24" s="11">
        <v>0.06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f>SUM(D24:BU24)</f>
        <v>15.930000000000007</v>
      </c>
      <c r="CD24" s="13">
        <f t="shared" si="1"/>
        <v>63.720000000000027</v>
      </c>
      <c r="CE24" s="13">
        <f t="shared" si="2"/>
        <v>5.0593680000000023E-2</v>
      </c>
      <c r="CF24">
        <f t="shared" si="3"/>
        <v>2.1257142857142854</v>
      </c>
      <c r="CG24">
        <f t="shared" si="4"/>
        <v>0</v>
      </c>
      <c r="CH24">
        <f t="shared" si="5"/>
        <v>0</v>
      </c>
    </row>
    <row r="25" spans="1:86" ht="14.25" customHeight="1" x14ac:dyDescent="0.35">
      <c r="A25" s="79" t="s">
        <v>37</v>
      </c>
      <c r="B25" s="9">
        <v>20</v>
      </c>
      <c r="C25" s="10" t="s">
        <v>40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2" t="s">
        <v>41</v>
      </c>
      <c r="L25" s="12" t="s">
        <v>42</v>
      </c>
      <c r="M25" s="15" t="s">
        <v>43</v>
      </c>
      <c r="N25" s="12" t="s">
        <v>42</v>
      </c>
      <c r="O25" s="15" t="s">
        <v>44</v>
      </c>
      <c r="P25" s="12" t="s">
        <v>45</v>
      </c>
      <c r="Q25" s="16" t="s">
        <v>46</v>
      </c>
      <c r="R25" s="11">
        <v>1.55</v>
      </c>
      <c r="S25" s="11">
        <v>1.55</v>
      </c>
      <c r="T25" s="11">
        <v>3.72</v>
      </c>
      <c r="U25" s="11">
        <v>2.48</v>
      </c>
      <c r="V25" s="11">
        <v>1.55</v>
      </c>
      <c r="W25" s="11">
        <v>2.17</v>
      </c>
      <c r="X25" s="11">
        <v>0.93</v>
      </c>
      <c r="Y25" s="11">
        <v>0.25</v>
      </c>
      <c r="Z25" s="11">
        <v>7.0000000000000007E-2</v>
      </c>
      <c r="AA25" s="11">
        <v>0.13</v>
      </c>
      <c r="AB25" s="11">
        <v>0.43</v>
      </c>
      <c r="AC25" s="11">
        <v>0.43</v>
      </c>
      <c r="AD25" s="11">
        <v>0.53</v>
      </c>
      <c r="AE25" s="11">
        <v>0.32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0.1</v>
      </c>
      <c r="AU25" s="11">
        <v>0.45</v>
      </c>
      <c r="AV25" s="11">
        <v>0.45</v>
      </c>
      <c r="AW25" s="11">
        <v>0.6</v>
      </c>
      <c r="AX25" s="11">
        <v>0.45</v>
      </c>
      <c r="AY25" s="11">
        <v>0.15</v>
      </c>
      <c r="AZ25" s="11">
        <v>0.05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f>SUM(D25:BU25)</f>
        <v>18.36</v>
      </c>
      <c r="CD25" s="13">
        <f t="shared" si="1"/>
        <v>73.44</v>
      </c>
      <c r="CE25" s="13">
        <f t="shared" si="2"/>
        <v>5.831136E-2</v>
      </c>
      <c r="CF25">
        <f t="shared" si="3"/>
        <v>1.9928571428571431</v>
      </c>
      <c r="CG25">
        <f t="shared" si="4"/>
        <v>0</v>
      </c>
      <c r="CH25">
        <f t="shared" si="5"/>
        <v>0</v>
      </c>
    </row>
    <row r="26" spans="1:86" ht="14.25" customHeight="1" x14ac:dyDescent="0.35">
      <c r="A26" s="82" t="s">
        <v>82</v>
      </c>
      <c r="B26" s="37">
        <v>56</v>
      </c>
      <c r="C26" s="38" t="s">
        <v>83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8.0000000000000002E-3</v>
      </c>
      <c r="L26" s="39">
        <v>8.0000000000000002E-3</v>
      </c>
      <c r="M26" s="39">
        <v>8.0000000000000002E-3</v>
      </c>
      <c r="N26" s="39">
        <v>8.0000000000000002E-3</v>
      </c>
      <c r="O26" s="39">
        <v>8.0000000000000002E-3</v>
      </c>
      <c r="P26" s="39">
        <v>8.0000000000000002E-3</v>
      </c>
      <c r="Q26" s="39">
        <v>8.0000000000000002E-3</v>
      </c>
      <c r="R26" s="39">
        <v>1.5</v>
      </c>
      <c r="S26" s="39">
        <v>1.5</v>
      </c>
      <c r="T26" s="39">
        <v>1.5</v>
      </c>
      <c r="U26" s="39">
        <v>1.5</v>
      </c>
      <c r="V26" s="39">
        <v>1.5</v>
      </c>
      <c r="W26" s="39">
        <v>1.5</v>
      </c>
      <c r="X26" s="39">
        <v>1.5</v>
      </c>
      <c r="Y26" s="39">
        <v>1.7999999999999999E-2</v>
      </c>
      <c r="Z26" s="39">
        <v>1.7999999999999999E-2</v>
      </c>
      <c r="AA26" s="39">
        <v>1.7999999999999999E-2</v>
      </c>
      <c r="AB26" s="39">
        <v>1.7999999999999999E-2</v>
      </c>
      <c r="AC26" s="39">
        <v>1.7999999999999999E-2</v>
      </c>
      <c r="AD26" s="39">
        <v>1.7999999999999999E-2</v>
      </c>
      <c r="AE26" s="39">
        <v>1.7999999999999999E-2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1">
        <v>0.14000000000000001</v>
      </c>
      <c r="AN26" s="41">
        <v>0.14000000000000001</v>
      </c>
      <c r="AO26" s="41">
        <v>0.14000000000000001</v>
      </c>
      <c r="AP26" s="41">
        <v>0.14000000000000001</v>
      </c>
      <c r="AQ26" s="41">
        <v>0.14000000000000001</v>
      </c>
      <c r="AR26" s="41">
        <v>0.14000000000000001</v>
      </c>
      <c r="AS26" s="41">
        <v>0.14000000000000001</v>
      </c>
      <c r="AT26" s="41">
        <v>1.7999999999999999E-2</v>
      </c>
      <c r="AU26" s="41">
        <v>1.7999999999999999E-2</v>
      </c>
      <c r="AV26" s="41">
        <v>1.7999999999999999E-2</v>
      </c>
      <c r="AW26" s="41">
        <v>1.7999999999999999E-2</v>
      </c>
      <c r="AX26" s="41">
        <v>1.7999999999999999E-2</v>
      </c>
      <c r="AY26" s="41">
        <v>1.7999999999999999E-2</v>
      </c>
      <c r="AZ26" s="41">
        <v>1.7999999999999999E-2</v>
      </c>
      <c r="BA26" s="41">
        <v>0</v>
      </c>
      <c r="BB26" s="41">
        <v>0</v>
      </c>
      <c r="BC26" s="41">
        <v>0</v>
      </c>
      <c r="BD26" s="41">
        <v>0</v>
      </c>
      <c r="BE26" s="41">
        <v>0</v>
      </c>
      <c r="BF26" s="41">
        <v>0</v>
      </c>
      <c r="BG26" s="41">
        <v>0</v>
      </c>
      <c r="BH26" s="42">
        <v>0</v>
      </c>
      <c r="BI26" s="42">
        <v>0</v>
      </c>
      <c r="BJ26" s="42">
        <v>0</v>
      </c>
      <c r="BK26" s="42">
        <v>0</v>
      </c>
      <c r="BL26" s="42">
        <v>0</v>
      </c>
      <c r="BM26" s="42">
        <v>0</v>
      </c>
      <c r="BN26" s="42">
        <v>0</v>
      </c>
      <c r="BO26" s="42">
        <v>0</v>
      </c>
      <c r="BP26" s="42">
        <v>0</v>
      </c>
      <c r="BQ26" s="42">
        <v>0</v>
      </c>
      <c r="BR26" s="42">
        <v>0</v>
      </c>
      <c r="BS26" s="42">
        <v>0</v>
      </c>
      <c r="BT26" s="42">
        <v>0</v>
      </c>
      <c r="BU26" s="42">
        <v>0</v>
      </c>
      <c r="BV26" s="42">
        <v>0</v>
      </c>
      <c r="BW26" s="42">
        <v>0</v>
      </c>
      <c r="BX26" s="42">
        <v>0</v>
      </c>
      <c r="BY26" s="42">
        <v>0</v>
      </c>
      <c r="BZ26" s="42">
        <v>0</v>
      </c>
      <c r="CA26" s="42">
        <v>0</v>
      </c>
      <c r="CB26" s="42">
        <v>0</v>
      </c>
      <c r="CC26" s="42">
        <v>0</v>
      </c>
      <c r="CD26" s="40">
        <f t="shared" si="1"/>
        <v>0</v>
      </c>
      <c r="CE26" s="40">
        <f t="shared" si="2"/>
        <v>0</v>
      </c>
      <c r="CF26">
        <f t="shared" si="3"/>
        <v>1.5</v>
      </c>
      <c r="CG26">
        <f t="shared" si="4"/>
        <v>0</v>
      </c>
      <c r="CH26">
        <f t="shared" si="5"/>
        <v>0.14000000000000001</v>
      </c>
    </row>
    <row r="27" spans="1:86" ht="14.25" customHeight="1" x14ac:dyDescent="0.35">
      <c r="A27" s="82" t="s">
        <v>82</v>
      </c>
      <c r="B27" s="37">
        <v>57</v>
      </c>
      <c r="C27" s="38" t="s">
        <v>84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43">
        <v>1.4999999999999999E-2</v>
      </c>
      <c r="L27" s="43">
        <v>1.4999999999999999E-2</v>
      </c>
      <c r="M27" s="43">
        <v>1.4999999999999999E-2</v>
      </c>
      <c r="N27" s="43">
        <v>1.4999999999999999E-2</v>
      </c>
      <c r="O27" s="43">
        <v>1.4999999999999999E-2</v>
      </c>
      <c r="P27" s="43">
        <v>1.4999999999999999E-2</v>
      </c>
      <c r="Q27" s="43">
        <v>1.4999999999999999E-2</v>
      </c>
      <c r="R27" s="39">
        <v>1.5</v>
      </c>
      <c r="S27" s="39">
        <v>1.5</v>
      </c>
      <c r="T27" s="39">
        <v>1.5</v>
      </c>
      <c r="U27" s="39">
        <v>1.5</v>
      </c>
      <c r="V27" s="39">
        <v>1.5</v>
      </c>
      <c r="W27" s="39">
        <v>1.5</v>
      </c>
      <c r="X27" s="39">
        <v>1.5</v>
      </c>
      <c r="Y27" s="39">
        <v>1.7999999999999999E-2</v>
      </c>
      <c r="Z27" s="39">
        <v>1.7999999999999999E-2</v>
      </c>
      <c r="AA27" s="39">
        <v>1.7999999999999999E-2</v>
      </c>
      <c r="AB27" s="39">
        <v>1.7999999999999999E-2</v>
      </c>
      <c r="AC27" s="39">
        <v>1.7999999999999999E-2</v>
      </c>
      <c r="AD27" s="39">
        <v>1.7999999999999999E-2</v>
      </c>
      <c r="AE27" s="39">
        <v>1.7999999999999999E-2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4">
        <v>0.35</v>
      </c>
      <c r="AN27" s="44">
        <v>0.35</v>
      </c>
      <c r="AO27" s="44">
        <v>0.35</v>
      </c>
      <c r="AP27" s="44">
        <v>0.35</v>
      </c>
      <c r="AQ27" s="44">
        <v>0.35</v>
      </c>
      <c r="AR27" s="44">
        <v>0.35</v>
      </c>
      <c r="AS27" s="44">
        <v>0.35</v>
      </c>
      <c r="AT27" s="45">
        <v>0.09</v>
      </c>
      <c r="AU27" s="45">
        <v>0.09</v>
      </c>
      <c r="AV27" s="45">
        <v>0.09</v>
      </c>
      <c r="AW27" s="45">
        <v>0.09</v>
      </c>
      <c r="AX27" s="45">
        <v>0.09</v>
      </c>
      <c r="AY27" s="45">
        <v>0.09</v>
      </c>
      <c r="AZ27" s="45">
        <v>0.09</v>
      </c>
      <c r="BA27" s="44">
        <v>0.35</v>
      </c>
      <c r="BB27" s="44">
        <v>0.35</v>
      </c>
      <c r="BC27" s="44">
        <v>0.35</v>
      </c>
      <c r="BD27" s="44">
        <v>0.35</v>
      </c>
      <c r="BE27" s="44">
        <v>0.35</v>
      </c>
      <c r="BF27" s="44">
        <v>0.35</v>
      </c>
      <c r="BG27" s="44">
        <v>0.35</v>
      </c>
      <c r="BH27" s="42">
        <v>0</v>
      </c>
      <c r="BI27" s="42">
        <v>0</v>
      </c>
      <c r="BJ27" s="42">
        <v>0</v>
      </c>
      <c r="BK27" s="42">
        <v>0</v>
      </c>
      <c r="BL27" s="42">
        <v>0</v>
      </c>
      <c r="BM27" s="42">
        <v>0</v>
      </c>
      <c r="BN27" s="42">
        <v>0</v>
      </c>
      <c r="BO27" s="42">
        <v>0</v>
      </c>
      <c r="BP27" s="42">
        <v>0</v>
      </c>
      <c r="BQ27" s="42">
        <v>0</v>
      </c>
      <c r="BR27" s="42">
        <v>0</v>
      </c>
      <c r="BS27" s="42">
        <v>0</v>
      </c>
      <c r="BT27" s="42">
        <v>0</v>
      </c>
      <c r="BU27" s="42">
        <v>0</v>
      </c>
      <c r="BV27" s="42">
        <v>0</v>
      </c>
      <c r="BW27" s="42">
        <v>0</v>
      </c>
      <c r="BX27" s="42">
        <v>0</v>
      </c>
      <c r="BY27" s="42">
        <v>0</v>
      </c>
      <c r="BZ27" s="42">
        <v>0</v>
      </c>
      <c r="CA27" s="42">
        <v>0</v>
      </c>
      <c r="CB27" s="42">
        <v>0</v>
      </c>
      <c r="CC27" s="42">
        <v>0</v>
      </c>
      <c r="CD27" s="40">
        <f t="shared" si="1"/>
        <v>0</v>
      </c>
      <c r="CE27" s="40">
        <f t="shared" si="2"/>
        <v>0</v>
      </c>
      <c r="CF27">
        <f t="shared" si="3"/>
        <v>1.5</v>
      </c>
      <c r="CG27">
        <f t="shared" si="4"/>
        <v>0</v>
      </c>
      <c r="CH27">
        <f t="shared" si="5"/>
        <v>0.35000000000000003</v>
      </c>
    </row>
    <row r="28" spans="1:86" ht="14.25" customHeight="1" x14ac:dyDescent="0.35">
      <c r="A28" s="82" t="s">
        <v>82</v>
      </c>
      <c r="B28" s="37">
        <v>59</v>
      </c>
      <c r="C28" s="38" t="s">
        <v>86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43">
        <v>1.9E-2</v>
      </c>
      <c r="L28" s="43">
        <v>1.9E-2</v>
      </c>
      <c r="M28" s="43">
        <v>1.9E-2</v>
      </c>
      <c r="N28" s="43">
        <v>1.9E-2</v>
      </c>
      <c r="O28" s="43">
        <v>1.9E-2</v>
      </c>
      <c r="P28" s="43">
        <v>1.9E-2</v>
      </c>
      <c r="Q28" s="43">
        <v>1.9E-2</v>
      </c>
      <c r="R28" s="39">
        <v>1.5</v>
      </c>
      <c r="S28" s="39">
        <v>1.5</v>
      </c>
      <c r="T28" s="39">
        <v>1.5</v>
      </c>
      <c r="U28" s="39">
        <v>1.5</v>
      </c>
      <c r="V28" s="39">
        <v>1.5</v>
      </c>
      <c r="W28" s="39">
        <v>1.5</v>
      </c>
      <c r="X28" s="39">
        <v>1.5</v>
      </c>
      <c r="Y28" s="39">
        <v>1.7999999999999999E-2</v>
      </c>
      <c r="Z28" s="39">
        <v>1.7999999999999999E-2</v>
      </c>
      <c r="AA28" s="39">
        <v>1.7999999999999999E-2</v>
      </c>
      <c r="AB28" s="39">
        <v>1.7999999999999999E-2</v>
      </c>
      <c r="AC28" s="39">
        <v>1.7999999999999999E-2</v>
      </c>
      <c r="AD28" s="39">
        <v>1.7999999999999999E-2</v>
      </c>
      <c r="AE28" s="39">
        <v>1.7999999999999999E-2</v>
      </c>
      <c r="AF28" s="40">
        <v>0</v>
      </c>
      <c r="AG28" s="40"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>
        <v>0</v>
      </c>
      <c r="AP28" s="40">
        <v>0</v>
      </c>
      <c r="AQ28" s="40">
        <v>0</v>
      </c>
      <c r="AR28" s="40">
        <v>0</v>
      </c>
      <c r="AS28" s="40">
        <v>0</v>
      </c>
      <c r="AT28" s="41">
        <v>8.3000000000000004E-2</v>
      </c>
      <c r="AU28" s="41">
        <v>8.3000000000000004E-2</v>
      </c>
      <c r="AV28" s="41">
        <v>8.3000000000000004E-2</v>
      </c>
      <c r="AW28" s="41">
        <v>8.3000000000000004E-2</v>
      </c>
      <c r="AX28" s="41">
        <v>8.3000000000000004E-2</v>
      </c>
      <c r="AY28" s="41">
        <v>8.3000000000000004E-2</v>
      </c>
      <c r="AZ28" s="41">
        <v>8.3000000000000004E-2</v>
      </c>
      <c r="BA28" s="41">
        <v>0.6</v>
      </c>
      <c r="BB28" s="41">
        <v>0</v>
      </c>
      <c r="BC28" s="41">
        <v>0</v>
      </c>
      <c r="BD28" s="41">
        <v>0</v>
      </c>
      <c r="BE28" s="41">
        <v>0</v>
      </c>
      <c r="BF28" s="41">
        <v>0.6</v>
      </c>
      <c r="BG28" s="41">
        <v>0</v>
      </c>
      <c r="BH28" s="42">
        <v>0</v>
      </c>
      <c r="BI28" s="42">
        <v>0</v>
      </c>
      <c r="BJ28" s="42">
        <v>0</v>
      </c>
      <c r="BK28" s="42">
        <v>0</v>
      </c>
      <c r="BL28" s="42">
        <v>0</v>
      </c>
      <c r="BM28" s="42">
        <v>0</v>
      </c>
      <c r="BN28" s="42">
        <v>0</v>
      </c>
      <c r="BO28" s="42">
        <v>0</v>
      </c>
      <c r="BP28" s="42">
        <v>0</v>
      </c>
      <c r="BQ28" s="42">
        <v>0</v>
      </c>
      <c r="BR28" s="42">
        <v>0</v>
      </c>
      <c r="BS28" s="42">
        <v>0</v>
      </c>
      <c r="BT28" s="42">
        <v>0</v>
      </c>
      <c r="BU28" s="42">
        <v>0</v>
      </c>
      <c r="BV28" s="42">
        <v>0</v>
      </c>
      <c r="BW28" s="42">
        <v>0</v>
      </c>
      <c r="BX28" s="42">
        <v>0</v>
      </c>
      <c r="BY28" s="42">
        <v>0</v>
      </c>
      <c r="BZ28" s="42">
        <v>0</v>
      </c>
      <c r="CA28" s="42">
        <v>0</v>
      </c>
      <c r="CB28" s="42">
        <v>0</v>
      </c>
      <c r="CC28" s="42">
        <f t="shared" ref="CC28:CC72" si="6">SUM(D28:BU28)</f>
        <v>12.540000000000004</v>
      </c>
      <c r="CD28" s="40">
        <f t="shared" si="1"/>
        <v>50.160000000000018</v>
      </c>
      <c r="CE28" s="40">
        <f t="shared" si="2"/>
        <v>3.9827040000000015E-2</v>
      </c>
      <c r="CF28">
        <f t="shared" si="3"/>
        <v>1.5</v>
      </c>
      <c r="CG28">
        <f t="shared" si="4"/>
        <v>0</v>
      </c>
      <c r="CH28">
        <f t="shared" si="5"/>
        <v>0</v>
      </c>
    </row>
    <row r="29" spans="1:86" ht="14.25" customHeight="1" x14ac:dyDescent="0.35">
      <c r="A29" s="82" t="s">
        <v>82</v>
      </c>
      <c r="B29" s="37">
        <v>60</v>
      </c>
      <c r="C29" s="38" t="s">
        <v>87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8.0000000000000002E-3</v>
      </c>
      <c r="L29" s="39">
        <v>8.0000000000000002E-3</v>
      </c>
      <c r="M29" s="39">
        <v>8.0000000000000002E-3</v>
      </c>
      <c r="N29" s="39">
        <v>8.0000000000000002E-3</v>
      </c>
      <c r="O29" s="39">
        <v>8.0000000000000002E-3</v>
      </c>
      <c r="P29" s="39">
        <v>8.0000000000000002E-3</v>
      </c>
      <c r="Q29" s="39">
        <v>8.0000000000000002E-3</v>
      </c>
      <c r="R29" s="39">
        <v>1.5</v>
      </c>
      <c r="S29" s="39">
        <v>1.5</v>
      </c>
      <c r="T29" s="39">
        <v>1.5</v>
      </c>
      <c r="U29" s="39">
        <v>1.5</v>
      </c>
      <c r="V29" s="39">
        <v>1.5</v>
      </c>
      <c r="W29" s="39">
        <v>1.5</v>
      </c>
      <c r="X29" s="39">
        <v>1.5</v>
      </c>
      <c r="Y29" s="39">
        <v>1.7999999999999999E-2</v>
      </c>
      <c r="Z29" s="39">
        <v>1.7999999999999999E-2</v>
      </c>
      <c r="AA29" s="39">
        <v>1.7999999999999999E-2</v>
      </c>
      <c r="AB29" s="39">
        <v>1.7999999999999999E-2</v>
      </c>
      <c r="AC29" s="39">
        <v>1.7999999999999999E-2</v>
      </c>
      <c r="AD29" s="39">
        <v>1.7999999999999999E-2</v>
      </c>
      <c r="AE29" s="39">
        <v>1.7999999999999999E-2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>
        <v>0</v>
      </c>
      <c r="AP29" s="40">
        <v>0</v>
      </c>
      <c r="AQ29" s="40">
        <v>0</v>
      </c>
      <c r="AR29" s="40">
        <v>0</v>
      </c>
      <c r="AS29" s="40">
        <v>0</v>
      </c>
      <c r="AT29" s="41">
        <v>1.7999999999999999E-2</v>
      </c>
      <c r="AU29" s="41">
        <v>1.7999999999999999E-2</v>
      </c>
      <c r="AV29" s="41">
        <v>1.7999999999999999E-2</v>
      </c>
      <c r="AW29" s="41">
        <v>1.7999999999999999E-2</v>
      </c>
      <c r="AX29" s="41">
        <v>1.7999999999999999E-2</v>
      </c>
      <c r="AY29" s="41">
        <v>1.7999999999999999E-2</v>
      </c>
      <c r="AZ29" s="41">
        <v>1.7999999999999999E-2</v>
      </c>
      <c r="BA29" s="44">
        <v>0.6</v>
      </c>
      <c r="BB29" s="41">
        <v>0</v>
      </c>
      <c r="BC29" s="44">
        <v>0.6</v>
      </c>
      <c r="BD29" s="41">
        <v>0</v>
      </c>
      <c r="BE29" s="41">
        <v>0</v>
      </c>
      <c r="BF29" s="44">
        <v>0.6</v>
      </c>
      <c r="BG29" s="44">
        <v>0.6</v>
      </c>
      <c r="BH29" s="48">
        <v>0.35</v>
      </c>
      <c r="BI29" s="42">
        <v>0</v>
      </c>
      <c r="BJ29" s="48">
        <v>0.35</v>
      </c>
      <c r="BK29" s="42">
        <v>0</v>
      </c>
      <c r="BL29" s="42">
        <v>0</v>
      </c>
      <c r="BM29" s="48">
        <v>0.35</v>
      </c>
      <c r="BN29" s="42">
        <v>0</v>
      </c>
      <c r="BO29" s="42">
        <v>0</v>
      </c>
      <c r="BP29" s="42">
        <v>0</v>
      </c>
      <c r="BQ29" s="42">
        <v>0</v>
      </c>
      <c r="BR29" s="42">
        <v>0</v>
      </c>
      <c r="BS29" s="42">
        <v>0</v>
      </c>
      <c r="BT29" s="42">
        <v>0</v>
      </c>
      <c r="BU29" s="42">
        <v>0</v>
      </c>
      <c r="BV29" s="42">
        <v>0</v>
      </c>
      <c r="BW29" s="42">
        <v>0</v>
      </c>
      <c r="BX29" s="42">
        <v>0</v>
      </c>
      <c r="BY29" s="42">
        <v>0</v>
      </c>
      <c r="BZ29" s="42">
        <v>0</v>
      </c>
      <c r="CA29" s="42">
        <v>0</v>
      </c>
      <c r="CB29" s="42">
        <v>0</v>
      </c>
      <c r="CC29" s="42">
        <f t="shared" si="6"/>
        <v>14.258000000000008</v>
      </c>
      <c r="CD29" s="40">
        <f t="shared" si="1"/>
        <v>57.032000000000032</v>
      </c>
      <c r="CE29" s="40">
        <f t="shared" si="2"/>
        <v>4.5283408000000025E-2</v>
      </c>
      <c r="CF29">
        <f t="shared" si="3"/>
        <v>1.5</v>
      </c>
      <c r="CG29">
        <f t="shared" si="4"/>
        <v>0</v>
      </c>
      <c r="CH29">
        <f t="shared" si="5"/>
        <v>0</v>
      </c>
    </row>
    <row r="30" spans="1:86" ht="14.25" customHeight="1" x14ac:dyDescent="0.35">
      <c r="A30" s="80" t="s">
        <v>90</v>
      </c>
      <c r="B30" s="18">
        <v>33</v>
      </c>
      <c r="C30" s="19" t="s">
        <v>59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f t="shared" ref="K30:Q30" si="7">15/1000</f>
        <v>1.4999999999999999E-2</v>
      </c>
      <c r="L30" s="20">
        <f t="shared" si="7"/>
        <v>1.4999999999999999E-2</v>
      </c>
      <c r="M30" s="20">
        <f t="shared" si="7"/>
        <v>1.4999999999999999E-2</v>
      </c>
      <c r="N30" s="20">
        <f t="shared" si="7"/>
        <v>1.4999999999999999E-2</v>
      </c>
      <c r="O30" s="20">
        <f t="shared" si="7"/>
        <v>1.4999999999999999E-2</v>
      </c>
      <c r="P30" s="20">
        <f t="shared" si="7"/>
        <v>1.4999999999999999E-2</v>
      </c>
      <c r="Q30" s="20">
        <f t="shared" si="7"/>
        <v>1.4999999999999999E-2</v>
      </c>
      <c r="R30" s="20">
        <f t="shared" ref="R30:X30" si="8">800/1000</f>
        <v>0.8</v>
      </c>
      <c r="S30" s="20">
        <f t="shared" si="8"/>
        <v>0.8</v>
      </c>
      <c r="T30" s="20">
        <f t="shared" si="8"/>
        <v>0.8</v>
      </c>
      <c r="U30" s="20">
        <f t="shared" si="8"/>
        <v>0.8</v>
      </c>
      <c r="V30" s="20">
        <f t="shared" si="8"/>
        <v>0.8</v>
      </c>
      <c r="W30" s="20">
        <f t="shared" si="8"/>
        <v>0.8</v>
      </c>
      <c r="X30" s="20">
        <f t="shared" si="8"/>
        <v>0.8</v>
      </c>
      <c r="Y30" s="20">
        <f t="shared" ref="Y30:AE30" si="9">18/1000</f>
        <v>1.7999999999999999E-2</v>
      </c>
      <c r="Z30" s="20">
        <f t="shared" si="9"/>
        <v>1.7999999999999999E-2</v>
      </c>
      <c r="AA30" s="20">
        <f t="shared" si="9"/>
        <v>1.7999999999999999E-2</v>
      </c>
      <c r="AB30" s="20">
        <f t="shared" si="9"/>
        <v>1.7999999999999999E-2</v>
      </c>
      <c r="AC30" s="20">
        <f t="shared" si="9"/>
        <v>1.7999999999999999E-2</v>
      </c>
      <c r="AD30" s="20">
        <f t="shared" si="9"/>
        <v>1.7999999999999999E-2</v>
      </c>
      <c r="AE30" s="20">
        <f t="shared" si="9"/>
        <v>1.7999999999999999E-2</v>
      </c>
      <c r="AF30" s="20">
        <f t="shared" ref="AF30:AL30" si="10">59/1000</f>
        <v>5.8999999999999997E-2</v>
      </c>
      <c r="AG30" s="20">
        <f t="shared" si="10"/>
        <v>5.8999999999999997E-2</v>
      </c>
      <c r="AH30" s="20">
        <f t="shared" si="10"/>
        <v>5.8999999999999997E-2</v>
      </c>
      <c r="AI30" s="20">
        <f t="shared" si="10"/>
        <v>5.8999999999999997E-2</v>
      </c>
      <c r="AJ30" s="20">
        <f t="shared" si="10"/>
        <v>5.8999999999999997E-2</v>
      </c>
      <c r="AK30" s="20">
        <f t="shared" si="10"/>
        <v>5.8999999999999997E-2</v>
      </c>
      <c r="AL30" s="20">
        <f t="shared" si="10"/>
        <v>5.8999999999999997E-2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f t="shared" ref="AT30:AZ30" si="11">33/1000</f>
        <v>3.3000000000000002E-2</v>
      </c>
      <c r="AU30" s="20">
        <f t="shared" si="11"/>
        <v>3.3000000000000002E-2</v>
      </c>
      <c r="AV30" s="20">
        <f t="shared" si="11"/>
        <v>3.3000000000000002E-2</v>
      </c>
      <c r="AW30" s="20">
        <f t="shared" si="11"/>
        <v>3.3000000000000002E-2</v>
      </c>
      <c r="AX30" s="20">
        <f t="shared" si="11"/>
        <v>3.3000000000000002E-2</v>
      </c>
      <c r="AY30" s="20">
        <f t="shared" si="11"/>
        <v>3.3000000000000002E-2</v>
      </c>
      <c r="AZ30" s="20">
        <f t="shared" si="11"/>
        <v>3.3000000000000002E-2</v>
      </c>
      <c r="BA30" s="21">
        <f t="shared" ref="BA30:BH30" si="12">300/1000</f>
        <v>0.3</v>
      </c>
      <c r="BB30" s="21">
        <f t="shared" si="12"/>
        <v>0.3</v>
      </c>
      <c r="BC30" s="21">
        <f t="shared" si="12"/>
        <v>0.3</v>
      </c>
      <c r="BD30" s="21">
        <f t="shared" si="12"/>
        <v>0.3</v>
      </c>
      <c r="BE30" s="21">
        <f t="shared" si="12"/>
        <v>0.3</v>
      </c>
      <c r="BF30" s="21">
        <f t="shared" si="12"/>
        <v>0.3</v>
      </c>
      <c r="BG30" s="21">
        <f t="shared" si="12"/>
        <v>0.3</v>
      </c>
      <c r="BH30" s="22">
        <f t="shared" si="12"/>
        <v>0.3</v>
      </c>
      <c r="BI30" s="22">
        <v>0</v>
      </c>
      <c r="BJ30" s="22">
        <v>0</v>
      </c>
      <c r="BK30" s="22">
        <v>0</v>
      </c>
      <c r="BL30" s="22">
        <v>0</v>
      </c>
      <c r="BM30" s="22">
        <f>300/1000</f>
        <v>0.3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2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f t="shared" si="6"/>
        <v>9.1750000000000025</v>
      </c>
      <c r="CD30" s="21">
        <f t="shared" si="1"/>
        <v>36.70000000000001</v>
      </c>
      <c r="CE30" s="21">
        <f t="shared" si="2"/>
        <v>2.9139800000000007E-2</v>
      </c>
      <c r="CF30">
        <f t="shared" si="3"/>
        <v>0.79999999999999993</v>
      </c>
      <c r="CG30">
        <f t="shared" si="4"/>
        <v>5.8999999999999997E-2</v>
      </c>
      <c r="CH30">
        <f t="shared" si="5"/>
        <v>0</v>
      </c>
    </row>
    <row r="31" spans="1:86" ht="14.25" customHeight="1" x14ac:dyDescent="0.35">
      <c r="A31" s="82" t="s">
        <v>82</v>
      </c>
      <c r="B31" s="37">
        <v>61</v>
      </c>
      <c r="C31" s="38" t="s">
        <v>88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49">
        <v>0.1</v>
      </c>
      <c r="L31" s="49">
        <v>0.1</v>
      </c>
      <c r="M31" s="49">
        <v>0.1</v>
      </c>
      <c r="N31" s="49">
        <v>0.1</v>
      </c>
      <c r="O31" s="49">
        <v>0.1</v>
      </c>
      <c r="P31" s="49">
        <v>0.1</v>
      </c>
      <c r="Q31" s="49">
        <v>0.1</v>
      </c>
      <c r="R31" s="39">
        <v>0.75</v>
      </c>
      <c r="S31" s="39">
        <v>0.75</v>
      </c>
      <c r="T31" s="39">
        <v>0.75</v>
      </c>
      <c r="U31" s="39">
        <v>0.75</v>
      </c>
      <c r="V31" s="39">
        <v>0.75</v>
      </c>
      <c r="W31" s="39">
        <v>0.75</v>
      </c>
      <c r="X31" s="39">
        <v>0.75</v>
      </c>
      <c r="Y31" s="39">
        <v>1.7999999999999999E-2</v>
      </c>
      <c r="Z31" s="39">
        <v>1.7999999999999999E-2</v>
      </c>
      <c r="AA31" s="39">
        <v>1.7999999999999999E-2</v>
      </c>
      <c r="AB31" s="39">
        <v>1.7999999999999999E-2</v>
      </c>
      <c r="AC31" s="39">
        <v>1.7999999999999999E-2</v>
      </c>
      <c r="AD31" s="39">
        <v>1.7999999999999999E-2</v>
      </c>
      <c r="AE31" s="39">
        <v>1.7999999999999999E-2</v>
      </c>
      <c r="AF31" s="40">
        <v>0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4">
        <v>4.32</v>
      </c>
      <c r="AN31" s="44">
        <v>4.32</v>
      </c>
      <c r="AO31" s="44">
        <v>4.32</v>
      </c>
      <c r="AP31" s="44">
        <v>4.32</v>
      </c>
      <c r="AQ31" s="44">
        <v>4.32</v>
      </c>
      <c r="AR31" s="44">
        <v>4.32</v>
      </c>
      <c r="AS31" s="44">
        <v>4.32</v>
      </c>
      <c r="AT31" s="45">
        <v>0.81100000000000005</v>
      </c>
      <c r="AU31" s="45">
        <v>0.81100000000000005</v>
      </c>
      <c r="AV31" s="45">
        <v>0.81100000000000005</v>
      </c>
      <c r="AW31" s="45">
        <v>0.81100000000000005</v>
      </c>
      <c r="AX31" s="45">
        <v>0.81100000000000005</v>
      </c>
      <c r="AY31" s="45">
        <v>0.81100000000000005</v>
      </c>
      <c r="AZ31" s="45">
        <v>0.81100000000000005</v>
      </c>
      <c r="BA31" s="41">
        <v>0</v>
      </c>
      <c r="BB31" s="44">
        <v>0.3</v>
      </c>
      <c r="BC31" s="41">
        <v>0</v>
      </c>
      <c r="BD31" s="41">
        <v>0</v>
      </c>
      <c r="BE31" s="41">
        <v>0</v>
      </c>
      <c r="BF31" s="41">
        <v>0</v>
      </c>
      <c r="BG31" s="41">
        <v>0</v>
      </c>
      <c r="BH31" s="42">
        <v>0</v>
      </c>
      <c r="BI31" s="42">
        <v>0</v>
      </c>
      <c r="BJ31" s="42">
        <v>0</v>
      </c>
      <c r="BK31" s="42">
        <v>0</v>
      </c>
      <c r="BL31" s="42">
        <v>0</v>
      </c>
      <c r="BM31" s="42">
        <v>0</v>
      </c>
      <c r="BN31" s="42">
        <v>0</v>
      </c>
      <c r="BO31" s="42">
        <v>0</v>
      </c>
      <c r="BP31" s="42">
        <v>0</v>
      </c>
      <c r="BQ31" s="42">
        <v>0</v>
      </c>
      <c r="BR31" s="42">
        <v>0</v>
      </c>
      <c r="BS31" s="42">
        <v>0</v>
      </c>
      <c r="BT31" s="42">
        <v>0</v>
      </c>
      <c r="BU31" s="42">
        <v>0</v>
      </c>
      <c r="BV31" s="48">
        <v>0.25</v>
      </c>
      <c r="BW31" s="42">
        <v>0.25</v>
      </c>
      <c r="BX31" s="42">
        <v>0</v>
      </c>
      <c r="BY31" s="42">
        <v>0</v>
      </c>
      <c r="BZ31" s="42">
        <v>0.25</v>
      </c>
      <c r="CA31" s="42">
        <v>0.25</v>
      </c>
      <c r="CB31" s="42">
        <v>0</v>
      </c>
      <c r="CC31" s="42">
        <f t="shared" si="6"/>
        <v>42.292999999999999</v>
      </c>
      <c r="CD31" s="40">
        <f t="shared" si="1"/>
        <v>169.172</v>
      </c>
      <c r="CE31" s="40">
        <f t="shared" si="2"/>
        <v>0.134322568</v>
      </c>
      <c r="CF31">
        <f t="shared" si="3"/>
        <v>0.75</v>
      </c>
      <c r="CG31">
        <f t="shared" si="4"/>
        <v>0</v>
      </c>
      <c r="CH31">
        <f t="shared" si="5"/>
        <v>4.32</v>
      </c>
    </row>
    <row r="32" spans="1:86" ht="14.25" customHeight="1" x14ac:dyDescent="0.35">
      <c r="A32" s="80" t="s">
        <v>90</v>
      </c>
      <c r="B32" s="18">
        <v>35</v>
      </c>
      <c r="C32" s="19" t="s">
        <v>61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3">
        <v>0</v>
      </c>
      <c r="K32" s="24">
        <f t="shared" ref="K32:Q32" si="13">7/1000</f>
        <v>7.0000000000000001E-3</v>
      </c>
      <c r="L32" s="24">
        <f t="shared" si="13"/>
        <v>7.0000000000000001E-3</v>
      </c>
      <c r="M32" s="24">
        <f t="shared" si="13"/>
        <v>7.0000000000000001E-3</v>
      </c>
      <c r="N32" s="24">
        <f t="shared" si="13"/>
        <v>7.0000000000000001E-3</v>
      </c>
      <c r="O32" s="24">
        <f t="shared" si="13"/>
        <v>7.0000000000000001E-3</v>
      </c>
      <c r="P32" s="24">
        <f t="shared" si="13"/>
        <v>7.0000000000000001E-3</v>
      </c>
      <c r="Q32" s="24">
        <f t="shared" si="13"/>
        <v>7.0000000000000001E-3</v>
      </c>
      <c r="R32" s="20">
        <f t="shared" ref="R32:X32" si="14">695/1000</f>
        <v>0.69499999999999995</v>
      </c>
      <c r="S32" s="20">
        <f t="shared" si="14"/>
        <v>0.69499999999999995</v>
      </c>
      <c r="T32" s="20">
        <f t="shared" si="14"/>
        <v>0.69499999999999995</v>
      </c>
      <c r="U32" s="20">
        <f t="shared" si="14"/>
        <v>0.69499999999999995</v>
      </c>
      <c r="V32" s="20">
        <f t="shared" si="14"/>
        <v>0.69499999999999995</v>
      </c>
      <c r="W32" s="20">
        <f t="shared" si="14"/>
        <v>0.69499999999999995</v>
      </c>
      <c r="X32" s="20">
        <f t="shared" si="14"/>
        <v>0.69499999999999995</v>
      </c>
      <c r="Y32" s="20">
        <f t="shared" ref="Y32:AE32" si="15">12/1000</f>
        <v>1.2E-2</v>
      </c>
      <c r="Z32" s="20">
        <f t="shared" si="15"/>
        <v>1.2E-2</v>
      </c>
      <c r="AA32" s="20">
        <f t="shared" si="15"/>
        <v>1.2E-2</v>
      </c>
      <c r="AB32" s="20">
        <f t="shared" si="15"/>
        <v>1.2E-2</v>
      </c>
      <c r="AC32" s="20">
        <f t="shared" si="15"/>
        <v>1.2E-2</v>
      </c>
      <c r="AD32" s="20">
        <f t="shared" si="15"/>
        <v>1.2E-2</v>
      </c>
      <c r="AE32" s="20">
        <f t="shared" si="15"/>
        <v>1.2E-2</v>
      </c>
      <c r="AF32" s="20">
        <f t="shared" ref="AF32:AL32" si="16">55/1000</f>
        <v>5.5E-2</v>
      </c>
      <c r="AG32" s="20">
        <f t="shared" si="16"/>
        <v>5.5E-2</v>
      </c>
      <c r="AH32" s="20">
        <f t="shared" si="16"/>
        <v>5.5E-2</v>
      </c>
      <c r="AI32" s="20">
        <f t="shared" si="16"/>
        <v>5.5E-2</v>
      </c>
      <c r="AJ32" s="20">
        <f t="shared" si="16"/>
        <v>5.5E-2</v>
      </c>
      <c r="AK32" s="20">
        <f t="shared" si="16"/>
        <v>5.5E-2</v>
      </c>
      <c r="AL32" s="20">
        <f t="shared" si="16"/>
        <v>5.5E-2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f>45/1000</f>
        <v>4.4999999999999998E-2</v>
      </c>
      <c r="AU32" s="20">
        <f>45/1000</f>
        <v>4.4999999999999998E-2</v>
      </c>
      <c r="AV32" s="20">
        <f>45/1000</f>
        <v>4.4999999999999998E-2</v>
      </c>
      <c r="AW32" s="20">
        <v>0</v>
      </c>
      <c r="AX32" s="20">
        <f>45/1000</f>
        <v>4.4999999999999998E-2</v>
      </c>
      <c r="AY32" s="20">
        <f>45/1000</f>
        <v>4.4999999999999998E-2</v>
      </c>
      <c r="AZ32" s="20">
        <f>45/1000</f>
        <v>4.4999999999999998E-2</v>
      </c>
      <c r="BA32" s="21">
        <f t="shared" ref="BA32:BG32" si="17">395/1000</f>
        <v>0.39500000000000002</v>
      </c>
      <c r="BB32" s="21">
        <f t="shared" si="17"/>
        <v>0.39500000000000002</v>
      </c>
      <c r="BC32" s="21">
        <f t="shared" si="17"/>
        <v>0.39500000000000002</v>
      </c>
      <c r="BD32" s="21">
        <f t="shared" si="17"/>
        <v>0.39500000000000002</v>
      </c>
      <c r="BE32" s="21">
        <f t="shared" si="17"/>
        <v>0.39500000000000002</v>
      </c>
      <c r="BF32" s="21">
        <f t="shared" si="17"/>
        <v>0.39500000000000002</v>
      </c>
      <c r="BG32" s="21">
        <f t="shared" si="17"/>
        <v>0.39500000000000002</v>
      </c>
      <c r="BH32" s="22">
        <v>0</v>
      </c>
      <c r="BI32" s="22">
        <v>0</v>
      </c>
      <c r="BJ32" s="22">
        <f>350/1000</f>
        <v>0.35</v>
      </c>
      <c r="BK32" s="22">
        <v>0</v>
      </c>
      <c r="BL32" s="22">
        <v>0</v>
      </c>
      <c r="BM32" s="22">
        <f>350/1000</f>
        <v>0.35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2">
        <v>0</v>
      </c>
      <c r="BV32" s="22">
        <v>0</v>
      </c>
      <c r="BW32" s="22">
        <v>0</v>
      </c>
      <c r="BX32" s="22">
        <v>0</v>
      </c>
      <c r="BY32" s="22">
        <v>0</v>
      </c>
      <c r="BZ32" s="22">
        <v>0</v>
      </c>
      <c r="CA32" s="22">
        <v>0</v>
      </c>
      <c r="CB32" s="22">
        <v>0</v>
      </c>
      <c r="CC32" s="22">
        <f t="shared" si="6"/>
        <v>9.1179999999999914</v>
      </c>
      <c r="CD32" s="21">
        <f t="shared" si="1"/>
        <v>36.471999999999966</v>
      </c>
      <c r="CE32" s="21">
        <f t="shared" si="2"/>
        <v>2.8958767999999972E-2</v>
      </c>
      <c r="CF32">
        <f t="shared" si="3"/>
        <v>0.69500000000000006</v>
      </c>
      <c r="CG32">
        <f t="shared" si="4"/>
        <v>5.5E-2</v>
      </c>
      <c r="CH32">
        <f t="shared" si="5"/>
        <v>0</v>
      </c>
    </row>
    <row r="33" spans="1:86" ht="14.25" customHeight="1" x14ac:dyDescent="0.35">
      <c r="A33" s="78" t="s">
        <v>19</v>
      </c>
      <c r="B33" s="5">
        <v>5</v>
      </c>
      <c r="C33" s="6" t="s">
        <v>24</v>
      </c>
      <c r="D33" s="7">
        <v>0.28000000000000003</v>
      </c>
      <c r="E33" s="7">
        <v>0.28000000000000003</v>
      </c>
      <c r="F33" s="7">
        <v>0.2</v>
      </c>
      <c r="G33" s="7">
        <v>0.24</v>
      </c>
      <c r="H33" s="7">
        <v>0.36</v>
      </c>
      <c r="I33" s="7">
        <v>0.68</v>
      </c>
      <c r="J33" s="7">
        <v>0.68</v>
      </c>
      <c r="K33" s="7">
        <v>7.0000000000000007E-2</v>
      </c>
      <c r="L33" s="7">
        <v>0.09</v>
      </c>
      <c r="M33" s="7">
        <v>0.14000000000000001</v>
      </c>
      <c r="N33" s="7">
        <v>0.12</v>
      </c>
      <c r="O33" s="7">
        <v>7.0000000000000007E-2</v>
      </c>
      <c r="P33" s="7">
        <v>0.17</v>
      </c>
      <c r="Q33" s="7">
        <v>0.17</v>
      </c>
      <c r="R33" s="7">
        <v>0</v>
      </c>
      <c r="S33" s="7">
        <v>0</v>
      </c>
      <c r="T33" s="7">
        <v>0</v>
      </c>
      <c r="U33" s="7">
        <v>1.4</v>
      </c>
      <c r="V33" s="7">
        <v>1.4</v>
      </c>
      <c r="W33" s="7">
        <v>0</v>
      </c>
      <c r="X33" s="7">
        <v>0</v>
      </c>
      <c r="Y33" s="7">
        <v>0.432</v>
      </c>
      <c r="Z33" s="7">
        <v>0.432</v>
      </c>
      <c r="AA33" s="7">
        <v>0.432</v>
      </c>
      <c r="AB33" s="7">
        <v>0.432</v>
      </c>
      <c r="AC33" s="7">
        <v>0.432</v>
      </c>
      <c r="AD33" s="7">
        <v>0.432</v>
      </c>
      <c r="AE33" s="7">
        <v>0.432</v>
      </c>
      <c r="AF33" s="7">
        <v>0</v>
      </c>
      <c r="AG33" s="7">
        <v>0</v>
      </c>
      <c r="AH33" s="7">
        <v>0.1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8.5000000000000006E-2</v>
      </c>
      <c r="AU33" s="7">
        <v>0.04</v>
      </c>
      <c r="AV33" s="7">
        <v>0.17</v>
      </c>
      <c r="AW33" s="7">
        <v>0.04</v>
      </c>
      <c r="AX33" s="7">
        <v>0.04</v>
      </c>
      <c r="AY33" s="7">
        <v>0.17</v>
      </c>
      <c r="AZ33" s="7">
        <v>0.17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f t="shared" si="6"/>
        <v>10.189</v>
      </c>
      <c r="CD33" s="7">
        <f t="shared" si="1"/>
        <v>40.756</v>
      </c>
      <c r="CE33" s="7">
        <f t="shared" si="2"/>
        <v>3.2360264E-2</v>
      </c>
      <c r="CF33">
        <f t="shared" si="3"/>
        <v>0.39999999999999997</v>
      </c>
      <c r="CG33">
        <f t="shared" si="4"/>
        <v>1.4285714285714287E-2</v>
      </c>
      <c r="CH33">
        <f t="shared" si="5"/>
        <v>0</v>
      </c>
    </row>
    <row r="34" spans="1:86" ht="14.25" customHeight="1" x14ac:dyDescent="0.35">
      <c r="A34" s="80" t="s">
        <v>90</v>
      </c>
      <c r="B34" s="18">
        <v>34</v>
      </c>
      <c r="C34" s="19" t="s">
        <v>60</v>
      </c>
      <c r="D34" s="20">
        <f t="shared" ref="D34:J34" si="18">37/1000</f>
        <v>3.6999999999999998E-2</v>
      </c>
      <c r="E34" s="20">
        <f t="shared" si="18"/>
        <v>3.6999999999999998E-2</v>
      </c>
      <c r="F34" s="20">
        <f t="shared" si="18"/>
        <v>3.6999999999999998E-2</v>
      </c>
      <c r="G34" s="20">
        <f t="shared" si="18"/>
        <v>3.6999999999999998E-2</v>
      </c>
      <c r="H34" s="20">
        <f t="shared" si="18"/>
        <v>3.6999999999999998E-2</v>
      </c>
      <c r="I34" s="20">
        <f t="shared" si="18"/>
        <v>3.6999999999999998E-2</v>
      </c>
      <c r="J34" s="20">
        <f t="shared" si="18"/>
        <v>3.6999999999999998E-2</v>
      </c>
      <c r="K34" s="20">
        <f t="shared" ref="K34:Q34" si="19">14/1000</f>
        <v>1.4E-2</v>
      </c>
      <c r="L34" s="20">
        <f t="shared" si="19"/>
        <v>1.4E-2</v>
      </c>
      <c r="M34" s="20">
        <f t="shared" si="19"/>
        <v>1.4E-2</v>
      </c>
      <c r="N34" s="20">
        <f t="shared" si="19"/>
        <v>1.4E-2</v>
      </c>
      <c r="O34" s="20">
        <f t="shared" si="19"/>
        <v>1.4E-2</v>
      </c>
      <c r="P34" s="20">
        <f t="shared" si="19"/>
        <v>1.4E-2</v>
      </c>
      <c r="Q34" s="20">
        <f t="shared" si="19"/>
        <v>1.4E-2</v>
      </c>
      <c r="R34" s="20">
        <f t="shared" ref="R34:X34" si="20">400/1000</f>
        <v>0.4</v>
      </c>
      <c r="S34" s="20">
        <f t="shared" si="20"/>
        <v>0.4</v>
      </c>
      <c r="T34" s="20">
        <f t="shared" si="20"/>
        <v>0.4</v>
      </c>
      <c r="U34" s="20">
        <f t="shared" si="20"/>
        <v>0.4</v>
      </c>
      <c r="V34" s="20">
        <f t="shared" si="20"/>
        <v>0.4</v>
      </c>
      <c r="W34" s="20">
        <f t="shared" si="20"/>
        <v>0.4</v>
      </c>
      <c r="X34" s="20">
        <f t="shared" si="20"/>
        <v>0.4</v>
      </c>
      <c r="Y34" s="20">
        <f t="shared" ref="Y34:AE34" si="21">5.4/1000</f>
        <v>5.4000000000000003E-3</v>
      </c>
      <c r="Z34" s="20">
        <f t="shared" si="21"/>
        <v>5.4000000000000003E-3</v>
      </c>
      <c r="AA34" s="20">
        <f t="shared" si="21"/>
        <v>5.4000000000000003E-3</v>
      </c>
      <c r="AB34" s="20">
        <f t="shared" si="21"/>
        <v>5.4000000000000003E-3</v>
      </c>
      <c r="AC34" s="20">
        <f t="shared" si="21"/>
        <v>5.4000000000000003E-3</v>
      </c>
      <c r="AD34" s="20">
        <f t="shared" si="21"/>
        <v>5.4000000000000003E-3</v>
      </c>
      <c r="AE34" s="20">
        <f t="shared" si="21"/>
        <v>5.4000000000000003E-3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0.13500000000000001</v>
      </c>
      <c r="AU34" s="20">
        <v>0</v>
      </c>
      <c r="AV34" s="20">
        <v>0</v>
      </c>
      <c r="AW34" s="20">
        <v>0.13500000000000001</v>
      </c>
      <c r="AX34" s="20">
        <v>0.13500000000000001</v>
      </c>
      <c r="AY34" s="20">
        <v>0.13500000000000001</v>
      </c>
      <c r="AZ34" s="20">
        <v>0.13500000000000001</v>
      </c>
      <c r="BA34" s="21">
        <v>0.6</v>
      </c>
      <c r="BB34" s="21">
        <v>0.6</v>
      </c>
      <c r="BC34" s="21">
        <v>0.6</v>
      </c>
      <c r="BD34" s="21">
        <v>0.6</v>
      </c>
      <c r="BE34" s="21">
        <v>0.6</v>
      </c>
      <c r="BF34" s="21">
        <v>0.6</v>
      </c>
      <c r="BG34" s="21">
        <v>0.6</v>
      </c>
      <c r="BH34" s="22">
        <v>0</v>
      </c>
      <c r="BI34" s="22">
        <v>0</v>
      </c>
      <c r="BJ34" s="22">
        <v>0</v>
      </c>
      <c r="BK34" s="22">
        <v>0</v>
      </c>
      <c r="BL34" s="22">
        <v>0</v>
      </c>
      <c r="BM34" s="22">
        <v>0</v>
      </c>
      <c r="BN34" s="22">
        <v>0</v>
      </c>
      <c r="BO34" s="22">
        <v>0</v>
      </c>
      <c r="BP34" s="22">
        <v>0</v>
      </c>
      <c r="BQ34" s="22">
        <v>0</v>
      </c>
      <c r="BR34" s="22">
        <v>0</v>
      </c>
      <c r="BS34" s="22">
        <v>0</v>
      </c>
      <c r="BT34" s="22">
        <v>0</v>
      </c>
      <c r="BU34" s="22">
        <v>0</v>
      </c>
      <c r="BV34" s="22">
        <v>0</v>
      </c>
      <c r="BW34" s="22">
        <v>0</v>
      </c>
      <c r="BX34" s="22">
        <v>0</v>
      </c>
      <c r="BY34" s="22">
        <v>0</v>
      </c>
      <c r="BZ34" s="22"/>
      <c r="CA34" s="22">
        <v>0</v>
      </c>
      <c r="CB34" s="22">
        <v>0</v>
      </c>
      <c r="CC34" s="22">
        <f t="shared" si="6"/>
        <v>8.0697999999999954</v>
      </c>
      <c r="CD34" s="21">
        <f t="shared" si="1"/>
        <v>32.279199999999982</v>
      </c>
      <c r="CE34" s="21">
        <f t="shared" si="2"/>
        <v>2.5629684799999986E-2</v>
      </c>
      <c r="CF34">
        <f t="shared" si="3"/>
        <v>0.39999999999999997</v>
      </c>
      <c r="CG34">
        <f t="shared" si="4"/>
        <v>0</v>
      </c>
      <c r="CH34">
        <f t="shared" si="5"/>
        <v>0</v>
      </c>
    </row>
    <row r="35" spans="1:86" ht="14.25" customHeight="1" x14ac:dyDescent="0.35">
      <c r="A35" s="78" t="s">
        <v>19</v>
      </c>
      <c r="B35" s="5">
        <v>1</v>
      </c>
      <c r="C35" s="6" t="s">
        <v>20</v>
      </c>
      <c r="D35" s="55">
        <v>0.28799999999999998</v>
      </c>
      <c r="E35" s="7">
        <v>0.378</v>
      </c>
      <c r="F35" s="7">
        <v>0.28799999999999998</v>
      </c>
      <c r="G35" s="7">
        <v>0.28799999999999998</v>
      </c>
      <c r="H35" s="7">
        <v>0.216</v>
      </c>
      <c r="I35" s="7">
        <v>0.27</v>
      </c>
      <c r="J35" s="7">
        <v>0.25600000000000001</v>
      </c>
      <c r="K35" s="8">
        <v>9.6000000000000002E-2</v>
      </c>
      <c r="L35" s="7">
        <v>9.6000000000000002E-2</v>
      </c>
      <c r="M35" s="8">
        <v>9.6000000000000002E-2</v>
      </c>
      <c r="N35" s="7">
        <v>9.6000000000000002E-2</v>
      </c>
      <c r="O35" s="8">
        <v>9.6000000000000002E-2</v>
      </c>
      <c r="P35" s="7">
        <v>9.6000000000000002E-2</v>
      </c>
      <c r="Q35" s="8">
        <v>9.6000000000000002E-2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6.3E-2</v>
      </c>
      <c r="Z35" s="7">
        <v>0.216</v>
      </c>
      <c r="AA35" s="7">
        <v>6.3E-2</v>
      </c>
      <c r="AB35" s="7">
        <v>6.3E-2</v>
      </c>
      <c r="AC35" s="7">
        <v>6.3E-2</v>
      </c>
      <c r="AD35" s="7">
        <v>0.216</v>
      </c>
      <c r="AE35" s="7">
        <v>0.216</v>
      </c>
      <c r="AF35" s="7">
        <v>0</v>
      </c>
      <c r="AG35" s="7">
        <v>0</v>
      </c>
      <c r="AH35" s="7">
        <v>0</v>
      </c>
      <c r="AI35" s="7">
        <v>0.22500000000000001</v>
      </c>
      <c r="AJ35" s="7">
        <v>0.15</v>
      </c>
      <c r="AK35" s="7">
        <v>0.22500000000000001</v>
      </c>
      <c r="AL35" s="7">
        <v>0</v>
      </c>
      <c r="AM35" s="7">
        <v>0.52500000000000002</v>
      </c>
      <c r="AN35" s="7">
        <v>1.8</v>
      </c>
      <c r="AO35" s="7">
        <v>1.8</v>
      </c>
      <c r="AP35" s="7">
        <v>1.8</v>
      </c>
      <c r="AQ35" s="7">
        <v>1.8</v>
      </c>
      <c r="AR35" s="7">
        <v>1.8</v>
      </c>
      <c r="AS35" s="7">
        <v>1.8</v>
      </c>
      <c r="AT35" s="7">
        <v>4.2999999999999997E-2</v>
      </c>
      <c r="AU35" s="7">
        <v>0.05</v>
      </c>
      <c r="AV35" s="7">
        <v>4.4999999999999998E-2</v>
      </c>
      <c r="AW35" s="7">
        <v>4.2999999999999997E-2</v>
      </c>
      <c r="AX35" s="7">
        <v>6.6000000000000003E-2</v>
      </c>
      <c r="AY35" s="7">
        <v>4.2999999999999997E-2</v>
      </c>
      <c r="AZ35" s="7">
        <v>0.06</v>
      </c>
      <c r="BA35" s="7">
        <v>2.4500000000000002</v>
      </c>
      <c r="BB35" s="7">
        <v>2.8</v>
      </c>
      <c r="BC35" s="7">
        <v>1.75</v>
      </c>
      <c r="BD35" s="7">
        <v>2.4500000000000002</v>
      </c>
      <c r="BE35" s="7">
        <v>2.4500000000000002</v>
      </c>
      <c r="BF35" s="7">
        <v>2.8</v>
      </c>
      <c r="BG35" s="7">
        <v>2.4500000000000002</v>
      </c>
      <c r="BH35" s="7">
        <v>0</v>
      </c>
      <c r="BI35" s="7">
        <v>0</v>
      </c>
      <c r="BJ35" s="7">
        <v>5.2999999999999999E-2</v>
      </c>
      <c r="BK35" s="7">
        <v>0.17499999999999999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f t="shared" si="6"/>
        <v>33.209000000000003</v>
      </c>
      <c r="CD35" s="7">
        <f t="shared" si="1"/>
        <v>132.83600000000001</v>
      </c>
      <c r="CE35" s="7">
        <f t="shared" si="2"/>
        <v>0.10547178400000001</v>
      </c>
      <c r="CF35">
        <f t="shared" si="3"/>
        <v>0</v>
      </c>
      <c r="CG35">
        <f t="shared" si="4"/>
        <v>8.5714285714285715E-2</v>
      </c>
      <c r="CH35">
        <f t="shared" si="5"/>
        <v>1.6178571428571431</v>
      </c>
    </row>
    <row r="36" spans="1:86" ht="14.25" customHeight="1" x14ac:dyDescent="0.35">
      <c r="A36" s="78" t="s">
        <v>19</v>
      </c>
      <c r="B36" s="5">
        <v>2</v>
      </c>
      <c r="C36" s="6" t="s">
        <v>21</v>
      </c>
      <c r="D36" s="7">
        <v>0.34200000000000003</v>
      </c>
      <c r="E36" s="7">
        <v>0.28799999999999998</v>
      </c>
      <c r="F36" s="7">
        <v>0.378</v>
      </c>
      <c r="G36" s="7">
        <v>0.36</v>
      </c>
      <c r="H36" s="7">
        <v>0.216</v>
      </c>
      <c r="I36" s="7">
        <v>0.27</v>
      </c>
      <c r="J36" s="7">
        <v>0.252</v>
      </c>
      <c r="K36" s="7">
        <v>6.4000000000000001E-2</v>
      </c>
      <c r="L36" s="7">
        <v>5.6000000000000001E-2</v>
      </c>
      <c r="M36" s="7">
        <v>6.4000000000000001E-2</v>
      </c>
      <c r="N36" s="7">
        <v>5.6000000000000001E-2</v>
      </c>
      <c r="O36" s="7">
        <v>0.04</v>
      </c>
      <c r="P36" s="7">
        <v>6.4000000000000001E-2</v>
      </c>
      <c r="Q36" s="7">
        <v>2.4E-2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0.432</v>
      </c>
      <c r="Z36" s="7">
        <v>0.432</v>
      </c>
      <c r="AA36" s="7">
        <v>0.432</v>
      </c>
      <c r="AB36" s="7">
        <v>0.432</v>
      </c>
      <c r="AC36" s="7">
        <v>0.432</v>
      </c>
      <c r="AD36" s="7">
        <v>0.432</v>
      </c>
      <c r="AE36" s="7">
        <v>0.432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8.5999999999999993E-2</v>
      </c>
      <c r="AU36" s="7">
        <v>5.1999999999999998E-2</v>
      </c>
      <c r="AV36" s="7">
        <v>6.8000000000000005E-2</v>
      </c>
      <c r="AW36" s="7">
        <v>0.06</v>
      </c>
      <c r="AX36" s="7">
        <v>0.06</v>
      </c>
      <c r="AY36" s="7">
        <v>4.2999999999999997E-2</v>
      </c>
      <c r="AZ36" s="7">
        <v>6.8000000000000005E-2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f t="shared" si="6"/>
        <v>5.9349999999999996</v>
      </c>
      <c r="CD36" s="7">
        <f t="shared" si="1"/>
        <v>23.74</v>
      </c>
      <c r="CE36" s="7">
        <f t="shared" si="2"/>
        <v>1.8849559999999998E-2</v>
      </c>
      <c r="CF36">
        <f t="shared" si="3"/>
        <v>0</v>
      </c>
      <c r="CG36">
        <f t="shared" si="4"/>
        <v>0</v>
      </c>
      <c r="CH36">
        <f t="shared" si="5"/>
        <v>0</v>
      </c>
    </row>
    <row r="37" spans="1:86" ht="14.25" customHeight="1" x14ac:dyDescent="0.35">
      <c r="A37" s="78" t="s">
        <v>19</v>
      </c>
      <c r="B37" s="5">
        <v>3</v>
      </c>
      <c r="C37" s="6" t="s">
        <v>22</v>
      </c>
      <c r="D37" s="7">
        <v>0.38500000000000001</v>
      </c>
      <c r="E37" s="7">
        <v>0.38500000000000001</v>
      </c>
      <c r="F37" s="7">
        <v>0.38500000000000001</v>
      </c>
      <c r="G37" s="7">
        <v>0.38500000000000001</v>
      </c>
      <c r="H37" s="7">
        <v>0.59199999999999997</v>
      </c>
      <c r="I37" s="7">
        <v>0.57399999999999995</v>
      </c>
      <c r="J37" s="7">
        <v>0.57999999999999996</v>
      </c>
      <c r="K37" s="7">
        <v>4.8000000000000001E-2</v>
      </c>
      <c r="L37" s="7">
        <v>5.6000000000000001E-2</v>
      </c>
      <c r="M37" s="7">
        <v>7.1999999999999995E-2</v>
      </c>
      <c r="N37" s="7">
        <v>7.1999999999999995E-2</v>
      </c>
      <c r="O37" s="7">
        <v>0.06</v>
      </c>
      <c r="P37" s="7">
        <v>6.4000000000000001E-2</v>
      </c>
      <c r="Q37" s="7">
        <v>7.1999999999999995E-2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0.38500000000000001</v>
      </c>
      <c r="Z37" s="7">
        <v>0.38500000000000001</v>
      </c>
      <c r="AA37" s="7">
        <v>0.38500000000000001</v>
      </c>
      <c r="AB37" s="7">
        <v>0.38500000000000001</v>
      </c>
      <c r="AC37" s="7">
        <v>0.38500000000000001</v>
      </c>
      <c r="AD37" s="7">
        <v>0.38500000000000001</v>
      </c>
      <c r="AE37" s="7">
        <v>0.38500000000000001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8.5999999999999993E-2</v>
      </c>
      <c r="AU37" s="7">
        <v>9.4E-2</v>
      </c>
      <c r="AV37" s="7">
        <v>0.45700000000000002</v>
      </c>
      <c r="AW37" s="7">
        <v>0.50700000000000001</v>
      </c>
      <c r="AX37" s="7">
        <v>0.45700000000000002</v>
      </c>
      <c r="AY37" s="7">
        <v>0.45700000000000002</v>
      </c>
      <c r="AZ37" s="7">
        <v>0.375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0.3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f t="shared" si="6"/>
        <v>9.1580000000000013</v>
      </c>
      <c r="CD37" s="7">
        <f t="shared" si="1"/>
        <v>36.632000000000005</v>
      </c>
      <c r="CE37" s="7">
        <f t="shared" si="2"/>
        <v>2.9085808000000005E-2</v>
      </c>
      <c r="CF37">
        <f t="shared" si="3"/>
        <v>0</v>
      </c>
      <c r="CG37">
        <f t="shared" si="4"/>
        <v>0</v>
      </c>
      <c r="CH37">
        <f t="shared" si="5"/>
        <v>0</v>
      </c>
    </row>
    <row r="38" spans="1:86" ht="14.25" customHeight="1" x14ac:dyDescent="0.35">
      <c r="A38" s="78" t="s">
        <v>19</v>
      </c>
      <c r="B38" s="5">
        <v>4</v>
      </c>
      <c r="C38" s="6" t="s">
        <v>23</v>
      </c>
      <c r="D38" s="7">
        <v>0.17599999999999999</v>
      </c>
      <c r="E38" s="7">
        <v>0.14299999999999999</v>
      </c>
      <c r="F38" s="7">
        <v>8.7999999999999995E-2</v>
      </c>
      <c r="G38" s="7">
        <v>0.22</v>
      </c>
      <c r="H38" s="7">
        <v>0.19800000000000001</v>
      </c>
      <c r="I38" s="7">
        <v>0.19800000000000001</v>
      </c>
      <c r="J38" s="7">
        <v>0.11</v>
      </c>
      <c r="K38" s="7">
        <v>0.09</v>
      </c>
      <c r="L38" s="7">
        <v>0.68</v>
      </c>
      <c r="M38" s="7">
        <v>0.68</v>
      </c>
      <c r="N38" s="7">
        <v>3.9E-2</v>
      </c>
      <c r="O38" s="7">
        <v>8.6999999999999994E-2</v>
      </c>
      <c r="P38" s="7">
        <v>8.2000000000000003E-2</v>
      </c>
      <c r="Q38" s="7">
        <v>9.1999999999999998E-2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0.432</v>
      </c>
      <c r="Z38" s="7">
        <v>0.432</v>
      </c>
      <c r="AA38" s="7">
        <v>0.432</v>
      </c>
      <c r="AB38" s="7">
        <v>0.432</v>
      </c>
      <c r="AC38" s="7">
        <v>0.432</v>
      </c>
      <c r="AD38" s="7">
        <v>0.432</v>
      </c>
      <c r="AE38" s="7">
        <v>0.432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0.86099999999999999</v>
      </c>
      <c r="AU38" s="7">
        <v>0.88100000000000001</v>
      </c>
      <c r="AV38" s="7">
        <v>0.71199999999999997</v>
      </c>
      <c r="AW38" s="7">
        <v>0.96399999999999997</v>
      </c>
      <c r="AX38" s="7">
        <v>0.60799999999999998</v>
      </c>
      <c r="AY38" s="7">
        <v>0.47799999999999998</v>
      </c>
      <c r="AZ38" s="7">
        <v>0.47799999999999998</v>
      </c>
      <c r="BA38" s="7">
        <v>0</v>
      </c>
      <c r="BB38" s="7">
        <v>0.432</v>
      </c>
      <c r="BC38" s="7">
        <v>0.432</v>
      </c>
      <c r="BD38" s="7">
        <v>0.6</v>
      </c>
      <c r="BE38" s="7">
        <v>0.75</v>
      </c>
      <c r="BF38" s="7">
        <v>0.6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f t="shared" si="6"/>
        <v>13.703000000000003</v>
      </c>
      <c r="CD38" s="7">
        <f t="shared" si="1"/>
        <v>54.812000000000012</v>
      </c>
      <c r="CE38" s="7">
        <f t="shared" si="2"/>
        <v>4.3520728000000009E-2</v>
      </c>
      <c r="CF38">
        <f t="shared" si="3"/>
        <v>0</v>
      </c>
      <c r="CG38">
        <f t="shared" si="4"/>
        <v>0</v>
      </c>
      <c r="CH38">
        <f t="shared" si="5"/>
        <v>0</v>
      </c>
    </row>
    <row r="39" spans="1:86" ht="14.25" customHeight="1" x14ac:dyDescent="0.35">
      <c r="A39" s="78" t="s">
        <v>19</v>
      </c>
      <c r="B39" s="5">
        <v>6</v>
      </c>
      <c r="C39" s="6" t="s">
        <v>25</v>
      </c>
      <c r="D39" s="7">
        <v>0.17499999999999999</v>
      </c>
      <c r="E39" s="7">
        <v>0.245</v>
      </c>
      <c r="F39" s="7">
        <v>0.245</v>
      </c>
      <c r="G39" s="7">
        <v>0.245</v>
      </c>
      <c r="H39" s="7">
        <v>0.63</v>
      </c>
      <c r="I39" s="7">
        <v>0.52500000000000002</v>
      </c>
      <c r="J39" s="7">
        <v>0.52500000000000002</v>
      </c>
      <c r="K39" s="7">
        <v>0.18</v>
      </c>
      <c r="L39" s="7">
        <v>0.16700000000000001</v>
      </c>
      <c r="M39" s="7">
        <v>0.156</v>
      </c>
      <c r="N39" s="7">
        <v>0.152</v>
      </c>
      <c r="O39" s="7">
        <v>0.36399999999999999</v>
      </c>
      <c r="P39" s="7">
        <v>0.40500000000000003</v>
      </c>
      <c r="Q39" s="7">
        <v>0.32400000000000001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0.108</v>
      </c>
      <c r="Z39" s="7">
        <v>0.14399999999999999</v>
      </c>
      <c r="AA39" s="7">
        <v>0.14399999999999999</v>
      </c>
      <c r="AB39" s="7">
        <v>0.126</v>
      </c>
      <c r="AC39" s="7">
        <v>0.32400000000000001</v>
      </c>
      <c r="AD39" s="7">
        <v>0.32400000000000001</v>
      </c>
      <c r="AE39" s="7">
        <v>0.27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0.15</v>
      </c>
      <c r="AU39" s="7">
        <v>0.105</v>
      </c>
      <c r="AV39" s="7">
        <v>0.105</v>
      </c>
      <c r="AW39" s="7">
        <v>0.105</v>
      </c>
      <c r="AX39" s="7">
        <v>0.105</v>
      </c>
      <c r="AY39" s="7">
        <v>0.105</v>
      </c>
      <c r="AZ39" s="7">
        <v>0.105</v>
      </c>
      <c r="BA39" s="7">
        <v>0.7</v>
      </c>
      <c r="BB39" s="7">
        <v>0</v>
      </c>
      <c r="BC39" s="7">
        <v>0</v>
      </c>
      <c r="BD39" s="7">
        <v>0.7</v>
      </c>
      <c r="BE39" s="7">
        <v>0.7</v>
      </c>
      <c r="BF39" s="7">
        <v>0</v>
      </c>
      <c r="BG39" s="7">
        <v>0</v>
      </c>
      <c r="BH39" s="7">
        <v>0.2</v>
      </c>
      <c r="BI39" s="7">
        <v>0.2</v>
      </c>
      <c r="BJ39" s="7">
        <v>0.2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f t="shared" si="6"/>
        <v>9.2580000000000009</v>
      </c>
      <c r="CD39" s="7">
        <f t="shared" si="1"/>
        <v>37.032000000000004</v>
      </c>
      <c r="CE39" s="7">
        <f t="shared" si="2"/>
        <v>2.9403408000000002E-2</v>
      </c>
      <c r="CF39">
        <f t="shared" si="3"/>
        <v>0</v>
      </c>
      <c r="CG39">
        <f t="shared" si="4"/>
        <v>0</v>
      </c>
      <c r="CH39">
        <f t="shared" si="5"/>
        <v>0</v>
      </c>
    </row>
    <row r="40" spans="1:86" ht="14.25" customHeight="1" x14ac:dyDescent="0.35">
      <c r="A40" s="78" t="s">
        <v>19</v>
      </c>
      <c r="B40" s="5">
        <v>7</v>
      </c>
      <c r="C40" s="6" t="s">
        <v>26</v>
      </c>
      <c r="D40" s="7">
        <v>0.26400000000000001</v>
      </c>
      <c r="E40" s="7">
        <v>0.26400000000000001</v>
      </c>
      <c r="F40" s="7">
        <v>0.26400000000000001</v>
      </c>
      <c r="G40" s="7">
        <v>0.26400000000000001</v>
      </c>
      <c r="H40" s="7">
        <v>0.33</v>
      </c>
      <c r="I40" s="7">
        <v>0.26400000000000001</v>
      </c>
      <c r="J40" s="7">
        <v>0.26400000000000001</v>
      </c>
      <c r="K40" s="7">
        <v>0.08</v>
      </c>
      <c r="L40" s="7">
        <v>0.08</v>
      </c>
      <c r="M40" s="7">
        <v>0.08</v>
      </c>
      <c r="N40" s="7">
        <v>0.08</v>
      </c>
      <c r="O40" s="7">
        <v>0.08</v>
      </c>
      <c r="P40" s="7">
        <v>0.08</v>
      </c>
      <c r="Q40" s="7">
        <v>0.08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0.432</v>
      </c>
      <c r="Z40" s="7">
        <v>0.432</v>
      </c>
      <c r="AA40" s="7">
        <v>0.432</v>
      </c>
      <c r="AB40" s="7">
        <v>0.432</v>
      </c>
      <c r="AC40" s="7">
        <v>0.432</v>
      </c>
      <c r="AD40" s="7">
        <v>0.432</v>
      </c>
      <c r="AE40" s="7">
        <v>0.432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0.55200000000000005</v>
      </c>
      <c r="AU40" s="7">
        <v>0.55200000000000005</v>
      </c>
      <c r="AV40" s="7">
        <v>0.55200000000000005</v>
      </c>
      <c r="AW40" s="7">
        <v>0.55200000000000005</v>
      </c>
      <c r="AX40" s="7">
        <v>0.55200000000000005</v>
      </c>
      <c r="AY40" s="7">
        <v>0.55200000000000005</v>
      </c>
      <c r="AZ40" s="7">
        <v>0.55200000000000005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0.3</v>
      </c>
      <c r="BJ40" s="7">
        <v>0</v>
      </c>
      <c r="BK40" s="7"/>
      <c r="BL40" s="7">
        <v>0.3</v>
      </c>
      <c r="BM40" s="7">
        <v>0</v>
      </c>
      <c r="BN40" s="7">
        <v>0.3</v>
      </c>
      <c r="BO40" s="7">
        <v>0</v>
      </c>
      <c r="BP40" s="7">
        <v>0</v>
      </c>
      <c r="BQ40" s="7">
        <v>0</v>
      </c>
      <c r="BR40" s="7">
        <v>0.09</v>
      </c>
      <c r="BS40" s="7">
        <v>0</v>
      </c>
      <c r="BT40" s="7">
        <v>0</v>
      </c>
      <c r="BU40" s="7">
        <v>4.4999999999999998E-2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f t="shared" si="6"/>
        <v>10.397000000000002</v>
      </c>
      <c r="CD40" s="7">
        <f t="shared" si="1"/>
        <v>41.588000000000008</v>
      </c>
      <c r="CE40" s="7">
        <f t="shared" si="2"/>
        <v>3.3020872000000007E-2</v>
      </c>
      <c r="CF40">
        <f t="shared" si="3"/>
        <v>0</v>
      </c>
      <c r="CG40">
        <f t="shared" si="4"/>
        <v>0</v>
      </c>
      <c r="CH40">
        <f t="shared" si="5"/>
        <v>0</v>
      </c>
    </row>
    <row r="41" spans="1:86" ht="14.25" customHeight="1" x14ac:dyDescent="0.35">
      <c r="A41" s="78" t="s">
        <v>19</v>
      </c>
      <c r="B41" s="5">
        <v>8</v>
      </c>
      <c r="C41" s="6" t="s">
        <v>27</v>
      </c>
      <c r="D41" s="7">
        <v>0.03</v>
      </c>
      <c r="E41" s="7">
        <v>0.03</v>
      </c>
      <c r="F41" s="7">
        <v>1.4999999999999999E-2</v>
      </c>
      <c r="G41" s="7">
        <v>0.06</v>
      </c>
      <c r="H41" s="7">
        <v>0.03</v>
      </c>
      <c r="I41" s="7">
        <v>0.06</v>
      </c>
      <c r="J41" s="7">
        <v>0.03</v>
      </c>
      <c r="K41" s="7">
        <v>0.128</v>
      </c>
      <c r="L41" s="7">
        <v>0.25600000000000001</v>
      </c>
      <c r="M41" s="7">
        <v>0.30399999999999999</v>
      </c>
      <c r="N41" s="7">
        <v>0.28799999999999998</v>
      </c>
      <c r="O41" s="7">
        <v>0.24</v>
      </c>
      <c r="P41" s="7">
        <v>0.17599999999999999</v>
      </c>
      <c r="Q41" s="7">
        <v>0.112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0.432</v>
      </c>
      <c r="Z41" s="7">
        <v>0.432</v>
      </c>
      <c r="AA41" s="7">
        <v>0.432</v>
      </c>
      <c r="AB41" s="7">
        <v>0.432</v>
      </c>
      <c r="AC41" s="7">
        <v>0.432</v>
      </c>
      <c r="AD41" s="7">
        <v>0.432</v>
      </c>
      <c r="AE41" s="7">
        <v>0.432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1.03</v>
      </c>
      <c r="AU41" s="7">
        <v>0.78</v>
      </c>
      <c r="AV41" s="7">
        <v>0.81</v>
      </c>
      <c r="AW41" s="7">
        <v>0.65500000000000003</v>
      </c>
      <c r="AX41" s="7">
        <v>1.5369999999999999</v>
      </c>
      <c r="AY41" s="7">
        <v>1.0549999999999999</v>
      </c>
      <c r="AZ41" s="7">
        <v>1.03</v>
      </c>
      <c r="BA41" s="7">
        <v>0</v>
      </c>
      <c r="BB41" s="7">
        <v>0</v>
      </c>
      <c r="BC41" s="7">
        <v>0</v>
      </c>
      <c r="BD41" s="7">
        <v>0</v>
      </c>
      <c r="BE41" s="7">
        <v>1.05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0.35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f t="shared" si="6"/>
        <v>13.079999999999998</v>
      </c>
      <c r="CD41" s="7">
        <f t="shared" si="1"/>
        <v>52.319999999999993</v>
      </c>
      <c r="CE41" s="7">
        <f t="shared" si="2"/>
        <v>4.1542079999999995E-2</v>
      </c>
      <c r="CF41">
        <f t="shared" si="3"/>
        <v>0</v>
      </c>
      <c r="CG41">
        <f t="shared" si="4"/>
        <v>0</v>
      </c>
      <c r="CH41">
        <f t="shared" si="5"/>
        <v>0</v>
      </c>
    </row>
    <row r="42" spans="1:86" ht="14.25" customHeight="1" x14ac:dyDescent="0.35">
      <c r="A42" s="78" t="s">
        <v>19</v>
      </c>
      <c r="B42" s="5">
        <v>9</v>
      </c>
      <c r="C42" s="6" t="s">
        <v>28</v>
      </c>
      <c r="D42" s="7">
        <v>0.44</v>
      </c>
      <c r="E42" s="7">
        <v>0.27500000000000002</v>
      </c>
      <c r="F42" s="7">
        <v>0.55000000000000004</v>
      </c>
      <c r="G42" s="7">
        <v>0.44</v>
      </c>
      <c r="H42" s="7">
        <v>0.495</v>
      </c>
      <c r="I42" s="7">
        <v>0.44</v>
      </c>
      <c r="J42" s="7">
        <v>0.44</v>
      </c>
      <c r="K42" s="7">
        <v>0.15</v>
      </c>
      <c r="L42" s="7">
        <v>0.15</v>
      </c>
      <c r="M42" s="7">
        <v>0.15</v>
      </c>
      <c r="N42" s="7">
        <v>0.15</v>
      </c>
      <c r="O42" s="7">
        <v>0.15</v>
      </c>
      <c r="P42" s="7">
        <v>0.15</v>
      </c>
      <c r="Q42" s="7">
        <v>0.15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0.84</v>
      </c>
      <c r="Z42" s="7">
        <v>0.84</v>
      </c>
      <c r="AA42" s="7">
        <v>0.84</v>
      </c>
      <c r="AB42" s="7">
        <v>0.84</v>
      </c>
      <c r="AC42" s="7">
        <v>0.84</v>
      </c>
      <c r="AD42" s="7">
        <v>0.84</v>
      </c>
      <c r="AE42" s="7">
        <v>0.84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3.1E-2</v>
      </c>
      <c r="AU42" s="7">
        <v>0.219</v>
      </c>
      <c r="AV42" s="7">
        <v>0.21099999999999999</v>
      </c>
      <c r="AW42" s="7">
        <v>0.219</v>
      </c>
      <c r="AX42" s="7">
        <v>0.219</v>
      </c>
      <c r="AY42" s="7">
        <v>0.219</v>
      </c>
      <c r="AZ42" s="7">
        <v>0.219</v>
      </c>
      <c r="BA42" s="7">
        <v>0.6</v>
      </c>
      <c r="BB42" s="7">
        <v>0.6</v>
      </c>
      <c r="BC42" s="7">
        <v>0.6</v>
      </c>
      <c r="BD42" s="7">
        <v>0.6</v>
      </c>
      <c r="BE42" s="7">
        <v>0.6</v>
      </c>
      <c r="BF42" s="7">
        <v>0.6</v>
      </c>
      <c r="BG42" s="7">
        <v>0.6</v>
      </c>
      <c r="BH42" s="7">
        <v>0</v>
      </c>
      <c r="BI42" s="7">
        <v>0</v>
      </c>
      <c r="BJ42" s="7">
        <v>0</v>
      </c>
      <c r="BK42" s="7">
        <v>0</v>
      </c>
      <c r="BL42" s="7">
        <v>0.3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f t="shared" si="6"/>
        <v>15.846999999999996</v>
      </c>
      <c r="CD42" s="7">
        <f t="shared" si="1"/>
        <v>63.387999999999984</v>
      </c>
      <c r="CE42" s="7">
        <f t="shared" si="2"/>
        <v>5.033007199999999E-2</v>
      </c>
      <c r="CF42">
        <f t="shared" si="3"/>
        <v>0</v>
      </c>
      <c r="CG42">
        <f t="shared" si="4"/>
        <v>0</v>
      </c>
      <c r="CH42">
        <f t="shared" si="5"/>
        <v>0</v>
      </c>
    </row>
    <row r="43" spans="1:86" ht="14.25" customHeight="1" x14ac:dyDescent="0.35">
      <c r="A43" s="78" t="s">
        <v>19</v>
      </c>
      <c r="B43" s="5">
        <v>10</v>
      </c>
      <c r="C43" s="6" t="s">
        <v>29</v>
      </c>
      <c r="D43" s="7">
        <v>0.18</v>
      </c>
      <c r="E43" s="7">
        <v>0.16800000000000001</v>
      </c>
      <c r="F43" s="7">
        <v>0.192</v>
      </c>
      <c r="G43" s="7">
        <v>0.20399999999999999</v>
      </c>
      <c r="H43" s="7">
        <v>0.192</v>
      </c>
      <c r="I43" s="7">
        <v>0.18</v>
      </c>
      <c r="J43" s="7">
        <v>0.192</v>
      </c>
      <c r="K43" s="7">
        <v>9.6000000000000002E-2</v>
      </c>
      <c r="L43" s="7">
        <v>0.104</v>
      </c>
      <c r="M43" s="7">
        <v>0.112</v>
      </c>
      <c r="N43" s="7">
        <v>0.112</v>
      </c>
      <c r="O43" s="7">
        <v>0.112</v>
      </c>
      <c r="P43" s="7">
        <v>0.12</v>
      </c>
      <c r="Q43" s="7">
        <v>0.112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0.432</v>
      </c>
      <c r="Z43" s="7">
        <v>0.432</v>
      </c>
      <c r="AA43" s="7">
        <v>0.432</v>
      </c>
      <c r="AB43" s="7">
        <v>0.432</v>
      </c>
      <c r="AC43" s="7">
        <v>0.432</v>
      </c>
      <c r="AD43" s="7">
        <v>0.432</v>
      </c>
      <c r="AE43" s="7">
        <v>0.432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0.24</v>
      </c>
      <c r="AU43" s="7">
        <v>0.24</v>
      </c>
      <c r="AV43" s="7">
        <v>0.16</v>
      </c>
      <c r="AW43" s="7">
        <v>0.11</v>
      </c>
      <c r="AX43" s="7">
        <v>0.11</v>
      </c>
      <c r="AY43" s="7">
        <v>0.17499999999999999</v>
      </c>
      <c r="AZ43" s="7">
        <v>0.17499999999999999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f t="shared" si="6"/>
        <v>6.3100000000000023</v>
      </c>
      <c r="CD43" s="7">
        <f t="shared" si="1"/>
        <v>25.240000000000009</v>
      </c>
      <c r="CE43" s="7">
        <f t="shared" si="2"/>
        <v>2.0040560000000006E-2</v>
      </c>
      <c r="CF43">
        <f t="shared" si="3"/>
        <v>0</v>
      </c>
      <c r="CG43">
        <f t="shared" si="4"/>
        <v>0</v>
      </c>
      <c r="CH43">
        <f t="shared" si="5"/>
        <v>0</v>
      </c>
    </row>
    <row r="44" spans="1:86" ht="14.25" customHeight="1" x14ac:dyDescent="0.35">
      <c r="A44" s="78" t="s">
        <v>19</v>
      </c>
      <c r="B44" s="5">
        <v>11</v>
      </c>
      <c r="C44" s="6" t="s">
        <v>30</v>
      </c>
      <c r="D44" s="7">
        <v>1</v>
      </c>
      <c r="E44" s="7">
        <v>0.7</v>
      </c>
      <c r="F44" s="7">
        <v>0.9</v>
      </c>
      <c r="G44" s="7">
        <v>0.4</v>
      </c>
      <c r="H44" s="7">
        <v>0.55000000000000004</v>
      </c>
      <c r="I44" s="7">
        <v>0.7</v>
      </c>
      <c r="J44" s="7">
        <v>1</v>
      </c>
      <c r="K44" s="7">
        <v>0.32700000000000001</v>
      </c>
      <c r="L44" s="7">
        <v>0.434</v>
      </c>
      <c r="M44" s="7">
        <v>0.32700000000000001</v>
      </c>
      <c r="N44" s="7">
        <v>0.375</v>
      </c>
      <c r="O44" s="7">
        <v>9.1999999999999998E-2</v>
      </c>
      <c r="P44" s="7">
        <v>0.434</v>
      </c>
      <c r="Q44" s="7">
        <v>0.32700000000000001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0.12</v>
      </c>
      <c r="Z44" s="7">
        <v>0.12</v>
      </c>
      <c r="AA44" s="7">
        <v>0.12</v>
      </c>
      <c r="AB44" s="7">
        <v>0.12</v>
      </c>
      <c r="AC44" s="7">
        <v>0.12</v>
      </c>
      <c r="AD44" s="7">
        <v>0.12</v>
      </c>
      <c r="AE44" s="7">
        <v>0.12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0.16900000000000001</v>
      </c>
      <c r="AU44" s="7">
        <v>0.33900000000000002</v>
      </c>
      <c r="AV44" s="7">
        <v>0.20899999999999999</v>
      </c>
      <c r="AW44" s="7">
        <v>3.9E-2</v>
      </c>
      <c r="AX44" s="7">
        <v>3.9E-2</v>
      </c>
      <c r="AY44" s="7">
        <v>3.9E-2</v>
      </c>
      <c r="AZ44" s="7">
        <v>0.439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f t="shared" si="6"/>
        <v>9.6789999999999967</v>
      </c>
      <c r="CD44" s="7">
        <f t="shared" ref="CD44:CD72" si="22">CC44*4</f>
        <v>38.715999999999987</v>
      </c>
      <c r="CE44" s="7">
        <f t="shared" ref="CE44:CE72" si="23">CD44*0.000794</f>
        <v>3.0740503999999988E-2</v>
      </c>
      <c r="CF44">
        <f t="shared" ref="CF44:CF72" si="24">AVERAGE(R44:X44)</f>
        <v>0</v>
      </c>
      <c r="CG44">
        <f t="shared" ref="CG44:CG72" si="25">AVERAGE(AF44:AL44)</f>
        <v>0</v>
      </c>
      <c r="CH44">
        <f t="shared" ref="CH44:CH72" si="26">AVERAGE(AM44:AS44)</f>
        <v>0</v>
      </c>
    </row>
    <row r="45" spans="1:86" ht="14.25" customHeight="1" x14ac:dyDescent="0.35">
      <c r="A45" s="78" t="s">
        <v>19</v>
      </c>
      <c r="B45" s="5">
        <v>12</v>
      </c>
      <c r="C45" s="6" t="s">
        <v>31</v>
      </c>
      <c r="D45" s="7">
        <v>0.71</v>
      </c>
      <c r="E45" s="7">
        <v>0.99399999999999999</v>
      </c>
      <c r="F45" s="7">
        <v>0.88900000000000001</v>
      </c>
      <c r="G45" s="7">
        <v>0.65500000000000003</v>
      </c>
      <c r="H45" s="7">
        <v>0.36799999999999999</v>
      </c>
      <c r="I45" s="7">
        <v>0.35</v>
      </c>
      <c r="J45" s="7">
        <v>0.40400000000000003</v>
      </c>
      <c r="K45" s="7">
        <v>0.126</v>
      </c>
      <c r="L45" s="7">
        <v>8.4000000000000005E-2</v>
      </c>
      <c r="M45" s="7">
        <v>0.158</v>
      </c>
      <c r="N45" s="7">
        <v>0.113</v>
      </c>
      <c r="O45" s="7">
        <v>0.155</v>
      </c>
      <c r="P45" s="7">
        <v>0.14699999999999999</v>
      </c>
      <c r="Q45" s="7">
        <v>0.17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0.432</v>
      </c>
      <c r="Z45" s="7">
        <v>0.432</v>
      </c>
      <c r="AA45" s="7">
        <v>0.432</v>
      </c>
      <c r="AB45" s="7">
        <v>0.432</v>
      </c>
      <c r="AC45" s="7">
        <v>0.432</v>
      </c>
      <c r="AD45" s="7">
        <v>0.432</v>
      </c>
      <c r="AE45" s="7">
        <v>0.432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0.154</v>
      </c>
      <c r="AU45" s="7">
        <v>0.17699999999999999</v>
      </c>
      <c r="AV45" s="7">
        <v>0.158</v>
      </c>
      <c r="AW45" s="7">
        <v>0.19700000000000001</v>
      </c>
      <c r="AX45" s="7">
        <v>0.17699999999999999</v>
      </c>
      <c r="AY45" s="7">
        <v>0.154</v>
      </c>
      <c r="AZ45" s="7">
        <v>0.19400000000000001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0.23200000000000001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f t="shared" si="6"/>
        <v>9.7900000000000009</v>
      </c>
      <c r="CD45" s="7">
        <f t="shared" si="22"/>
        <v>39.160000000000004</v>
      </c>
      <c r="CE45" s="7">
        <f t="shared" si="23"/>
        <v>3.1093040000000002E-2</v>
      </c>
      <c r="CF45">
        <f t="shared" si="24"/>
        <v>0</v>
      </c>
      <c r="CG45">
        <f t="shared" si="25"/>
        <v>0</v>
      </c>
      <c r="CH45">
        <f t="shared" si="26"/>
        <v>0</v>
      </c>
    </row>
    <row r="46" spans="1:86" ht="14.25" customHeight="1" x14ac:dyDescent="0.35">
      <c r="A46" s="78" t="s">
        <v>19</v>
      </c>
      <c r="B46" s="5">
        <v>13</v>
      </c>
      <c r="C46" s="6" t="s">
        <v>32</v>
      </c>
      <c r="D46" s="7">
        <v>0.24299999999999999</v>
      </c>
      <c r="E46" s="7">
        <v>0.432</v>
      </c>
      <c r="F46" s="7">
        <v>0.23400000000000001</v>
      </c>
      <c r="G46" s="7">
        <v>0.28799999999999998</v>
      </c>
      <c r="H46" s="7">
        <v>0.28799999999999998</v>
      </c>
      <c r="I46" s="7">
        <v>0.28799999999999998</v>
      </c>
      <c r="J46" s="7">
        <v>0.24299999999999999</v>
      </c>
      <c r="K46" s="7">
        <v>0.108</v>
      </c>
      <c r="L46" s="7">
        <v>6.8000000000000005E-2</v>
      </c>
      <c r="M46" s="7">
        <v>0.104</v>
      </c>
      <c r="N46" s="7">
        <v>0.128</v>
      </c>
      <c r="O46" s="7">
        <v>0.128</v>
      </c>
      <c r="P46" s="7">
        <v>0.128</v>
      </c>
      <c r="Q46" s="7">
        <v>0.108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0.432</v>
      </c>
      <c r="Z46" s="7">
        <v>0.432</v>
      </c>
      <c r="AA46" s="7">
        <v>0.432</v>
      </c>
      <c r="AB46" s="7">
        <v>0.432</v>
      </c>
      <c r="AC46" s="7">
        <v>0.432</v>
      </c>
      <c r="AD46" s="7">
        <v>0.432</v>
      </c>
      <c r="AE46" s="7">
        <v>0.432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0.05</v>
      </c>
      <c r="AU46" s="7">
        <v>0.46400000000000002</v>
      </c>
      <c r="AV46" s="7">
        <v>7.8E-2</v>
      </c>
      <c r="AW46" s="7">
        <v>0.14799999999999999</v>
      </c>
      <c r="AX46" s="7">
        <v>0.14799999999999999</v>
      </c>
      <c r="AY46" s="7">
        <v>7.8E-2</v>
      </c>
      <c r="AZ46" s="7">
        <v>4.3999999999999997E-2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0.51900000000000002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f t="shared" si="6"/>
        <v>7.341000000000002</v>
      </c>
      <c r="CD46" s="7">
        <f t="shared" si="22"/>
        <v>29.364000000000008</v>
      </c>
      <c r="CE46" s="7">
        <f t="shared" si="23"/>
        <v>2.3315016000000008E-2</v>
      </c>
      <c r="CF46">
        <f t="shared" si="24"/>
        <v>0</v>
      </c>
      <c r="CG46">
        <f t="shared" si="25"/>
        <v>0</v>
      </c>
      <c r="CH46">
        <f t="shared" si="26"/>
        <v>0</v>
      </c>
    </row>
    <row r="47" spans="1:86" ht="14.25" customHeight="1" x14ac:dyDescent="0.35">
      <c r="A47" s="78" t="s">
        <v>19</v>
      </c>
      <c r="B47" s="5">
        <v>14</v>
      </c>
      <c r="C47" s="6" t="s">
        <v>33</v>
      </c>
      <c r="D47" s="7">
        <v>0.35</v>
      </c>
      <c r="E47" s="7">
        <v>0.35</v>
      </c>
      <c r="F47" s="7">
        <v>0.35</v>
      </c>
      <c r="G47" s="7">
        <v>0.35</v>
      </c>
      <c r="H47" s="7">
        <v>0.35</v>
      </c>
      <c r="I47" s="7">
        <v>0.35</v>
      </c>
      <c r="J47" s="7">
        <v>0.35</v>
      </c>
      <c r="K47" s="7">
        <v>0.05</v>
      </c>
      <c r="L47" s="7">
        <v>0.05</v>
      </c>
      <c r="M47" s="7">
        <v>0.05</v>
      </c>
      <c r="N47" s="7">
        <v>0.05</v>
      </c>
      <c r="O47" s="7">
        <v>0.05</v>
      </c>
      <c r="P47" s="7">
        <v>0.05</v>
      </c>
      <c r="Q47" s="7">
        <v>0.05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0.432</v>
      </c>
      <c r="Z47" s="7">
        <v>0.432</v>
      </c>
      <c r="AA47" s="7">
        <v>0.432</v>
      </c>
      <c r="AB47" s="7">
        <v>0.432</v>
      </c>
      <c r="AC47" s="7">
        <v>0.432</v>
      </c>
      <c r="AD47" s="7">
        <v>0.432</v>
      </c>
      <c r="AE47" s="7">
        <v>0.432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3.1E-2</v>
      </c>
      <c r="AU47" s="7">
        <v>0.219</v>
      </c>
      <c r="AV47" s="7">
        <v>0.21099999999999999</v>
      </c>
      <c r="AW47" s="7">
        <v>0.219</v>
      </c>
      <c r="AX47" s="7">
        <v>0.219</v>
      </c>
      <c r="AY47" s="7">
        <v>0.219</v>
      </c>
      <c r="AZ47" s="7">
        <v>0.219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0.4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f t="shared" si="6"/>
        <v>7.5610000000000026</v>
      </c>
      <c r="CD47" s="7">
        <f t="shared" si="22"/>
        <v>30.24400000000001</v>
      </c>
      <c r="CE47" s="7">
        <f t="shared" si="23"/>
        <v>2.4013736000000008E-2</v>
      </c>
      <c r="CF47">
        <f t="shared" si="24"/>
        <v>0</v>
      </c>
      <c r="CG47">
        <f t="shared" si="25"/>
        <v>0</v>
      </c>
      <c r="CH47">
        <f t="shared" si="26"/>
        <v>0</v>
      </c>
    </row>
    <row r="48" spans="1:86" ht="14.25" customHeight="1" x14ac:dyDescent="0.35">
      <c r="A48" s="78" t="s">
        <v>19</v>
      </c>
      <c r="B48" s="5">
        <v>15</v>
      </c>
      <c r="C48" s="6" t="s">
        <v>34</v>
      </c>
      <c r="D48" s="7">
        <v>0.192</v>
      </c>
      <c r="E48" s="7">
        <v>0.14399999999999999</v>
      </c>
      <c r="F48" s="7">
        <v>0.24</v>
      </c>
      <c r="G48" s="7">
        <v>0.192</v>
      </c>
      <c r="H48" s="7">
        <v>0.12</v>
      </c>
      <c r="I48" s="7">
        <v>0.12</v>
      </c>
      <c r="J48" s="7">
        <v>0.12</v>
      </c>
      <c r="K48" s="7">
        <v>0.104</v>
      </c>
      <c r="L48" s="7">
        <v>0.104</v>
      </c>
      <c r="M48" s="7">
        <v>0.112</v>
      </c>
      <c r="N48" s="7">
        <v>0.12</v>
      </c>
      <c r="O48" s="7">
        <v>9.6000000000000002E-2</v>
      </c>
      <c r="P48" s="7">
        <v>0.12</v>
      </c>
      <c r="Q48" s="7">
        <v>9.6000000000000002E-2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0.432</v>
      </c>
      <c r="Z48" s="7">
        <v>0.432</v>
      </c>
      <c r="AA48" s="7">
        <v>0.432</v>
      </c>
      <c r="AB48" s="7">
        <v>0.432</v>
      </c>
      <c r="AC48" s="7">
        <v>0.432</v>
      </c>
      <c r="AD48" s="7">
        <v>0.432</v>
      </c>
      <c r="AE48" s="7">
        <v>0.432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0.16</v>
      </c>
      <c r="AU48" s="7">
        <v>0.16</v>
      </c>
      <c r="AV48" s="7">
        <v>9.5000000000000001E-2</v>
      </c>
      <c r="AW48" s="7">
        <v>9.5000000000000001E-2</v>
      </c>
      <c r="AX48" s="7">
        <v>0.16</v>
      </c>
      <c r="AY48" s="7">
        <v>0.16</v>
      </c>
      <c r="AZ48" s="7">
        <v>9.5000000000000001E-2</v>
      </c>
      <c r="BA48" s="7">
        <v>0.76800000000000002</v>
      </c>
      <c r="BB48" s="7">
        <v>0</v>
      </c>
      <c r="BC48" s="7">
        <v>0</v>
      </c>
      <c r="BD48" s="7">
        <v>0</v>
      </c>
      <c r="BE48" s="7">
        <v>0.14399999999999999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f t="shared" si="6"/>
        <v>6.7410000000000014</v>
      </c>
      <c r="CD48" s="7">
        <f t="shared" si="22"/>
        <v>26.964000000000006</v>
      </c>
      <c r="CE48" s="7">
        <f t="shared" si="23"/>
        <v>2.1409416000000004E-2</v>
      </c>
      <c r="CF48">
        <f t="shared" si="24"/>
        <v>0</v>
      </c>
      <c r="CG48">
        <f t="shared" si="25"/>
        <v>0</v>
      </c>
      <c r="CH48">
        <f t="shared" si="26"/>
        <v>0</v>
      </c>
    </row>
    <row r="49" spans="1:86" ht="14.25" customHeight="1" x14ac:dyDescent="0.35">
      <c r="A49" s="79" t="s">
        <v>37</v>
      </c>
      <c r="B49" s="9">
        <v>19</v>
      </c>
      <c r="C49" s="10" t="s">
        <v>39</v>
      </c>
      <c r="D49" s="11">
        <v>0.4</v>
      </c>
      <c r="E49" s="11">
        <v>0.36</v>
      </c>
      <c r="F49" s="11">
        <v>0.4</v>
      </c>
      <c r="G49" s="11">
        <v>0.46</v>
      </c>
      <c r="H49" s="11">
        <v>0.6</v>
      </c>
      <c r="I49" s="11">
        <v>0.36</v>
      </c>
      <c r="J49" s="11">
        <v>0.44</v>
      </c>
      <c r="K49" s="11">
        <v>0.06</v>
      </c>
      <c r="L49" s="11">
        <v>0.06</v>
      </c>
      <c r="M49" s="11">
        <v>0.05</v>
      </c>
      <c r="N49" s="11">
        <v>0.09</v>
      </c>
      <c r="O49" s="11">
        <v>0.1</v>
      </c>
      <c r="P49" s="11">
        <v>0.05</v>
      </c>
      <c r="Q49" s="11">
        <v>0.06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0.43</v>
      </c>
      <c r="Z49" s="11">
        <v>0.43</v>
      </c>
      <c r="AA49" s="11">
        <v>0.43</v>
      </c>
      <c r="AB49" s="11">
        <v>0.43</v>
      </c>
      <c r="AC49" s="11">
        <v>0.43</v>
      </c>
      <c r="AD49" s="11">
        <v>0.43</v>
      </c>
      <c r="AE49" s="11">
        <v>0.43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0.15</v>
      </c>
      <c r="AU49" s="11">
        <v>0.1</v>
      </c>
      <c r="AV49" s="11">
        <v>0.1</v>
      </c>
      <c r="AW49" s="11">
        <v>0.15</v>
      </c>
      <c r="AX49" s="11">
        <v>0.04</v>
      </c>
      <c r="AY49" s="11">
        <v>0.05</v>
      </c>
      <c r="AZ49" s="11">
        <v>0.15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0</v>
      </c>
      <c r="BP49" s="14">
        <v>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4">
        <v>0</v>
      </c>
      <c r="BZ49" s="14">
        <v>0</v>
      </c>
      <c r="CA49" s="14">
        <v>0</v>
      </c>
      <c r="CB49" s="14">
        <v>0</v>
      </c>
      <c r="CC49" s="14">
        <f t="shared" si="6"/>
        <v>7.2399999999999984</v>
      </c>
      <c r="CD49" s="13">
        <f t="shared" si="22"/>
        <v>28.959999999999994</v>
      </c>
      <c r="CE49" s="13">
        <f t="shared" si="23"/>
        <v>2.2994239999999996E-2</v>
      </c>
      <c r="CF49">
        <f t="shared" si="24"/>
        <v>0</v>
      </c>
      <c r="CG49">
        <f t="shared" si="25"/>
        <v>0</v>
      </c>
      <c r="CH49">
        <f t="shared" si="26"/>
        <v>0</v>
      </c>
    </row>
    <row r="50" spans="1:86" ht="14.25" customHeight="1" x14ac:dyDescent="0.35">
      <c r="A50" s="79" t="s">
        <v>37</v>
      </c>
      <c r="B50" s="9">
        <v>21</v>
      </c>
      <c r="C50" s="10" t="s">
        <v>47</v>
      </c>
      <c r="D50" s="11">
        <v>0.3</v>
      </c>
      <c r="E50" s="11">
        <v>0.28000000000000003</v>
      </c>
      <c r="F50" s="11">
        <v>0.44</v>
      </c>
      <c r="G50" s="11">
        <v>0.64</v>
      </c>
      <c r="H50" s="11">
        <v>0.32</v>
      </c>
      <c r="I50" s="11">
        <v>0.6</v>
      </c>
      <c r="J50" s="11">
        <v>0.44</v>
      </c>
      <c r="K50" s="11">
        <v>0.05</v>
      </c>
      <c r="L50" s="11">
        <v>0.02</v>
      </c>
      <c r="M50" s="11">
        <v>0.04</v>
      </c>
      <c r="N50" s="11">
        <v>0.04</v>
      </c>
      <c r="O50" s="11">
        <v>0.02</v>
      </c>
      <c r="P50" s="11">
        <v>0.05</v>
      </c>
      <c r="Q50" s="11">
        <v>0.05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0.1</v>
      </c>
      <c r="Z50" s="11">
        <v>0.11</v>
      </c>
      <c r="AA50" s="11">
        <v>0.13</v>
      </c>
      <c r="AB50" s="11">
        <v>0.11</v>
      </c>
      <c r="AC50" s="11">
        <v>0.08</v>
      </c>
      <c r="AD50" s="11">
        <v>0.2</v>
      </c>
      <c r="AE50" s="11">
        <v>0.18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0.03</v>
      </c>
      <c r="AU50" s="11">
        <v>0.06</v>
      </c>
      <c r="AV50" s="11">
        <v>0.06</v>
      </c>
      <c r="AW50" s="11">
        <v>0.06</v>
      </c>
      <c r="AX50" s="11">
        <v>0.15</v>
      </c>
      <c r="AY50" s="11">
        <v>0.06</v>
      </c>
      <c r="AZ50" s="11">
        <v>0.06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4">
        <v>0</v>
      </c>
      <c r="BI50" s="14">
        <v>0.1</v>
      </c>
      <c r="BJ50" s="14">
        <v>0</v>
      </c>
      <c r="BK50" s="14">
        <v>0</v>
      </c>
      <c r="BL50" s="14">
        <v>0.1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0</v>
      </c>
      <c r="BY50" s="14">
        <v>0</v>
      </c>
      <c r="BZ50" s="14">
        <v>0</v>
      </c>
      <c r="CA50" s="14">
        <v>0</v>
      </c>
      <c r="CB50" s="14">
        <v>0</v>
      </c>
      <c r="CC50" s="14">
        <f t="shared" si="6"/>
        <v>4.8799999999999972</v>
      </c>
      <c r="CD50" s="13">
        <f t="shared" si="22"/>
        <v>19.519999999999989</v>
      </c>
      <c r="CE50" s="13">
        <f t="shared" si="23"/>
        <v>1.5498879999999991E-2</v>
      </c>
      <c r="CF50">
        <f t="shared" si="24"/>
        <v>0</v>
      </c>
      <c r="CG50">
        <f t="shared" si="25"/>
        <v>0</v>
      </c>
      <c r="CH50">
        <f t="shared" si="26"/>
        <v>0</v>
      </c>
    </row>
    <row r="51" spans="1:86" ht="14.25" customHeight="1" x14ac:dyDescent="0.35">
      <c r="A51" s="79" t="s">
        <v>37</v>
      </c>
      <c r="B51" s="9">
        <v>22</v>
      </c>
      <c r="C51" s="10" t="s">
        <v>48</v>
      </c>
      <c r="D51" s="11">
        <v>0.63</v>
      </c>
      <c r="E51" s="11">
        <v>0.63</v>
      </c>
      <c r="F51" s="11">
        <v>0.63</v>
      </c>
      <c r="G51" s="11">
        <v>0.45</v>
      </c>
      <c r="H51" s="11">
        <v>0.63</v>
      </c>
      <c r="I51" s="11">
        <v>0.63</v>
      </c>
      <c r="J51" s="11">
        <v>0.72</v>
      </c>
      <c r="K51" s="11">
        <v>0.03</v>
      </c>
      <c r="L51" s="11">
        <v>7.0000000000000007E-2</v>
      </c>
      <c r="M51" s="11">
        <v>0.05</v>
      </c>
      <c r="N51" s="11">
        <v>0.05</v>
      </c>
      <c r="O51" s="11">
        <v>0.05</v>
      </c>
      <c r="P51" s="11">
        <v>0.05</v>
      </c>
      <c r="Q51" s="11">
        <v>0.05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0.43</v>
      </c>
      <c r="Z51" s="11">
        <v>0.43</v>
      </c>
      <c r="AA51" s="11">
        <v>0.43</v>
      </c>
      <c r="AB51" s="11">
        <v>0.36</v>
      </c>
      <c r="AC51" s="11">
        <v>0.43</v>
      </c>
      <c r="AD51" s="11">
        <v>0.43</v>
      </c>
      <c r="AE51" s="11">
        <v>0.43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0.36</v>
      </c>
      <c r="AU51" s="11">
        <v>0.14000000000000001</v>
      </c>
      <c r="AV51" s="11">
        <v>0.18</v>
      </c>
      <c r="AW51" s="11">
        <v>0.34</v>
      </c>
      <c r="AX51" s="11">
        <v>0.16</v>
      </c>
      <c r="AY51" s="11">
        <v>0.22</v>
      </c>
      <c r="AZ51" s="11">
        <v>0.28000000000000003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0</v>
      </c>
      <c r="BX51" s="14">
        <v>0</v>
      </c>
      <c r="BY51" s="14">
        <v>0</v>
      </c>
      <c r="BZ51" s="14">
        <v>0</v>
      </c>
      <c r="CA51" s="14">
        <v>0</v>
      </c>
      <c r="CB51" s="14">
        <v>0</v>
      </c>
      <c r="CC51" s="14">
        <f t="shared" si="6"/>
        <v>9.2899999999999991</v>
      </c>
      <c r="CD51" s="13">
        <f t="shared" si="22"/>
        <v>37.159999999999997</v>
      </c>
      <c r="CE51" s="13">
        <f t="shared" si="23"/>
        <v>2.9505039999999996E-2</v>
      </c>
      <c r="CF51">
        <f t="shared" si="24"/>
        <v>0</v>
      </c>
      <c r="CG51">
        <f t="shared" si="25"/>
        <v>0</v>
      </c>
      <c r="CH51">
        <f t="shared" si="26"/>
        <v>0</v>
      </c>
    </row>
    <row r="52" spans="1:86" ht="14.25" customHeight="1" x14ac:dyDescent="0.35">
      <c r="A52" s="79" t="s">
        <v>37</v>
      </c>
      <c r="B52" s="9">
        <v>24</v>
      </c>
      <c r="C52" s="10" t="s">
        <v>50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0.96</v>
      </c>
      <c r="L52" s="11">
        <v>0.72</v>
      </c>
      <c r="M52" s="11">
        <v>8.4000000000000005E-2</v>
      </c>
      <c r="N52" s="11">
        <v>8.4000000000000005E-2</v>
      </c>
      <c r="O52" s="11">
        <v>0.12</v>
      </c>
      <c r="P52" s="11">
        <v>0.6</v>
      </c>
      <c r="Q52" s="11">
        <v>7.1999999999999995E-2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0.18</v>
      </c>
      <c r="Z52" s="11">
        <v>0.14000000000000001</v>
      </c>
      <c r="AA52" s="11">
        <v>0.18</v>
      </c>
      <c r="AB52" s="11">
        <v>0.18</v>
      </c>
      <c r="AC52" s="11">
        <v>0.22</v>
      </c>
      <c r="AD52" s="11">
        <v>7.1999999999999995E-2</v>
      </c>
      <c r="AE52" s="11">
        <v>0.2</v>
      </c>
      <c r="AF52" s="11">
        <v>0.105</v>
      </c>
      <c r="AG52" s="11">
        <v>3.5000000000000003E-2</v>
      </c>
      <c r="AH52" s="11">
        <v>1.7999999999999999E-2</v>
      </c>
      <c r="AI52" s="11">
        <v>0</v>
      </c>
      <c r="AJ52" s="11">
        <v>7.0000000000000007E-2</v>
      </c>
      <c r="AK52" s="11">
        <v>0</v>
      </c>
      <c r="AL52" s="11">
        <v>35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0.98</v>
      </c>
      <c r="AU52" s="11">
        <v>4.2999999999999997E-2</v>
      </c>
      <c r="AV52" s="11">
        <v>6.3E-2</v>
      </c>
      <c r="AW52" s="11">
        <v>8.4000000000000005E-2</v>
      </c>
      <c r="AX52" s="11">
        <v>8.5000000000000006E-2</v>
      </c>
      <c r="AY52" s="11">
        <v>0.105</v>
      </c>
      <c r="AZ52" s="11">
        <v>0.10299999999999999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4">
        <v>2.5000000000000001E-2</v>
      </c>
      <c r="BI52" s="14">
        <v>2.9000000000000001E-2</v>
      </c>
      <c r="BJ52" s="14">
        <v>1.7999999999999999E-2</v>
      </c>
      <c r="BK52" s="14">
        <v>0</v>
      </c>
      <c r="BL52" s="14">
        <v>0.17499999999999999</v>
      </c>
      <c r="BM52" s="14">
        <v>0</v>
      </c>
      <c r="BN52" s="14">
        <v>0.18</v>
      </c>
      <c r="BO52" s="14">
        <v>0</v>
      </c>
      <c r="BP52" s="14">
        <v>0</v>
      </c>
      <c r="BQ52" s="14">
        <v>0</v>
      </c>
      <c r="BR52" s="14">
        <v>0</v>
      </c>
      <c r="BS52" s="14">
        <v>0</v>
      </c>
      <c r="BT52" s="14">
        <v>0</v>
      </c>
      <c r="BU52" s="14">
        <v>0</v>
      </c>
      <c r="BV52" s="14">
        <v>0</v>
      </c>
      <c r="BW52" s="14">
        <v>0</v>
      </c>
      <c r="BX52" s="14">
        <v>0</v>
      </c>
      <c r="BY52" s="14">
        <v>0</v>
      </c>
      <c r="BZ52" s="14">
        <v>0</v>
      </c>
      <c r="CA52" s="14">
        <v>0</v>
      </c>
      <c r="CB52" s="14">
        <v>0</v>
      </c>
      <c r="CC52" s="14">
        <f t="shared" si="6"/>
        <v>40.93</v>
      </c>
      <c r="CD52" s="13">
        <f t="shared" si="22"/>
        <v>163.72</v>
      </c>
      <c r="CE52" s="13">
        <f t="shared" si="23"/>
        <v>0.12999368</v>
      </c>
      <c r="CF52">
        <f t="shared" si="24"/>
        <v>0</v>
      </c>
      <c r="CG52">
        <f t="shared" si="25"/>
        <v>5.0325714285714289</v>
      </c>
      <c r="CH52">
        <f t="shared" si="26"/>
        <v>0</v>
      </c>
    </row>
    <row r="53" spans="1:86" ht="14.25" customHeight="1" x14ac:dyDescent="0.35">
      <c r="A53" s="79" t="s">
        <v>37</v>
      </c>
      <c r="B53" s="9">
        <v>28</v>
      </c>
      <c r="C53" s="10" t="s">
        <v>54</v>
      </c>
      <c r="D53" s="11">
        <v>0.45</v>
      </c>
      <c r="E53" s="11">
        <v>0.45</v>
      </c>
      <c r="F53" s="11">
        <v>0.495</v>
      </c>
      <c r="G53" s="11">
        <v>0.45</v>
      </c>
      <c r="H53" s="11">
        <v>0.45</v>
      </c>
      <c r="I53" s="11">
        <v>0.54</v>
      </c>
      <c r="J53" s="11">
        <v>0.45</v>
      </c>
      <c r="K53" s="11">
        <v>0.252</v>
      </c>
      <c r="L53" s="11">
        <v>0.245</v>
      </c>
      <c r="M53" s="11">
        <v>0.252</v>
      </c>
      <c r="N53" s="11">
        <v>0.252</v>
      </c>
      <c r="O53" s="11">
        <v>0.252</v>
      </c>
      <c r="P53" s="11">
        <v>0.252</v>
      </c>
      <c r="Q53" s="11">
        <v>0.252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/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0.14899999999999999</v>
      </c>
      <c r="AU53" s="11">
        <v>0.05</v>
      </c>
      <c r="AV53" s="11">
        <v>0.14899999999999999</v>
      </c>
      <c r="AW53" s="11">
        <v>7.4999999999999997E-2</v>
      </c>
      <c r="AX53" s="11">
        <v>0.14099999999999999</v>
      </c>
      <c r="AY53" s="11">
        <v>0.14099999999999999</v>
      </c>
      <c r="AZ53" s="11">
        <v>0.17399999999999999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4">
        <v>0</v>
      </c>
      <c r="BI53" s="14">
        <v>0.35</v>
      </c>
      <c r="BJ53" s="14">
        <v>0</v>
      </c>
      <c r="BK53" s="14">
        <v>0.35</v>
      </c>
      <c r="BL53" s="14">
        <v>0</v>
      </c>
      <c r="BM53" s="14">
        <v>0</v>
      </c>
      <c r="BN53" s="14">
        <v>0</v>
      </c>
      <c r="BO53" s="14">
        <v>0</v>
      </c>
      <c r="BP53" s="14">
        <v>0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0</v>
      </c>
      <c r="BX53" s="14">
        <v>0</v>
      </c>
      <c r="BY53" s="14">
        <v>0</v>
      </c>
      <c r="BZ53" s="14">
        <v>0</v>
      </c>
      <c r="CA53" s="14">
        <v>0</v>
      </c>
      <c r="CB53" s="14">
        <v>0</v>
      </c>
      <c r="CC53" s="14">
        <f t="shared" si="6"/>
        <v>6.6209999999999987</v>
      </c>
      <c r="CD53" s="13">
        <f t="shared" si="22"/>
        <v>26.483999999999995</v>
      </c>
      <c r="CE53" s="13">
        <f t="shared" si="23"/>
        <v>2.1028295999999995E-2</v>
      </c>
      <c r="CF53">
        <f t="shared" si="24"/>
        <v>0</v>
      </c>
      <c r="CG53">
        <f t="shared" si="25"/>
        <v>0</v>
      </c>
      <c r="CH53">
        <f t="shared" si="26"/>
        <v>0</v>
      </c>
    </row>
    <row r="54" spans="1:86" ht="14.25" customHeight="1" x14ac:dyDescent="0.35">
      <c r="A54" s="79" t="s">
        <v>37</v>
      </c>
      <c r="B54" s="9">
        <v>29</v>
      </c>
      <c r="C54" s="10" t="s">
        <v>55</v>
      </c>
      <c r="D54" s="11">
        <v>0.72</v>
      </c>
      <c r="E54" s="11">
        <v>0.72</v>
      </c>
      <c r="F54" s="11">
        <v>0.54</v>
      </c>
      <c r="G54" s="11">
        <v>0.54</v>
      </c>
      <c r="H54" s="11">
        <v>0.72</v>
      </c>
      <c r="I54" s="11">
        <v>0.72</v>
      </c>
      <c r="J54" s="11">
        <v>0.72</v>
      </c>
      <c r="K54" s="11">
        <v>3.5000000000000003E-2</v>
      </c>
      <c r="L54" s="11">
        <v>3.5000000000000003E-2</v>
      </c>
      <c r="M54" s="11">
        <v>2.5000000000000001E-2</v>
      </c>
      <c r="N54" s="11">
        <v>2.5000000000000001E-2</v>
      </c>
      <c r="O54" s="11">
        <v>3.5000000000000003E-2</v>
      </c>
      <c r="P54" s="11">
        <v>3.5000000000000003E-2</v>
      </c>
      <c r="Q54" s="11">
        <v>3.5000000000000003E-2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0.126</v>
      </c>
      <c r="Z54" s="11">
        <v>0.126</v>
      </c>
      <c r="AA54" s="11">
        <v>5.3999999999999999E-2</v>
      </c>
      <c r="AB54" s="11">
        <v>5.3999999999999999E-2</v>
      </c>
      <c r="AC54" s="11">
        <v>0.126</v>
      </c>
      <c r="AD54" s="11">
        <v>0.126</v>
      </c>
      <c r="AE54" s="11">
        <v>0.126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0.19900000000000001</v>
      </c>
      <c r="AU54" s="11">
        <v>0.19900000000000001</v>
      </c>
      <c r="AV54" s="11">
        <v>0.19900000000000001</v>
      </c>
      <c r="AW54" s="11">
        <v>0.19900000000000001</v>
      </c>
      <c r="AX54" s="11">
        <v>6.6000000000000003E-2</v>
      </c>
      <c r="AY54" s="11">
        <v>0.19900000000000001</v>
      </c>
      <c r="AZ54" s="11">
        <v>0.19900000000000001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4">
        <v>0</v>
      </c>
      <c r="BI54" s="14">
        <v>0.6</v>
      </c>
      <c r="BJ54" s="14">
        <v>0</v>
      </c>
      <c r="BK54" s="14">
        <v>0</v>
      </c>
      <c r="BL54" s="14">
        <v>0</v>
      </c>
      <c r="BM54" s="14">
        <v>0</v>
      </c>
      <c r="BN54" s="14">
        <v>0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0</v>
      </c>
      <c r="BX54" s="14">
        <v>0</v>
      </c>
      <c r="BY54" s="14">
        <v>0</v>
      </c>
      <c r="BZ54" s="14">
        <v>0</v>
      </c>
      <c r="CA54" s="14">
        <v>0</v>
      </c>
      <c r="CB54" s="14">
        <v>0</v>
      </c>
      <c r="CC54" s="14">
        <f t="shared" si="6"/>
        <v>7.5030000000000019</v>
      </c>
      <c r="CD54" s="13">
        <f t="shared" si="22"/>
        <v>30.012000000000008</v>
      </c>
      <c r="CE54" s="13">
        <f t="shared" si="23"/>
        <v>2.3829528000000006E-2</v>
      </c>
      <c r="CF54">
        <f t="shared" si="24"/>
        <v>0</v>
      </c>
      <c r="CG54">
        <f t="shared" si="25"/>
        <v>0</v>
      </c>
      <c r="CH54">
        <f t="shared" si="26"/>
        <v>0</v>
      </c>
    </row>
    <row r="55" spans="1:86" ht="14.25" customHeight="1" x14ac:dyDescent="0.35">
      <c r="A55" s="79" t="s">
        <v>37</v>
      </c>
      <c r="B55" s="9">
        <v>30</v>
      </c>
      <c r="C55" s="10" t="s">
        <v>56</v>
      </c>
      <c r="D55" s="11">
        <v>0.6</v>
      </c>
      <c r="E55" s="11">
        <v>1.05</v>
      </c>
      <c r="F55" s="11">
        <v>0.9</v>
      </c>
      <c r="G55" s="11">
        <v>0.65</v>
      </c>
      <c r="H55" s="11">
        <v>1.05</v>
      </c>
      <c r="I55" s="11">
        <v>0.45</v>
      </c>
      <c r="J55" s="11">
        <v>0.6</v>
      </c>
      <c r="K55" s="11">
        <v>6.3E-2</v>
      </c>
      <c r="L55" s="11">
        <v>9.9000000000000005E-2</v>
      </c>
      <c r="M55" s="11">
        <v>9.9000000000000005E-2</v>
      </c>
      <c r="N55" s="11">
        <v>0.11700000000000001</v>
      </c>
      <c r="O55" s="11">
        <v>9.9000000000000005E-2</v>
      </c>
      <c r="P55" s="11">
        <v>0.81</v>
      </c>
      <c r="Q55" s="11">
        <v>0.108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0.28799999999999998</v>
      </c>
      <c r="Z55" s="11">
        <v>0.28799999999999998</v>
      </c>
      <c r="AA55" s="11">
        <v>0.28799999999999998</v>
      </c>
      <c r="AB55" s="11">
        <v>0.28799999999999998</v>
      </c>
      <c r="AC55" s="11">
        <v>0.28799999999999998</v>
      </c>
      <c r="AD55" s="11">
        <v>0.28799999999999998</v>
      </c>
      <c r="AE55" s="11">
        <v>0.28799999999999998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0.32</v>
      </c>
      <c r="AU55" s="11">
        <v>0.32</v>
      </c>
      <c r="AV55" s="11">
        <v>0.06</v>
      </c>
      <c r="AW55" s="11">
        <v>0.06</v>
      </c>
      <c r="AX55" s="11">
        <v>0.06</v>
      </c>
      <c r="AY55" s="11">
        <v>0.06</v>
      </c>
      <c r="AZ55" s="11">
        <v>0.32</v>
      </c>
      <c r="BA55" s="13">
        <v>1.2</v>
      </c>
      <c r="BB55" s="13">
        <v>1.2</v>
      </c>
      <c r="BC55" s="13">
        <v>1.2</v>
      </c>
      <c r="BD55" s="13">
        <v>1.2</v>
      </c>
      <c r="BE55" s="13">
        <v>1.2</v>
      </c>
      <c r="BF55" s="13">
        <v>1.2</v>
      </c>
      <c r="BG55" s="13">
        <v>1.2</v>
      </c>
      <c r="BH55" s="14">
        <v>0</v>
      </c>
      <c r="BI55" s="14">
        <v>0</v>
      </c>
      <c r="BJ55" s="14">
        <v>0</v>
      </c>
      <c r="BK55" s="14">
        <v>0.3</v>
      </c>
      <c r="BL55" s="14">
        <v>0</v>
      </c>
      <c r="BM55" s="14">
        <v>0</v>
      </c>
      <c r="BN55" s="14">
        <v>0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0</v>
      </c>
      <c r="BU55" s="14">
        <v>0</v>
      </c>
      <c r="BV55" s="14">
        <v>0</v>
      </c>
      <c r="BW55" s="14">
        <v>0</v>
      </c>
      <c r="BX55" s="14">
        <v>0</v>
      </c>
      <c r="BY55" s="14">
        <v>0</v>
      </c>
      <c r="BZ55" s="14">
        <v>0</v>
      </c>
      <c r="CA55" s="14">
        <v>0</v>
      </c>
      <c r="CB55" s="14">
        <v>0</v>
      </c>
      <c r="CC55" s="14">
        <f t="shared" si="6"/>
        <v>18.611000000000001</v>
      </c>
      <c r="CD55" s="13">
        <f t="shared" si="22"/>
        <v>74.444000000000003</v>
      </c>
      <c r="CE55" s="13">
        <f t="shared" si="23"/>
        <v>5.9108536000000003E-2</v>
      </c>
      <c r="CF55">
        <f t="shared" si="24"/>
        <v>0</v>
      </c>
      <c r="CG55">
        <f t="shared" si="25"/>
        <v>0</v>
      </c>
      <c r="CH55">
        <f t="shared" si="26"/>
        <v>0</v>
      </c>
    </row>
    <row r="56" spans="1:86" ht="14.25" customHeight="1" x14ac:dyDescent="0.35">
      <c r="A56" s="79" t="s">
        <v>37</v>
      </c>
      <c r="B56" s="9">
        <v>32</v>
      </c>
      <c r="C56" s="10" t="s">
        <v>58</v>
      </c>
      <c r="D56" s="11">
        <v>0.25</v>
      </c>
      <c r="E56" s="11">
        <v>0.25</v>
      </c>
      <c r="F56" s="11">
        <v>0.2</v>
      </c>
      <c r="G56" s="11">
        <v>0.3</v>
      </c>
      <c r="H56" s="11">
        <v>0.3</v>
      </c>
      <c r="I56" s="11">
        <v>0.25</v>
      </c>
      <c r="J56" s="11">
        <v>0.25</v>
      </c>
      <c r="K56" s="11">
        <v>0.18</v>
      </c>
      <c r="L56" s="11">
        <v>0.16200000000000001</v>
      </c>
      <c r="M56" s="11">
        <v>0.126</v>
      </c>
      <c r="N56" s="11">
        <v>0.19800000000000001</v>
      </c>
      <c r="O56" s="11">
        <v>0.19800000000000001</v>
      </c>
      <c r="P56" s="11">
        <v>0.108</v>
      </c>
      <c r="Q56" s="11">
        <v>0.19800000000000001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0.51600000000000001</v>
      </c>
      <c r="AU56" s="11">
        <v>0</v>
      </c>
      <c r="AV56" s="11">
        <v>0.48</v>
      </c>
      <c r="AW56" s="11">
        <v>0.61</v>
      </c>
      <c r="AX56" s="11">
        <v>0</v>
      </c>
      <c r="AY56" s="11">
        <v>0</v>
      </c>
      <c r="AZ56" s="11">
        <v>0.61</v>
      </c>
      <c r="BA56" s="13">
        <v>0</v>
      </c>
      <c r="BB56" s="13">
        <v>0.6</v>
      </c>
      <c r="BC56" s="13">
        <v>0</v>
      </c>
      <c r="BD56" s="13">
        <v>0.75600000000000001</v>
      </c>
      <c r="BE56" s="13">
        <v>0.75600000000000001</v>
      </c>
      <c r="BF56" s="13">
        <v>0.6</v>
      </c>
      <c r="BG56" s="13">
        <v>0</v>
      </c>
      <c r="BH56" s="14">
        <v>0</v>
      </c>
      <c r="BI56" s="14">
        <v>0</v>
      </c>
      <c r="BJ56" s="14">
        <v>0</v>
      </c>
      <c r="BK56" s="14">
        <v>0.35</v>
      </c>
      <c r="BL56" s="14">
        <v>0</v>
      </c>
      <c r="BM56" s="14">
        <v>0</v>
      </c>
      <c r="BN56" s="14">
        <v>0</v>
      </c>
      <c r="BO56" s="14">
        <v>0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0</v>
      </c>
      <c r="BV56" s="14">
        <v>0</v>
      </c>
      <c r="BW56" s="14">
        <v>0</v>
      </c>
      <c r="BX56" s="14">
        <v>0</v>
      </c>
      <c r="BY56" s="14">
        <v>0</v>
      </c>
      <c r="BZ56" s="14">
        <v>0</v>
      </c>
      <c r="CA56" s="14">
        <v>0</v>
      </c>
      <c r="CB56" s="14">
        <v>0</v>
      </c>
      <c r="CC56" s="14">
        <f t="shared" si="6"/>
        <v>8.2479999999999993</v>
      </c>
      <c r="CD56" s="13">
        <f t="shared" si="22"/>
        <v>32.991999999999997</v>
      </c>
      <c r="CE56" s="13">
        <f t="shared" si="23"/>
        <v>2.6195647999999998E-2</v>
      </c>
      <c r="CF56">
        <f t="shared" si="24"/>
        <v>0</v>
      </c>
      <c r="CG56">
        <f t="shared" si="25"/>
        <v>0</v>
      </c>
      <c r="CH56">
        <f t="shared" si="26"/>
        <v>0</v>
      </c>
    </row>
    <row r="57" spans="1:86" ht="14.25" customHeight="1" x14ac:dyDescent="0.35">
      <c r="A57" s="80" t="s">
        <v>90</v>
      </c>
      <c r="B57" s="18">
        <v>36</v>
      </c>
      <c r="C57" s="19" t="s">
        <v>62</v>
      </c>
      <c r="D57" s="20">
        <f t="shared" ref="D57:J57" si="27">45/1000</f>
        <v>4.4999999999999998E-2</v>
      </c>
      <c r="E57" s="20">
        <f t="shared" si="27"/>
        <v>4.4999999999999998E-2</v>
      </c>
      <c r="F57" s="20">
        <f t="shared" si="27"/>
        <v>4.4999999999999998E-2</v>
      </c>
      <c r="G57" s="20">
        <f t="shared" si="27"/>
        <v>4.4999999999999998E-2</v>
      </c>
      <c r="H57" s="20">
        <f t="shared" si="27"/>
        <v>4.4999999999999998E-2</v>
      </c>
      <c r="I57" s="20">
        <f t="shared" si="27"/>
        <v>4.4999999999999998E-2</v>
      </c>
      <c r="J57" s="20">
        <f t="shared" si="27"/>
        <v>4.4999999999999998E-2</v>
      </c>
      <c r="K57" s="20">
        <f t="shared" ref="K57:Q57" si="28">6/1000</f>
        <v>6.0000000000000001E-3</v>
      </c>
      <c r="L57" s="20">
        <f t="shared" si="28"/>
        <v>6.0000000000000001E-3</v>
      </c>
      <c r="M57" s="20">
        <f t="shared" si="28"/>
        <v>6.0000000000000001E-3</v>
      </c>
      <c r="N57" s="20">
        <f t="shared" si="28"/>
        <v>6.0000000000000001E-3</v>
      </c>
      <c r="O57" s="20">
        <f t="shared" si="28"/>
        <v>6.0000000000000001E-3</v>
      </c>
      <c r="P57" s="20">
        <f t="shared" si="28"/>
        <v>6.0000000000000001E-3</v>
      </c>
      <c r="Q57" s="20">
        <f t="shared" si="28"/>
        <v>6.0000000000000001E-3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f t="shared" ref="Y57:AE58" si="29">18/1000</f>
        <v>1.7999999999999999E-2</v>
      </c>
      <c r="Z57" s="20">
        <f t="shared" si="29"/>
        <v>1.7999999999999999E-2</v>
      </c>
      <c r="AA57" s="20">
        <f t="shared" si="29"/>
        <v>1.7999999999999999E-2</v>
      </c>
      <c r="AB57" s="20">
        <f t="shared" si="29"/>
        <v>1.7999999999999999E-2</v>
      </c>
      <c r="AC57" s="20">
        <f t="shared" si="29"/>
        <v>1.7999999999999999E-2</v>
      </c>
      <c r="AD57" s="20">
        <f t="shared" si="29"/>
        <v>1.7999999999999999E-2</v>
      </c>
      <c r="AE57" s="20">
        <f t="shared" si="29"/>
        <v>1.7999999999999999E-2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f t="shared" ref="AT57:AZ57" si="30">(65+33)/1000</f>
        <v>9.8000000000000004E-2</v>
      </c>
      <c r="AU57" s="20">
        <f t="shared" si="30"/>
        <v>9.8000000000000004E-2</v>
      </c>
      <c r="AV57" s="20">
        <f t="shared" si="30"/>
        <v>9.8000000000000004E-2</v>
      </c>
      <c r="AW57" s="20">
        <f t="shared" si="30"/>
        <v>9.8000000000000004E-2</v>
      </c>
      <c r="AX57" s="20">
        <f t="shared" si="30"/>
        <v>9.8000000000000004E-2</v>
      </c>
      <c r="AY57" s="20">
        <f t="shared" si="30"/>
        <v>9.8000000000000004E-2</v>
      </c>
      <c r="AZ57" s="20">
        <f t="shared" si="30"/>
        <v>9.8000000000000004E-2</v>
      </c>
      <c r="BA57" s="21">
        <f t="shared" ref="BA57:BG58" si="31">350/1000</f>
        <v>0.35</v>
      </c>
      <c r="BB57" s="21">
        <f t="shared" si="31"/>
        <v>0.35</v>
      </c>
      <c r="BC57" s="21">
        <f t="shared" si="31"/>
        <v>0.35</v>
      </c>
      <c r="BD57" s="21">
        <f t="shared" si="31"/>
        <v>0.35</v>
      </c>
      <c r="BE57" s="21">
        <f t="shared" si="31"/>
        <v>0.35</v>
      </c>
      <c r="BF57" s="21">
        <f t="shared" si="31"/>
        <v>0.35</v>
      </c>
      <c r="BG57" s="21">
        <f t="shared" si="31"/>
        <v>0.35</v>
      </c>
      <c r="BH57" s="22">
        <v>0</v>
      </c>
      <c r="BI57" s="22">
        <v>0</v>
      </c>
      <c r="BJ57" s="22">
        <v>0</v>
      </c>
      <c r="BK57" s="22">
        <f>350/1000</f>
        <v>0.35</v>
      </c>
      <c r="BL57" s="22">
        <f>350/1000</f>
        <v>0.35</v>
      </c>
      <c r="BM57" s="22">
        <f>350/1000</f>
        <v>0.35</v>
      </c>
      <c r="BN57" s="22">
        <v>0</v>
      </c>
      <c r="BO57" s="22">
        <v>0</v>
      </c>
      <c r="BP57" s="22">
        <v>0</v>
      </c>
      <c r="BQ57" s="22">
        <v>0</v>
      </c>
      <c r="BR57" s="22">
        <v>0</v>
      </c>
      <c r="BS57" s="22">
        <v>0</v>
      </c>
      <c r="BT57" s="22">
        <v>0</v>
      </c>
      <c r="BU57" s="22">
        <v>0</v>
      </c>
      <c r="BV57" s="22">
        <v>0</v>
      </c>
      <c r="BW57" s="22">
        <v>0</v>
      </c>
      <c r="BX57" s="22">
        <v>0</v>
      </c>
      <c r="BY57" s="22">
        <v>0</v>
      </c>
      <c r="BZ57" s="22">
        <v>0</v>
      </c>
      <c r="CA57" s="22">
        <v>0</v>
      </c>
      <c r="CB57" s="22">
        <v>0</v>
      </c>
      <c r="CC57" s="22">
        <f t="shared" si="6"/>
        <v>4.6690000000000005</v>
      </c>
      <c r="CD57" s="21">
        <f t="shared" si="22"/>
        <v>18.676000000000002</v>
      </c>
      <c r="CE57" s="21">
        <f t="shared" si="23"/>
        <v>1.4828744000000001E-2</v>
      </c>
      <c r="CF57">
        <f t="shared" si="24"/>
        <v>0</v>
      </c>
      <c r="CG57">
        <f t="shared" si="25"/>
        <v>0</v>
      </c>
      <c r="CH57">
        <f t="shared" si="26"/>
        <v>0</v>
      </c>
    </row>
    <row r="58" spans="1:86" ht="14.25" customHeight="1" x14ac:dyDescent="0.35">
      <c r="A58" s="80" t="s">
        <v>90</v>
      </c>
      <c r="B58" s="18">
        <v>37</v>
      </c>
      <c r="C58" s="19" t="s">
        <v>63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f t="shared" ref="K58:Q59" si="32">8/1000</f>
        <v>8.0000000000000002E-3</v>
      </c>
      <c r="L58" s="20">
        <f t="shared" si="32"/>
        <v>8.0000000000000002E-3</v>
      </c>
      <c r="M58" s="20">
        <f t="shared" si="32"/>
        <v>8.0000000000000002E-3</v>
      </c>
      <c r="N58" s="20">
        <f t="shared" si="32"/>
        <v>8.0000000000000002E-3</v>
      </c>
      <c r="O58" s="20">
        <f t="shared" si="32"/>
        <v>8.0000000000000002E-3</v>
      </c>
      <c r="P58" s="20">
        <f t="shared" si="32"/>
        <v>8.0000000000000002E-3</v>
      </c>
      <c r="Q58" s="20">
        <f t="shared" si="32"/>
        <v>8.0000000000000002E-3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f t="shared" si="29"/>
        <v>1.7999999999999999E-2</v>
      </c>
      <c r="Z58" s="20">
        <f t="shared" si="29"/>
        <v>1.7999999999999999E-2</v>
      </c>
      <c r="AA58" s="20">
        <f t="shared" si="29"/>
        <v>1.7999999999999999E-2</v>
      </c>
      <c r="AB58" s="20">
        <f t="shared" si="29"/>
        <v>1.7999999999999999E-2</v>
      </c>
      <c r="AC58" s="20">
        <f t="shared" si="29"/>
        <v>1.7999999999999999E-2</v>
      </c>
      <c r="AD58" s="20">
        <f t="shared" si="29"/>
        <v>1.7999999999999999E-2</v>
      </c>
      <c r="AE58" s="20">
        <f t="shared" si="29"/>
        <v>1.7999999999999999E-2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f>(0.09+0.03)</f>
        <v>0.12</v>
      </c>
      <c r="AU58" s="20">
        <v>0.03</v>
      </c>
      <c r="AV58" s="20">
        <v>0.03</v>
      </c>
      <c r="AW58" s="20">
        <f>(0.09+0.03)</f>
        <v>0.12</v>
      </c>
      <c r="AX58" s="20">
        <v>0.03</v>
      </c>
      <c r="AY58" s="20">
        <f>(0.09+0.03)</f>
        <v>0.12</v>
      </c>
      <c r="AZ58" s="20">
        <f>(0.09+0.03)</f>
        <v>0.12</v>
      </c>
      <c r="BA58" s="21">
        <f t="shared" si="31"/>
        <v>0.35</v>
      </c>
      <c r="BB58" s="21">
        <f t="shared" si="31"/>
        <v>0.35</v>
      </c>
      <c r="BC58" s="21">
        <f t="shared" si="31"/>
        <v>0.35</v>
      </c>
      <c r="BD58" s="21">
        <f t="shared" si="31"/>
        <v>0.35</v>
      </c>
      <c r="BE58" s="21">
        <f t="shared" si="31"/>
        <v>0.35</v>
      </c>
      <c r="BF58" s="21">
        <f t="shared" si="31"/>
        <v>0.35</v>
      </c>
      <c r="BG58" s="21">
        <f t="shared" si="31"/>
        <v>0.35</v>
      </c>
      <c r="BH58" s="22">
        <v>0</v>
      </c>
      <c r="BI58" s="22">
        <v>0</v>
      </c>
      <c r="BJ58" s="22">
        <v>0</v>
      </c>
      <c r="BK58" s="22">
        <f>400/1000</f>
        <v>0.4</v>
      </c>
      <c r="BL58" s="22">
        <v>0</v>
      </c>
      <c r="BM58" s="22">
        <v>0</v>
      </c>
      <c r="BN58" s="22">
        <v>0</v>
      </c>
      <c r="BO58" s="22">
        <v>0</v>
      </c>
      <c r="BP58" s="22">
        <v>0</v>
      </c>
      <c r="BQ58" s="22">
        <v>0</v>
      </c>
      <c r="BR58" s="22">
        <v>0</v>
      </c>
      <c r="BS58" s="22">
        <v>0</v>
      </c>
      <c r="BT58" s="22">
        <v>0</v>
      </c>
      <c r="BU58" s="22">
        <v>0</v>
      </c>
      <c r="BV58" s="22">
        <v>0</v>
      </c>
      <c r="BW58" s="22">
        <v>0</v>
      </c>
      <c r="BX58" s="22">
        <v>0</v>
      </c>
      <c r="BY58" s="22">
        <v>0</v>
      </c>
      <c r="BZ58" s="22">
        <v>0</v>
      </c>
      <c r="CA58" s="22">
        <v>0</v>
      </c>
      <c r="CB58" s="22">
        <v>0</v>
      </c>
      <c r="CC58" s="22">
        <f t="shared" si="6"/>
        <v>3.6020000000000003</v>
      </c>
      <c r="CD58" s="21">
        <f t="shared" si="22"/>
        <v>14.408000000000001</v>
      </c>
      <c r="CE58" s="21">
        <f t="shared" si="23"/>
        <v>1.1439952000000001E-2</v>
      </c>
      <c r="CF58">
        <f t="shared" si="24"/>
        <v>0</v>
      </c>
      <c r="CG58">
        <f t="shared" si="25"/>
        <v>0</v>
      </c>
      <c r="CH58">
        <f t="shared" si="26"/>
        <v>0</v>
      </c>
    </row>
    <row r="59" spans="1:86" ht="14.25" customHeight="1" x14ac:dyDescent="0.35">
      <c r="A59" s="80" t="s">
        <v>90</v>
      </c>
      <c r="B59" s="18">
        <v>38</v>
      </c>
      <c r="C59" s="19" t="s">
        <v>64</v>
      </c>
      <c r="D59" s="20">
        <f t="shared" ref="D59:J59" si="33">12/1000</f>
        <v>1.2E-2</v>
      </c>
      <c r="E59" s="20">
        <f t="shared" si="33"/>
        <v>1.2E-2</v>
      </c>
      <c r="F59" s="20">
        <f t="shared" si="33"/>
        <v>1.2E-2</v>
      </c>
      <c r="G59" s="20">
        <f t="shared" si="33"/>
        <v>1.2E-2</v>
      </c>
      <c r="H59" s="20">
        <f t="shared" si="33"/>
        <v>1.2E-2</v>
      </c>
      <c r="I59" s="20">
        <f t="shared" si="33"/>
        <v>1.2E-2</v>
      </c>
      <c r="J59" s="20">
        <f t="shared" si="33"/>
        <v>1.2E-2</v>
      </c>
      <c r="K59" s="20">
        <f t="shared" si="32"/>
        <v>8.0000000000000002E-3</v>
      </c>
      <c r="L59" s="20">
        <f t="shared" si="32"/>
        <v>8.0000000000000002E-3</v>
      </c>
      <c r="M59" s="20">
        <f t="shared" si="32"/>
        <v>8.0000000000000002E-3</v>
      </c>
      <c r="N59" s="20">
        <f t="shared" si="32"/>
        <v>8.0000000000000002E-3</v>
      </c>
      <c r="O59" s="20">
        <f t="shared" si="32"/>
        <v>8.0000000000000002E-3</v>
      </c>
      <c r="P59" s="20">
        <f t="shared" si="32"/>
        <v>8.0000000000000002E-3</v>
      </c>
      <c r="Q59" s="20">
        <f t="shared" si="32"/>
        <v>8.0000000000000002E-3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f t="shared" ref="Y59:AE59" si="34">24/1000</f>
        <v>2.4E-2</v>
      </c>
      <c r="Z59" s="20">
        <f t="shared" si="34"/>
        <v>2.4E-2</v>
      </c>
      <c r="AA59" s="20">
        <f t="shared" si="34"/>
        <v>2.4E-2</v>
      </c>
      <c r="AB59" s="20">
        <f t="shared" si="34"/>
        <v>2.4E-2</v>
      </c>
      <c r="AC59" s="20">
        <f t="shared" si="34"/>
        <v>2.4E-2</v>
      </c>
      <c r="AD59" s="20">
        <f t="shared" si="34"/>
        <v>2.4E-2</v>
      </c>
      <c r="AE59" s="20">
        <f t="shared" si="34"/>
        <v>2.4E-2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f t="shared" ref="AT59:AZ59" si="35">(0.27+0.02)</f>
        <v>0.29000000000000004</v>
      </c>
      <c r="AU59" s="20">
        <f t="shared" si="35"/>
        <v>0.29000000000000004</v>
      </c>
      <c r="AV59" s="20">
        <f t="shared" si="35"/>
        <v>0.29000000000000004</v>
      </c>
      <c r="AW59" s="20">
        <f t="shared" si="35"/>
        <v>0.29000000000000004</v>
      </c>
      <c r="AX59" s="20">
        <f t="shared" si="35"/>
        <v>0.29000000000000004</v>
      </c>
      <c r="AY59" s="20">
        <f t="shared" si="35"/>
        <v>0.29000000000000004</v>
      </c>
      <c r="AZ59" s="20">
        <f t="shared" si="35"/>
        <v>0.29000000000000004</v>
      </c>
      <c r="BA59" s="21">
        <f>1/1000</f>
        <v>1E-3</v>
      </c>
      <c r="BB59" s="21">
        <f>1/1000</f>
        <v>1E-3</v>
      </c>
      <c r="BC59" s="21">
        <f>1/1000</f>
        <v>1E-3</v>
      </c>
      <c r="BD59" s="21">
        <f>1/1000</f>
        <v>1E-3</v>
      </c>
      <c r="BE59" s="21">
        <v>0</v>
      </c>
      <c r="BF59" s="21">
        <v>0</v>
      </c>
      <c r="BG59" s="21">
        <v>0</v>
      </c>
      <c r="BH59" s="22">
        <v>0</v>
      </c>
      <c r="BI59" s="22">
        <v>0</v>
      </c>
      <c r="BJ59" s="22">
        <v>0</v>
      </c>
      <c r="BK59" s="22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0</v>
      </c>
      <c r="BQ59" s="22">
        <v>0</v>
      </c>
      <c r="BR59" s="22">
        <v>0</v>
      </c>
      <c r="BS59" s="22">
        <v>0</v>
      </c>
      <c r="BT59" s="22">
        <v>0</v>
      </c>
      <c r="BU59" s="22">
        <v>0</v>
      </c>
      <c r="BV59" s="22">
        <v>0</v>
      </c>
      <c r="BW59" s="22">
        <v>0</v>
      </c>
      <c r="BX59" s="22">
        <v>0</v>
      </c>
      <c r="BY59" s="22">
        <v>0</v>
      </c>
      <c r="BZ59" s="22">
        <v>0</v>
      </c>
      <c r="CA59" s="22">
        <v>0</v>
      </c>
      <c r="CB59" s="22">
        <v>0</v>
      </c>
      <c r="CC59" s="22">
        <f t="shared" si="6"/>
        <v>2.3419999999999996</v>
      </c>
      <c r="CD59" s="21">
        <f t="shared" si="22"/>
        <v>9.3679999999999986</v>
      </c>
      <c r="CE59" s="21">
        <f t="shared" si="23"/>
        <v>7.4381919999999989E-3</v>
      </c>
      <c r="CF59">
        <f t="shared" si="24"/>
        <v>0</v>
      </c>
      <c r="CG59">
        <f t="shared" si="25"/>
        <v>0</v>
      </c>
      <c r="CH59">
        <f t="shared" si="26"/>
        <v>0</v>
      </c>
    </row>
    <row r="60" spans="1:86" ht="14.25" customHeight="1" x14ac:dyDescent="0.35">
      <c r="A60" s="80" t="s">
        <v>90</v>
      </c>
      <c r="B60" s="18">
        <v>39</v>
      </c>
      <c r="C60" s="19" t="s">
        <v>65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0.54</v>
      </c>
      <c r="L60" s="20">
        <v>0.54</v>
      </c>
      <c r="M60" s="20">
        <v>0.54</v>
      </c>
      <c r="N60" s="20">
        <v>0.54</v>
      </c>
      <c r="O60" s="20">
        <v>0.54</v>
      </c>
      <c r="P60" s="20">
        <v>0.54</v>
      </c>
      <c r="Q60" s="20">
        <v>0.54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0.42299999999999999</v>
      </c>
      <c r="Z60" s="20">
        <v>0.42299999999999999</v>
      </c>
      <c r="AA60" s="20">
        <v>0.42299999999999999</v>
      </c>
      <c r="AB60" s="20">
        <v>0.42299999999999999</v>
      </c>
      <c r="AC60" s="20">
        <v>0.42299999999999999</v>
      </c>
      <c r="AD60" s="20">
        <v>0.42299999999999999</v>
      </c>
      <c r="AE60" s="20">
        <v>0.42299999999999999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f t="shared" ref="AT60:AZ60" si="36">0.27+0.135</f>
        <v>0.40500000000000003</v>
      </c>
      <c r="AU60" s="20">
        <f t="shared" si="36"/>
        <v>0.40500000000000003</v>
      </c>
      <c r="AV60" s="20">
        <f t="shared" si="36"/>
        <v>0.40500000000000003</v>
      </c>
      <c r="AW60" s="20">
        <f t="shared" si="36"/>
        <v>0.40500000000000003</v>
      </c>
      <c r="AX60" s="20">
        <f t="shared" si="36"/>
        <v>0.40500000000000003</v>
      </c>
      <c r="AY60" s="20">
        <f t="shared" si="36"/>
        <v>0.40500000000000003</v>
      </c>
      <c r="AZ60" s="20">
        <f t="shared" si="36"/>
        <v>0.40500000000000003</v>
      </c>
      <c r="BA60" s="21">
        <f t="shared" ref="BA60:BG60" si="37">300/1000</f>
        <v>0.3</v>
      </c>
      <c r="BB60" s="21">
        <f t="shared" si="37"/>
        <v>0.3</v>
      </c>
      <c r="BC60" s="21">
        <f t="shared" si="37"/>
        <v>0.3</v>
      </c>
      <c r="BD60" s="21">
        <f t="shared" si="37"/>
        <v>0.3</v>
      </c>
      <c r="BE60" s="21">
        <f t="shared" si="37"/>
        <v>0.3</v>
      </c>
      <c r="BF60" s="21">
        <f t="shared" si="37"/>
        <v>0.3</v>
      </c>
      <c r="BG60" s="21">
        <f t="shared" si="37"/>
        <v>0.3</v>
      </c>
      <c r="BH60" s="22">
        <v>0.45</v>
      </c>
      <c r="BI60" s="22">
        <v>0</v>
      </c>
      <c r="BJ60" s="22">
        <v>0.45</v>
      </c>
      <c r="BK60" s="22">
        <v>0.45</v>
      </c>
      <c r="BL60" s="22">
        <v>0</v>
      </c>
      <c r="BM60" s="22">
        <v>0</v>
      </c>
      <c r="BN60" s="22">
        <v>0</v>
      </c>
      <c r="BO60" s="22">
        <v>0</v>
      </c>
      <c r="BP60" s="22">
        <v>0</v>
      </c>
      <c r="BQ60" s="22">
        <v>0</v>
      </c>
      <c r="BR60" s="22">
        <v>0</v>
      </c>
      <c r="BS60" s="22">
        <v>0</v>
      </c>
      <c r="BT60" s="22">
        <v>0</v>
      </c>
      <c r="BU60" s="22">
        <v>0</v>
      </c>
      <c r="BV60" s="22">
        <v>0</v>
      </c>
      <c r="BW60" s="22">
        <v>0</v>
      </c>
      <c r="BX60" s="22">
        <v>0</v>
      </c>
      <c r="BY60" s="22">
        <v>0</v>
      </c>
      <c r="BZ60" s="22">
        <v>0</v>
      </c>
      <c r="CA60" s="22">
        <v>0</v>
      </c>
      <c r="CB60" s="22">
        <v>0</v>
      </c>
      <c r="CC60" s="22">
        <f t="shared" si="6"/>
        <v>13.026000000000002</v>
      </c>
      <c r="CD60" s="21">
        <f t="shared" si="22"/>
        <v>52.104000000000006</v>
      </c>
      <c r="CE60" s="21">
        <f t="shared" si="23"/>
        <v>4.1370576000000006E-2</v>
      </c>
      <c r="CF60">
        <f t="shared" si="24"/>
        <v>0</v>
      </c>
      <c r="CG60">
        <f t="shared" si="25"/>
        <v>0</v>
      </c>
      <c r="CH60">
        <f t="shared" si="26"/>
        <v>0</v>
      </c>
    </row>
    <row r="61" spans="1:86" ht="14.25" customHeight="1" x14ac:dyDescent="0.35">
      <c r="A61" s="80" t="s">
        <v>90</v>
      </c>
      <c r="B61" s="18">
        <v>40</v>
      </c>
      <c r="C61" s="19" t="s">
        <v>66</v>
      </c>
      <c r="D61" s="20">
        <v>0.3</v>
      </c>
      <c r="E61" s="20">
        <v>0.3</v>
      </c>
      <c r="F61" s="20">
        <v>0.3</v>
      </c>
      <c r="G61" s="20">
        <v>0.3</v>
      </c>
      <c r="H61" s="20">
        <v>0.3</v>
      </c>
      <c r="I61" s="20">
        <v>0.3</v>
      </c>
      <c r="J61" s="20">
        <v>0.3</v>
      </c>
      <c r="K61" s="20">
        <v>7.8E-2</v>
      </c>
      <c r="L61" s="20">
        <v>7.8E-2</v>
      </c>
      <c r="M61" s="20">
        <v>7.8E-2</v>
      </c>
      <c r="N61" s="20">
        <v>7.8E-2</v>
      </c>
      <c r="O61" s="20">
        <v>7.8E-2</v>
      </c>
      <c r="P61" s="20">
        <v>7.8E-2</v>
      </c>
      <c r="Q61" s="20">
        <v>7.8E-2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0.14399999999999999</v>
      </c>
      <c r="Z61" s="20">
        <v>0.14399999999999999</v>
      </c>
      <c r="AA61" s="20">
        <v>0.14399999999999999</v>
      </c>
      <c r="AB61" s="20">
        <v>0.14399999999999999</v>
      </c>
      <c r="AC61" s="20">
        <v>0.14399999999999999</v>
      </c>
      <c r="AD61" s="20">
        <v>0.14399999999999999</v>
      </c>
      <c r="AE61" s="20">
        <v>0.14399999999999999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f t="shared" ref="AT61:AZ61" si="38">0.4+0.01</f>
        <v>0.41000000000000003</v>
      </c>
      <c r="AU61" s="20">
        <f t="shared" si="38"/>
        <v>0.41000000000000003</v>
      </c>
      <c r="AV61" s="20">
        <f t="shared" si="38"/>
        <v>0.41000000000000003</v>
      </c>
      <c r="AW61" s="20">
        <f t="shared" si="38"/>
        <v>0.41000000000000003</v>
      </c>
      <c r="AX61" s="20">
        <f t="shared" si="38"/>
        <v>0.41000000000000003</v>
      </c>
      <c r="AY61" s="20">
        <f t="shared" si="38"/>
        <v>0.41000000000000003</v>
      </c>
      <c r="AZ61" s="20">
        <f t="shared" si="38"/>
        <v>0.41000000000000003</v>
      </c>
      <c r="BA61" s="21">
        <v>0</v>
      </c>
      <c r="BB61" s="21">
        <v>0</v>
      </c>
      <c r="BC61" s="21">
        <v>0</v>
      </c>
      <c r="BD61" s="21">
        <v>0</v>
      </c>
      <c r="BE61" s="21">
        <v>0</v>
      </c>
      <c r="BF61" s="21">
        <v>0</v>
      </c>
      <c r="BG61" s="21">
        <v>0</v>
      </c>
      <c r="BH61" s="25">
        <v>8.0000000000000002E-3</v>
      </c>
      <c r="BI61" s="25">
        <v>8.0000000000000002E-3</v>
      </c>
      <c r="BJ61" s="22">
        <v>0</v>
      </c>
      <c r="BK61" s="22">
        <v>0</v>
      </c>
      <c r="BL61" s="22">
        <v>0</v>
      </c>
      <c r="BM61" s="25">
        <v>8.0000000000000002E-3</v>
      </c>
      <c r="BN61" s="22">
        <v>0</v>
      </c>
      <c r="BO61" s="22">
        <v>0</v>
      </c>
      <c r="BP61" s="22">
        <v>0</v>
      </c>
      <c r="BQ61" s="22">
        <v>0</v>
      </c>
      <c r="BR61" s="22">
        <v>0</v>
      </c>
      <c r="BS61" s="22">
        <v>0</v>
      </c>
      <c r="BT61" s="22">
        <v>0</v>
      </c>
      <c r="BU61" s="22">
        <v>0</v>
      </c>
      <c r="BV61" s="22">
        <v>0</v>
      </c>
      <c r="BW61" s="22">
        <v>0</v>
      </c>
      <c r="BX61" s="22">
        <v>0</v>
      </c>
      <c r="BY61" s="22">
        <v>0</v>
      </c>
      <c r="BZ61" s="22">
        <v>0</v>
      </c>
      <c r="CA61" s="22">
        <v>0</v>
      </c>
      <c r="CB61" s="22">
        <v>0</v>
      </c>
      <c r="CC61" s="22">
        <f t="shared" si="6"/>
        <v>6.5480000000000009</v>
      </c>
      <c r="CD61" s="21">
        <f t="shared" si="22"/>
        <v>26.192000000000004</v>
      </c>
      <c r="CE61" s="21">
        <f t="shared" si="23"/>
        <v>2.0796448000000002E-2</v>
      </c>
      <c r="CF61">
        <f t="shared" si="24"/>
        <v>0</v>
      </c>
      <c r="CG61">
        <f t="shared" si="25"/>
        <v>0</v>
      </c>
      <c r="CH61">
        <f t="shared" si="26"/>
        <v>0</v>
      </c>
    </row>
    <row r="62" spans="1:86" ht="14.25" customHeight="1" x14ac:dyDescent="0.35">
      <c r="A62" s="80" t="s">
        <v>90</v>
      </c>
      <c r="B62" s="18">
        <v>41</v>
      </c>
      <c r="C62" s="19" t="s">
        <v>67</v>
      </c>
      <c r="D62" s="26">
        <v>1.1000000000000001</v>
      </c>
      <c r="E62" s="26">
        <v>1.1000000000000001</v>
      </c>
      <c r="F62" s="26">
        <v>1.1000000000000001</v>
      </c>
      <c r="G62" s="26">
        <v>1.1000000000000001</v>
      </c>
      <c r="H62" s="26">
        <v>1.1000000000000001</v>
      </c>
      <c r="I62" s="26">
        <v>1.1000000000000001</v>
      </c>
      <c r="J62" s="26">
        <v>1.1000000000000001</v>
      </c>
      <c r="K62" s="26">
        <f t="shared" ref="K62:Q62" si="39">0.12</f>
        <v>0.12</v>
      </c>
      <c r="L62" s="26">
        <f t="shared" si="39"/>
        <v>0.12</v>
      </c>
      <c r="M62" s="26">
        <f t="shared" si="39"/>
        <v>0.12</v>
      </c>
      <c r="N62" s="26">
        <f t="shared" si="39"/>
        <v>0.12</v>
      </c>
      <c r="O62" s="26">
        <f t="shared" si="39"/>
        <v>0.12</v>
      </c>
      <c r="P62" s="26">
        <f t="shared" si="39"/>
        <v>0.12</v>
      </c>
      <c r="Q62" s="26">
        <f t="shared" si="39"/>
        <v>0.12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6">
        <v>0.432</v>
      </c>
      <c r="Z62" s="26">
        <v>0.432</v>
      </c>
      <c r="AA62" s="26">
        <v>0.432</v>
      </c>
      <c r="AB62" s="26">
        <v>0.432</v>
      </c>
      <c r="AC62" s="26">
        <v>0.432</v>
      </c>
      <c r="AD62" s="26">
        <v>0.432</v>
      </c>
      <c r="AE62" s="26">
        <v>0.432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/>
      <c r="AU62" s="20"/>
      <c r="AV62" s="20"/>
      <c r="AW62" s="20"/>
      <c r="AX62" s="20"/>
      <c r="AY62" s="20"/>
      <c r="AZ62" s="20"/>
      <c r="BA62" s="21">
        <v>1</v>
      </c>
      <c r="BB62" s="21">
        <v>1</v>
      </c>
      <c r="BC62" s="21">
        <v>1</v>
      </c>
      <c r="BD62" s="21">
        <v>1</v>
      </c>
      <c r="BE62" s="21">
        <v>1</v>
      </c>
      <c r="BF62" s="21">
        <v>1</v>
      </c>
      <c r="BG62" s="21">
        <v>1</v>
      </c>
      <c r="BH62" s="22"/>
      <c r="BI62" s="22"/>
      <c r="BJ62" s="27">
        <v>0.15</v>
      </c>
      <c r="BK62" s="27">
        <v>0.15</v>
      </c>
      <c r="BL62" s="27">
        <v>0.15</v>
      </c>
      <c r="BM62" s="22">
        <v>0</v>
      </c>
      <c r="BN62" s="22"/>
      <c r="BO62" s="22"/>
      <c r="BP62" s="26">
        <v>1.4999999999999999E-2</v>
      </c>
      <c r="BQ62" s="26">
        <v>1.4999999999999999E-2</v>
      </c>
      <c r="BR62" s="22">
        <v>0</v>
      </c>
      <c r="BS62" s="22">
        <v>0</v>
      </c>
      <c r="BT62" s="22">
        <v>0</v>
      </c>
      <c r="BU62" s="22">
        <v>0</v>
      </c>
      <c r="BV62" s="22">
        <v>0</v>
      </c>
      <c r="BW62" s="22">
        <v>0</v>
      </c>
      <c r="BX62" s="22">
        <v>0</v>
      </c>
      <c r="BY62" s="22">
        <v>0</v>
      </c>
      <c r="BZ62" s="22">
        <v>0</v>
      </c>
      <c r="CA62" s="22">
        <v>0</v>
      </c>
      <c r="CB62" s="22">
        <v>0</v>
      </c>
      <c r="CC62" s="22">
        <f t="shared" si="6"/>
        <v>19.043999999999997</v>
      </c>
      <c r="CD62" s="21">
        <f t="shared" si="22"/>
        <v>76.175999999999988</v>
      </c>
      <c r="CE62" s="21">
        <f t="shared" si="23"/>
        <v>6.0483743999999992E-2</v>
      </c>
      <c r="CF62">
        <f t="shared" si="24"/>
        <v>0</v>
      </c>
      <c r="CG62">
        <f t="shared" si="25"/>
        <v>0</v>
      </c>
      <c r="CH62">
        <f t="shared" si="26"/>
        <v>0</v>
      </c>
    </row>
    <row r="63" spans="1:86" ht="14.25" customHeight="1" x14ac:dyDescent="0.35">
      <c r="A63" s="80" t="s">
        <v>90</v>
      </c>
      <c r="B63" s="18">
        <v>44</v>
      </c>
      <c r="C63" s="19" t="s">
        <v>69</v>
      </c>
      <c r="D63" s="20">
        <v>0.13</v>
      </c>
      <c r="E63" s="20">
        <v>0.20799999999999999</v>
      </c>
      <c r="F63" s="20">
        <v>0.13</v>
      </c>
      <c r="G63" s="20">
        <v>0.46800000000000003</v>
      </c>
      <c r="H63" s="20">
        <v>0.46800000000000003</v>
      </c>
      <c r="I63" s="20">
        <v>0.46800000000000003</v>
      </c>
      <c r="J63" s="20">
        <v>0.52</v>
      </c>
      <c r="K63" s="20">
        <v>0.1</v>
      </c>
      <c r="L63" s="20">
        <v>0.1</v>
      </c>
      <c r="M63" s="20">
        <v>0.08</v>
      </c>
      <c r="N63" s="20">
        <v>0.1</v>
      </c>
      <c r="O63" s="20">
        <v>0.18</v>
      </c>
      <c r="P63" s="20">
        <v>0.18</v>
      </c>
      <c r="Q63" s="20">
        <v>0.18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0.432</v>
      </c>
      <c r="Z63" s="20">
        <v>0.432</v>
      </c>
      <c r="AA63" s="20">
        <v>0.432</v>
      </c>
      <c r="AB63" s="20">
        <v>0.432</v>
      </c>
      <c r="AC63" s="20">
        <v>0.432</v>
      </c>
      <c r="AD63" s="20">
        <v>0.432</v>
      </c>
      <c r="AE63" s="20">
        <v>0.432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0.34899999999999998</v>
      </c>
      <c r="AU63" s="20">
        <v>0.34899999999999998</v>
      </c>
      <c r="AV63" s="20">
        <v>0.34899999999999998</v>
      </c>
      <c r="AW63" s="20">
        <v>2.5000000000000001E-2</v>
      </c>
      <c r="AX63" s="26"/>
      <c r="AY63" s="20">
        <v>0.34899999999999998</v>
      </c>
      <c r="AZ63" s="20">
        <v>0.34899999999999998</v>
      </c>
      <c r="BA63" s="21">
        <v>0.3</v>
      </c>
      <c r="BB63" s="21">
        <v>0.3</v>
      </c>
      <c r="BC63" s="21"/>
      <c r="BD63" s="21">
        <v>0.3</v>
      </c>
      <c r="BE63" s="21">
        <v>0.3</v>
      </c>
      <c r="BF63" s="21">
        <v>0.3</v>
      </c>
      <c r="BG63" s="21">
        <v>0.3</v>
      </c>
      <c r="BH63" s="21">
        <v>0</v>
      </c>
      <c r="BI63" s="21">
        <v>0</v>
      </c>
      <c r="BJ63" s="21">
        <v>0</v>
      </c>
      <c r="BK63" s="21">
        <v>0</v>
      </c>
      <c r="BL63" s="21">
        <v>0</v>
      </c>
      <c r="BM63" s="21">
        <v>0</v>
      </c>
      <c r="BN63" s="21">
        <v>0</v>
      </c>
      <c r="BO63" s="21">
        <v>0</v>
      </c>
      <c r="BP63" s="21">
        <v>0</v>
      </c>
      <c r="BQ63" s="21">
        <v>0</v>
      </c>
      <c r="BR63" s="21">
        <v>0</v>
      </c>
      <c r="BS63" s="21">
        <v>0</v>
      </c>
      <c r="BT63" s="21">
        <v>0</v>
      </c>
      <c r="BU63" s="21">
        <v>0</v>
      </c>
      <c r="BV63" s="21">
        <v>0</v>
      </c>
      <c r="BW63" s="21">
        <v>0</v>
      </c>
      <c r="BX63" s="21">
        <v>0</v>
      </c>
      <c r="BY63" s="21">
        <v>0</v>
      </c>
      <c r="BZ63" s="21">
        <v>0</v>
      </c>
      <c r="CA63" s="21">
        <v>0</v>
      </c>
      <c r="CB63" s="22">
        <v>1.4999999999999999E-2</v>
      </c>
      <c r="CC63" s="22">
        <f t="shared" si="6"/>
        <v>9.9060000000000077</v>
      </c>
      <c r="CD63" s="21">
        <f t="shared" si="22"/>
        <v>39.624000000000031</v>
      </c>
      <c r="CE63" s="21">
        <f t="shared" si="23"/>
        <v>3.1461456000000027E-2</v>
      </c>
      <c r="CF63">
        <f t="shared" si="24"/>
        <v>0</v>
      </c>
      <c r="CG63">
        <f t="shared" si="25"/>
        <v>0</v>
      </c>
      <c r="CH63">
        <f t="shared" si="26"/>
        <v>0</v>
      </c>
    </row>
    <row r="64" spans="1:86" ht="14.25" customHeight="1" x14ac:dyDescent="0.35">
      <c r="A64" s="80" t="s">
        <v>90</v>
      </c>
      <c r="B64" s="18">
        <v>46</v>
      </c>
      <c r="C64" s="19" t="s">
        <v>71</v>
      </c>
      <c r="D64" s="20">
        <v>1.1000000000000001</v>
      </c>
      <c r="E64" s="20">
        <v>1.1000000000000001</v>
      </c>
      <c r="F64" s="20">
        <v>1.1000000000000001</v>
      </c>
      <c r="G64" s="20">
        <v>1.1000000000000001</v>
      </c>
      <c r="H64" s="20">
        <v>1.1000000000000001</v>
      </c>
      <c r="I64" s="20">
        <v>1.1000000000000001</v>
      </c>
      <c r="J64" s="20">
        <v>1.1000000000000001</v>
      </c>
      <c r="K64" s="20">
        <v>0.12</v>
      </c>
      <c r="L64" s="20">
        <v>0.12</v>
      </c>
      <c r="M64" s="20">
        <v>0.12</v>
      </c>
      <c r="N64" s="20">
        <v>0.12</v>
      </c>
      <c r="O64" s="20">
        <v>0.12</v>
      </c>
      <c r="P64" s="20">
        <v>0.12</v>
      </c>
      <c r="Q64" s="20">
        <v>0.12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0.432</v>
      </c>
      <c r="Z64" s="20">
        <v>0.432</v>
      </c>
      <c r="AA64" s="20">
        <v>0.432</v>
      </c>
      <c r="AB64" s="20">
        <v>0.432</v>
      </c>
      <c r="AC64" s="20">
        <v>0.432</v>
      </c>
      <c r="AD64" s="20">
        <v>0.432</v>
      </c>
      <c r="AE64" s="20">
        <v>0.432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0.29399999999999998</v>
      </c>
      <c r="AU64" s="20">
        <v>0.29399999999999998</v>
      </c>
      <c r="AV64" s="20">
        <v>0.29399999999999998</v>
      </c>
      <c r="AW64" s="20">
        <v>0.29399999999999998</v>
      </c>
      <c r="AX64" s="20">
        <v>0.29399999999999998</v>
      </c>
      <c r="AY64" s="20">
        <v>0.29399999999999998</v>
      </c>
      <c r="AZ64" s="20">
        <v>0.29399999999999998</v>
      </c>
      <c r="BA64" s="21">
        <v>1</v>
      </c>
      <c r="BB64" s="21">
        <v>1</v>
      </c>
      <c r="BC64" s="21">
        <v>1</v>
      </c>
      <c r="BD64" s="21">
        <v>1</v>
      </c>
      <c r="BE64" s="21">
        <v>1</v>
      </c>
      <c r="BF64" s="21">
        <v>1</v>
      </c>
      <c r="BG64" s="21">
        <v>1</v>
      </c>
      <c r="BH64" s="21">
        <v>0</v>
      </c>
      <c r="BI64" s="21">
        <v>0</v>
      </c>
      <c r="BJ64" s="21">
        <v>0</v>
      </c>
      <c r="BK64" s="21">
        <v>0</v>
      </c>
      <c r="BL64" s="21">
        <v>0</v>
      </c>
      <c r="BM64" s="21">
        <v>0</v>
      </c>
      <c r="BN64" s="21">
        <v>0</v>
      </c>
      <c r="BO64" s="21">
        <v>0</v>
      </c>
      <c r="BP64" s="21">
        <v>0</v>
      </c>
      <c r="BQ64" s="21">
        <v>0</v>
      </c>
      <c r="BR64" s="21">
        <v>0</v>
      </c>
      <c r="BS64" s="21">
        <v>0</v>
      </c>
      <c r="BT64" s="21">
        <v>0</v>
      </c>
      <c r="BU64" s="21">
        <v>0</v>
      </c>
      <c r="BV64" s="21">
        <v>0</v>
      </c>
      <c r="BW64" s="21">
        <v>0</v>
      </c>
      <c r="BX64" s="21">
        <v>0</v>
      </c>
      <c r="BY64" s="21">
        <v>0</v>
      </c>
      <c r="BZ64" s="21">
        <v>0</v>
      </c>
      <c r="CA64" s="21">
        <v>0</v>
      </c>
      <c r="CB64" s="22"/>
      <c r="CC64" s="22">
        <f t="shared" si="6"/>
        <v>20.622</v>
      </c>
      <c r="CD64" s="21">
        <f t="shared" si="22"/>
        <v>82.488</v>
      </c>
      <c r="CE64" s="21">
        <f t="shared" si="23"/>
        <v>6.5495471999999999E-2</v>
      </c>
      <c r="CF64">
        <f t="shared" si="24"/>
        <v>0</v>
      </c>
      <c r="CG64">
        <f t="shared" si="25"/>
        <v>0</v>
      </c>
      <c r="CH64">
        <f t="shared" si="26"/>
        <v>0</v>
      </c>
    </row>
    <row r="65" spans="1:86" ht="14.25" customHeight="1" x14ac:dyDescent="0.35">
      <c r="A65" s="80" t="s">
        <v>90</v>
      </c>
      <c r="B65" s="18">
        <v>47</v>
      </c>
      <c r="C65" s="19" t="s">
        <v>72</v>
      </c>
      <c r="D65" s="20">
        <v>0.18</v>
      </c>
      <c r="E65" s="20">
        <v>0.18</v>
      </c>
      <c r="F65" s="20">
        <v>0.18</v>
      </c>
      <c r="G65" s="20">
        <v>0.18</v>
      </c>
      <c r="H65" s="20">
        <v>0.18</v>
      </c>
      <c r="I65" s="20">
        <v>0.18</v>
      </c>
      <c r="J65" s="20">
        <v>0.18</v>
      </c>
      <c r="K65" s="20">
        <v>0.18</v>
      </c>
      <c r="L65" s="20">
        <v>0.18</v>
      </c>
      <c r="M65" s="20">
        <v>0.18</v>
      </c>
      <c r="N65" s="20">
        <v>0.18</v>
      </c>
      <c r="O65" s="20">
        <v>0.18</v>
      </c>
      <c r="P65" s="20">
        <v>0.18</v>
      </c>
      <c r="Q65" s="20">
        <v>0.18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0.432</v>
      </c>
      <c r="Z65" s="20">
        <v>0.432</v>
      </c>
      <c r="AA65" s="20">
        <v>0.432</v>
      </c>
      <c r="AB65" s="20">
        <v>0.432</v>
      </c>
      <c r="AC65" s="20">
        <v>0.432</v>
      </c>
      <c r="AD65" s="20">
        <v>0.432</v>
      </c>
      <c r="AE65" s="20">
        <v>0.432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0.03</v>
      </c>
      <c r="AU65" s="20">
        <v>0.03</v>
      </c>
      <c r="AV65" s="20">
        <v>0.16</v>
      </c>
      <c r="AW65" s="20">
        <v>0.03</v>
      </c>
      <c r="AX65" s="20">
        <v>0.03</v>
      </c>
      <c r="AY65" s="20">
        <v>0.03</v>
      </c>
      <c r="AZ65" s="20">
        <v>0.03</v>
      </c>
      <c r="BA65" s="21">
        <v>0</v>
      </c>
      <c r="BB65" s="21">
        <v>0</v>
      </c>
      <c r="BC65" s="21">
        <v>0</v>
      </c>
      <c r="BD65" s="21">
        <v>0</v>
      </c>
      <c r="BE65" s="21">
        <v>0</v>
      </c>
      <c r="BF65" s="21">
        <v>0</v>
      </c>
      <c r="BG65" s="21">
        <v>0</v>
      </c>
      <c r="BH65" s="22">
        <v>0.25</v>
      </c>
      <c r="BI65" s="22">
        <v>0.25</v>
      </c>
      <c r="BJ65" s="22">
        <v>0.25</v>
      </c>
      <c r="BK65" s="22">
        <v>0.25</v>
      </c>
      <c r="BL65" s="22">
        <v>0.25</v>
      </c>
      <c r="BM65" s="22">
        <v>0.25</v>
      </c>
      <c r="BN65" s="22">
        <v>0.25</v>
      </c>
      <c r="BO65" s="21">
        <v>0</v>
      </c>
      <c r="BP65" s="21">
        <v>0</v>
      </c>
      <c r="BQ65" s="21">
        <v>0</v>
      </c>
      <c r="BR65" s="21">
        <v>0</v>
      </c>
      <c r="BS65" s="21">
        <v>0</v>
      </c>
      <c r="BT65" s="21">
        <v>0</v>
      </c>
      <c r="BU65" s="21">
        <v>0</v>
      </c>
      <c r="BV65" s="21">
        <v>0</v>
      </c>
      <c r="BW65" s="21">
        <v>0</v>
      </c>
      <c r="BX65" s="21">
        <v>0</v>
      </c>
      <c r="BY65" s="21">
        <v>0</v>
      </c>
      <c r="BZ65" s="21">
        <v>0</v>
      </c>
      <c r="CA65" s="21">
        <v>0</v>
      </c>
      <c r="CB65" s="22"/>
      <c r="CC65" s="22">
        <f t="shared" si="6"/>
        <v>7.634000000000003</v>
      </c>
      <c r="CD65" s="21">
        <f t="shared" si="22"/>
        <v>30.536000000000012</v>
      </c>
      <c r="CE65" s="21">
        <f t="shared" si="23"/>
        <v>2.4245584000000011E-2</v>
      </c>
      <c r="CF65">
        <f t="shared" si="24"/>
        <v>0</v>
      </c>
      <c r="CG65">
        <f t="shared" si="25"/>
        <v>0</v>
      </c>
      <c r="CH65">
        <f t="shared" si="26"/>
        <v>0</v>
      </c>
    </row>
    <row r="66" spans="1:86" ht="14.25" customHeight="1" x14ac:dyDescent="0.35">
      <c r="A66" s="81" t="s">
        <v>73</v>
      </c>
      <c r="B66" s="28">
        <v>49</v>
      </c>
      <c r="C66" s="29" t="s">
        <v>75</v>
      </c>
      <c r="D66" s="30">
        <v>0.05</v>
      </c>
      <c r="E66" s="30">
        <v>0.05</v>
      </c>
      <c r="F66" s="30">
        <v>0.05</v>
      </c>
      <c r="G66" s="30">
        <v>0.05</v>
      </c>
      <c r="H66" s="30">
        <v>0.05</v>
      </c>
      <c r="I66" s="30">
        <v>0.05</v>
      </c>
      <c r="J66" s="30">
        <v>0.05</v>
      </c>
      <c r="K66" s="31">
        <v>0.1</v>
      </c>
      <c r="L66" s="31">
        <v>0.1</v>
      </c>
      <c r="M66" s="31">
        <v>0.1</v>
      </c>
      <c r="N66" s="31">
        <v>0.1</v>
      </c>
      <c r="O66" s="31">
        <v>0.1</v>
      </c>
      <c r="P66" s="31">
        <v>0.1</v>
      </c>
      <c r="Q66" s="31">
        <v>0.1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1.7999999999999999E-2</v>
      </c>
      <c r="Z66" s="30">
        <v>1.7999999999999999E-2</v>
      </c>
      <c r="AA66" s="30">
        <v>1.7999999999999999E-2</v>
      </c>
      <c r="AB66" s="30">
        <v>1.7999999999999999E-2</v>
      </c>
      <c r="AC66" s="30">
        <v>1.7999999999999999E-2</v>
      </c>
      <c r="AD66" s="30">
        <v>1.7999999999999999E-2</v>
      </c>
      <c r="AE66" s="30">
        <v>1.7999999999999999E-2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4.32</v>
      </c>
      <c r="AN66" s="30">
        <v>4.32</v>
      </c>
      <c r="AO66" s="30">
        <v>4.32</v>
      </c>
      <c r="AP66" s="30">
        <v>4.32</v>
      </c>
      <c r="AQ66" s="30">
        <v>4.32</v>
      </c>
      <c r="AR66" s="30">
        <v>4.32</v>
      </c>
      <c r="AS66" s="30">
        <v>4.32</v>
      </c>
      <c r="AT66" s="33">
        <v>0.81069999999999998</v>
      </c>
      <c r="AU66" s="33">
        <v>0.81069999999999998</v>
      </c>
      <c r="AV66" s="33">
        <v>0.81069999999999998</v>
      </c>
      <c r="AW66" s="33">
        <v>0.81069999999999998</v>
      </c>
      <c r="AX66" s="33">
        <v>0.81069999999999998</v>
      </c>
      <c r="AY66" s="33">
        <v>0.81069999999999998</v>
      </c>
      <c r="AZ66" s="33">
        <v>0.81069999999999998</v>
      </c>
      <c r="BA66" s="30">
        <v>0</v>
      </c>
      <c r="BB66" s="30">
        <v>0</v>
      </c>
      <c r="BC66" s="30">
        <v>0</v>
      </c>
      <c r="BD66" s="30">
        <v>0</v>
      </c>
      <c r="BE66" s="30">
        <v>0</v>
      </c>
      <c r="BF66" s="30">
        <v>0</v>
      </c>
      <c r="BG66" s="30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2">
        <v>0</v>
      </c>
      <c r="BS66" s="32">
        <v>0</v>
      </c>
      <c r="BT66" s="32">
        <v>0</v>
      </c>
      <c r="BU66" s="32">
        <v>0</v>
      </c>
      <c r="BV66" s="32">
        <v>0</v>
      </c>
      <c r="BW66" s="32">
        <v>0</v>
      </c>
      <c r="BX66" s="32">
        <v>0</v>
      </c>
      <c r="BY66" s="32">
        <v>0</v>
      </c>
      <c r="BZ66" s="32">
        <v>0</v>
      </c>
      <c r="CA66" s="32">
        <v>0</v>
      </c>
      <c r="CB66" s="32">
        <v>0</v>
      </c>
      <c r="CC66" s="32">
        <f t="shared" si="6"/>
        <v>37.090899999999984</v>
      </c>
      <c r="CD66" s="30">
        <f t="shared" si="22"/>
        <v>148.36359999999993</v>
      </c>
      <c r="CE66" s="30">
        <f t="shared" si="23"/>
        <v>0.11780069839999995</v>
      </c>
      <c r="CF66">
        <f t="shared" si="24"/>
        <v>0</v>
      </c>
      <c r="CG66">
        <f t="shared" si="25"/>
        <v>0</v>
      </c>
      <c r="CH66">
        <f t="shared" si="26"/>
        <v>4.32</v>
      </c>
    </row>
    <row r="67" spans="1:86" ht="14.25" customHeight="1" x14ac:dyDescent="0.35">
      <c r="A67" s="81" t="s">
        <v>73</v>
      </c>
      <c r="B67" s="28">
        <v>50</v>
      </c>
      <c r="C67" s="29" t="s">
        <v>76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1">
        <v>0.1</v>
      </c>
      <c r="L67" s="31">
        <v>0.1</v>
      </c>
      <c r="M67" s="31">
        <v>0.1</v>
      </c>
      <c r="N67" s="31">
        <v>0.1</v>
      </c>
      <c r="O67" s="31">
        <v>0.1</v>
      </c>
      <c r="P67" s="31">
        <v>0.1</v>
      </c>
      <c r="Q67" s="31">
        <v>0.1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2.16</v>
      </c>
      <c r="AN67" s="30">
        <v>2.16</v>
      </c>
      <c r="AO67" s="30">
        <v>2.16</v>
      </c>
      <c r="AP67" s="30">
        <v>2.16</v>
      </c>
      <c r="AQ67" s="30">
        <v>2.16</v>
      </c>
      <c r="AR67" s="30">
        <v>2.16</v>
      </c>
      <c r="AS67" s="30">
        <v>2.16</v>
      </c>
      <c r="AT67" s="33">
        <v>5.2999999999999999E-2</v>
      </c>
      <c r="AU67" s="33">
        <v>5.2999999999999999E-2</v>
      </c>
      <c r="AV67" s="33">
        <v>5.2999999999999999E-2</v>
      </c>
      <c r="AW67" s="33">
        <v>5.2999999999999999E-2</v>
      </c>
      <c r="AX67" s="33">
        <v>5.2999999999999999E-2</v>
      </c>
      <c r="AY67" s="33">
        <v>5.2999999999999999E-2</v>
      </c>
      <c r="AZ67" s="33">
        <v>5.2999999999999999E-2</v>
      </c>
      <c r="BA67" s="30">
        <v>0.3</v>
      </c>
      <c r="BB67" s="30">
        <v>0.3</v>
      </c>
      <c r="BC67" s="30">
        <v>0.3</v>
      </c>
      <c r="BD67" s="30">
        <v>0.3</v>
      </c>
      <c r="BE67" s="30">
        <v>0.3</v>
      </c>
      <c r="BF67" s="30">
        <v>0.3</v>
      </c>
      <c r="BG67" s="30">
        <v>0.3</v>
      </c>
      <c r="BH67" s="32">
        <v>0</v>
      </c>
      <c r="BI67" s="32">
        <v>0</v>
      </c>
      <c r="BJ67" s="32">
        <v>0</v>
      </c>
      <c r="BK67" s="32">
        <v>0</v>
      </c>
      <c r="BL67" s="32">
        <v>0</v>
      </c>
      <c r="BM67" s="32">
        <v>0</v>
      </c>
      <c r="BN67" s="32">
        <v>0</v>
      </c>
      <c r="BO67" s="32">
        <v>0</v>
      </c>
      <c r="BP67" s="32">
        <v>0</v>
      </c>
      <c r="BQ67" s="32">
        <v>0</v>
      </c>
      <c r="BR67" s="32">
        <v>0</v>
      </c>
      <c r="BS67" s="32">
        <v>0</v>
      </c>
      <c r="BT67" s="32">
        <v>0</v>
      </c>
      <c r="BU67" s="32">
        <v>0</v>
      </c>
      <c r="BV67" s="32">
        <v>0</v>
      </c>
      <c r="BW67" s="32">
        <v>0</v>
      </c>
      <c r="BX67" s="32">
        <v>0</v>
      </c>
      <c r="BY67" s="32">
        <v>0</v>
      </c>
      <c r="BZ67" s="32">
        <v>0</v>
      </c>
      <c r="CA67" s="32">
        <v>0</v>
      </c>
      <c r="CB67" s="32">
        <v>0</v>
      </c>
      <c r="CC67" s="32">
        <f t="shared" si="6"/>
        <v>18.291000000000011</v>
      </c>
      <c r="CD67" s="30">
        <f t="shared" si="22"/>
        <v>73.164000000000044</v>
      </c>
      <c r="CE67" s="30">
        <f t="shared" si="23"/>
        <v>5.8092216000000037E-2</v>
      </c>
      <c r="CF67">
        <f t="shared" si="24"/>
        <v>0</v>
      </c>
      <c r="CG67">
        <f t="shared" si="25"/>
        <v>0</v>
      </c>
      <c r="CH67">
        <f t="shared" si="26"/>
        <v>2.16</v>
      </c>
    </row>
    <row r="68" spans="1:86" ht="14.25" customHeight="1" x14ac:dyDescent="0.35">
      <c r="A68" s="81" t="s">
        <v>73</v>
      </c>
      <c r="B68" s="28">
        <v>51</v>
      </c>
      <c r="C68" s="29" t="s">
        <v>77</v>
      </c>
      <c r="D68" s="30">
        <v>0.45</v>
      </c>
      <c r="E68" s="30">
        <v>0.82</v>
      </c>
      <c r="F68" s="30">
        <v>0.6</v>
      </c>
      <c r="G68" s="30">
        <v>0.45</v>
      </c>
      <c r="H68" s="30">
        <v>0.3</v>
      </c>
      <c r="I68" s="30">
        <v>0.75</v>
      </c>
      <c r="J68" s="30">
        <v>0.6</v>
      </c>
      <c r="K68" s="34">
        <v>0.8</v>
      </c>
      <c r="L68" s="34">
        <v>1</v>
      </c>
      <c r="M68" s="34">
        <v>0.4</v>
      </c>
      <c r="N68" s="34">
        <v>0.5</v>
      </c>
      <c r="O68" s="34">
        <v>0.8</v>
      </c>
      <c r="P68" s="34">
        <v>0.6</v>
      </c>
      <c r="Q68" s="34">
        <v>0.3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1.7999999999999999E-2</v>
      </c>
      <c r="Z68" s="30">
        <v>1.7999999999999999E-2</v>
      </c>
      <c r="AA68" s="30">
        <v>1.7999999999999999E-2</v>
      </c>
      <c r="AB68" s="30">
        <v>1.7999999999999999E-2</v>
      </c>
      <c r="AC68" s="30">
        <v>1.7999999999999999E-2</v>
      </c>
      <c r="AD68" s="30">
        <v>1.7999999999999999E-2</v>
      </c>
      <c r="AE68" s="30">
        <v>1.7999999999999999E-2</v>
      </c>
      <c r="AF68" s="30">
        <v>0</v>
      </c>
      <c r="AG68" s="30"/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M68" s="30">
        <v>4.32</v>
      </c>
      <c r="AN68" s="30">
        <v>4.32</v>
      </c>
      <c r="AO68" s="30">
        <v>4.32</v>
      </c>
      <c r="AP68" s="30">
        <v>4.32</v>
      </c>
      <c r="AQ68" s="30">
        <v>4.32</v>
      </c>
      <c r="AR68" s="30">
        <v>4.32</v>
      </c>
      <c r="AS68" s="30">
        <v>4.32</v>
      </c>
      <c r="AT68" s="30">
        <v>0.13</v>
      </c>
      <c r="AU68" s="30">
        <v>0.37</v>
      </c>
      <c r="AV68" s="30">
        <v>0.41</v>
      </c>
      <c r="AW68" s="30">
        <v>0.25</v>
      </c>
      <c r="AX68" s="30">
        <v>0.36</v>
      </c>
      <c r="AY68" s="30">
        <v>0.3</v>
      </c>
      <c r="AZ68" s="30">
        <v>0.17</v>
      </c>
      <c r="BA68" s="30">
        <v>0.3</v>
      </c>
      <c r="BB68" s="30">
        <v>0.3</v>
      </c>
      <c r="BC68" s="30">
        <v>0.3</v>
      </c>
      <c r="BD68" s="30">
        <v>0.3</v>
      </c>
      <c r="BE68" s="30">
        <v>0.3</v>
      </c>
      <c r="BF68" s="30">
        <v>0.3</v>
      </c>
      <c r="BG68" s="30">
        <v>0.3</v>
      </c>
      <c r="BH68" s="32">
        <v>0</v>
      </c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2">
        <v>0</v>
      </c>
      <c r="BS68" s="32">
        <v>0</v>
      </c>
      <c r="BT68" s="32">
        <v>0</v>
      </c>
      <c r="BU68" s="32">
        <v>0</v>
      </c>
      <c r="BV68" s="32">
        <v>0</v>
      </c>
      <c r="BW68" s="32">
        <v>0</v>
      </c>
      <c r="BX68" s="32">
        <v>0</v>
      </c>
      <c r="BY68" s="32">
        <v>0</v>
      </c>
      <c r="BZ68" s="32">
        <v>0</v>
      </c>
      <c r="CA68" s="32">
        <v>0</v>
      </c>
      <c r="CB68" s="32">
        <v>0</v>
      </c>
      <c r="CC68" s="32">
        <f t="shared" si="6"/>
        <v>42.825999999999986</v>
      </c>
      <c r="CD68" s="30">
        <f t="shared" si="22"/>
        <v>171.30399999999995</v>
      </c>
      <c r="CE68" s="30">
        <f t="shared" si="23"/>
        <v>0.13601537599999997</v>
      </c>
      <c r="CF68">
        <f t="shared" si="24"/>
        <v>0</v>
      </c>
      <c r="CG68">
        <f t="shared" si="25"/>
        <v>0</v>
      </c>
      <c r="CH68">
        <f t="shared" si="26"/>
        <v>4.32</v>
      </c>
    </row>
    <row r="69" spans="1:86" ht="14.25" customHeight="1" x14ac:dyDescent="0.35">
      <c r="A69" s="81" t="s">
        <v>73</v>
      </c>
      <c r="B69" s="28">
        <v>52</v>
      </c>
      <c r="C69" s="29" t="s">
        <v>78</v>
      </c>
      <c r="D69" s="30">
        <v>0.11</v>
      </c>
      <c r="E69" s="30">
        <v>0.22</v>
      </c>
      <c r="F69" s="30">
        <v>0.22</v>
      </c>
      <c r="G69" s="30">
        <v>0.11</v>
      </c>
      <c r="H69" s="30">
        <v>0.11</v>
      </c>
      <c r="I69" s="30">
        <v>0.22</v>
      </c>
      <c r="J69" s="30">
        <v>0.22</v>
      </c>
      <c r="K69" s="34">
        <v>0.1</v>
      </c>
      <c r="L69" s="34">
        <v>0.2</v>
      </c>
      <c r="M69" s="34">
        <v>0.3</v>
      </c>
      <c r="N69" s="34">
        <v>0.1</v>
      </c>
      <c r="O69" s="34">
        <v>0.1</v>
      </c>
      <c r="P69" s="34">
        <v>0.3</v>
      </c>
      <c r="Q69" s="34">
        <v>0.3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1.7999999999999999E-2</v>
      </c>
      <c r="Z69" s="30">
        <v>1.7999999999999999E-2</v>
      </c>
      <c r="AA69" s="30">
        <v>1.7999999999999999E-2</v>
      </c>
      <c r="AB69" s="30">
        <v>1.7999999999999999E-2</v>
      </c>
      <c r="AC69" s="30">
        <v>1.7999999999999999E-2</v>
      </c>
      <c r="AD69" s="30">
        <v>1.7999999999999999E-2</v>
      </c>
      <c r="AE69" s="30">
        <v>1.7999999999999999E-2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30">
        <v>0</v>
      </c>
      <c r="AM69" s="30">
        <v>4.32</v>
      </c>
      <c r="AN69" s="30">
        <v>4.32</v>
      </c>
      <c r="AO69" s="30">
        <v>4.32</v>
      </c>
      <c r="AP69" s="30">
        <v>4.32</v>
      </c>
      <c r="AQ69" s="30">
        <v>4.32</v>
      </c>
      <c r="AR69" s="30">
        <v>4.32</v>
      </c>
      <c r="AS69" s="30">
        <v>4.32</v>
      </c>
      <c r="AT69" s="30">
        <v>5.2999999999999999E-2</v>
      </c>
      <c r="AU69" s="30">
        <v>5.2999999999999999E-2</v>
      </c>
      <c r="AV69" s="30">
        <v>5.2999999999999999E-2</v>
      </c>
      <c r="AW69" s="30">
        <v>5.2999999999999999E-2</v>
      </c>
      <c r="AX69" s="30">
        <v>5.2999999999999999E-2</v>
      </c>
      <c r="AY69" s="30">
        <v>5.2999999999999999E-2</v>
      </c>
      <c r="AZ69" s="30">
        <v>5.2999999999999999E-2</v>
      </c>
      <c r="BA69" s="30">
        <v>0.3</v>
      </c>
      <c r="BB69" s="30">
        <v>0.3</v>
      </c>
      <c r="BC69" s="30">
        <v>0.3</v>
      </c>
      <c r="BD69" s="30">
        <v>0.3</v>
      </c>
      <c r="BE69" s="30">
        <v>0.3</v>
      </c>
      <c r="BF69" s="30">
        <v>0.3</v>
      </c>
      <c r="BG69" s="30">
        <v>0.3</v>
      </c>
      <c r="BH69" s="32">
        <v>0</v>
      </c>
      <c r="BI69" s="32">
        <v>0</v>
      </c>
      <c r="BJ69" s="32">
        <v>0</v>
      </c>
      <c r="BK69" s="32">
        <v>0</v>
      </c>
      <c r="BL69" s="32">
        <v>0</v>
      </c>
      <c r="BM69" s="32">
        <v>0</v>
      </c>
      <c r="BN69" s="32">
        <v>0</v>
      </c>
      <c r="BO69" s="32"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f t="shared" si="6"/>
        <v>35.44699999999996</v>
      </c>
      <c r="CD69" s="30">
        <f t="shared" si="22"/>
        <v>141.78799999999984</v>
      </c>
      <c r="CE69" s="30">
        <f t="shared" si="23"/>
        <v>0.11257967199999987</v>
      </c>
      <c r="CF69">
        <f t="shared" si="24"/>
        <v>0</v>
      </c>
      <c r="CG69">
        <f t="shared" si="25"/>
        <v>0</v>
      </c>
      <c r="CH69">
        <f t="shared" si="26"/>
        <v>4.32</v>
      </c>
    </row>
    <row r="70" spans="1:86" ht="14.25" customHeight="1" x14ac:dyDescent="0.35">
      <c r="A70" s="81" t="s">
        <v>73</v>
      </c>
      <c r="B70" s="28">
        <v>54</v>
      </c>
      <c r="C70" s="29" t="s">
        <v>80</v>
      </c>
      <c r="D70" s="30">
        <v>0.45</v>
      </c>
      <c r="E70" s="30">
        <v>0.82</v>
      </c>
      <c r="F70" s="30">
        <v>0.6</v>
      </c>
      <c r="G70" s="30">
        <v>0.45</v>
      </c>
      <c r="H70" s="30">
        <v>0.3</v>
      </c>
      <c r="I70" s="30">
        <v>0.75</v>
      </c>
      <c r="J70" s="30">
        <v>0.6</v>
      </c>
      <c r="K70" s="30">
        <v>0.6</v>
      </c>
      <c r="L70" s="30">
        <v>1.1000000000000001</v>
      </c>
      <c r="M70" s="30">
        <v>0.8</v>
      </c>
      <c r="N70" s="30">
        <v>0.6</v>
      </c>
      <c r="O70" s="30">
        <v>0.4</v>
      </c>
      <c r="P70" s="30">
        <v>1</v>
      </c>
      <c r="Q70" s="30">
        <v>0.8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1.7999999999999999E-2</v>
      </c>
      <c r="Z70" s="30">
        <v>1.7999999999999999E-2</v>
      </c>
      <c r="AA70" s="30">
        <v>1.7999999999999999E-2</v>
      </c>
      <c r="AB70" s="30">
        <v>1.7999999999999999E-2</v>
      </c>
      <c r="AC70" s="30">
        <v>1.7999999999999999E-2</v>
      </c>
      <c r="AD70" s="30">
        <v>1.7999999999999999E-2</v>
      </c>
      <c r="AE70" s="30">
        <v>1.7999999999999999E-2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4">
        <v>4.32</v>
      </c>
      <c r="AN70" s="34">
        <v>4.32</v>
      </c>
      <c r="AO70" s="34">
        <v>4.32</v>
      </c>
      <c r="AP70" s="34">
        <v>4.32</v>
      </c>
      <c r="AQ70" s="34">
        <v>4.32</v>
      </c>
      <c r="AR70" s="34">
        <v>4.32</v>
      </c>
      <c r="AS70" s="34">
        <v>4.32</v>
      </c>
      <c r="AT70" s="30">
        <v>0.13</v>
      </c>
      <c r="AU70" s="30">
        <v>0.37</v>
      </c>
      <c r="AV70" s="30">
        <v>0.41</v>
      </c>
      <c r="AW70" s="30">
        <v>0.25</v>
      </c>
      <c r="AX70" s="30">
        <v>0.36</v>
      </c>
      <c r="AY70" s="30">
        <v>0.3</v>
      </c>
      <c r="AZ70" s="30">
        <v>0.17</v>
      </c>
      <c r="BA70" s="30">
        <v>0.3</v>
      </c>
      <c r="BB70" s="30">
        <v>0.3</v>
      </c>
      <c r="BC70" s="30">
        <v>0.3</v>
      </c>
      <c r="BD70" s="30">
        <v>0.3</v>
      </c>
      <c r="BE70" s="30">
        <v>0.3</v>
      </c>
      <c r="BF70" s="30">
        <v>0.3</v>
      </c>
      <c r="BG70" s="30">
        <v>0.3</v>
      </c>
      <c r="BH70" s="32">
        <v>0</v>
      </c>
      <c r="BI70" s="32">
        <v>0</v>
      </c>
      <c r="BJ70" s="32">
        <v>0</v>
      </c>
      <c r="BK70" s="32">
        <v>0</v>
      </c>
      <c r="BL70" s="32">
        <v>0</v>
      </c>
      <c r="BM70" s="32">
        <v>0</v>
      </c>
      <c r="BN70" s="32">
        <v>0</v>
      </c>
      <c r="BO70" s="32">
        <v>0</v>
      </c>
      <c r="BP70" s="32">
        <v>0</v>
      </c>
      <c r="BQ70" s="32">
        <v>0</v>
      </c>
      <c r="BR70" s="32">
        <v>0</v>
      </c>
      <c r="BS70" s="32">
        <v>0</v>
      </c>
      <c r="BT70" s="32">
        <v>0</v>
      </c>
      <c r="BU70" s="32">
        <v>0</v>
      </c>
      <c r="BV70" s="32">
        <v>0</v>
      </c>
      <c r="BW70" s="32">
        <v>0</v>
      </c>
      <c r="BX70" s="32">
        <v>0</v>
      </c>
      <c r="BY70" s="32">
        <v>0</v>
      </c>
      <c r="BZ70" s="32">
        <v>0</v>
      </c>
      <c r="CA70" s="32">
        <v>0</v>
      </c>
      <c r="CB70" s="32">
        <v>0</v>
      </c>
      <c r="CC70" s="32">
        <f t="shared" si="6"/>
        <v>43.725999999999978</v>
      </c>
      <c r="CD70" s="30">
        <f t="shared" si="22"/>
        <v>174.90399999999991</v>
      </c>
      <c r="CE70" s="30">
        <f t="shared" si="23"/>
        <v>0.13887377599999992</v>
      </c>
      <c r="CF70">
        <f t="shared" si="24"/>
        <v>0</v>
      </c>
      <c r="CG70">
        <f t="shared" si="25"/>
        <v>0</v>
      </c>
      <c r="CH70">
        <f t="shared" si="26"/>
        <v>4.32</v>
      </c>
    </row>
    <row r="71" spans="1:86" ht="14.25" customHeight="1" x14ac:dyDescent="0.35">
      <c r="A71" s="81" t="s">
        <v>73</v>
      </c>
      <c r="B71" s="28">
        <v>55</v>
      </c>
      <c r="C71" s="29" t="s">
        <v>81</v>
      </c>
      <c r="D71" s="30">
        <v>0.8</v>
      </c>
      <c r="E71" s="30">
        <v>0.8</v>
      </c>
      <c r="F71" s="30">
        <v>0.8</v>
      </c>
      <c r="G71" s="30">
        <v>0.8</v>
      </c>
      <c r="H71" s="30">
        <v>0.8</v>
      </c>
      <c r="I71" s="30">
        <v>0.8</v>
      </c>
      <c r="J71" s="30">
        <v>0.8</v>
      </c>
      <c r="K71" s="31">
        <v>0.1</v>
      </c>
      <c r="L71" s="31">
        <v>0.1</v>
      </c>
      <c r="M71" s="31">
        <v>0.1</v>
      </c>
      <c r="N71" s="31">
        <v>0.1</v>
      </c>
      <c r="O71" s="31">
        <v>0.1</v>
      </c>
      <c r="P71" s="31">
        <v>0.1</v>
      </c>
      <c r="Q71" s="31">
        <v>0.1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  <c r="AM71" s="30">
        <v>0</v>
      </c>
      <c r="AN71" s="30">
        <v>0</v>
      </c>
      <c r="AO71" s="30">
        <v>0</v>
      </c>
      <c r="AP71" s="30">
        <v>0</v>
      </c>
      <c r="AQ71" s="30">
        <v>0</v>
      </c>
      <c r="AR71" s="30">
        <v>0</v>
      </c>
      <c r="AS71" s="30">
        <v>0</v>
      </c>
      <c r="AT71" s="30">
        <v>0.2</v>
      </c>
      <c r="AU71" s="30">
        <v>0.2</v>
      </c>
      <c r="AV71" s="30">
        <v>0.2</v>
      </c>
      <c r="AW71" s="30">
        <v>0.2</v>
      </c>
      <c r="AX71" s="30">
        <v>0.2</v>
      </c>
      <c r="AY71" s="30">
        <v>0.2</v>
      </c>
      <c r="AZ71" s="30">
        <v>0.2</v>
      </c>
      <c r="BA71" s="30">
        <v>0.35</v>
      </c>
      <c r="BB71" s="30">
        <v>0</v>
      </c>
      <c r="BC71" s="30">
        <v>0.35</v>
      </c>
      <c r="BD71" s="30">
        <v>0.35</v>
      </c>
      <c r="BE71" s="30">
        <v>0</v>
      </c>
      <c r="BF71" s="30">
        <v>0</v>
      </c>
      <c r="BG71" s="30">
        <v>0.35</v>
      </c>
      <c r="BH71" s="32">
        <v>0</v>
      </c>
      <c r="BI71" s="32">
        <v>0</v>
      </c>
      <c r="BJ71" s="32">
        <v>0</v>
      </c>
      <c r="BK71" s="32">
        <v>0</v>
      </c>
      <c r="BL71" s="32">
        <v>0</v>
      </c>
      <c r="BM71" s="32">
        <v>0</v>
      </c>
      <c r="BN71" s="32">
        <v>0</v>
      </c>
      <c r="BO71" s="32">
        <v>0</v>
      </c>
      <c r="BP71" s="32">
        <v>0</v>
      </c>
      <c r="BQ71" s="32">
        <v>0</v>
      </c>
      <c r="BR71" s="32">
        <v>0</v>
      </c>
      <c r="BS71" s="32">
        <v>0</v>
      </c>
      <c r="BT71" s="32">
        <v>0</v>
      </c>
      <c r="BU71" s="32">
        <v>0</v>
      </c>
      <c r="BV71" s="32">
        <v>0</v>
      </c>
      <c r="BW71" s="32">
        <v>0</v>
      </c>
      <c r="BX71" s="32">
        <v>0</v>
      </c>
      <c r="BY71" s="32">
        <v>0</v>
      </c>
      <c r="BZ71" s="32">
        <v>0</v>
      </c>
      <c r="CA71" s="32">
        <v>0</v>
      </c>
      <c r="CB71" s="32">
        <v>0</v>
      </c>
      <c r="CC71" s="32">
        <f t="shared" si="6"/>
        <v>9.0999999999999979</v>
      </c>
      <c r="CD71" s="30">
        <f t="shared" si="22"/>
        <v>36.399999999999991</v>
      </c>
      <c r="CE71" s="30">
        <f t="shared" si="23"/>
        <v>2.8901599999999993E-2</v>
      </c>
      <c r="CF71">
        <f t="shared" si="24"/>
        <v>0</v>
      </c>
      <c r="CG71">
        <f t="shared" si="25"/>
        <v>0</v>
      </c>
      <c r="CH71">
        <f t="shared" si="26"/>
        <v>0</v>
      </c>
    </row>
    <row r="72" spans="1:86" ht="14.25" customHeight="1" x14ac:dyDescent="0.35">
      <c r="A72" s="82" t="s">
        <v>82</v>
      </c>
      <c r="B72" s="37">
        <v>58</v>
      </c>
      <c r="C72" s="38" t="s">
        <v>85</v>
      </c>
      <c r="D72" s="46">
        <v>4.5999999999999999E-2</v>
      </c>
      <c r="E72" s="46">
        <v>4.5999999999999999E-2</v>
      </c>
      <c r="F72" s="46">
        <v>4.5999999999999999E-2</v>
      </c>
      <c r="G72" s="46">
        <v>4.5999999999999999E-2</v>
      </c>
      <c r="H72" s="46">
        <v>4.5999999999999999E-2</v>
      </c>
      <c r="I72" s="46">
        <v>4.5999999999999999E-2</v>
      </c>
      <c r="J72" s="46">
        <v>4.5999999999999999E-2</v>
      </c>
      <c r="K72" s="43">
        <v>1.4999999999999999E-2</v>
      </c>
      <c r="L72" s="43">
        <v>1.4999999999999999E-2</v>
      </c>
      <c r="M72" s="43">
        <v>1.4999999999999999E-2</v>
      </c>
      <c r="N72" s="43">
        <v>1.4999999999999999E-2</v>
      </c>
      <c r="O72" s="43">
        <v>1.4999999999999999E-2</v>
      </c>
      <c r="P72" s="43">
        <v>1.4999999999999999E-2</v>
      </c>
      <c r="Q72" s="43">
        <v>1.4999999999999999E-2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1.7999999999999999E-2</v>
      </c>
      <c r="Z72" s="39">
        <v>1.7999999999999999E-2</v>
      </c>
      <c r="AA72" s="39">
        <v>1.7999999999999999E-2</v>
      </c>
      <c r="AB72" s="39">
        <v>1.7999999999999999E-2</v>
      </c>
      <c r="AC72" s="39">
        <v>1.7999999999999999E-2</v>
      </c>
      <c r="AD72" s="39">
        <v>1.7999999999999999E-2</v>
      </c>
      <c r="AE72" s="39">
        <v>1.7999999999999999E-2</v>
      </c>
      <c r="AF72" s="40">
        <v>0</v>
      </c>
      <c r="AG72" s="40"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  <c r="AM72" s="44">
        <v>0.35</v>
      </c>
      <c r="AN72" s="44">
        <v>0.35</v>
      </c>
      <c r="AO72" s="44">
        <v>0.35</v>
      </c>
      <c r="AP72" s="44">
        <v>0.35</v>
      </c>
      <c r="AQ72" s="44">
        <v>0.35</v>
      </c>
      <c r="AR72" s="44">
        <v>0.35</v>
      </c>
      <c r="AS72" s="44">
        <v>0.35</v>
      </c>
      <c r="AT72" s="45">
        <v>0.09</v>
      </c>
      <c r="AU72" s="45">
        <v>0.09</v>
      </c>
      <c r="AV72" s="45">
        <v>0.09</v>
      </c>
      <c r="AW72" s="45">
        <v>0.09</v>
      </c>
      <c r="AX72" s="45">
        <v>0.09</v>
      </c>
      <c r="AY72" s="45">
        <v>0.09</v>
      </c>
      <c r="AZ72" s="45">
        <v>0.09</v>
      </c>
      <c r="BA72" s="44">
        <v>0.35</v>
      </c>
      <c r="BB72" s="41">
        <v>0</v>
      </c>
      <c r="BC72" s="44">
        <v>0.35</v>
      </c>
      <c r="BD72" s="41">
        <v>0</v>
      </c>
      <c r="BE72" s="41">
        <v>0</v>
      </c>
      <c r="BF72" s="44">
        <v>0.35</v>
      </c>
      <c r="BG72" s="41">
        <v>0</v>
      </c>
      <c r="BH72" s="42">
        <v>0</v>
      </c>
      <c r="BI72" s="42">
        <v>0</v>
      </c>
      <c r="BJ72" s="42">
        <v>0</v>
      </c>
      <c r="BK72" s="42">
        <v>0</v>
      </c>
      <c r="BL72" s="42">
        <v>0</v>
      </c>
      <c r="BM72" s="42">
        <v>0</v>
      </c>
      <c r="BN72" s="42">
        <v>0</v>
      </c>
      <c r="BO72" s="42">
        <v>0</v>
      </c>
      <c r="BP72" s="42">
        <v>0</v>
      </c>
      <c r="BQ72" s="42">
        <v>0</v>
      </c>
      <c r="BR72" s="42">
        <v>0</v>
      </c>
      <c r="BS72" s="42">
        <v>0</v>
      </c>
      <c r="BT72" s="42">
        <v>0</v>
      </c>
      <c r="BU72" s="42">
        <v>0</v>
      </c>
      <c r="BV72" s="42">
        <v>0</v>
      </c>
      <c r="BW72" s="42">
        <v>0</v>
      </c>
      <c r="BX72" s="42">
        <v>0</v>
      </c>
      <c r="BY72" s="42">
        <v>0</v>
      </c>
      <c r="BZ72" s="42">
        <v>0</v>
      </c>
      <c r="CA72" s="42">
        <v>0</v>
      </c>
      <c r="CB72" s="42">
        <v>0</v>
      </c>
      <c r="CC72" s="47">
        <f t="shared" si="6"/>
        <v>4.6829999999999989</v>
      </c>
      <c r="CD72" s="40">
        <f t="shared" si="22"/>
        <v>18.731999999999996</v>
      </c>
      <c r="CE72" s="40">
        <f t="shared" si="23"/>
        <v>1.4873207999999997E-2</v>
      </c>
      <c r="CF72">
        <f t="shared" si="24"/>
        <v>0</v>
      </c>
      <c r="CG72">
        <f t="shared" si="25"/>
        <v>0</v>
      </c>
      <c r="CH72">
        <f t="shared" si="26"/>
        <v>0.35000000000000003</v>
      </c>
    </row>
    <row r="73" spans="1:86" ht="14.25" customHeight="1" x14ac:dyDescent="0.35">
      <c r="D73" s="113" t="s">
        <v>7</v>
      </c>
      <c r="E73" s="114"/>
      <c r="F73" s="114"/>
      <c r="G73" s="114"/>
      <c r="H73" s="114"/>
      <c r="I73" s="114"/>
      <c r="J73" s="114"/>
      <c r="K73" s="113" t="s">
        <v>8</v>
      </c>
      <c r="L73" s="114"/>
      <c r="M73" s="114"/>
      <c r="N73" s="114"/>
      <c r="O73" s="114"/>
      <c r="P73" s="114"/>
      <c r="Q73" s="114"/>
      <c r="R73" s="113" t="s">
        <v>9</v>
      </c>
      <c r="S73" s="114"/>
      <c r="T73" s="114"/>
      <c r="U73" s="114"/>
      <c r="V73" s="114"/>
      <c r="W73" s="114"/>
      <c r="X73" s="114"/>
      <c r="Y73" s="113" t="s">
        <v>10</v>
      </c>
      <c r="Z73" s="114"/>
      <c r="AA73" s="114"/>
      <c r="AB73" s="114"/>
      <c r="AC73" s="114"/>
      <c r="AD73" s="114"/>
      <c r="AE73" s="114"/>
      <c r="AF73" s="113" t="s">
        <v>11</v>
      </c>
      <c r="AG73" s="114"/>
      <c r="AH73" s="114"/>
      <c r="AI73" s="114"/>
      <c r="AJ73" s="114"/>
      <c r="AK73" s="114"/>
      <c r="AL73" s="114"/>
      <c r="AM73" s="113" t="s">
        <v>12</v>
      </c>
      <c r="AN73" s="114"/>
      <c r="AO73" s="114"/>
      <c r="AP73" s="114"/>
      <c r="AQ73" s="114"/>
      <c r="AR73" s="114"/>
      <c r="AS73" s="114"/>
      <c r="AT73" s="113" t="s">
        <v>13</v>
      </c>
      <c r="AU73" s="114"/>
      <c r="AV73" s="114"/>
      <c r="AW73" s="114"/>
      <c r="AX73" s="114"/>
      <c r="AY73" s="114"/>
      <c r="AZ73" s="114"/>
      <c r="BA73" s="113" t="s">
        <v>14</v>
      </c>
      <c r="BB73" s="114"/>
      <c r="BC73" s="114"/>
      <c r="BD73" s="114"/>
      <c r="BE73" s="114"/>
      <c r="BF73" s="114"/>
      <c r="BG73" s="114"/>
      <c r="BH73" s="113" t="s">
        <v>15</v>
      </c>
      <c r="BI73" s="114"/>
      <c r="BJ73" s="114"/>
      <c r="BK73" s="114"/>
      <c r="BL73" s="114"/>
      <c r="BM73" s="114"/>
      <c r="BN73" s="114"/>
      <c r="BO73" s="113" t="s">
        <v>16</v>
      </c>
      <c r="BP73" s="114"/>
      <c r="BQ73" s="114"/>
      <c r="BR73" s="114"/>
      <c r="BS73" s="114"/>
      <c r="BT73" s="114"/>
      <c r="BU73" s="114"/>
      <c r="BV73" s="113" t="s">
        <v>17</v>
      </c>
      <c r="BW73" s="114"/>
      <c r="BX73" s="114"/>
      <c r="BY73" s="114"/>
      <c r="BZ73" s="114"/>
      <c r="CA73" s="114"/>
      <c r="CB73" s="114"/>
    </row>
    <row r="74" spans="1:86" ht="23.15" customHeight="1" x14ac:dyDescent="0.35">
      <c r="C74" s="56" t="s">
        <v>98</v>
      </c>
      <c r="D74" s="58">
        <f>SUM(D13:D72)</f>
        <v>13.604999999999999</v>
      </c>
      <c r="E74" s="58">
        <f t="shared" ref="E74:AJ74" si="40">SUM(E12:E72)</f>
        <v>14.944000000000003</v>
      </c>
      <c r="F74" s="58">
        <f t="shared" si="40"/>
        <v>14.433000000000003</v>
      </c>
      <c r="G74" s="58">
        <f t="shared" si="40"/>
        <v>13.619</v>
      </c>
      <c r="H74" s="58">
        <f t="shared" si="40"/>
        <v>14.243000000000004</v>
      </c>
      <c r="I74" s="58">
        <f t="shared" si="40"/>
        <v>15.067</v>
      </c>
      <c r="J74" s="58">
        <f t="shared" si="40"/>
        <v>15.066000000000001</v>
      </c>
      <c r="K74" s="59">
        <f t="shared" si="40"/>
        <v>7.6669999999999963</v>
      </c>
      <c r="L74" s="58">
        <f t="shared" si="40"/>
        <v>8.9570000000000007</v>
      </c>
      <c r="M74" s="58">
        <f t="shared" si="40"/>
        <v>7.6579999999999995</v>
      </c>
      <c r="N74" s="59">
        <f t="shared" si="40"/>
        <v>6.8309999999999977</v>
      </c>
      <c r="O74" s="58">
        <f t="shared" si="40"/>
        <v>6.9289999999999994</v>
      </c>
      <c r="P74" s="58">
        <f t="shared" si="40"/>
        <v>9.0549999999999979</v>
      </c>
      <c r="Q74" s="59">
        <f t="shared" si="40"/>
        <v>7.1339999999999986</v>
      </c>
      <c r="R74" s="58">
        <f t="shared" si="40"/>
        <v>68.415000000000006</v>
      </c>
      <c r="S74" s="58">
        <f t="shared" si="40"/>
        <v>59.824999999999989</v>
      </c>
      <c r="T74" s="59">
        <f t="shared" si="40"/>
        <v>67.99499999999999</v>
      </c>
      <c r="U74" s="58">
        <f t="shared" si="40"/>
        <v>73.375</v>
      </c>
      <c r="V74" s="58">
        <f t="shared" si="40"/>
        <v>65.015000000000001</v>
      </c>
      <c r="W74" s="59">
        <f t="shared" si="40"/>
        <v>65.864999999999995</v>
      </c>
      <c r="X74" s="58">
        <f t="shared" si="40"/>
        <v>60.924999999999997</v>
      </c>
      <c r="Y74" s="58">
        <f t="shared" si="40"/>
        <v>15.952400000000004</v>
      </c>
      <c r="Z74" s="59">
        <f t="shared" si="40"/>
        <v>16.291400000000007</v>
      </c>
      <c r="AA74" s="58">
        <f t="shared" si="40"/>
        <v>15.586400000000006</v>
      </c>
      <c r="AB74" s="58">
        <f t="shared" si="40"/>
        <v>16.258400000000002</v>
      </c>
      <c r="AC74" s="59">
        <f t="shared" si="40"/>
        <v>17.128400000000003</v>
      </c>
      <c r="AD74" s="58">
        <f t="shared" si="40"/>
        <v>15.513400000000004</v>
      </c>
      <c r="AE74" s="58">
        <f t="shared" si="40"/>
        <v>15.717400000000005</v>
      </c>
      <c r="AF74" s="59">
        <f t="shared" si="40"/>
        <v>0.23299999999999998</v>
      </c>
      <c r="AG74" s="58">
        <f t="shared" si="40"/>
        <v>0.14899999999999999</v>
      </c>
      <c r="AH74" s="58">
        <f t="shared" si="40"/>
        <v>0.30200000000000005</v>
      </c>
      <c r="AI74" s="59">
        <f t="shared" si="40"/>
        <v>0.33899999999999997</v>
      </c>
      <c r="AJ74" s="58">
        <f t="shared" si="40"/>
        <v>0.33400000000000002</v>
      </c>
      <c r="AK74" s="58">
        <f t="shared" ref="AK74:BP74" si="41">SUM(AK12:AK72)</f>
        <v>0.33899999999999997</v>
      </c>
      <c r="AL74" s="59">
        <f t="shared" si="41"/>
        <v>35.113999999999997</v>
      </c>
      <c r="AM74" s="58">
        <f t="shared" si="41"/>
        <v>41.445</v>
      </c>
      <c r="AN74" s="58">
        <f t="shared" si="41"/>
        <v>42.720000000000006</v>
      </c>
      <c r="AO74" s="59">
        <f t="shared" si="41"/>
        <v>42.720000000000006</v>
      </c>
      <c r="AP74" s="58">
        <f t="shared" si="41"/>
        <v>42.720000000000006</v>
      </c>
      <c r="AQ74" s="58">
        <f t="shared" si="41"/>
        <v>42.720000000000006</v>
      </c>
      <c r="AR74" s="59">
        <f t="shared" si="41"/>
        <v>42.720000000000006</v>
      </c>
      <c r="AS74" s="58">
        <f t="shared" si="41"/>
        <v>42.720000000000006</v>
      </c>
      <c r="AT74" s="58">
        <f t="shared" si="41"/>
        <v>14.877100000000006</v>
      </c>
      <c r="AU74" s="59">
        <f t="shared" si="41"/>
        <v>14.6081</v>
      </c>
      <c r="AV74" s="58">
        <f t="shared" si="41"/>
        <v>14.204100000000002</v>
      </c>
      <c r="AW74" s="58">
        <f t="shared" si="41"/>
        <v>14.020099999999998</v>
      </c>
      <c r="AX74" s="59">
        <f t="shared" si="41"/>
        <v>13.4861</v>
      </c>
      <c r="AY74" s="58">
        <f t="shared" si="41"/>
        <v>13.738100000000003</v>
      </c>
      <c r="AZ74" s="58">
        <f t="shared" si="41"/>
        <v>14.802100000000003</v>
      </c>
      <c r="BA74" s="59">
        <f t="shared" si="41"/>
        <v>14.889000000000001</v>
      </c>
      <c r="BB74" s="58">
        <f t="shared" si="41"/>
        <v>13.878000000000002</v>
      </c>
      <c r="BC74" s="58">
        <f t="shared" si="41"/>
        <v>12.163000000000002</v>
      </c>
      <c r="BD74" s="59">
        <f t="shared" si="41"/>
        <v>14.227000000000002</v>
      </c>
      <c r="BE74" s="58">
        <f t="shared" si="41"/>
        <v>14.695000000000004</v>
      </c>
      <c r="BF74" s="58">
        <f t="shared" si="41"/>
        <v>13.885000000000002</v>
      </c>
      <c r="BG74" s="59">
        <f t="shared" si="41"/>
        <v>11.645000000000001</v>
      </c>
      <c r="BH74" s="58">
        <f t="shared" si="41"/>
        <v>2.0430000000000001</v>
      </c>
      <c r="BI74" s="58">
        <f t="shared" si="41"/>
        <v>1.879</v>
      </c>
      <c r="BJ74" s="59">
        <f t="shared" si="41"/>
        <v>1.821</v>
      </c>
      <c r="BK74" s="58">
        <f t="shared" si="41"/>
        <v>3.0750000000000002</v>
      </c>
      <c r="BL74" s="58">
        <f t="shared" si="41"/>
        <v>3.4359999999999999</v>
      </c>
      <c r="BM74" s="59">
        <f t="shared" si="41"/>
        <v>1.6079999999999999</v>
      </c>
      <c r="BN74" s="58">
        <f t="shared" si="41"/>
        <v>0.79299999999999993</v>
      </c>
      <c r="BO74" s="58">
        <f t="shared" si="41"/>
        <v>3.7499999999999999E-2</v>
      </c>
      <c r="BP74" s="59">
        <f t="shared" si="41"/>
        <v>1.4999999999999999E-2</v>
      </c>
      <c r="BQ74" s="58">
        <f t="shared" ref="BQ74:CB74" si="42">SUM(BQ12:BQ72)</f>
        <v>1.4999999999999999E-2</v>
      </c>
      <c r="BR74" s="58">
        <f t="shared" si="42"/>
        <v>0.09</v>
      </c>
      <c r="BS74" s="61">
        <f t="shared" si="42"/>
        <v>0</v>
      </c>
      <c r="BT74" s="58">
        <f t="shared" si="42"/>
        <v>0</v>
      </c>
      <c r="BU74" s="58">
        <f t="shared" si="42"/>
        <v>0.54500000000000004</v>
      </c>
      <c r="BV74" s="59">
        <f t="shared" si="42"/>
        <v>0.75</v>
      </c>
      <c r="BW74" s="58">
        <f t="shared" si="42"/>
        <v>0.5</v>
      </c>
      <c r="BX74" s="58">
        <f t="shared" si="42"/>
        <v>0.35</v>
      </c>
      <c r="BY74" s="59">
        <f t="shared" si="42"/>
        <v>0.4</v>
      </c>
      <c r="BZ74" s="58">
        <f t="shared" si="42"/>
        <v>0.75</v>
      </c>
      <c r="CA74" s="58">
        <f t="shared" si="42"/>
        <v>0.75</v>
      </c>
      <c r="CB74" s="59">
        <f t="shared" si="42"/>
        <v>0.51500000000000001</v>
      </c>
    </row>
    <row r="75" spans="1:86" ht="23.15" customHeight="1" x14ac:dyDescent="0.35">
      <c r="C75" s="60" t="s">
        <v>101</v>
      </c>
      <c r="D75" s="58">
        <f>D74*0.000794</f>
        <v>1.0802369999999999E-2</v>
      </c>
      <c r="E75" s="58">
        <f>E74*0.000794</f>
        <v>1.1865536000000003E-2</v>
      </c>
      <c r="F75" s="58">
        <f t="shared" ref="F75:L75" si="43">F74*0.000794</f>
        <v>1.1459802000000003E-2</v>
      </c>
      <c r="G75" s="58">
        <f t="shared" si="43"/>
        <v>1.0813486000000001E-2</v>
      </c>
      <c r="H75" s="58">
        <f t="shared" si="43"/>
        <v>1.1308942000000002E-2</v>
      </c>
      <c r="I75" s="58">
        <f t="shared" si="43"/>
        <v>1.1963198E-2</v>
      </c>
      <c r="J75" s="58">
        <f t="shared" si="43"/>
        <v>1.1962404000000001E-2</v>
      </c>
      <c r="K75" s="59">
        <f t="shared" si="43"/>
        <v>6.087597999999997E-3</v>
      </c>
      <c r="L75" s="58">
        <f t="shared" si="43"/>
        <v>7.1118580000000004E-3</v>
      </c>
      <c r="M75" s="59">
        <f t="shared" ref="M75:Q75" si="44">M74*0.000794</f>
        <v>6.0804519999999992E-3</v>
      </c>
      <c r="N75" s="58">
        <f t="shared" si="44"/>
        <v>5.4238139999999982E-3</v>
      </c>
      <c r="O75" s="59">
        <f t="shared" si="44"/>
        <v>5.5016259999999999E-3</v>
      </c>
      <c r="P75" s="58">
        <f t="shared" si="44"/>
        <v>7.1896699999999987E-3</v>
      </c>
      <c r="Q75" s="59">
        <f t="shared" si="44"/>
        <v>5.6643959999999986E-3</v>
      </c>
      <c r="R75" s="58">
        <f>R74*0.000794</f>
        <v>5.4321510000000003E-2</v>
      </c>
      <c r="S75" s="58">
        <f>S74*0.000794</f>
        <v>4.7501049999999989E-2</v>
      </c>
      <c r="T75" s="58">
        <f t="shared" ref="T75:X75" si="45">T74*0.000794</f>
        <v>5.3988029999999992E-2</v>
      </c>
      <c r="U75" s="58">
        <f t="shared" si="45"/>
        <v>5.8259749999999999E-2</v>
      </c>
      <c r="V75" s="58">
        <f t="shared" si="45"/>
        <v>5.162191E-2</v>
      </c>
      <c r="W75" s="58">
        <f t="shared" si="45"/>
        <v>5.2296809999999999E-2</v>
      </c>
      <c r="X75" s="58">
        <f t="shared" si="45"/>
        <v>4.8374449999999999E-2</v>
      </c>
      <c r="Y75" s="58">
        <f>Y74*0.000794</f>
        <v>1.2666205600000003E-2</v>
      </c>
      <c r="Z75" s="58">
        <f>Z74*0.000794</f>
        <v>1.2935371600000006E-2</v>
      </c>
      <c r="AA75" s="58">
        <f t="shared" ref="AA75:AE75" si="46">AA74*0.000794</f>
        <v>1.2375601600000005E-2</v>
      </c>
      <c r="AB75" s="58">
        <f t="shared" si="46"/>
        <v>1.2909169600000001E-2</v>
      </c>
      <c r="AC75" s="58">
        <f t="shared" si="46"/>
        <v>1.3599949600000003E-2</v>
      </c>
      <c r="AD75" s="58">
        <f t="shared" si="46"/>
        <v>1.2317639600000003E-2</v>
      </c>
      <c r="AE75" s="58">
        <f t="shared" si="46"/>
        <v>1.2479615600000004E-2</v>
      </c>
      <c r="AF75" s="62">
        <f>AF74*0.000794</f>
        <v>1.85002E-4</v>
      </c>
      <c r="AG75" s="62">
        <f>AG74*0.000794</f>
        <v>1.1830599999999999E-4</v>
      </c>
      <c r="AH75" s="62">
        <f t="shared" ref="AH75:AL75" si="47">AH74*0.000794</f>
        <v>2.3978800000000003E-4</v>
      </c>
      <c r="AI75" s="62">
        <f t="shared" si="47"/>
        <v>2.6916599999999999E-4</v>
      </c>
      <c r="AJ75" s="62">
        <f t="shared" si="47"/>
        <v>2.6519600000000004E-4</v>
      </c>
      <c r="AK75" s="62">
        <f t="shared" si="47"/>
        <v>2.6916599999999999E-4</v>
      </c>
      <c r="AL75" s="62">
        <f t="shared" si="47"/>
        <v>2.7880515999999998E-2</v>
      </c>
      <c r="AM75" s="58">
        <f>AM74*0.000794</f>
        <v>3.2907329999999999E-2</v>
      </c>
      <c r="AN75" s="58">
        <f>AN74*0.000794</f>
        <v>3.3919680000000008E-2</v>
      </c>
      <c r="AO75" s="58">
        <f t="shared" ref="AO75:AS75" si="48">AO74*0.000794</f>
        <v>3.3919680000000008E-2</v>
      </c>
      <c r="AP75" s="58">
        <f t="shared" si="48"/>
        <v>3.3919680000000008E-2</v>
      </c>
      <c r="AQ75" s="58">
        <f t="shared" si="48"/>
        <v>3.3919680000000008E-2</v>
      </c>
      <c r="AR75" s="58">
        <f t="shared" si="48"/>
        <v>3.3919680000000008E-2</v>
      </c>
      <c r="AS75" s="58">
        <f t="shared" si="48"/>
        <v>3.3919680000000008E-2</v>
      </c>
      <c r="AT75" s="58">
        <f>AT74*0.000794</f>
        <v>1.1812417400000004E-2</v>
      </c>
      <c r="AU75" s="58">
        <f>AU74*0.000794</f>
        <v>1.1598831400000001E-2</v>
      </c>
      <c r="AV75" s="58">
        <f t="shared" ref="AV75:AZ75" si="49">AV74*0.000794</f>
        <v>1.1278055400000002E-2</v>
      </c>
      <c r="AW75" s="58">
        <f t="shared" si="49"/>
        <v>1.1131959399999999E-2</v>
      </c>
      <c r="AX75" s="58">
        <f t="shared" si="49"/>
        <v>1.0707963400000001E-2</v>
      </c>
      <c r="AY75" s="58">
        <f t="shared" si="49"/>
        <v>1.0908051400000002E-2</v>
      </c>
      <c r="AZ75" s="58">
        <f t="shared" si="49"/>
        <v>1.1752867400000002E-2</v>
      </c>
      <c r="BA75" s="59">
        <f>BA74*0.000794</f>
        <v>1.1821866E-2</v>
      </c>
      <c r="BB75" s="59">
        <f>BB74*0.000794</f>
        <v>1.1019132000000001E-2</v>
      </c>
      <c r="BC75" s="59">
        <f t="shared" ref="BC75:BG75" si="50">BC74*0.000794</f>
        <v>9.6574220000000023E-3</v>
      </c>
      <c r="BD75" s="59">
        <f t="shared" si="50"/>
        <v>1.1296238000000002E-2</v>
      </c>
      <c r="BE75" s="59">
        <f t="shared" si="50"/>
        <v>1.1667830000000002E-2</v>
      </c>
      <c r="BF75" s="59">
        <f t="shared" si="50"/>
        <v>1.1024690000000002E-2</v>
      </c>
      <c r="BG75" s="59">
        <f t="shared" si="50"/>
        <v>9.2461300000000017E-3</v>
      </c>
      <c r="BH75" s="58">
        <f>BH74*0.000794</f>
        <v>1.622142E-3</v>
      </c>
      <c r="BI75" s="58">
        <f>BI74*0.000794</f>
        <v>1.491926E-3</v>
      </c>
      <c r="BJ75" s="58">
        <f t="shared" ref="BJ75:BN75" si="51">BJ74*0.000794</f>
        <v>1.445874E-3</v>
      </c>
      <c r="BK75" s="58">
        <f t="shared" si="51"/>
        <v>2.4415500000000002E-3</v>
      </c>
      <c r="BL75" s="58">
        <f t="shared" si="51"/>
        <v>2.7281839999999998E-3</v>
      </c>
      <c r="BM75" s="58">
        <f t="shared" si="51"/>
        <v>1.2767519999999999E-3</v>
      </c>
      <c r="BN75" s="58">
        <f t="shared" si="51"/>
        <v>6.2964199999999992E-4</v>
      </c>
      <c r="BO75" s="63">
        <f>BO74*0.000794</f>
        <v>2.9774999999999999E-5</v>
      </c>
      <c r="BP75" s="58">
        <f t="shared" ref="BP75:BQ75" si="52">BP74*0.000794</f>
        <v>1.1909999999999999E-5</v>
      </c>
      <c r="BQ75" s="63">
        <f t="shared" si="52"/>
        <v>1.1909999999999999E-5</v>
      </c>
      <c r="BR75" s="58">
        <f t="shared" ref="BR75:BS75" si="53">BR74*0.000794</f>
        <v>7.1459999999999997E-5</v>
      </c>
      <c r="BS75" s="64">
        <f t="shared" si="53"/>
        <v>0</v>
      </c>
      <c r="BT75" s="58">
        <f t="shared" ref="BT75:BU75" si="54">BT74*0.000794</f>
        <v>0</v>
      </c>
      <c r="BU75" s="63">
        <f t="shared" si="54"/>
        <v>4.3273000000000004E-4</v>
      </c>
      <c r="BV75" s="65">
        <f>BV74*0.000794</f>
        <v>5.955E-4</v>
      </c>
      <c r="BW75" s="65">
        <f>BW74*0.000794</f>
        <v>3.97E-4</v>
      </c>
      <c r="BX75" s="65">
        <f t="shared" ref="BX75:CB75" si="55">BX74*0.000794</f>
        <v>2.7789999999999998E-4</v>
      </c>
      <c r="BY75" s="65">
        <f t="shared" si="55"/>
        <v>3.1760000000000002E-4</v>
      </c>
      <c r="BZ75" s="65">
        <f t="shared" si="55"/>
        <v>5.955E-4</v>
      </c>
      <c r="CA75" s="65">
        <f t="shared" si="55"/>
        <v>5.955E-4</v>
      </c>
      <c r="CB75" s="65">
        <f t="shared" si="55"/>
        <v>4.0891000000000001E-4</v>
      </c>
    </row>
    <row r="76" spans="1:86" ht="20.5" customHeight="1" x14ac:dyDescent="0.35">
      <c r="C76" s="57" t="s">
        <v>99</v>
      </c>
      <c r="D76" s="110">
        <f>SUM(D74:J74)*4</f>
        <v>403.90800000000002</v>
      </c>
      <c r="E76" s="111"/>
      <c r="F76" s="111"/>
      <c r="G76" s="111"/>
      <c r="H76" s="111"/>
      <c r="I76" s="111"/>
      <c r="J76" s="111"/>
      <c r="K76" s="112">
        <f>SUM(K74:Q74)*4</f>
        <v>216.92399999999998</v>
      </c>
      <c r="L76" s="111"/>
      <c r="M76" s="111"/>
      <c r="N76" s="111"/>
      <c r="O76" s="111"/>
      <c r="P76" s="111"/>
      <c r="Q76" s="111"/>
      <c r="R76" s="110">
        <f>SUM(R74:X74)*4</f>
        <v>1845.66</v>
      </c>
      <c r="S76" s="111"/>
      <c r="T76" s="111"/>
      <c r="U76" s="111"/>
      <c r="V76" s="111"/>
      <c r="W76" s="111"/>
      <c r="X76" s="111"/>
      <c r="Y76" s="112">
        <f>SUM(Y74:AE74)*4</f>
        <v>449.79120000000012</v>
      </c>
      <c r="Z76" s="111"/>
      <c r="AA76" s="111"/>
      <c r="AB76" s="111"/>
      <c r="AC76" s="111"/>
      <c r="AD76" s="111"/>
      <c r="AE76" s="111"/>
      <c r="AF76" s="110">
        <f>SUM(AF74:AL74)*4</f>
        <v>147.23999999999998</v>
      </c>
      <c r="AG76" s="111"/>
      <c r="AH76" s="111"/>
      <c r="AI76" s="111"/>
      <c r="AJ76" s="111"/>
      <c r="AK76" s="111"/>
      <c r="AL76" s="111"/>
      <c r="AM76" s="112">
        <f>SUM(AM74:AS74)*4</f>
        <v>1191.0600000000002</v>
      </c>
      <c r="AN76" s="111"/>
      <c r="AO76" s="111"/>
      <c r="AP76" s="111"/>
      <c r="AQ76" s="111"/>
      <c r="AR76" s="111"/>
      <c r="AS76" s="111"/>
      <c r="AT76" s="110">
        <f>SUM(AT74:AZ74)*4</f>
        <v>398.94280000000003</v>
      </c>
      <c r="AU76" s="111"/>
      <c r="AV76" s="111"/>
      <c r="AW76" s="111"/>
      <c r="AX76" s="111"/>
      <c r="AY76" s="111"/>
      <c r="AZ76" s="111"/>
      <c r="BA76" s="112">
        <f>SUM(BA74:BG74)*4</f>
        <v>381.52800000000008</v>
      </c>
      <c r="BB76" s="111"/>
      <c r="BC76" s="111"/>
      <c r="BD76" s="111"/>
      <c r="BE76" s="111"/>
      <c r="BF76" s="111"/>
      <c r="BG76" s="111"/>
      <c r="BH76" s="110">
        <f>SUM(BH74:BN74)*4</f>
        <v>58.620000000000005</v>
      </c>
      <c r="BI76" s="111"/>
      <c r="BJ76" s="111"/>
      <c r="BK76" s="111"/>
      <c r="BL76" s="111"/>
      <c r="BM76" s="111"/>
      <c r="BN76" s="111"/>
      <c r="BO76" s="112">
        <f>SUM(BO74:BU74)*4</f>
        <v>2.81</v>
      </c>
      <c r="BP76" s="111"/>
      <c r="BQ76" s="111"/>
      <c r="BR76" s="111"/>
      <c r="BS76" s="111"/>
      <c r="BT76" s="111"/>
      <c r="BU76" s="111"/>
      <c r="BV76" s="110">
        <f>SUM(BV74:CB74)*4</f>
        <v>16.059999999999999</v>
      </c>
      <c r="BW76" s="111"/>
      <c r="BX76" s="111"/>
      <c r="BY76" s="111"/>
      <c r="BZ76" s="111"/>
      <c r="CA76" s="111"/>
      <c r="CB76" s="111"/>
    </row>
    <row r="77" spans="1:86" ht="22.5" customHeight="1" x14ac:dyDescent="0.35">
      <c r="C77" t="s">
        <v>100</v>
      </c>
      <c r="D77" s="110">
        <f>D76*0.000794</f>
        <v>0.32070295199999999</v>
      </c>
      <c r="E77" s="111"/>
      <c r="F77" s="111"/>
      <c r="G77" s="111"/>
      <c r="H77" s="111"/>
      <c r="I77" s="111"/>
      <c r="J77" s="111"/>
      <c r="K77" s="112">
        <f>K76*0.000794</f>
        <v>0.17223765599999999</v>
      </c>
      <c r="L77" s="111"/>
      <c r="M77" s="111"/>
      <c r="N77" s="111"/>
      <c r="O77" s="111"/>
      <c r="P77" s="111"/>
      <c r="Q77" s="111"/>
      <c r="R77" s="110">
        <f t="shared" ref="R77" si="56">R76*0.000794</f>
        <v>1.46545404</v>
      </c>
      <c r="S77" s="111"/>
      <c r="T77" s="111"/>
      <c r="U77" s="111"/>
      <c r="V77" s="111"/>
      <c r="W77" s="111"/>
      <c r="X77" s="111"/>
      <c r="Y77" s="112">
        <f t="shared" ref="Y77" si="57">Y76*0.000794</f>
        <v>0.35713421280000007</v>
      </c>
      <c r="Z77" s="111"/>
      <c r="AA77" s="111"/>
      <c r="AB77" s="111"/>
      <c r="AC77" s="111"/>
      <c r="AD77" s="111"/>
      <c r="AE77" s="111"/>
      <c r="AF77" s="110">
        <f t="shared" ref="AF77" si="58">AF76*0.000794</f>
        <v>0.11690855999999998</v>
      </c>
      <c r="AG77" s="111"/>
      <c r="AH77" s="111"/>
      <c r="AI77" s="111"/>
      <c r="AJ77" s="111"/>
      <c r="AK77" s="111"/>
      <c r="AL77" s="111"/>
      <c r="AM77" s="112">
        <f t="shared" ref="AM77" si="59">AM76*0.000794</f>
        <v>0.94570164000000012</v>
      </c>
      <c r="AN77" s="111"/>
      <c r="AO77" s="111"/>
      <c r="AP77" s="111"/>
      <c r="AQ77" s="111"/>
      <c r="AR77" s="111"/>
      <c r="AS77" s="111"/>
      <c r="AT77" s="110">
        <f t="shared" ref="AT77" si="60">AT76*0.000794</f>
        <v>0.3167605832</v>
      </c>
      <c r="AU77" s="111"/>
      <c r="AV77" s="111"/>
      <c r="AW77" s="111"/>
      <c r="AX77" s="111"/>
      <c r="AY77" s="111"/>
      <c r="AZ77" s="111"/>
      <c r="BA77" s="112">
        <f t="shared" ref="BA77" si="61">BA76*0.000794</f>
        <v>0.30293323200000005</v>
      </c>
      <c r="BB77" s="111"/>
      <c r="BC77" s="111"/>
      <c r="BD77" s="111"/>
      <c r="BE77" s="111"/>
      <c r="BF77" s="111"/>
      <c r="BG77" s="111"/>
      <c r="BH77" s="110">
        <f t="shared" ref="BH77" si="62">BH76*0.000794</f>
        <v>4.654428E-2</v>
      </c>
      <c r="BI77" s="111"/>
      <c r="BJ77" s="111"/>
      <c r="BK77" s="111"/>
      <c r="BL77" s="111"/>
      <c r="BM77" s="111"/>
      <c r="BN77" s="111"/>
      <c r="BO77" s="112">
        <f t="shared" ref="BO77" si="63">BO76*0.000794</f>
        <v>2.2311399999999999E-3</v>
      </c>
      <c r="BP77" s="111"/>
      <c r="BQ77" s="111"/>
      <c r="BR77" s="111"/>
      <c r="BS77" s="111"/>
      <c r="BT77" s="111"/>
      <c r="BU77" s="111"/>
      <c r="BV77" s="110">
        <f t="shared" ref="BV77" si="64">BV76*0.000794</f>
        <v>1.275164E-2</v>
      </c>
      <c r="BW77" s="111"/>
      <c r="BX77" s="111"/>
      <c r="BY77" s="111"/>
      <c r="BZ77" s="111"/>
      <c r="CA77" s="111"/>
      <c r="CB77" s="111"/>
      <c r="CC77">
        <f>SUM(D77:CB77)</f>
        <v>4.0593599360000008</v>
      </c>
    </row>
    <row r="78" spans="1:86" ht="22.5" customHeight="1" x14ac:dyDescent="0.35">
      <c r="C78" t="s">
        <v>117</v>
      </c>
      <c r="D78" s="118">
        <f>D77*12</f>
        <v>3.8484354239999998</v>
      </c>
      <c r="E78" s="118"/>
      <c r="F78" s="118"/>
      <c r="G78" s="118"/>
      <c r="H78" s="118"/>
      <c r="I78" s="118"/>
      <c r="J78" s="118"/>
      <c r="K78" s="120">
        <f>K77*12</f>
        <v>2.066851872</v>
      </c>
      <c r="L78" s="120"/>
      <c r="M78" s="120"/>
      <c r="N78" s="120"/>
      <c r="O78" s="120"/>
      <c r="P78" s="120"/>
      <c r="Q78" s="120"/>
      <c r="R78" s="118">
        <f t="shared" ref="R78" si="65">R77*12</f>
        <v>17.58544848</v>
      </c>
      <c r="S78" s="118"/>
      <c r="T78" s="118"/>
      <c r="U78" s="118"/>
      <c r="V78" s="118"/>
      <c r="W78" s="118"/>
      <c r="X78" s="118"/>
      <c r="Y78" s="120">
        <f t="shared" ref="Y78" si="66">Y77*12</f>
        <v>4.2856105536000006</v>
      </c>
      <c r="Z78" s="120"/>
      <c r="AA78" s="120"/>
      <c r="AB78" s="120"/>
      <c r="AC78" s="120"/>
      <c r="AD78" s="120"/>
      <c r="AE78" s="120"/>
      <c r="AF78" s="118">
        <f t="shared" ref="AF78" si="67">AF77*12</f>
        <v>1.4029027199999997</v>
      </c>
      <c r="AG78" s="118"/>
      <c r="AH78" s="118"/>
      <c r="AI78" s="118"/>
      <c r="AJ78" s="118"/>
      <c r="AK78" s="118"/>
      <c r="AL78" s="118"/>
      <c r="AM78" s="120">
        <f t="shared" ref="AM78" si="68">AM77*12</f>
        <v>11.348419680000001</v>
      </c>
      <c r="AN78" s="120"/>
      <c r="AO78" s="120"/>
      <c r="AP78" s="120"/>
      <c r="AQ78" s="120"/>
      <c r="AR78" s="120"/>
      <c r="AS78" s="120"/>
      <c r="AT78" s="118">
        <f t="shared" ref="AT78" si="69">AT77*12</f>
        <v>3.8011269984</v>
      </c>
      <c r="AU78" s="118"/>
      <c r="AV78" s="118"/>
      <c r="AW78" s="118"/>
      <c r="AX78" s="118"/>
      <c r="AY78" s="118"/>
      <c r="AZ78" s="118"/>
      <c r="BA78" s="120">
        <f t="shared" ref="BA78" si="70">BA77*12</f>
        <v>3.6351987840000008</v>
      </c>
      <c r="BB78" s="120"/>
      <c r="BC78" s="120"/>
      <c r="BD78" s="120"/>
      <c r="BE78" s="120"/>
      <c r="BF78" s="120"/>
      <c r="BG78" s="120"/>
      <c r="BH78" s="118">
        <f t="shared" ref="BH78" si="71">BH77*12</f>
        <v>0.55853136000000003</v>
      </c>
      <c r="BI78" s="118"/>
      <c r="BJ78" s="118"/>
      <c r="BK78" s="118"/>
      <c r="BL78" s="118"/>
      <c r="BM78" s="118"/>
      <c r="BN78" s="118"/>
      <c r="BO78" s="120">
        <f t="shared" ref="BO78" si="72">BO77*12</f>
        <v>2.6773680000000001E-2</v>
      </c>
      <c r="BP78" s="120"/>
      <c r="BQ78" s="120"/>
      <c r="BR78" s="120"/>
      <c r="BS78" s="120"/>
      <c r="BT78" s="120"/>
      <c r="BU78" s="120"/>
      <c r="BV78" s="118">
        <f t="shared" ref="BV78" si="73">BV77*12</f>
        <v>0.15301967999999999</v>
      </c>
      <c r="BW78" s="118"/>
      <c r="BX78" s="118"/>
      <c r="BY78" s="118"/>
      <c r="BZ78" s="118"/>
      <c r="CA78" s="118"/>
      <c r="CB78" s="118"/>
    </row>
    <row r="79" spans="1:86" ht="23.5" customHeight="1" x14ac:dyDescent="0.35">
      <c r="C79" t="s">
        <v>102</v>
      </c>
      <c r="D79" s="116">
        <f>AVERAGE(D75:J75)*4</f>
        <v>4.5814707428571425E-2</v>
      </c>
      <c r="E79" s="116"/>
      <c r="F79" s="116"/>
      <c r="G79" s="116"/>
      <c r="H79" s="116"/>
      <c r="I79" s="116"/>
      <c r="J79" s="116"/>
      <c r="K79" s="115">
        <f>AVERAGE(K75:P75)*4</f>
        <v>2.4930011999999998E-2</v>
      </c>
      <c r="L79" s="115"/>
      <c r="M79" s="115"/>
      <c r="N79" s="115"/>
      <c r="O79" s="115"/>
      <c r="P79" s="115"/>
      <c r="Q79" s="115"/>
      <c r="R79" s="116">
        <f>AVERAGE(R75:X75)*4</f>
        <v>0.20935057714285712</v>
      </c>
      <c r="S79" s="116"/>
      <c r="T79" s="116"/>
      <c r="U79" s="116"/>
      <c r="V79" s="116"/>
      <c r="W79" s="116"/>
      <c r="X79" s="116"/>
      <c r="Y79" s="116">
        <f>AVERAGE(Y75:AE75)*4</f>
        <v>5.101917325714287E-2</v>
      </c>
      <c r="Z79" s="116"/>
      <c r="AA79" s="116"/>
      <c r="AB79" s="116"/>
      <c r="AC79" s="116"/>
      <c r="AD79" s="116"/>
      <c r="AE79" s="116"/>
      <c r="AF79" s="115">
        <f>AVERAGE(AF75:AL75)*4</f>
        <v>1.6701222857142855E-2</v>
      </c>
      <c r="AG79" s="115"/>
      <c r="AH79" s="115"/>
      <c r="AI79" s="115"/>
      <c r="AJ79" s="115"/>
      <c r="AK79" s="115"/>
      <c r="AL79" s="115"/>
      <c r="AM79" s="116">
        <f>AVERAGE(AM75:AS75)*4</f>
        <v>0.13510023428571433</v>
      </c>
      <c r="AN79" s="116"/>
      <c r="AO79" s="116"/>
      <c r="AP79" s="116"/>
      <c r="AQ79" s="116"/>
      <c r="AR79" s="116"/>
      <c r="AS79" s="116"/>
      <c r="AT79" s="116">
        <f>AVERAGE(AT75:AZ75)*4</f>
        <v>4.5251511885714295E-2</v>
      </c>
      <c r="AU79" s="116"/>
      <c r="AV79" s="116"/>
      <c r="AW79" s="116"/>
      <c r="AX79" s="116"/>
      <c r="AY79" s="116"/>
      <c r="AZ79" s="116"/>
      <c r="BA79" s="115">
        <f>AVERAGE(BA75:BG75)*4</f>
        <v>4.3276176000000006E-2</v>
      </c>
      <c r="BB79" s="115"/>
      <c r="BC79" s="115"/>
      <c r="BD79" s="115"/>
      <c r="BE79" s="115"/>
      <c r="BF79" s="115"/>
      <c r="BG79" s="115"/>
      <c r="BH79" s="116">
        <f>AVERAGE(BH75:BN75)*4</f>
        <v>6.6491828571428558E-3</v>
      </c>
      <c r="BI79" s="116"/>
      <c r="BJ79" s="116"/>
      <c r="BK79" s="116"/>
      <c r="BL79" s="116"/>
      <c r="BM79" s="116"/>
      <c r="BN79" s="116"/>
      <c r="BO79" s="116">
        <f>AVERAGE(BO75:BU75)*4</f>
        <v>3.1873428571428577E-4</v>
      </c>
      <c r="BP79" s="116"/>
      <c r="BQ79" s="116"/>
      <c r="BR79" s="116"/>
      <c r="BS79" s="116"/>
      <c r="BT79" s="116"/>
      <c r="BU79" s="116"/>
      <c r="BV79" s="115">
        <f>AVERAGE(BV75:CB75)*4</f>
        <v>1.8216628571428573E-3</v>
      </c>
      <c r="BW79" s="115"/>
      <c r="BX79" s="115"/>
      <c r="BY79" s="115"/>
      <c r="BZ79" s="115"/>
      <c r="CA79" s="115"/>
      <c r="CB79" s="115"/>
    </row>
    <row r="80" spans="1:86" ht="22.5" customHeight="1" x14ac:dyDescent="0.35">
      <c r="C80" t="s">
        <v>92</v>
      </c>
      <c r="D80" s="116">
        <f>MEDIAN(D75:J75)*4</f>
        <v>4.5839208000000013E-2</v>
      </c>
      <c r="E80" s="116"/>
      <c r="F80" s="116"/>
      <c r="G80" s="116"/>
      <c r="H80" s="116"/>
      <c r="I80" s="116"/>
      <c r="J80" s="116"/>
      <c r="K80" s="115">
        <f>MEDIAN(K75:Q75)*4</f>
        <v>2.4321807999999997E-2</v>
      </c>
      <c r="L80" s="115"/>
      <c r="M80" s="115"/>
      <c r="N80" s="115"/>
      <c r="O80" s="115"/>
      <c r="P80" s="115"/>
      <c r="Q80" s="115"/>
      <c r="R80" s="116">
        <f>MEDIAN(R75:X75)*4</f>
        <v>0.20918724</v>
      </c>
      <c r="S80" s="116"/>
      <c r="T80" s="116"/>
      <c r="U80" s="116"/>
      <c r="V80" s="116"/>
      <c r="W80" s="116"/>
      <c r="X80" s="116"/>
      <c r="Y80" s="116">
        <f>MEDIAN(Y75:AE75)*4</f>
        <v>5.0664822400000011E-2</v>
      </c>
      <c r="Z80" s="116"/>
      <c r="AA80" s="116"/>
      <c r="AB80" s="116"/>
      <c r="AC80" s="116"/>
      <c r="AD80" s="116"/>
      <c r="AE80" s="116"/>
      <c r="AF80" s="115">
        <f>MEDIAN(AF75:AL75)*4</f>
        <v>1.0607840000000002E-3</v>
      </c>
      <c r="AG80" s="115"/>
      <c r="AH80" s="115"/>
      <c r="AI80" s="115"/>
      <c r="AJ80" s="115"/>
      <c r="AK80" s="115"/>
      <c r="AL80" s="115"/>
      <c r="AM80" s="116">
        <f>MEDIAN(AM75:AS75)*4</f>
        <v>0.13567872000000003</v>
      </c>
      <c r="AN80" s="116"/>
      <c r="AO80" s="116"/>
      <c r="AP80" s="116"/>
      <c r="AQ80" s="116"/>
      <c r="AR80" s="116"/>
      <c r="AS80" s="116"/>
      <c r="AT80" s="116">
        <f>MEDIAN(AT75:AZ75)*4</f>
        <v>4.5112221600000009E-2</v>
      </c>
      <c r="AU80" s="116"/>
      <c r="AV80" s="116"/>
      <c r="AW80" s="116"/>
      <c r="AX80" s="116"/>
      <c r="AY80" s="116"/>
      <c r="AZ80" s="116"/>
      <c r="BA80" s="115">
        <f>MEDIAN(BA75:BG75)*4</f>
        <v>4.4098760000000008E-2</v>
      </c>
      <c r="BB80" s="115"/>
      <c r="BC80" s="115"/>
      <c r="BD80" s="115"/>
      <c r="BE80" s="115"/>
      <c r="BF80" s="115"/>
      <c r="BG80" s="115"/>
      <c r="BH80" s="116">
        <f>MEDIAN(BH75:BN75)*4</f>
        <v>5.9677039999999999E-3</v>
      </c>
      <c r="BI80" s="116"/>
      <c r="BJ80" s="116"/>
      <c r="BK80" s="116"/>
      <c r="BL80" s="116"/>
      <c r="BM80" s="116"/>
      <c r="BN80" s="116"/>
      <c r="BO80" s="116">
        <f>MEDIAN(BO75:BU75)*4</f>
        <v>4.7639999999999998E-5</v>
      </c>
      <c r="BP80" s="116"/>
      <c r="BQ80" s="116"/>
      <c r="BR80" s="116"/>
      <c r="BS80" s="116"/>
      <c r="BT80" s="116"/>
      <c r="BU80" s="116"/>
      <c r="BV80" s="115">
        <f>MEDIAN(BV75:CB75)*4</f>
        <v>1.6356400000000001E-3</v>
      </c>
      <c r="BW80" s="115"/>
      <c r="BX80" s="115"/>
      <c r="BY80" s="115"/>
      <c r="BZ80" s="115"/>
      <c r="CA80" s="115"/>
      <c r="CB80" s="115"/>
    </row>
    <row r="81" spans="3:80" ht="22" customHeight="1" x14ac:dyDescent="0.35">
      <c r="C81" t="s">
        <v>103</v>
      </c>
      <c r="D81" s="116">
        <f>MIN(D75:J75)</f>
        <v>1.0802369999999999E-2</v>
      </c>
      <c r="E81" s="116"/>
      <c r="F81" s="116"/>
      <c r="G81" s="116"/>
      <c r="H81" s="116"/>
      <c r="I81" s="116"/>
      <c r="J81" s="116"/>
      <c r="K81" s="115">
        <f>MIN(K75:Q75)</f>
        <v>5.4238139999999982E-3</v>
      </c>
      <c r="L81" s="115"/>
      <c r="M81" s="115"/>
      <c r="N81" s="115"/>
      <c r="O81" s="115"/>
      <c r="P81" s="115"/>
      <c r="Q81" s="115"/>
      <c r="R81" s="116">
        <f t="shared" ref="R81" si="74">MIN(R75:X75)</f>
        <v>4.7501049999999989E-2</v>
      </c>
      <c r="S81" s="116"/>
      <c r="T81" s="116"/>
      <c r="U81" s="116"/>
      <c r="V81" s="116"/>
      <c r="W81" s="116"/>
      <c r="X81" s="116"/>
      <c r="Y81" s="116">
        <f t="shared" ref="Y81" si="75">MIN(Y75:AE75)</f>
        <v>1.2317639600000003E-2</v>
      </c>
      <c r="Z81" s="116"/>
      <c r="AA81" s="116"/>
      <c r="AB81" s="116"/>
      <c r="AC81" s="116"/>
      <c r="AD81" s="116"/>
      <c r="AE81" s="116"/>
      <c r="AF81" s="115">
        <f t="shared" ref="AF81" si="76">MIN(AF75:AL75)</f>
        <v>1.1830599999999999E-4</v>
      </c>
      <c r="AG81" s="115"/>
      <c r="AH81" s="115"/>
      <c r="AI81" s="115"/>
      <c r="AJ81" s="115"/>
      <c r="AK81" s="115"/>
      <c r="AL81" s="115"/>
      <c r="AM81" s="116">
        <f t="shared" ref="AM81" si="77">MIN(AM75:AS75)</f>
        <v>3.2907329999999999E-2</v>
      </c>
      <c r="AN81" s="116"/>
      <c r="AO81" s="116"/>
      <c r="AP81" s="116"/>
      <c r="AQ81" s="116"/>
      <c r="AR81" s="116"/>
      <c r="AS81" s="116"/>
      <c r="AT81" s="116">
        <f t="shared" ref="AT81" si="78">MIN(AT75:AZ75)</f>
        <v>1.0707963400000001E-2</v>
      </c>
      <c r="AU81" s="116"/>
      <c r="AV81" s="116"/>
      <c r="AW81" s="116"/>
      <c r="AX81" s="116"/>
      <c r="AY81" s="116"/>
      <c r="AZ81" s="116"/>
      <c r="BA81" s="115">
        <f t="shared" ref="BA81" si="79">MIN(BA75:BG75)</f>
        <v>9.2461300000000017E-3</v>
      </c>
      <c r="BB81" s="115"/>
      <c r="BC81" s="115"/>
      <c r="BD81" s="115"/>
      <c r="BE81" s="115"/>
      <c r="BF81" s="115"/>
      <c r="BG81" s="115"/>
      <c r="BH81" s="116">
        <f t="shared" ref="BH81" si="80">MIN(BH75:BN75)</f>
        <v>6.2964199999999992E-4</v>
      </c>
      <c r="BI81" s="116"/>
      <c r="BJ81" s="116"/>
      <c r="BK81" s="116"/>
      <c r="BL81" s="116"/>
      <c r="BM81" s="116"/>
      <c r="BN81" s="116"/>
      <c r="BO81" s="116">
        <f t="shared" ref="BO81" si="81">MIN(BO75:BU75)</f>
        <v>0</v>
      </c>
      <c r="BP81" s="116"/>
      <c r="BQ81" s="116"/>
      <c r="BR81" s="116"/>
      <c r="BS81" s="116"/>
      <c r="BT81" s="116"/>
      <c r="BU81" s="116"/>
      <c r="BV81" s="115">
        <f t="shared" ref="BV81" si="82">MIN(BV75:CB75)</f>
        <v>2.7789999999999998E-4</v>
      </c>
      <c r="BW81" s="115"/>
      <c r="BX81" s="115"/>
      <c r="BY81" s="115"/>
      <c r="BZ81" s="115"/>
      <c r="CA81" s="115"/>
      <c r="CB81" s="115"/>
    </row>
    <row r="82" spans="3:80" ht="19" customHeight="1" x14ac:dyDescent="0.35">
      <c r="C82" t="s">
        <v>96</v>
      </c>
      <c r="D82" s="116">
        <f>MAX(D75:J75)</f>
        <v>1.1963198E-2</v>
      </c>
      <c r="E82" s="116"/>
      <c r="F82" s="116"/>
      <c r="G82" s="116"/>
      <c r="H82" s="116"/>
      <c r="I82" s="116"/>
      <c r="J82" s="116"/>
      <c r="K82" s="115">
        <f>MAX(K75:Q75)</f>
        <v>7.1896699999999987E-3</v>
      </c>
      <c r="L82" s="115"/>
      <c r="M82" s="115"/>
      <c r="N82" s="115"/>
      <c r="O82" s="115"/>
      <c r="P82" s="115"/>
      <c r="Q82" s="115"/>
      <c r="R82" s="116">
        <f t="shared" ref="R82" si="83">MAX(R75:X75)</f>
        <v>5.8259749999999999E-2</v>
      </c>
      <c r="S82" s="116"/>
      <c r="T82" s="116"/>
      <c r="U82" s="116"/>
      <c r="V82" s="116"/>
      <c r="W82" s="116"/>
      <c r="X82" s="116"/>
      <c r="Y82" s="116">
        <f t="shared" ref="Y82" si="84">MAX(Y75:AE75)</f>
        <v>1.3599949600000003E-2</v>
      </c>
      <c r="Z82" s="116"/>
      <c r="AA82" s="116"/>
      <c r="AB82" s="116"/>
      <c r="AC82" s="116"/>
      <c r="AD82" s="116"/>
      <c r="AE82" s="116"/>
      <c r="AF82" s="115">
        <f t="shared" ref="AF82" si="85">MAX(AF75:AL75)</f>
        <v>2.7880515999999998E-2</v>
      </c>
      <c r="AG82" s="115"/>
      <c r="AH82" s="115"/>
      <c r="AI82" s="115"/>
      <c r="AJ82" s="115"/>
      <c r="AK82" s="115"/>
      <c r="AL82" s="115"/>
      <c r="AM82" s="116">
        <f t="shared" ref="AM82" si="86">MAX(AM75:AS75)</f>
        <v>3.3919680000000008E-2</v>
      </c>
      <c r="AN82" s="116"/>
      <c r="AO82" s="116"/>
      <c r="AP82" s="116"/>
      <c r="AQ82" s="116"/>
      <c r="AR82" s="116"/>
      <c r="AS82" s="116"/>
      <c r="AT82" s="116">
        <f t="shared" ref="AT82" si="87">MAX(AT75:AZ75)</f>
        <v>1.1812417400000004E-2</v>
      </c>
      <c r="AU82" s="116"/>
      <c r="AV82" s="116"/>
      <c r="AW82" s="116"/>
      <c r="AX82" s="116"/>
      <c r="AY82" s="116"/>
      <c r="AZ82" s="116"/>
      <c r="BA82" s="115">
        <f t="shared" ref="BA82" si="88">MAX(BA75:BG75)</f>
        <v>1.1821866E-2</v>
      </c>
      <c r="BB82" s="115"/>
      <c r="BC82" s="115"/>
      <c r="BD82" s="115"/>
      <c r="BE82" s="115"/>
      <c r="BF82" s="115"/>
      <c r="BG82" s="115"/>
      <c r="BH82" s="116">
        <f t="shared" ref="BH82" si="89">MAX(BH75:BN75)</f>
        <v>2.7281839999999998E-3</v>
      </c>
      <c r="BI82" s="116"/>
      <c r="BJ82" s="116"/>
      <c r="BK82" s="116"/>
      <c r="BL82" s="116"/>
      <c r="BM82" s="116"/>
      <c r="BN82" s="116"/>
      <c r="BO82" s="116">
        <f t="shared" ref="BO82" si="90">MAX(BO75:BU75)</f>
        <v>4.3273000000000004E-4</v>
      </c>
      <c r="BP82" s="116"/>
      <c r="BQ82" s="116"/>
      <c r="BR82" s="116"/>
      <c r="BS82" s="116"/>
      <c r="BT82" s="116"/>
      <c r="BU82" s="116"/>
      <c r="BV82" s="115">
        <f t="shared" ref="BV82" si="91">MAX(BV75:CB75)</f>
        <v>5.955E-4</v>
      </c>
      <c r="BW82" s="115"/>
      <c r="BX82" s="115"/>
      <c r="BY82" s="115"/>
      <c r="BZ82" s="115"/>
      <c r="CA82" s="115"/>
      <c r="CB82" s="115"/>
    </row>
    <row r="83" spans="3:80" ht="14.25" customHeight="1" x14ac:dyDescent="0.35"/>
    <row r="84" spans="3:80" s="68" customFormat="1" ht="14.25" customHeight="1" x14ac:dyDescent="0.35">
      <c r="C84" s="68" t="s">
        <v>118</v>
      </c>
      <c r="D84" s="119">
        <f>D77/$CC$77*100%</f>
        <v>7.9003329849092724E-2</v>
      </c>
      <c r="E84" s="119"/>
      <c r="F84" s="119"/>
      <c r="G84" s="119"/>
      <c r="H84" s="119"/>
      <c r="I84" s="119"/>
      <c r="J84" s="119"/>
      <c r="K84" s="119">
        <f t="shared" ref="K84" si="92">K77/$CC$77*100%</f>
        <v>4.2429757083753204E-2</v>
      </c>
      <c r="L84" s="119"/>
      <c r="M84" s="119"/>
      <c r="N84" s="119"/>
      <c r="O84" s="119"/>
      <c r="P84" s="119"/>
      <c r="Q84" s="119"/>
      <c r="R84" s="119">
        <f t="shared" ref="R84" si="93">R77/$CC$77*100%</f>
        <v>0.36100618400545786</v>
      </c>
      <c r="S84" s="119"/>
      <c r="T84" s="119"/>
      <c r="U84" s="119"/>
      <c r="V84" s="119"/>
      <c r="W84" s="119"/>
      <c r="X84" s="119"/>
      <c r="Y84" s="119">
        <f t="shared" ref="Y84" si="94">Y77/$CC$77*100%</f>
        <v>8.7977961656662509E-2</v>
      </c>
      <c r="Z84" s="119"/>
      <c r="AA84" s="119"/>
      <c r="AB84" s="119"/>
      <c r="AC84" s="119"/>
      <c r="AD84" s="119"/>
      <c r="AE84" s="119"/>
      <c r="AF84" s="119">
        <f t="shared" ref="AF84:BV84" si="95">AF77/$CC$77*100%</f>
        <v>2.8799752139052486E-2</v>
      </c>
      <c r="AG84" s="119"/>
      <c r="AH84" s="119"/>
      <c r="AI84" s="119"/>
      <c r="AJ84" s="119"/>
      <c r="AK84" s="119"/>
      <c r="AL84" s="119"/>
      <c r="AM84" s="119">
        <f t="shared" ref="AM84:BH84" si="96">AM77/$CC$77*100%</f>
        <v>0.23296816614194418</v>
      </c>
      <c r="AN84" s="119"/>
      <c r="AO84" s="119"/>
      <c r="AP84" s="119"/>
      <c r="AQ84" s="119"/>
      <c r="AR84" s="119"/>
      <c r="AS84" s="119"/>
      <c r="AT84" s="119">
        <f t="shared" ref="AT84" si="97">AT77/$CC$77*100%</f>
        <v>7.8032149943355E-2</v>
      </c>
      <c r="AU84" s="119"/>
      <c r="AV84" s="119"/>
      <c r="AW84" s="119"/>
      <c r="AX84" s="119"/>
      <c r="AY84" s="119"/>
      <c r="AZ84" s="119"/>
      <c r="BA84" s="119">
        <f t="shared" si="95"/>
        <v>7.4625861410679298E-2</v>
      </c>
      <c r="BB84" s="119"/>
      <c r="BC84" s="119"/>
      <c r="BD84" s="119"/>
      <c r="BE84" s="119"/>
      <c r="BF84" s="119"/>
      <c r="BG84" s="119"/>
      <c r="BH84" s="119">
        <f t="shared" si="96"/>
        <v>1.1465915990160669E-2</v>
      </c>
      <c r="BI84" s="119"/>
      <c r="BJ84" s="119"/>
      <c r="BK84" s="119"/>
      <c r="BL84" s="119"/>
      <c r="BM84" s="119"/>
      <c r="BN84" s="119"/>
      <c r="BO84" s="119">
        <f t="shared" ref="BO84" si="98">BO77/$CC$77*100%</f>
        <v>5.4962852153448447E-4</v>
      </c>
      <c r="BP84" s="119"/>
      <c r="BQ84" s="119"/>
      <c r="BR84" s="119"/>
      <c r="BS84" s="119"/>
      <c r="BT84" s="119"/>
      <c r="BU84" s="119"/>
      <c r="BV84" s="119">
        <f t="shared" si="95"/>
        <v>3.1412932583074096E-3</v>
      </c>
      <c r="BW84" s="119"/>
      <c r="BX84" s="119"/>
      <c r="BY84" s="119"/>
      <c r="BZ84" s="119"/>
      <c r="CA84" s="119"/>
      <c r="CB84" s="119"/>
    </row>
    <row r="85" spans="3:80" ht="14.25" customHeight="1" x14ac:dyDescent="0.35">
      <c r="D85" s="117"/>
      <c r="E85" s="118"/>
      <c r="F85" s="118"/>
      <c r="G85" s="118"/>
      <c r="H85" s="118"/>
      <c r="I85" s="118"/>
      <c r="J85" s="118"/>
    </row>
    <row r="86" spans="3:80" ht="14.25" customHeight="1" x14ac:dyDescent="0.35"/>
    <row r="87" spans="3:80" ht="14.25" customHeight="1" x14ac:dyDescent="0.35"/>
    <row r="88" spans="3:80" ht="14.25" customHeight="1" thickBot="1" x14ac:dyDescent="0.4"/>
    <row r="89" spans="3:80" ht="28" customHeight="1" thickTop="1" x14ac:dyDescent="0.35">
      <c r="BF89" s="103" t="s">
        <v>166</v>
      </c>
      <c r="BG89" s="103" t="s">
        <v>167</v>
      </c>
      <c r="BH89" s="103"/>
      <c r="BI89" s="103"/>
      <c r="BJ89" s="103"/>
      <c r="BK89" s="103"/>
      <c r="BL89" s="103"/>
    </row>
    <row r="90" spans="3:80" ht="14" customHeight="1" thickBot="1" x14ac:dyDescent="0.4">
      <c r="BF90" s="104"/>
      <c r="BG90" s="105" t="s">
        <v>168</v>
      </c>
      <c r="BH90" s="105"/>
      <c r="BI90" s="105"/>
      <c r="BJ90" s="105"/>
      <c r="BK90" s="105"/>
      <c r="BL90" s="105"/>
    </row>
    <row r="91" spans="3:80" ht="14" customHeight="1" x14ac:dyDescent="0.35">
      <c r="BF91" s="104"/>
      <c r="BG91" s="96" t="s">
        <v>169</v>
      </c>
      <c r="BH91" s="106" t="s">
        <v>170</v>
      </c>
      <c r="BI91" s="106"/>
      <c r="BJ91" s="106" t="s">
        <v>171</v>
      </c>
      <c r="BK91" s="106"/>
      <c r="BL91" s="96" t="s">
        <v>172</v>
      </c>
    </row>
    <row r="92" spans="3:80" ht="14" customHeight="1" x14ac:dyDescent="0.35">
      <c r="BF92" s="97" t="s">
        <v>146</v>
      </c>
      <c r="BG92" s="98">
        <v>4.5679999999999998E-2</v>
      </c>
      <c r="BH92" s="101">
        <v>1.057E-2</v>
      </c>
      <c r="BI92" s="101"/>
      <c r="BJ92" s="101">
        <v>1.196E-2</v>
      </c>
      <c r="BK92" s="101"/>
      <c r="BL92" s="98">
        <v>5.5999999999999995E-4</v>
      </c>
    </row>
    <row r="93" spans="3:80" ht="14" customHeight="1" x14ac:dyDescent="0.35">
      <c r="BF93" s="97" t="s">
        <v>147</v>
      </c>
      <c r="BG93" s="101">
        <v>2.4930000000000001E-2</v>
      </c>
      <c r="BH93" s="101"/>
      <c r="BI93" s="101">
        <v>5.4200000000000003E-3</v>
      </c>
      <c r="BJ93" s="101"/>
      <c r="BK93" s="98">
        <v>7.1900000000000002E-3</v>
      </c>
      <c r="BL93" s="98">
        <v>7.2999999999999996E-4</v>
      </c>
    </row>
    <row r="94" spans="3:80" ht="14" customHeight="1" x14ac:dyDescent="0.35">
      <c r="BF94" s="97" t="s">
        <v>173</v>
      </c>
      <c r="BG94" s="101">
        <v>0.20935000000000001</v>
      </c>
      <c r="BH94" s="101"/>
      <c r="BI94" s="101">
        <v>4.7500000000000001E-2</v>
      </c>
      <c r="BJ94" s="101"/>
      <c r="BK94" s="98">
        <v>5.8259999999999999E-2</v>
      </c>
      <c r="BL94" s="98">
        <v>3.6800000000000001E-3</v>
      </c>
    </row>
    <row r="95" spans="3:80" ht="14" customHeight="1" x14ac:dyDescent="0.35">
      <c r="BF95" s="97" t="s">
        <v>10</v>
      </c>
      <c r="BG95" s="101">
        <v>5.1020000000000003E-2</v>
      </c>
      <c r="BH95" s="101"/>
      <c r="BI95" s="101">
        <v>1.2319999999999999E-2</v>
      </c>
      <c r="BJ95" s="101"/>
      <c r="BK95" s="98">
        <v>1.3599999999999999E-2</v>
      </c>
      <c r="BL95" s="98">
        <v>4.4999999999999999E-4</v>
      </c>
    </row>
    <row r="96" spans="3:80" ht="14" customHeight="1" x14ac:dyDescent="0.35">
      <c r="BF96" s="97" t="s">
        <v>109</v>
      </c>
      <c r="BG96" s="101">
        <v>1.67E-2</v>
      </c>
      <c r="BH96" s="101"/>
      <c r="BI96" s="101">
        <v>1.2E-4</v>
      </c>
      <c r="BJ96" s="101"/>
      <c r="BK96" s="98">
        <v>2.7879999999999999E-2</v>
      </c>
      <c r="BL96" s="98">
        <v>1.0449999999999999E-2</v>
      </c>
    </row>
    <row r="97" spans="58:64" ht="14" customHeight="1" x14ac:dyDescent="0.35">
      <c r="BF97" s="97" t="s">
        <v>110</v>
      </c>
      <c r="BG97" s="101">
        <v>0.1351</v>
      </c>
      <c r="BH97" s="101"/>
      <c r="BI97" s="101">
        <v>3.2910000000000002E-2</v>
      </c>
      <c r="BJ97" s="101"/>
      <c r="BK97" s="98">
        <v>3.3919999999999999E-2</v>
      </c>
      <c r="BL97" s="98">
        <v>3.8000000000000002E-4</v>
      </c>
    </row>
    <row r="98" spans="58:64" ht="14" customHeight="1" x14ac:dyDescent="0.35">
      <c r="BF98" s="97" t="s">
        <v>148</v>
      </c>
      <c r="BG98" s="101">
        <v>4.5249999999999999E-2</v>
      </c>
      <c r="BH98" s="101"/>
      <c r="BI98" s="101">
        <v>1.0710000000000001E-2</v>
      </c>
      <c r="BJ98" s="101"/>
      <c r="BK98" s="98">
        <v>1.1809999999999999E-2</v>
      </c>
      <c r="BL98" s="98">
        <v>4.2999999999999999E-4</v>
      </c>
    </row>
    <row r="99" spans="58:64" ht="14" customHeight="1" x14ac:dyDescent="0.35">
      <c r="BF99" s="97" t="s">
        <v>112</v>
      </c>
      <c r="BG99" s="101">
        <v>4.3279999999999999E-2</v>
      </c>
      <c r="BH99" s="101"/>
      <c r="BI99" s="101">
        <v>9.2499999999999995E-3</v>
      </c>
      <c r="BJ99" s="101"/>
      <c r="BK99" s="98">
        <v>1.1820000000000001E-2</v>
      </c>
      <c r="BL99" s="98">
        <v>9.7999999999999997E-4</v>
      </c>
    </row>
    <row r="100" spans="58:64" ht="14" customHeight="1" x14ac:dyDescent="0.35">
      <c r="BF100" s="97" t="s">
        <v>113</v>
      </c>
      <c r="BG100" s="101">
        <v>6.6499999999999997E-3</v>
      </c>
      <c r="BH100" s="101"/>
      <c r="BI100" s="101">
        <v>6.3000000000000003E-4</v>
      </c>
      <c r="BJ100" s="101"/>
      <c r="BK100" s="98">
        <v>2.7299999999999998E-3</v>
      </c>
      <c r="BL100" s="98">
        <v>7.1000000000000002E-4</v>
      </c>
    </row>
    <row r="101" spans="58:64" ht="14" customHeight="1" x14ac:dyDescent="0.35">
      <c r="BF101" s="97" t="s">
        <v>174</v>
      </c>
      <c r="BG101" s="101">
        <v>3.2000000000000003E-4</v>
      </c>
      <c r="BH101" s="101"/>
      <c r="BI101" s="101">
        <v>0</v>
      </c>
      <c r="BJ101" s="101"/>
      <c r="BK101" s="98">
        <v>4.2999999999999999E-4</v>
      </c>
      <c r="BL101" s="98">
        <v>1.6000000000000001E-4</v>
      </c>
    </row>
    <row r="102" spans="58:64" ht="14" customHeight="1" thickBot="1" x14ac:dyDescent="0.4">
      <c r="BF102" s="99" t="s">
        <v>17</v>
      </c>
      <c r="BG102" s="102">
        <v>1.82E-3</v>
      </c>
      <c r="BH102" s="102"/>
      <c r="BI102" s="102">
        <v>2.7999999999999998E-4</v>
      </c>
      <c r="BJ102" s="102"/>
      <c r="BK102" s="100">
        <v>5.9999999999999995E-4</v>
      </c>
      <c r="BL102" s="100">
        <v>1.3999999999999999E-4</v>
      </c>
    </row>
    <row r="103" spans="58:64" ht="14.25" customHeight="1" x14ac:dyDescent="0.35"/>
    <row r="104" spans="58:64" ht="14.25" customHeight="1" x14ac:dyDescent="0.35"/>
    <row r="105" spans="58:64" ht="14.25" customHeight="1" x14ac:dyDescent="0.35"/>
    <row r="106" spans="58:64" ht="14.25" customHeight="1" x14ac:dyDescent="0.35"/>
    <row r="107" spans="58:64" ht="14.25" customHeight="1" x14ac:dyDescent="0.35"/>
    <row r="108" spans="58:64" ht="14.25" customHeight="1" x14ac:dyDescent="0.35"/>
    <row r="109" spans="58:64" ht="14.25" customHeight="1" x14ac:dyDescent="0.35"/>
    <row r="110" spans="58:64" ht="14.25" customHeight="1" x14ac:dyDescent="0.35"/>
    <row r="111" spans="58:64" ht="14.25" customHeight="1" x14ac:dyDescent="0.35"/>
    <row r="112" spans="58:64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</sheetData>
  <autoFilter ref="A11:CH72" xr:uid="{00000000-0001-0000-0000-000000000000}">
    <sortState xmlns:xlrd2="http://schemas.microsoft.com/office/spreadsheetml/2017/richdata2" ref="A12:CH72">
      <sortCondition descending="1" ref="CF12:CF72"/>
    </sortState>
  </autoFilter>
  <mergeCells count="128">
    <mergeCell ref="D85:J85"/>
    <mergeCell ref="BV78:CB78"/>
    <mergeCell ref="D84:J84"/>
    <mergeCell ref="K84:Q84"/>
    <mergeCell ref="R84:X84"/>
    <mergeCell ref="Y84:AE84"/>
    <mergeCell ref="AF84:AL84"/>
    <mergeCell ref="AM84:AS84"/>
    <mergeCell ref="AT84:AZ84"/>
    <mergeCell ref="BA84:BG84"/>
    <mergeCell ref="BH84:BN84"/>
    <mergeCell ref="BO84:BU84"/>
    <mergeCell ref="BV84:CB84"/>
    <mergeCell ref="AM78:AS78"/>
    <mergeCell ref="AT78:AZ78"/>
    <mergeCell ref="BA78:BG78"/>
    <mergeCell ref="BH78:BN78"/>
    <mergeCell ref="BO78:BU78"/>
    <mergeCell ref="D78:J78"/>
    <mergeCell ref="K78:Q78"/>
    <mergeCell ref="R78:X78"/>
    <mergeCell ref="Y78:AE78"/>
    <mergeCell ref="AF78:AL78"/>
    <mergeCell ref="BV81:CB81"/>
    <mergeCell ref="BV82:CB82"/>
    <mergeCell ref="BA82:BG82"/>
    <mergeCell ref="BH81:BN81"/>
    <mergeCell ref="BH82:BN82"/>
    <mergeCell ref="BO81:BU81"/>
    <mergeCell ref="BO82:BU82"/>
    <mergeCell ref="BV80:CB80"/>
    <mergeCell ref="D81:J81"/>
    <mergeCell ref="D82:J82"/>
    <mergeCell ref="K81:Q81"/>
    <mergeCell ref="K82:Q82"/>
    <mergeCell ref="R81:X81"/>
    <mergeCell ref="R82:X82"/>
    <mergeCell ref="Y81:AE81"/>
    <mergeCell ref="Y82:AE82"/>
    <mergeCell ref="AF81:AL81"/>
    <mergeCell ref="AF82:AL82"/>
    <mergeCell ref="AM81:AS81"/>
    <mergeCell ref="AM82:AS82"/>
    <mergeCell ref="AT81:AZ81"/>
    <mergeCell ref="AT82:AZ82"/>
    <mergeCell ref="BA81:BG81"/>
    <mergeCell ref="AM80:AS80"/>
    <mergeCell ref="AT80:AZ80"/>
    <mergeCell ref="BA80:BG80"/>
    <mergeCell ref="BH80:BN80"/>
    <mergeCell ref="BO80:BU80"/>
    <mergeCell ref="D80:J80"/>
    <mergeCell ref="K80:Q80"/>
    <mergeCell ref="R80:X80"/>
    <mergeCell ref="Y80:AE80"/>
    <mergeCell ref="AF80:AL80"/>
    <mergeCell ref="AM79:AS79"/>
    <mergeCell ref="AF79:AL79"/>
    <mergeCell ref="R79:X79"/>
    <mergeCell ref="Y79:AE79"/>
    <mergeCell ref="D79:J79"/>
    <mergeCell ref="K79:Q79"/>
    <mergeCell ref="BH79:BN79"/>
    <mergeCell ref="BO79:BU79"/>
    <mergeCell ref="K73:Q73"/>
    <mergeCell ref="R73:X73"/>
    <mergeCell ref="Y73:AE73"/>
    <mergeCell ref="AF73:AL73"/>
    <mergeCell ref="BV79:CB79"/>
    <mergeCell ref="BA79:BG79"/>
    <mergeCell ref="AT79:AZ79"/>
    <mergeCell ref="BV77:CB77"/>
    <mergeCell ref="AM77:AS77"/>
    <mergeCell ref="AT77:AZ77"/>
    <mergeCell ref="BA77:BG77"/>
    <mergeCell ref="BH77:BN77"/>
    <mergeCell ref="BO77:BU77"/>
    <mergeCell ref="J10:BG10"/>
    <mergeCell ref="D77:J77"/>
    <mergeCell ref="K77:Q77"/>
    <mergeCell ref="R77:X77"/>
    <mergeCell ref="Y77:AE77"/>
    <mergeCell ref="AF77:AL77"/>
    <mergeCell ref="BV73:CB73"/>
    <mergeCell ref="D76:J76"/>
    <mergeCell ref="K76:Q76"/>
    <mergeCell ref="R76:X76"/>
    <mergeCell ref="Y76:AE76"/>
    <mergeCell ref="AF76:AL76"/>
    <mergeCell ref="AM76:AS76"/>
    <mergeCell ref="AT76:AZ76"/>
    <mergeCell ref="BA76:BG76"/>
    <mergeCell ref="BH76:BN76"/>
    <mergeCell ref="BO76:BU76"/>
    <mergeCell ref="BV76:CB76"/>
    <mergeCell ref="AM73:AS73"/>
    <mergeCell ref="AT73:AZ73"/>
    <mergeCell ref="BA73:BG73"/>
    <mergeCell ref="BH73:BN73"/>
    <mergeCell ref="BO73:BU73"/>
    <mergeCell ref="D73:J73"/>
    <mergeCell ref="BF89:BF91"/>
    <mergeCell ref="BG89:BL89"/>
    <mergeCell ref="BG90:BL90"/>
    <mergeCell ref="BH91:BI91"/>
    <mergeCell ref="BJ91:BK91"/>
    <mergeCell ref="BH92:BI92"/>
    <mergeCell ref="BJ92:BK92"/>
    <mergeCell ref="BG93:BH93"/>
    <mergeCell ref="BI93:BJ93"/>
    <mergeCell ref="BG99:BH99"/>
    <mergeCell ref="BI99:BJ99"/>
    <mergeCell ref="BG100:BH100"/>
    <mergeCell ref="BI100:BJ100"/>
    <mergeCell ref="BG101:BH101"/>
    <mergeCell ref="BI101:BJ101"/>
    <mergeCell ref="BG102:BH102"/>
    <mergeCell ref="BI102:BJ102"/>
    <mergeCell ref="BG94:BH94"/>
    <mergeCell ref="BI94:BJ94"/>
    <mergeCell ref="BG95:BH95"/>
    <mergeCell ref="BI95:BJ95"/>
    <mergeCell ref="BG96:BH96"/>
    <mergeCell ref="BI96:BJ96"/>
    <mergeCell ref="BG97:BH97"/>
    <mergeCell ref="BI97:BJ97"/>
    <mergeCell ref="BG98:BH98"/>
    <mergeCell ref="BI98:BJ98"/>
  </mergeCells>
  <pageMargins left="0.7" right="0.7" top="0.75" bottom="0.75" header="0" footer="0"/>
  <pageSetup orientation="portrait" r:id="rId1"/>
  <ignoredErrors>
    <ignoredError sqref="BN74:CB74 BI74 AM74:AS74" formulaRange="1"/>
    <ignoredError sqref="K7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D5B49-916B-4CE8-B74E-E70A66F6468C}">
  <dimension ref="A2:G79"/>
  <sheetViews>
    <sheetView workbookViewId="0">
      <selection activeCell="C20" sqref="C20"/>
    </sheetView>
  </sheetViews>
  <sheetFormatPr defaultRowHeight="14.5" x14ac:dyDescent="0.35"/>
  <cols>
    <col min="2" max="2" width="8.7265625" customWidth="1"/>
    <col min="3" max="3" width="20.26953125" customWidth="1"/>
    <col min="4" max="4" width="8.7265625" customWidth="1"/>
  </cols>
  <sheetData>
    <row r="2" spans="1:7" x14ac:dyDescent="0.35">
      <c r="B2" s="52" t="s">
        <v>93</v>
      </c>
      <c r="C2" s="52" t="s">
        <v>94</v>
      </c>
      <c r="D2" s="52" t="s">
        <v>91</v>
      </c>
      <c r="E2" s="52" t="s">
        <v>92</v>
      </c>
      <c r="F2" s="52" t="s">
        <v>95</v>
      </c>
      <c r="G2" s="52" t="s">
        <v>96</v>
      </c>
    </row>
    <row r="3" spans="1:7" ht="14.5" customHeight="1" x14ac:dyDescent="0.35">
      <c r="A3" s="51">
        <v>1</v>
      </c>
      <c r="B3" s="121" t="s">
        <v>97</v>
      </c>
      <c r="C3" s="55">
        <f>SUM(Sheet1!D12:J12)</f>
        <v>0</v>
      </c>
    </row>
    <row r="4" spans="1:7" x14ac:dyDescent="0.35">
      <c r="A4" s="51">
        <v>2</v>
      </c>
      <c r="B4" s="122"/>
      <c r="C4" s="7">
        <f>SUM(Sheet1!D13:J13)</f>
        <v>0</v>
      </c>
    </row>
    <row r="5" spans="1:7" x14ac:dyDescent="0.35">
      <c r="A5" s="51">
        <v>3</v>
      </c>
      <c r="B5" s="122"/>
      <c r="C5" s="7">
        <f>SUM(Sheet1!D14:J14)</f>
        <v>0</v>
      </c>
    </row>
    <row r="6" spans="1:7" x14ac:dyDescent="0.35">
      <c r="A6" s="51">
        <v>4</v>
      </c>
      <c r="B6" s="122"/>
      <c r="C6" s="7">
        <f>SUM(Sheet1!D15:J15)</f>
        <v>0</v>
      </c>
    </row>
    <row r="7" spans="1:7" x14ac:dyDescent="0.35">
      <c r="A7" s="51">
        <v>5</v>
      </c>
      <c r="B7" s="122"/>
      <c r="C7" s="7"/>
    </row>
    <row r="8" spans="1:7" x14ac:dyDescent="0.35">
      <c r="A8" s="51">
        <v>6</v>
      </c>
      <c r="B8" s="122"/>
      <c r="C8" s="7"/>
    </row>
    <row r="9" spans="1:7" x14ac:dyDescent="0.35">
      <c r="A9" s="51">
        <v>7</v>
      </c>
      <c r="B9" s="122"/>
      <c r="C9" s="7"/>
    </row>
    <row r="10" spans="1:7" x14ac:dyDescent="0.35">
      <c r="A10" s="51">
        <v>8</v>
      </c>
      <c r="B10" s="122"/>
      <c r="C10" s="7"/>
    </row>
    <row r="11" spans="1:7" x14ac:dyDescent="0.35">
      <c r="A11" s="51">
        <v>9</v>
      </c>
      <c r="B11" s="122"/>
      <c r="C11" s="7"/>
    </row>
    <row r="12" spans="1:7" x14ac:dyDescent="0.35">
      <c r="A12" s="51">
        <v>10</v>
      </c>
      <c r="B12" s="122"/>
      <c r="C12" s="7"/>
    </row>
    <row r="13" spans="1:7" x14ac:dyDescent="0.35">
      <c r="A13" s="51">
        <v>11</v>
      </c>
      <c r="B13" s="122"/>
      <c r="C13" s="7"/>
    </row>
    <row r="14" spans="1:7" x14ac:dyDescent="0.35">
      <c r="A14" s="51">
        <v>12</v>
      </c>
      <c r="B14" s="122"/>
      <c r="C14" s="7"/>
    </row>
    <row r="15" spans="1:7" x14ac:dyDescent="0.35">
      <c r="A15" s="51">
        <v>13</v>
      </c>
      <c r="B15" s="122"/>
      <c r="C15" s="7"/>
    </row>
    <row r="16" spans="1:7" x14ac:dyDescent="0.35">
      <c r="A16" s="51">
        <v>14</v>
      </c>
      <c r="B16" s="122"/>
      <c r="C16" s="7"/>
    </row>
    <row r="17" spans="1:3" x14ac:dyDescent="0.35">
      <c r="A17" s="51">
        <v>15</v>
      </c>
      <c r="B17" s="122"/>
      <c r="C17" s="7"/>
    </row>
    <row r="18" spans="1:3" x14ac:dyDescent="0.35">
      <c r="A18" s="51">
        <v>16</v>
      </c>
      <c r="B18" s="122"/>
      <c r="C18" s="7"/>
    </row>
    <row r="19" spans="1:3" x14ac:dyDescent="0.35">
      <c r="A19" s="51">
        <v>17</v>
      </c>
      <c r="B19" s="122"/>
      <c r="C19" s="7"/>
    </row>
    <row r="20" spans="1:3" x14ac:dyDescent="0.35">
      <c r="A20" s="51">
        <v>18</v>
      </c>
      <c r="B20" s="53"/>
    </row>
    <row r="21" spans="1:3" x14ac:dyDescent="0.35">
      <c r="A21" s="51">
        <v>19</v>
      </c>
      <c r="B21" s="53"/>
    </row>
    <row r="22" spans="1:3" x14ac:dyDescent="0.35">
      <c r="A22" s="51">
        <v>20</v>
      </c>
      <c r="B22" s="53"/>
    </row>
    <row r="23" spans="1:3" x14ac:dyDescent="0.35">
      <c r="A23" s="51">
        <v>21</v>
      </c>
      <c r="B23" s="53"/>
    </row>
    <row r="24" spans="1:3" x14ac:dyDescent="0.35">
      <c r="A24" s="51">
        <v>22</v>
      </c>
      <c r="B24" s="53"/>
    </row>
    <row r="25" spans="1:3" x14ac:dyDescent="0.35">
      <c r="A25" s="51">
        <v>23</v>
      </c>
      <c r="B25" s="53"/>
    </row>
    <row r="26" spans="1:3" x14ac:dyDescent="0.35">
      <c r="A26" s="51">
        <v>24</v>
      </c>
      <c r="B26" s="53"/>
    </row>
    <row r="27" spans="1:3" x14ac:dyDescent="0.35">
      <c r="A27" s="51">
        <v>25</v>
      </c>
      <c r="B27" s="53"/>
    </row>
    <row r="28" spans="1:3" x14ac:dyDescent="0.35">
      <c r="A28" s="51">
        <v>26</v>
      </c>
      <c r="B28" s="53"/>
    </row>
    <row r="29" spans="1:3" x14ac:dyDescent="0.35">
      <c r="A29" s="51">
        <v>27</v>
      </c>
      <c r="B29" s="53"/>
    </row>
    <row r="30" spans="1:3" x14ac:dyDescent="0.35">
      <c r="A30" s="51">
        <v>28</v>
      </c>
      <c r="B30" s="53"/>
    </row>
    <row r="31" spans="1:3" x14ac:dyDescent="0.35">
      <c r="A31" s="51">
        <v>29</v>
      </c>
      <c r="B31" s="53"/>
    </row>
    <row r="32" spans="1:3" x14ac:dyDescent="0.35">
      <c r="A32" s="51">
        <v>30</v>
      </c>
      <c r="B32" s="53"/>
    </row>
    <row r="33" spans="1:2" x14ac:dyDescent="0.35">
      <c r="A33" s="51">
        <v>31</v>
      </c>
      <c r="B33" s="53"/>
    </row>
    <row r="34" spans="1:2" x14ac:dyDescent="0.35">
      <c r="A34" s="51">
        <v>32</v>
      </c>
      <c r="B34" s="53"/>
    </row>
    <row r="35" spans="1:2" x14ac:dyDescent="0.35">
      <c r="A35" s="51">
        <v>33</v>
      </c>
      <c r="B35" s="53"/>
    </row>
    <row r="36" spans="1:2" x14ac:dyDescent="0.35">
      <c r="A36" s="51">
        <v>34</v>
      </c>
      <c r="B36" s="53"/>
    </row>
    <row r="37" spans="1:2" x14ac:dyDescent="0.35">
      <c r="A37" s="51">
        <v>35</v>
      </c>
      <c r="B37" s="53"/>
    </row>
    <row r="38" spans="1:2" x14ac:dyDescent="0.35">
      <c r="A38" s="51">
        <v>36</v>
      </c>
      <c r="B38" s="53"/>
    </row>
    <row r="39" spans="1:2" x14ac:dyDescent="0.35">
      <c r="A39" s="51">
        <v>37</v>
      </c>
      <c r="B39" s="53"/>
    </row>
    <row r="40" spans="1:2" x14ac:dyDescent="0.35">
      <c r="A40" s="51">
        <v>38</v>
      </c>
      <c r="B40" s="53"/>
    </row>
    <row r="41" spans="1:2" x14ac:dyDescent="0.35">
      <c r="A41" s="51">
        <v>39</v>
      </c>
      <c r="B41" s="53"/>
    </row>
    <row r="42" spans="1:2" x14ac:dyDescent="0.35">
      <c r="A42" s="51">
        <v>40</v>
      </c>
      <c r="B42" s="53"/>
    </row>
    <row r="43" spans="1:2" x14ac:dyDescent="0.35">
      <c r="A43" s="51">
        <v>41</v>
      </c>
      <c r="B43" s="53"/>
    </row>
    <row r="44" spans="1:2" x14ac:dyDescent="0.35">
      <c r="A44" s="51">
        <v>42</v>
      </c>
      <c r="B44" s="53"/>
    </row>
    <row r="45" spans="1:2" ht="14.5" customHeight="1" x14ac:dyDescent="0.35">
      <c r="A45" s="51">
        <v>43</v>
      </c>
      <c r="B45" s="53"/>
    </row>
    <row r="46" spans="1:2" x14ac:dyDescent="0.35">
      <c r="A46" s="51">
        <v>44</v>
      </c>
      <c r="B46" s="53"/>
    </row>
    <row r="47" spans="1:2" x14ac:dyDescent="0.35">
      <c r="A47" s="51">
        <v>45</v>
      </c>
      <c r="B47" s="53"/>
    </row>
    <row r="48" spans="1:2" x14ac:dyDescent="0.35">
      <c r="A48" s="51">
        <v>46</v>
      </c>
      <c r="B48" s="53"/>
    </row>
    <row r="49" spans="1:2" x14ac:dyDescent="0.35">
      <c r="A49" s="51">
        <v>47</v>
      </c>
      <c r="B49" s="53"/>
    </row>
    <row r="50" spans="1:2" x14ac:dyDescent="0.35">
      <c r="A50" s="51">
        <v>48</v>
      </c>
      <c r="B50" s="53"/>
    </row>
    <row r="51" spans="1:2" x14ac:dyDescent="0.35">
      <c r="A51" s="51">
        <v>49</v>
      </c>
      <c r="B51" s="53"/>
    </row>
    <row r="52" spans="1:2" ht="14.5" customHeight="1" x14ac:dyDescent="0.35">
      <c r="A52" s="51">
        <v>50</v>
      </c>
      <c r="B52" s="53"/>
    </row>
    <row r="53" spans="1:2" x14ac:dyDescent="0.35">
      <c r="A53" s="51">
        <v>51</v>
      </c>
      <c r="B53" s="53"/>
    </row>
    <row r="54" spans="1:2" x14ac:dyDescent="0.35">
      <c r="A54" s="51">
        <v>52</v>
      </c>
      <c r="B54" s="53"/>
    </row>
    <row r="55" spans="1:2" x14ac:dyDescent="0.35">
      <c r="A55" s="51">
        <v>53</v>
      </c>
      <c r="B55" s="53"/>
    </row>
    <row r="56" spans="1:2" x14ac:dyDescent="0.35">
      <c r="A56" s="51">
        <v>54</v>
      </c>
      <c r="B56" s="53"/>
    </row>
    <row r="57" spans="1:2" x14ac:dyDescent="0.35">
      <c r="A57" s="51">
        <v>55</v>
      </c>
      <c r="B57" s="53"/>
    </row>
    <row r="58" spans="1:2" x14ac:dyDescent="0.35">
      <c r="A58" s="51">
        <v>56</v>
      </c>
      <c r="B58" s="53"/>
    </row>
    <row r="59" spans="1:2" x14ac:dyDescent="0.35">
      <c r="A59" s="51">
        <v>57</v>
      </c>
      <c r="B59" s="53"/>
    </row>
    <row r="60" spans="1:2" x14ac:dyDescent="0.35">
      <c r="A60" s="51">
        <v>58</v>
      </c>
      <c r="B60" s="53"/>
    </row>
    <row r="61" spans="1:2" x14ac:dyDescent="0.35">
      <c r="A61" s="51">
        <v>59</v>
      </c>
      <c r="B61" s="53"/>
    </row>
    <row r="62" spans="1:2" x14ac:dyDescent="0.35">
      <c r="A62" s="51">
        <v>60</v>
      </c>
      <c r="B62" s="53"/>
    </row>
    <row r="63" spans="1:2" x14ac:dyDescent="0.35">
      <c r="A63" s="51">
        <v>61</v>
      </c>
      <c r="B63" s="53"/>
    </row>
    <row r="64" spans="1:2" x14ac:dyDescent="0.35">
      <c r="B64" s="53"/>
    </row>
    <row r="65" spans="2:2" x14ac:dyDescent="0.35">
      <c r="B65" s="53"/>
    </row>
    <row r="66" spans="2:2" x14ac:dyDescent="0.35">
      <c r="B66" s="53"/>
    </row>
    <row r="67" spans="2:2" x14ac:dyDescent="0.35">
      <c r="B67" s="53"/>
    </row>
    <row r="68" spans="2:2" x14ac:dyDescent="0.35">
      <c r="B68" s="53"/>
    </row>
    <row r="69" spans="2:2" x14ac:dyDescent="0.35">
      <c r="B69" s="53"/>
    </row>
    <row r="70" spans="2:2" x14ac:dyDescent="0.35">
      <c r="B70" s="53"/>
    </row>
    <row r="71" spans="2:2" x14ac:dyDescent="0.35">
      <c r="B71" s="53"/>
    </row>
    <row r="72" spans="2:2" x14ac:dyDescent="0.35">
      <c r="B72" s="53"/>
    </row>
    <row r="73" spans="2:2" ht="14.5" customHeight="1" x14ac:dyDescent="0.35">
      <c r="B73" s="53"/>
    </row>
    <row r="74" spans="2:2" x14ac:dyDescent="0.35">
      <c r="B74" s="53"/>
    </row>
    <row r="75" spans="2:2" x14ac:dyDescent="0.35">
      <c r="B75" s="53"/>
    </row>
    <row r="76" spans="2:2" x14ac:dyDescent="0.35">
      <c r="B76" s="53"/>
    </row>
    <row r="77" spans="2:2" x14ac:dyDescent="0.35">
      <c r="B77" s="53"/>
    </row>
    <row r="78" spans="2:2" x14ac:dyDescent="0.35">
      <c r="B78" s="53"/>
    </row>
    <row r="79" spans="2:2" x14ac:dyDescent="0.35">
      <c r="B79" s="54"/>
    </row>
  </sheetData>
  <mergeCells count="1">
    <mergeCell ref="B3: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0158-4042-42AB-AF6F-D08449A5DEE3}">
  <dimension ref="A3:T74"/>
  <sheetViews>
    <sheetView topLeftCell="G52" workbookViewId="0">
      <selection activeCell="O59" sqref="O59"/>
    </sheetView>
  </sheetViews>
  <sheetFormatPr defaultRowHeight="14.5" x14ac:dyDescent="0.35"/>
  <cols>
    <col min="2" max="2" width="27" customWidth="1"/>
    <col min="3" max="3" width="16.6328125" customWidth="1"/>
    <col min="4" max="4" width="18.81640625" customWidth="1"/>
    <col min="5" max="5" width="17.90625" customWidth="1"/>
    <col min="6" max="6" width="12.26953125" bestFit="1" customWidth="1"/>
    <col min="7" max="7" width="18.26953125" customWidth="1"/>
    <col min="8" max="8" width="14.54296875" customWidth="1"/>
    <col min="9" max="9" width="15.1796875" customWidth="1"/>
    <col min="10" max="10" width="14.54296875" customWidth="1"/>
    <col min="11" max="11" width="12.26953125" bestFit="1" customWidth="1"/>
    <col min="12" max="12" width="15" customWidth="1"/>
    <col min="13" max="13" width="10.26953125" customWidth="1"/>
  </cols>
  <sheetData>
    <row r="3" spans="2:13" x14ac:dyDescent="0.35">
      <c r="B3" s="136" t="s">
        <v>116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2:13" x14ac:dyDescent="0.35">
      <c r="B4" t="s">
        <v>104</v>
      </c>
      <c r="C4" s="66" t="s">
        <v>106</v>
      </c>
      <c r="D4" s="66" t="s">
        <v>107</v>
      </c>
      <c r="E4" s="66" t="s">
        <v>108</v>
      </c>
      <c r="F4" s="66" t="s">
        <v>10</v>
      </c>
      <c r="G4" s="66" t="s">
        <v>109</v>
      </c>
      <c r="H4" s="66" t="s">
        <v>110</v>
      </c>
      <c r="I4" s="66" t="s">
        <v>111</v>
      </c>
      <c r="J4" s="66" t="s">
        <v>112</v>
      </c>
      <c r="K4" s="66" t="s">
        <v>113</v>
      </c>
      <c r="L4" s="66" t="s">
        <v>114</v>
      </c>
      <c r="M4" s="66" t="s">
        <v>115</v>
      </c>
    </row>
    <row r="5" spans="2:13" x14ac:dyDescent="0.35">
      <c r="B5" s="66" t="s">
        <v>105</v>
      </c>
      <c r="C5" s="67">
        <v>0.31978826400000004</v>
      </c>
      <c r="D5" s="67">
        <v>0.17223765599999991</v>
      </c>
      <c r="E5" s="67">
        <v>1.4654540399999998</v>
      </c>
      <c r="F5" s="67">
        <v>0.35713421280000029</v>
      </c>
      <c r="G5" s="67">
        <v>0.11690855999999998</v>
      </c>
      <c r="H5" s="67">
        <v>0.94570164000000001</v>
      </c>
      <c r="I5" s="67">
        <v>0.3167605832</v>
      </c>
      <c r="J5" s="67">
        <v>0.30293323200000005</v>
      </c>
      <c r="K5" s="67">
        <v>4.654428E-2</v>
      </c>
      <c r="L5" s="67">
        <v>2.2311399999999999E-3</v>
      </c>
      <c r="M5" s="67">
        <v>1.275164E-2</v>
      </c>
    </row>
    <row r="25" spans="2:12" ht="29" customHeight="1" x14ac:dyDescent="0.35">
      <c r="B25" s="76"/>
      <c r="C25" s="77" t="s">
        <v>136</v>
      </c>
      <c r="D25" s="77" t="s">
        <v>137</v>
      </c>
      <c r="E25" s="77" t="s">
        <v>138</v>
      </c>
      <c r="G25" s="138" t="s">
        <v>120</v>
      </c>
      <c r="H25" s="137" t="s">
        <v>132</v>
      </c>
      <c r="I25" s="137"/>
      <c r="J25" s="137"/>
    </row>
    <row r="26" spans="2:12" ht="14.5" customHeight="1" x14ac:dyDescent="0.35">
      <c r="B26" s="76" t="s">
        <v>139</v>
      </c>
      <c r="C26" s="76"/>
      <c r="D26" s="76"/>
      <c r="E26" s="76"/>
      <c r="G26" s="138"/>
      <c r="H26" s="137"/>
      <c r="I26" s="137"/>
      <c r="J26" s="137"/>
    </row>
    <row r="27" spans="2:12" ht="14.5" customHeight="1" x14ac:dyDescent="0.35">
      <c r="B27" s="76" t="s">
        <v>140</v>
      </c>
      <c r="C27" s="76"/>
      <c r="D27" s="76"/>
      <c r="E27" s="76"/>
      <c r="G27" s="138"/>
      <c r="H27" s="71" t="s">
        <v>129</v>
      </c>
      <c r="I27" s="71" t="s">
        <v>130</v>
      </c>
      <c r="J27" s="71" t="s">
        <v>131</v>
      </c>
      <c r="K27" s="135" t="s">
        <v>135</v>
      </c>
      <c r="L27" s="134"/>
    </row>
    <row r="28" spans="2:12" ht="14.5" customHeight="1" x14ac:dyDescent="0.35">
      <c r="B28" s="76" t="s">
        <v>141</v>
      </c>
      <c r="C28" s="76"/>
      <c r="D28" s="76"/>
      <c r="E28" s="76"/>
      <c r="G28" s="138"/>
      <c r="H28" s="72" t="s">
        <v>119</v>
      </c>
      <c r="I28" s="72" t="s">
        <v>127</v>
      </c>
      <c r="J28" s="72" t="s">
        <v>128</v>
      </c>
      <c r="K28" s="135"/>
      <c r="L28" s="134"/>
    </row>
    <row r="29" spans="2:12" x14ac:dyDescent="0.35">
      <c r="G29" s="73" t="s">
        <v>114</v>
      </c>
      <c r="H29" s="73">
        <v>2E-3</v>
      </c>
      <c r="I29" s="73"/>
      <c r="J29" s="73"/>
      <c r="K29" s="135" t="s">
        <v>134</v>
      </c>
      <c r="L29" s="134"/>
    </row>
    <row r="30" spans="2:12" x14ac:dyDescent="0.35">
      <c r="B30" s="134"/>
      <c r="C30" s="134"/>
      <c r="D30" s="134"/>
      <c r="G30" s="73" t="s">
        <v>115</v>
      </c>
      <c r="H30" s="73">
        <v>1.2999999999999999E-2</v>
      </c>
      <c r="I30" s="73"/>
      <c r="J30" s="73"/>
      <c r="K30" s="135"/>
      <c r="L30" s="134"/>
    </row>
    <row r="31" spans="2:12" x14ac:dyDescent="0.35">
      <c r="B31" s="134"/>
      <c r="C31" s="134"/>
      <c r="D31" s="134"/>
      <c r="G31" s="73" t="s">
        <v>121</v>
      </c>
      <c r="H31" s="73">
        <v>4.7E-2</v>
      </c>
      <c r="I31" s="73"/>
      <c r="J31" s="73"/>
      <c r="K31" s="135"/>
      <c r="L31" s="134"/>
    </row>
    <row r="32" spans="2:12" x14ac:dyDescent="0.35">
      <c r="G32" s="73" t="s">
        <v>122</v>
      </c>
      <c r="H32" s="73">
        <v>0.11700000000000001</v>
      </c>
      <c r="I32" s="73"/>
      <c r="J32" s="73"/>
      <c r="K32" s="135"/>
      <c r="L32" s="134"/>
    </row>
    <row r="33" spans="1:13" x14ac:dyDescent="0.35">
      <c r="G33" s="73" t="s">
        <v>107</v>
      </c>
      <c r="H33" s="73">
        <v>0.17199999999999999</v>
      </c>
      <c r="I33" s="73"/>
      <c r="J33" s="73"/>
    </row>
    <row r="34" spans="1:13" x14ac:dyDescent="0.35">
      <c r="G34" s="73" t="s">
        <v>123</v>
      </c>
      <c r="H34" s="73">
        <v>0.30299999999999999</v>
      </c>
      <c r="I34" s="73"/>
      <c r="J34" s="73"/>
    </row>
    <row r="35" spans="1:13" x14ac:dyDescent="0.35">
      <c r="G35" s="73" t="s">
        <v>124</v>
      </c>
      <c r="H35" s="73">
        <v>0.317</v>
      </c>
      <c r="I35" s="73"/>
      <c r="J35" s="73"/>
    </row>
    <row r="36" spans="1:13" x14ac:dyDescent="0.35">
      <c r="G36" s="73" t="s">
        <v>106</v>
      </c>
      <c r="H36" s="73">
        <v>0.32</v>
      </c>
      <c r="I36" s="73"/>
      <c r="J36" s="73"/>
    </row>
    <row r="37" spans="1:13" x14ac:dyDescent="0.35">
      <c r="G37" s="73" t="s">
        <v>10</v>
      </c>
      <c r="H37" s="73">
        <v>0.35699999999999998</v>
      </c>
      <c r="I37" s="73"/>
      <c r="J37" s="73"/>
    </row>
    <row r="38" spans="1:13" x14ac:dyDescent="0.35">
      <c r="G38" s="73" t="s">
        <v>125</v>
      </c>
      <c r="H38" s="73"/>
      <c r="I38" s="73">
        <v>0.94599999999999995</v>
      </c>
      <c r="J38" s="73"/>
    </row>
    <row r="39" spans="1:13" x14ac:dyDescent="0.35">
      <c r="G39" s="73" t="s">
        <v>126</v>
      </c>
      <c r="H39" s="73"/>
      <c r="I39" s="73"/>
      <c r="J39" s="73">
        <v>1.4650000000000001</v>
      </c>
    </row>
    <row r="40" spans="1:13" x14ac:dyDescent="0.35">
      <c r="G40" s="74" t="s">
        <v>98</v>
      </c>
      <c r="H40" s="74">
        <f>SUM(H29:H39)</f>
        <v>1.6479999999999999</v>
      </c>
      <c r="I40" s="74">
        <f>SUM(I29:I39)</f>
        <v>0.94599999999999995</v>
      </c>
      <c r="J40" s="74">
        <f>SUM(J29:J39)</f>
        <v>1.4650000000000001</v>
      </c>
    </row>
    <row r="42" spans="1:13" x14ac:dyDescent="0.35">
      <c r="B42" t="s">
        <v>104</v>
      </c>
      <c r="C42" s="66" t="s">
        <v>106</v>
      </c>
      <c r="D42" s="66" t="s">
        <v>107</v>
      </c>
      <c r="E42" s="66" t="s">
        <v>108</v>
      </c>
      <c r="F42" s="66" t="s">
        <v>10</v>
      </c>
      <c r="G42" s="66" t="s">
        <v>109</v>
      </c>
      <c r="H42" s="66" t="s">
        <v>110</v>
      </c>
      <c r="I42" s="66" t="s">
        <v>111</v>
      </c>
      <c r="J42" s="66" t="s">
        <v>112</v>
      </c>
      <c r="K42" s="66" t="s">
        <v>113</v>
      </c>
      <c r="L42" s="66" t="s">
        <v>114</v>
      </c>
      <c r="M42" s="66" t="s">
        <v>115</v>
      </c>
    </row>
    <row r="43" spans="1:13" x14ac:dyDescent="0.35">
      <c r="A43" s="134" t="s">
        <v>133</v>
      </c>
      <c r="B43" t="s">
        <v>99</v>
      </c>
      <c r="C43">
        <v>402.75600000000009</v>
      </c>
      <c r="D43">
        <v>216.92399999999989</v>
      </c>
      <c r="E43">
        <v>1845.6599999999999</v>
      </c>
      <c r="F43">
        <v>449.7912000000004</v>
      </c>
      <c r="G43">
        <v>147.23999999999998</v>
      </c>
      <c r="H43">
        <v>1191.0600000000002</v>
      </c>
      <c r="I43">
        <v>398.94279999999998</v>
      </c>
      <c r="J43">
        <v>381.52800000000008</v>
      </c>
      <c r="K43">
        <v>58.62</v>
      </c>
      <c r="L43">
        <v>2.81</v>
      </c>
      <c r="M43">
        <v>16.059999999999999</v>
      </c>
    </row>
    <row r="44" spans="1:13" x14ac:dyDescent="0.35">
      <c r="A44" s="134"/>
      <c r="B44" t="s">
        <v>100</v>
      </c>
      <c r="C44" s="67">
        <v>0.31978826400000004</v>
      </c>
      <c r="D44" s="67">
        <v>0.17223765599999991</v>
      </c>
      <c r="E44" s="67">
        <v>1.4654540399999998</v>
      </c>
      <c r="F44" s="67">
        <v>0.35713421280000029</v>
      </c>
      <c r="G44" s="67">
        <v>0.11690855999999998</v>
      </c>
      <c r="H44" s="67">
        <v>0.94570164000000012</v>
      </c>
      <c r="I44" s="67">
        <v>0.3167605832</v>
      </c>
      <c r="J44" s="67">
        <v>0.30293323200000005</v>
      </c>
      <c r="K44" s="67">
        <v>4.654428E-2</v>
      </c>
      <c r="L44" s="67">
        <v>2.2311399999999999E-3</v>
      </c>
      <c r="M44" s="67">
        <v>1.275164E-2</v>
      </c>
    </row>
    <row r="46" spans="1:13" x14ac:dyDescent="0.35">
      <c r="B46" t="s">
        <v>99</v>
      </c>
      <c r="D46" t="s">
        <v>104</v>
      </c>
      <c r="E46" t="s">
        <v>99</v>
      </c>
      <c r="F46" t="s">
        <v>100</v>
      </c>
    </row>
    <row r="47" spans="1:13" x14ac:dyDescent="0.35">
      <c r="B47">
        <v>402.75600000000009</v>
      </c>
      <c r="D47" s="66" t="s">
        <v>106</v>
      </c>
      <c r="E47">
        <v>402.75600000000009</v>
      </c>
      <c r="F47" s="67">
        <v>0.31978826400000004</v>
      </c>
    </row>
    <row r="48" spans="1:13" x14ac:dyDescent="0.35">
      <c r="B48">
        <v>216.92399999999989</v>
      </c>
      <c r="D48" s="66" t="s">
        <v>107</v>
      </c>
      <c r="E48">
        <v>216.92399999999989</v>
      </c>
      <c r="F48" s="67">
        <v>0.17223765599999991</v>
      </c>
    </row>
    <row r="49" spans="2:20" x14ac:dyDescent="0.35">
      <c r="B49">
        <v>1845.6599999999999</v>
      </c>
      <c r="D49" s="66" t="s">
        <v>108</v>
      </c>
      <c r="E49">
        <v>1845.6599999999999</v>
      </c>
      <c r="F49" s="67">
        <v>1.4654540399999998</v>
      </c>
    </row>
    <row r="50" spans="2:20" x14ac:dyDescent="0.35">
      <c r="B50">
        <v>449.7912000000004</v>
      </c>
      <c r="D50" s="66" t="s">
        <v>10</v>
      </c>
      <c r="E50">
        <v>449.7912000000004</v>
      </c>
      <c r="F50" s="67">
        <v>0.35713421280000029</v>
      </c>
    </row>
    <row r="51" spans="2:20" x14ac:dyDescent="0.35">
      <c r="B51">
        <v>147.23999999999998</v>
      </c>
      <c r="D51" s="66" t="s">
        <v>109</v>
      </c>
      <c r="E51">
        <v>147.23999999999998</v>
      </c>
      <c r="F51" s="67">
        <v>0.11690855999999998</v>
      </c>
    </row>
    <row r="52" spans="2:20" x14ac:dyDescent="0.35">
      <c r="B52">
        <v>1191.0600000000002</v>
      </c>
      <c r="D52" s="66" t="s">
        <v>110</v>
      </c>
      <c r="E52">
        <v>1191.0600000000002</v>
      </c>
      <c r="F52" s="67">
        <v>0.94570164000000012</v>
      </c>
    </row>
    <row r="53" spans="2:20" x14ac:dyDescent="0.35">
      <c r="B53">
        <v>398.94279999999998</v>
      </c>
      <c r="D53" s="66" t="s">
        <v>111</v>
      </c>
      <c r="E53">
        <v>398.94279999999998</v>
      </c>
      <c r="F53" s="67">
        <v>0.3167605832</v>
      </c>
    </row>
    <row r="54" spans="2:20" x14ac:dyDescent="0.35">
      <c r="B54">
        <v>381.52800000000008</v>
      </c>
      <c r="D54" s="66" t="s">
        <v>112</v>
      </c>
      <c r="E54">
        <v>381.52800000000008</v>
      </c>
      <c r="F54" s="67">
        <v>0.30293323200000005</v>
      </c>
    </row>
    <row r="55" spans="2:20" x14ac:dyDescent="0.35">
      <c r="B55">
        <v>58.62</v>
      </c>
      <c r="D55" s="66" t="s">
        <v>113</v>
      </c>
      <c r="E55">
        <v>58.62</v>
      </c>
      <c r="F55" s="67">
        <v>4.654428E-2</v>
      </c>
    </row>
    <row r="56" spans="2:20" x14ac:dyDescent="0.35">
      <c r="B56">
        <v>2.81</v>
      </c>
      <c r="D56" s="66" t="s">
        <v>114</v>
      </c>
      <c r="E56">
        <v>2.81</v>
      </c>
      <c r="F56" s="67">
        <v>2.2311399999999999E-3</v>
      </c>
    </row>
    <row r="57" spans="2:20" x14ac:dyDescent="0.35">
      <c r="B57">
        <v>16.059999999999999</v>
      </c>
      <c r="D57" s="66" t="s">
        <v>115</v>
      </c>
      <c r="E57">
        <v>16.059999999999999</v>
      </c>
      <c r="F57" s="67">
        <v>1.275164E-2</v>
      </c>
    </row>
    <row r="62" spans="2:20" ht="15" thickBot="1" x14ac:dyDescent="0.4"/>
    <row r="63" spans="2:20" ht="15.5" thickTop="1" thickBot="1" x14ac:dyDescent="0.4">
      <c r="B63" t="s">
        <v>104</v>
      </c>
      <c r="C63" t="s">
        <v>154</v>
      </c>
      <c r="D63" t="s">
        <v>153</v>
      </c>
      <c r="K63" s="84"/>
      <c r="L63" s="85"/>
      <c r="M63" s="126" t="s">
        <v>157</v>
      </c>
      <c r="N63" s="126"/>
      <c r="O63" s="126"/>
      <c r="P63" s="126"/>
      <c r="Q63" s="126"/>
      <c r="R63" s="126"/>
      <c r="S63" s="126"/>
      <c r="T63" s="126"/>
    </row>
    <row r="64" spans="2:20" x14ac:dyDescent="0.35">
      <c r="B64" s="66" t="s">
        <v>106</v>
      </c>
      <c r="C64" s="67">
        <v>0.31978826400000004</v>
      </c>
      <c r="D64" s="67">
        <v>3.8484354239999998</v>
      </c>
      <c r="K64" s="127"/>
      <c r="L64" s="129" t="s">
        <v>158</v>
      </c>
      <c r="M64" s="131" t="s">
        <v>129</v>
      </c>
      <c r="N64" s="131"/>
      <c r="O64" s="131" t="s">
        <v>160</v>
      </c>
      <c r="P64" s="131"/>
      <c r="Q64" s="131" t="s">
        <v>131</v>
      </c>
      <c r="R64" s="131"/>
      <c r="S64" s="133" t="s">
        <v>142</v>
      </c>
      <c r="T64" s="133"/>
    </row>
    <row r="65" spans="2:20" ht="15" thickBot="1" x14ac:dyDescent="0.4">
      <c r="B65" s="66" t="s">
        <v>107</v>
      </c>
      <c r="C65" s="67">
        <v>0.17223765599999991</v>
      </c>
      <c r="D65" s="67">
        <v>2.066851872</v>
      </c>
      <c r="K65" s="128"/>
      <c r="L65" s="130"/>
      <c r="M65" s="132" t="s">
        <v>159</v>
      </c>
      <c r="N65" s="132"/>
      <c r="O65" s="132" t="s">
        <v>161</v>
      </c>
      <c r="P65" s="132"/>
      <c r="Q65" s="132" t="s">
        <v>162</v>
      </c>
      <c r="R65" s="132"/>
      <c r="S65" s="132"/>
      <c r="T65" s="132"/>
    </row>
    <row r="66" spans="2:20" ht="15" thickBot="1" x14ac:dyDescent="0.4">
      <c r="B66" s="66" t="s">
        <v>108</v>
      </c>
      <c r="C66" s="67">
        <v>1.4654540399999998</v>
      </c>
      <c r="D66" s="67">
        <v>17.58544848</v>
      </c>
      <c r="K66" s="87"/>
      <c r="L66" s="88"/>
      <c r="M66" s="86" t="s">
        <v>155</v>
      </c>
      <c r="N66" s="89" t="s">
        <v>163</v>
      </c>
      <c r="O66" s="86" t="s">
        <v>155</v>
      </c>
      <c r="P66" s="86" t="s">
        <v>163</v>
      </c>
      <c r="Q66" s="86" t="s">
        <v>155</v>
      </c>
      <c r="R66" s="86" t="s">
        <v>156</v>
      </c>
      <c r="S66" s="86" t="s">
        <v>164</v>
      </c>
      <c r="T66" s="86" t="s">
        <v>156</v>
      </c>
    </row>
    <row r="67" spans="2:20" x14ac:dyDescent="0.35">
      <c r="B67" s="66" t="s">
        <v>10</v>
      </c>
      <c r="C67" s="67">
        <v>0.35713421280000029</v>
      </c>
      <c r="D67" s="67">
        <v>4.2856105536000006</v>
      </c>
      <c r="K67" s="123"/>
      <c r="L67" s="94" t="s">
        <v>129</v>
      </c>
      <c r="M67" s="90">
        <v>46</v>
      </c>
      <c r="N67" s="90">
        <v>75.41</v>
      </c>
      <c r="O67" s="90">
        <v>11</v>
      </c>
      <c r="P67" s="90">
        <v>18.03</v>
      </c>
      <c r="Q67" s="90">
        <v>0</v>
      </c>
      <c r="R67" s="90">
        <v>0</v>
      </c>
      <c r="S67" s="90">
        <v>57</v>
      </c>
      <c r="T67" s="91">
        <v>93.44</v>
      </c>
    </row>
    <row r="68" spans="2:20" x14ac:dyDescent="0.35">
      <c r="B68" s="66" t="s">
        <v>109</v>
      </c>
      <c r="C68" s="67">
        <v>0.11690855999999998</v>
      </c>
      <c r="D68" s="67">
        <v>1.4029027199999997</v>
      </c>
      <c r="K68" s="124"/>
      <c r="L68" s="94" t="s">
        <v>160</v>
      </c>
      <c r="M68" s="90">
        <v>0</v>
      </c>
      <c r="N68" s="90">
        <v>0</v>
      </c>
      <c r="O68" s="90">
        <v>1</v>
      </c>
      <c r="P68" s="90">
        <v>1.64</v>
      </c>
      <c r="Q68" s="90">
        <v>0</v>
      </c>
      <c r="R68" s="90">
        <v>0</v>
      </c>
      <c r="S68" s="90">
        <v>1</v>
      </c>
      <c r="T68" s="91">
        <v>1.64</v>
      </c>
    </row>
    <row r="69" spans="2:20" x14ac:dyDescent="0.35">
      <c r="B69" s="66" t="s">
        <v>110</v>
      </c>
      <c r="C69" s="67">
        <v>0.94570164000000012</v>
      </c>
      <c r="D69" s="67">
        <v>11.348419680000001</v>
      </c>
      <c r="K69" s="124"/>
      <c r="L69" s="94" t="s">
        <v>165</v>
      </c>
      <c r="M69" s="90">
        <v>0</v>
      </c>
      <c r="N69" s="90">
        <v>0</v>
      </c>
      <c r="O69" s="90">
        <v>2</v>
      </c>
      <c r="P69" s="90">
        <v>3.28</v>
      </c>
      <c r="Q69" s="90">
        <v>1</v>
      </c>
      <c r="R69" s="90">
        <v>1.64</v>
      </c>
      <c r="S69" s="90">
        <v>3</v>
      </c>
      <c r="T69" s="91">
        <v>4.92</v>
      </c>
    </row>
    <row r="70" spans="2:20" ht="15" thickBot="1" x14ac:dyDescent="0.4">
      <c r="B70" s="66" t="s">
        <v>111</v>
      </c>
      <c r="C70" s="67">
        <v>0.3167605832</v>
      </c>
      <c r="D70" s="67">
        <v>3.8011269984</v>
      </c>
      <c r="K70" s="125"/>
      <c r="L70" s="95" t="s">
        <v>98</v>
      </c>
      <c r="M70" s="92">
        <v>46</v>
      </c>
      <c r="N70" s="92">
        <v>75.41</v>
      </c>
      <c r="O70" s="92">
        <v>14</v>
      </c>
      <c r="P70" s="92">
        <v>22.95</v>
      </c>
      <c r="Q70" s="92">
        <v>1</v>
      </c>
      <c r="R70" s="92">
        <v>1.64</v>
      </c>
      <c r="S70" s="92">
        <v>61</v>
      </c>
      <c r="T70" s="93">
        <v>100</v>
      </c>
    </row>
    <row r="71" spans="2:20" x14ac:dyDescent="0.35">
      <c r="B71" s="66" t="s">
        <v>112</v>
      </c>
      <c r="C71" s="67">
        <v>0.30293323200000005</v>
      </c>
      <c r="D71" s="67">
        <v>3.6351987840000008</v>
      </c>
    </row>
    <row r="72" spans="2:20" x14ac:dyDescent="0.35">
      <c r="B72" s="66" t="s">
        <v>113</v>
      </c>
      <c r="C72" s="67">
        <v>4.654428E-2</v>
      </c>
      <c r="D72" s="67">
        <v>0.55853136000000003</v>
      </c>
    </row>
    <row r="73" spans="2:20" x14ac:dyDescent="0.35">
      <c r="B73" s="66" t="s">
        <v>114</v>
      </c>
      <c r="C73" s="67">
        <v>2.2311399999999999E-3</v>
      </c>
      <c r="D73" s="67">
        <v>2.6773680000000001E-2</v>
      </c>
    </row>
    <row r="74" spans="2:20" x14ac:dyDescent="0.35">
      <c r="B74" s="66" t="s">
        <v>115</v>
      </c>
      <c r="C74" s="67">
        <v>1.275164E-2</v>
      </c>
      <c r="D74" s="67">
        <v>0.15301967999999999</v>
      </c>
    </row>
  </sheetData>
  <mergeCells count="18">
    <mergeCell ref="A43:A44"/>
    <mergeCell ref="K29:L32"/>
    <mergeCell ref="B30:D31"/>
    <mergeCell ref="B3:M3"/>
    <mergeCell ref="H25:J26"/>
    <mergeCell ref="G25:G28"/>
    <mergeCell ref="K27:L28"/>
    <mergeCell ref="K67:K70"/>
    <mergeCell ref="M63:T63"/>
    <mergeCell ref="K64:K65"/>
    <mergeCell ref="L64:L65"/>
    <mergeCell ref="M64:N64"/>
    <mergeCell ref="M65:N65"/>
    <mergeCell ref="O64:P64"/>
    <mergeCell ref="O65:P65"/>
    <mergeCell ref="Q64:R64"/>
    <mergeCell ref="Q65:R65"/>
    <mergeCell ref="S64:T65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CCF8-BD2D-41CC-98EE-36622494F5A2}">
  <dimension ref="C11:M12"/>
  <sheetViews>
    <sheetView topLeftCell="A10" workbookViewId="0">
      <selection activeCell="C26" sqref="C26"/>
    </sheetView>
  </sheetViews>
  <sheetFormatPr defaultRowHeight="14.5" x14ac:dyDescent="0.35"/>
  <cols>
    <col min="13" max="13" width="10.26953125" bestFit="1" customWidth="1"/>
  </cols>
  <sheetData>
    <row r="11" spans="3:13" ht="15" customHeight="1" x14ac:dyDescent="0.35">
      <c r="C11" s="75" t="s">
        <v>146</v>
      </c>
      <c r="D11" s="75" t="s">
        <v>147</v>
      </c>
      <c r="E11" s="4" t="s">
        <v>9</v>
      </c>
      <c r="F11" s="4" t="s">
        <v>10</v>
      </c>
      <c r="G11" s="75" t="s">
        <v>122</v>
      </c>
      <c r="H11" s="75" t="s">
        <v>110</v>
      </c>
      <c r="I11" s="75" t="s">
        <v>148</v>
      </c>
      <c r="J11" s="75" t="s">
        <v>123</v>
      </c>
      <c r="K11" s="75" t="s">
        <v>113</v>
      </c>
      <c r="L11" s="75" t="s">
        <v>114</v>
      </c>
      <c r="M11" s="4" t="s">
        <v>17</v>
      </c>
    </row>
    <row r="12" spans="3:13" x14ac:dyDescent="0.35">
      <c r="C12" s="69">
        <v>0.32</v>
      </c>
      <c r="D12" s="69">
        <v>0.17</v>
      </c>
      <c r="E12" s="69">
        <v>1.47</v>
      </c>
      <c r="F12" s="69">
        <v>0.36</v>
      </c>
      <c r="G12" s="69">
        <v>0.12</v>
      </c>
      <c r="H12" s="69">
        <v>0.95</v>
      </c>
      <c r="I12" s="69">
        <v>0.32</v>
      </c>
      <c r="J12" s="69">
        <v>0.3</v>
      </c>
      <c r="K12" s="70">
        <v>4.7E-2</v>
      </c>
      <c r="L12" s="70">
        <v>2E-3</v>
      </c>
      <c r="M12" s="70">
        <v>1.2999999999999999E-2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C0FE-CF5B-4B47-A726-564018A55960}">
  <dimension ref="A1:CH953"/>
  <sheetViews>
    <sheetView zoomScale="64" workbookViewId="0">
      <pane xSplit="2" ySplit="11" topLeftCell="BA12" activePane="bottomRight" state="frozen"/>
      <selection pane="topRight" activeCell="C1" sqref="C1"/>
      <selection pane="bottomLeft" activeCell="A12" sqref="A12"/>
      <selection pane="bottomRight" activeCell="BV48" sqref="BV48:CB48"/>
    </sheetView>
  </sheetViews>
  <sheetFormatPr defaultColWidth="14.453125" defaultRowHeight="15" customHeight="1" x14ac:dyDescent="0.35"/>
  <cols>
    <col min="1" max="2" width="8.7265625" customWidth="1"/>
    <col min="3" max="3" width="34.26953125" customWidth="1"/>
    <col min="4" max="59" width="8.7265625" customWidth="1"/>
    <col min="60" max="60" width="7" customWidth="1"/>
    <col min="61" max="61" width="8" customWidth="1"/>
    <col min="62" max="62" width="6.81640625" customWidth="1"/>
    <col min="63" max="63" width="5.7265625" customWidth="1"/>
    <col min="64" max="64" width="6.26953125" customWidth="1"/>
    <col min="65" max="65" width="8.453125" customWidth="1"/>
    <col min="66" max="66" width="8.54296875" customWidth="1"/>
    <col min="67" max="67" width="8.26953125" customWidth="1"/>
    <col min="68" max="68" width="12.7265625" customWidth="1"/>
    <col min="69" max="69" width="11.54296875" customWidth="1"/>
    <col min="70" max="70" width="11.453125" customWidth="1"/>
    <col min="71" max="71" width="7.453125" customWidth="1"/>
    <col min="72" max="72" width="6.26953125" customWidth="1"/>
    <col min="73" max="73" width="7.453125" customWidth="1"/>
    <col min="74" max="74" width="9.1796875" customWidth="1"/>
    <col min="75" max="75" width="6.81640625" customWidth="1"/>
    <col min="76" max="76" width="7.453125" customWidth="1"/>
    <col min="77" max="77" width="7.1796875" customWidth="1"/>
    <col min="78" max="78" width="7.7265625" customWidth="1"/>
    <col min="79" max="79" width="7.81640625" customWidth="1"/>
    <col min="80" max="80" width="7.1796875" customWidth="1"/>
    <col min="81" max="81" width="14" customWidth="1"/>
    <col min="82" max="82" width="13.54296875" customWidth="1"/>
    <col min="83" max="83" width="11.54296875" customWidth="1"/>
  </cols>
  <sheetData>
    <row r="1" spans="1:86" ht="14.25" customHeight="1" x14ac:dyDescent="0.35">
      <c r="C1" s="1" t="s">
        <v>0</v>
      </c>
    </row>
    <row r="2" spans="1:86" ht="14.25" customHeight="1" x14ac:dyDescent="0.35"/>
    <row r="3" spans="1:86" ht="14.25" customHeight="1" x14ac:dyDescent="0.35"/>
    <row r="4" spans="1:86" ht="14.25" customHeight="1" x14ac:dyDescent="0.35"/>
    <row r="5" spans="1:86" ht="14.25" customHeight="1" x14ac:dyDescent="0.35">
      <c r="AN5" s="4"/>
    </row>
    <row r="6" spans="1:86" ht="14.25" customHeight="1" x14ac:dyDescent="0.35"/>
    <row r="7" spans="1:86" ht="14.25" customHeight="1" x14ac:dyDescent="0.35"/>
    <row r="8" spans="1:86" ht="14.25" customHeight="1" x14ac:dyDescent="0.35"/>
    <row r="9" spans="1:86" ht="14.25" customHeight="1" x14ac:dyDescent="0.35"/>
    <row r="10" spans="1:86" ht="14.25" customHeight="1" x14ac:dyDescent="0.35">
      <c r="A10" s="141" t="s">
        <v>5</v>
      </c>
      <c r="B10" s="141" t="s">
        <v>6</v>
      </c>
      <c r="C10" s="141" t="s">
        <v>1</v>
      </c>
      <c r="D10" s="149" t="s">
        <v>7</v>
      </c>
      <c r="E10" s="150"/>
      <c r="F10" s="150"/>
      <c r="G10" s="150"/>
      <c r="H10" s="150"/>
      <c r="I10" s="150"/>
      <c r="J10" s="150"/>
      <c r="K10" s="149" t="s">
        <v>143</v>
      </c>
      <c r="L10" s="150"/>
      <c r="M10" s="150"/>
      <c r="N10" s="150"/>
      <c r="O10" s="150"/>
      <c r="P10" s="150"/>
      <c r="Q10" s="150"/>
      <c r="R10" s="149" t="s">
        <v>9</v>
      </c>
      <c r="S10" s="150"/>
      <c r="T10" s="150"/>
      <c r="U10" s="150"/>
      <c r="V10" s="150"/>
      <c r="W10" s="150"/>
      <c r="X10" s="150"/>
      <c r="Y10" s="149" t="s">
        <v>10</v>
      </c>
      <c r="Z10" s="150"/>
      <c r="AA10" s="150"/>
      <c r="AB10" s="150"/>
      <c r="AC10" s="150"/>
      <c r="AD10" s="150"/>
      <c r="AE10" s="150"/>
      <c r="AF10" s="149" t="s">
        <v>11</v>
      </c>
      <c r="AG10" s="150"/>
      <c r="AH10" s="150"/>
      <c r="AI10" s="150"/>
      <c r="AJ10" s="150"/>
      <c r="AK10" s="150"/>
      <c r="AL10" s="150"/>
      <c r="AM10" s="149" t="s">
        <v>12</v>
      </c>
      <c r="AN10" s="150"/>
      <c r="AO10" s="150"/>
      <c r="AP10" s="150"/>
      <c r="AQ10" s="150"/>
      <c r="AR10" s="150"/>
      <c r="AS10" s="150"/>
      <c r="AT10" s="149" t="s">
        <v>13</v>
      </c>
      <c r="AU10" s="150"/>
      <c r="AV10" s="150"/>
      <c r="AW10" s="150"/>
      <c r="AX10" s="150"/>
      <c r="AY10" s="150"/>
      <c r="AZ10" s="150"/>
      <c r="BA10" s="143" t="s">
        <v>14</v>
      </c>
      <c r="BB10" s="143"/>
      <c r="BC10" s="143"/>
      <c r="BD10" s="143"/>
      <c r="BE10" s="143"/>
      <c r="BF10" s="143"/>
      <c r="BG10" s="144"/>
      <c r="BH10" s="143" t="s">
        <v>15</v>
      </c>
      <c r="BI10" s="143"/>
      <c r="BJ10" s="143"/>
      <c r="BK10" s="143"/>
      <c r="BL10" s="143"/>
      <c r="BM10" s="143"/>
      <c r="BN10" s="144"/>
      <c r="BO10" s="143" t="s">
        <v>16</v>
      </c>
      <c r="BP10" s="143"/>
      <c r="BQ10" s="143"/>
      <c r="BR10" s="143"/>
      <c r="BS10" s="143"/>
      <c r="BT10" s="143"/>
      <c r="BU10" s="144"/>
      <c r="BV10" s="143" t="s">
        <v>17</v>
      </c>
      <c r="BW10" s="143"/>
      <c r="BX10" s="143"/>
      <c r="BY10" s="143"/>
      <c r="BZ10" s="143"/>
      <c r="CA10" s="143"/>
      <c r="CB10" s="144"/>
      <c r="CC10" s="145" t="s">
        <v>145</v>
      </c>
      <c r="CD10" s="147" t="s">
        <v>3</v>
      </c>
      <c r="CE10" s="139" t="s">
        <v>4</v>
      </c>
    </row>
    <row r="11" spans="1:86" ht="14.25" customHeight="1" x14ac:dyDescent="0.35">
      <c r="A11" s="142"/>
      <c r="B11" s="142"/>
      <c r="C11" s="142"/>
      <c r="D11" s="4">
        <v>1</v>
      </c>
      <c r="E11" s="4">
        <v>2</v>
      </c>
      <c r="F11" s="4">
        <v>3</v>
      </c>
      <c r="G11" s="4">
        <v>4</v>
      </c>
      <c r="H11" s="4">
        <v>5</v>
      </c>
      <c r="I11" s="4">
        <v>6</v>
      </c>
      <c r="J11" s="4">
        <v>7</v>
      </c>
      <c r="K11" s="4">
        <v>1</v>
      </c>
      <c r="L11" s="4">
        <v>2</v>
      </c>
      <c r="M11" s="4">
        <v>3</v>
      </c>
      <c r="N11" s="4">
        <v>4</v>
      </c>
      <c r="O11" s="4">
        <v>5</v>
      </c>
      <c r="P11" s="4">
        <v>6</v>
      </c>
      <c r="Q11" s="4">
        <v>7</v>
      </c>
      <c r="R11" s="4">
        <v>1</v>
      </c>
      <c r="S11" s="4">
        <v>2</v>
      </c>
      <c r="T11" s="4">
        <v>3</v>
      </c>
      <c r="U11" s="4">
        <v>4</v>
      </c>
      <c r="V11" s="4">
        <v>5</v>
      </c>
      <c r="W11" s="4">
        <v>6</v>
      </c>
      <c r="X11" s="4">
        <v>7</v>
      </c>
      <c r="Y11" s="4">
        <v>1</v>
      </c>
      <c r="Z11" s="4">
        <v>2</v>
      </c>
      <c r="AA11" s="4">
        <v>3</v>
      </c>
      <c r="AB11" s="4">
        <v>4</v>
      </c>
      <c r="AC11" s="4">
        <v>5</v>
      </c>
      <c r="AD11" s="4">
        <v>6</v>
      </c>
      <c r="AE11" s="4">
        <v>7</v>
      </c>
      <c r="AF11" s="4">
        <v>1</v>
      </c>
      <c r="AG11" s="4">
        <v>2</v>
      </c>
      <c r="AH11" s="4">
        <v>3</v>
      </c>
      <c r="AI11" s="4">
        <v>4</v>
      </c>
      <c r="AJ11" s="4">
        <v>5</v>
      </c>
      <c r="AK11" s="4">
        <v>6</v>
      </c>
      <c r="AL11" s="4">
        <v>7</v>
      </c>
      <c r="AM11" s="4">
        <v>1</v>
      </c>
      <c r="AN11" s="4">
        <v>2</v>
      </c>
      <c r="AO11" s="4">
        <v>3</v>
      </c>
      <c r="AP11" s="4">
        <v>4</v>
      </c>
      <c r="AQ11" s="4">
        <v>5</v>
      </c>
      <c r="AR11" s="4">
        <v>6</v>
      </c>
      <c r="AS11" s="4">
        <v>7</v>
      </c>
      <c r="AT11" s="4">
        <v>1</v>
      </c>
      <c r="AU11" s="4">
        <v>2</v>
      </c>
      <c r="AV11" s="4">
        <v>3</v>
      </c>
      <c r="AW11" s="4">
        <v>4</v>
      </c>
      <c r="AX11" s="4">
        <v>5</v>
      </c>
      <c r="AY11" s="4">
        <v>6</v>
      </c>
      <c r="AZ11" s="4">
        <v>7</v>
      </c>
      <c r="BA11" s="4">
        <v>1</v>
      </c>
      <c r="BB11" s="4">
        <v>2</v>
      </c>
      <c r="BC11" s="4">
        <v>3</v>
      </c>
      <c r="BD11" s="4">
        <v>4</v>
      </c>
      <c r="BE11" s="4">
        <v>5</v>
      </c>
      <c r="BF11" s="4">
        <v>6</v>
      </c>
      <c r="BG11" s="4">
        <v>7</v>
      </c>
      <c r="BH11" s="4">
        <v>1</v>
      </c>
      <c r="BI11" s="4">
        <v>2</v>
      </c>
      <c r="BJ11" s="4">
        <v>3</v>
      </c>
      <c r="BK11" s="4">
        <v>4</v>
      </c>
      <c r="BL11" s="4">
        <v>5</v>
      </c>
      <c r="BM11" s="4">
        <v>6</v>
      </c>
      <c r="BN11" s="4">
        <v>7</v>
      </c>
      <c r="BO11" s="4">
        <v>1</v>
      </c>
      <c r="BP11" s="4">
        <v>2</v>
      </c>
      <c r="BQ11" s="4">
        <v>3</v>
      </c>
      <c r="BR11" s="4">
        <v>4</v>
      </c>
      <c r="BS11" s="4">
        <v>5</v>
      </c>
      <c r="BT11" s="4">
        <v>6</v>
      </c>
      <c r="BU11" s="4">
        <v>7</v>
      </c>
      <c r="BV11" s="4">
        <v>1</v>
      </c>
      <c r="BW11" s="4">
        <v>2</v>
      </c>
      <c r="BX11" s="4">
        <v>3</v>
      </c>
      <c r="BY11" s="4">
        <v>4</v>
      </c>
      <c r="BZ11" s="4">
        <v>5</v>
      </c>
      <c r="CA11" s="4">
        <v>6</v>
      </c>
      <c r="CB11" s="4">
        <v>7</v>
      </c>
      <c r="CC11" s="146"/>
      <c r="CD11" s="148"/>
      <c r="CE11" s="140"/>
      <c r="CF11" s="83" t="s">
        <v>9</v>
      </c>
      <c r="CG11" s="83" t="s">
        <v>144</v>
      </c>
      <c r="CH11" s="83" t="s">
        <v>12</v>
      </c>
    </row>
    <row r="12" spans="1:86" ht="14.25" customHeight="1" x14ac:dyDescent="0.35">
      <c r="A12" s="79" t="s">
        <v>37</v>
      </c>
      <c r="B12" s="9">
        <v>1</v>
      </c>
      <c r="C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0.04</v>
      </c>
      <c r="L12" s="11">
        <v>0.03</v>
      </c>
      <c r="M12" s="11">
        <v>0.04</v>
      </c>
      <c r="N12" s="11">
        <v>0.05</v>
      </c>
      <c r="O12" s="11">
        <v>7.0000000000000007E-2</v>
      </c>
      <c r="P12" s="11">
        <v>0.06</v>
      </c>
      <c r="Q12" s="11">
        <v>0.05</v>
      </c>
      <c r="R12" s="11">
        <v>11.4</v>
      </c>
      <c r="S12" s="11">
        <v>8.4</v>
      </c>
      <c r="T12" s="11">
        <v>10.199999999999999</v>
      </c>
      <c r="U12" s="11">
        <v>9.6</v>
      </c>
      <c r="V12" s="11">
        <v>11.4</v>
      </c>
      <c r="W12" s="11">
        <v>10.199999999999999</v>
      </c>
      <c r="X12" s="11">
        <v>9</v>
      </c>
      <c r="Y12" s="11">
        <v>0.432</v>
      </c>
      <c r="Z12" s="11">
        <v>0.432</v>
      </c>
      <c r="AA12" s="11">
        <v>0.432</v>
      </c>
      <c r="AB12" s="11">
        <v>0.432</v>
      </c>
      <c r="AC12" s="11">
        <v>0.432</v>
      </c>
      <c r="AD12" s="11">
        <v>0.432</v>
      </c>
      <c r="AE12" s="11">
        <v>0.432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4.8</v>
      </c>
      <c r="AN12" s="11">
        <v>4.8</v>
      </c>
      <c r="AO12" s="11">
        <v>4.8</v>
      </c>
      <c r="AP12" s="11">
        <v>4.8</v>
      </c>
      <c r="AQ12" s="11">
        <v>4.8</v>
      </c>
      <c r="AR12" s="11">
        <v>4.8</v>
      </c>
      <c r="AS12" s="11">
        <v>4.8</v>
      </c>
      <c r="AT12" s="11">
        <v>0.1</v>
      </c>
      <c r="AU12" s="11">
        <v>0.1</v>
      </c>
      <c r="AV12" s="11">
        <v>0.1</v>
      </c>
      <c r="AW12" s="11">
        <v>0.1</v>
      </c>
      <c r="AX12" s="11">
        <v>0.08</v>
      </c>
      <c r="AY12" s="11">
        <v>0.1</v>
      </c>
      <c r="AZ12" s="11">
        <v>0.08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3.7499999999999999E-2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0.5</v>
      </c>
      <c r="BV12" s="14">
        <v>0.5</v>
      </c>
      <c r="BW12" s="14">
        <v>0.25</v>
      </c>
      <c r="BX12" s="14">
        <v>0.35</v>
      </c>
      <c r="BY12" s="14">
        <v>0.4</v>
      </c>
      <c r="BZ12" s="14">
        <v>0.5</v>
      </c>
      <c r="CA12" s="14">
        <v>0.5</v>
      </c>
      <c r="CB12" s="14">
        <v>0.5</v>
      </c>
      <c r="CC12" s="14">
        <f t="shared" ref="CC12:CC19" si="0">SUM(D12:BU12)</f>
        <v>108.36149999999995</v>
      </c>
      <c r="CD12" s="13">
        <f t="shared" ref="CD12:CD43" si="1">CC12*4</f>
        <v>433.4459999999998</v>
      </c>
      <c r="CE12" s="13">
        <f t="shared" ref="CE12:CE43" si="2">CD12*0.000794</f>
        <v>0.34415612399999984</v>
      </c>
      <c r="CF12">
        <f t="shared" ref="CF12:CF43" si="3">AVERAGE(R12:X12)</f>
        <v>10.028571428571428</v>
      </c>
      <c r="CG12">
        <f t="shared" ref="CG12:CG43" si="4">AVERAGE(AF12:AL12)</f>
        <v>0</v>
      </c>
      <c r="CH12">
        <f t="shared" ref="CH12:CH43" si="5">AVERAGE(AM12:AS12)</f>
        <v>4.8</v>
      </c>
    </row>
    <row r="13" spans="1:86" ht="14.25" customHeight="1" x14ac:dyDescent="0.35">
      <c r="A13" s="78" t="s">
        <v>19</v>
      </c>
      <c r="B13" s="5">
        <v>2</v>
      </c>
      <c r="C13" s="6" t="s">
        <v>35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0.128</v>
      </c>
      <c r="L13" s="7">
        <v>9.6000000000000002E-2</v>
      </c>
      <c r="M13" s="7">
        <v>0.112</v>
      </c>
      <c r="N13" s="7">
        <v>0.12</v>
      </c>
      <c r="O13" s="7">
        <v>0.128</v>
      </c>
      <c r="P13" s="7">
        <v>0.112</v>
      </c>
      <c r="Q13" s="7">
        <v>0.112</v>
      </c>
      <c r="R13" s="7">
        <v>8.16</v>
      </c>
      <c r="S13" s="7">
        <v>8.16</v>
      </c>
      <c r="T13" s="7">
        <v>8.16</v>
      </c>
      <c r="U13" s="7">
        <v>8.16</v>
      </c>
      <c r="V13" s="7">
        <v>8.16</v>
      </c>
      <c r="W13" s="7">
        <v>8.16</v>
      </c>
      <c r="X13" s="7">
        <v>8.16</v>
      </c>
      <c r="Y13" s="7">
        <v>0.57599999999999996</v>
      </c>
      <c r="Z13" s="7">
        <v>0.57599999999999996</v>
      </c>
      <c r="AA13" s="7">
        <v>0.57599999999999996</v>
      </c>
      <c r="AB13" s="7">
        <v>0.57599999999999996</v>
      </c>
      <c r="AC13" s="7">
        <v>0.57599999999999996</v>
      </c>
      <c r="AD13" s="7">
        <v>0.57599999999999996</v>
      </c>
      <c r="AE13" s="7">
        <v>0.57599999999999996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0.08</v>
      </c>
      <c r="AU13" s="7">
        <v>0.16</v>
      </c>
      <c r="AV13" s="7">
        <v>0.16500000000000001</v>
      </c>
      <c r="AW13" s="7">
        <v>0.105</v>
      </c>
      <c r="AX13" s="7">
        <v>0.08</v>
      </c>
      <c r="AY13" s="7">
        <v>0.13500000000000001</v>
      </c>
      <c r="AZ13" s="7">
        <v>0.13500000000000001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f t="shared" si="0"/>
        <v>62.819999999999986</v>
      </c>
      <c r="CD13" s="7">
        <f t="shared" si="1"/>
        <v>251.27999999999994</v>
      </c>
      <c r="CE13" s="7">
        <f t="shared" si="2"/>
        <v>0.19951631999999997</v>
      </c>
      <c r="CF13">
        <f t="shared" si="3"/>
        <v>8.1599999999999984</v>
      </c>
      <c r="CG13">
        <f t="shared" si="4"/>
        <v>0</v>
      </c>
      <c r="CH13">
        <f t="shared" si="5"/>
        <v>0</v>
      </c>
    </row>
    <row r="14" spans="1:86" ht="14.25" customHeight="1" x14ac:dyDescent="0.35">
      <c r="A14" s="79" t="s">
        <v>37</v>
      </c>
      <c r="B14" s="9">
        <v>3</v>
      </c>
      <c r="C14" s="10" t="s">
        <v>53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4.8000000000000001E-2</v>
      </c>
      <c r="L14" s="11">
        <v>0.06</v>
      </c>
      <c r="M14" s="11">
        <v>7.8E-2</v>
      </c>
      <c r="N14" s="11">
        <v>5.1999999999999998E-2</v>
      </c>
      <c r="O14" s="11">
        <v>7.1999999999999995E-2</v>
      </c>
      <c r="P14" s="11">
        <v>7.8E-2</v>
      </c>
      <c r="Q14" s="11">
        <v>7.1999999999999995E-2</v>
      </c>
      <c r="R14" s="11">
        <v>5.61</v>
      </c>
      <c r="S14" s="11">
        <v>3.96</v>
      </c>
      <c r="T14" s="11">
        <v>6.6</v>
      </c>
      <c r="U14" s="11">
        <v>7.26</v>
      </c>
      <c r="V14" s="11">
        <v>5.61</v>
      </c>
      <c r="W14" s="11">
        <v>4.95</v>
      </c>
      <c r="X14" s="11">
        <v>5.94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3">
        <v>0</v>
      </c>
      <c r="BB14" s="13">
        <v>1.2</v>
      </c>
      <c r="BC14" s="13">
        <v>0</v>
      </c>
      <c r="BD14" s="13">
        <v>1.2</v>
      </c>
      <c r="BE14" s="13">
        <v>0</v>
      </c>
      <c r="BF14" s="13">
        <v>0</v>
      </c>
      <c r="BG14" s="13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f t="shared" si="0"/>
        <v>42.790000000000006</v>
      </c>
      <c r="CD14" s="13">
        <f t="shared" si="1"/>
        <v>171.16000000000003</v>
      </c>
      <c r="CE14" s="13">
        <f t="shared" si="2"/>
        <v>0.13590104000000003</v>
      </c>
      <c r="CF14">
        <f t="shared" si="3"/>
        <v>5.7042857142857146</v>
      </c>
      <c r="CG14">
        <f t="shared" si="4"/>
        <v>0</v>
      </c>
      <c r="CH14">
        <f t="shared" si="5"/>
        <v>0</v>
      </c>
    </row>
    <row r="15" spans="1:86" ht="14.25" customHeight="1" x14ac:dyDescent="0.35">
      <c r="A15" s="78" t="s">
        <v>19</v>
      </c>
      <c r="B15" s="5">
        <v>4</v>
      </c>
      <c r="C15" s="6" t="s">
        <v>36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0.154</v>
      </c>
      <c r="L15" s="7">
        <v>0.154</v>
      </c>
      <c r="M15" s="7">
        <v>0.17599999999999999</v>
      </c>
      <c r="N15" s="7">
        <v>0.154</v>
      </c>
      <c r="O15" s="7">
        <v>0.154</v>
      </c>
      <c r="P15" s="7">
        <v>0.14299999999999999</v>
      </c>
      <c r="Q15" s="7">
        <v>0.14299999999999999</v>
      </c>
      <c r="R15" s="7">
        <v>4.1399999999999997</v>
      </c>
      <c r="S15" s="7">
        <v>4.83</v>
      </c>
      <c r="T15" s="7">
        <v>3.79</v>
      </c>
      <c r="U15" s="7">
        <v>5.17</v>
      </c>
      <c r="V15" s="7">
        <v>3.79</v>
      </c>
      <c r="W15" s="7">
        <v>6.21</v>
      </c>
      <c r="X15" s="7">
        <v>4.1399999999999997</v>
      </c>
      <c r="Y15" s="7">
        <v>0.36</v>
      </c>
      <c r="Z15" s="7">
        <v>0.36</v>
      </c>
      <c r="AA15" s="7">
        <v>0.36</v>
      </c>
      <c r="AB15" s="7">
        <v>0.36</v>
      </c>
      <c r="AC15" s="7">
        <v>0.36</v>
      </c>
      <c r="AD15" s="7">
        <v>0.36</v>
      </c>
      <c r="AE15" s="7">
        <v>0.36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0.83699999999999997</v>
      </c>
      <c r="AU15" s="7">
        <v>0.93500000000000005</v>
      </c>
      <c r="AV15" s="7">
        <v>0.35899999999999999</v>
      </c>
      <c r="AW15" s="7">
        <v>0.35899999999999999</v>
      </c>
      <c r="AX15" s="7">
        <v>0.30499999999999999</v>
      </c>
      <c r="AY15" s="7">
        <v>0.80800000000000005</v>
      </c>
      <c r="AZ15" s="7">
        <v>0.93500000000000005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f t="shared" si="0"/>
        <v>40.20600000000001</v>
      </c>
      <c r="CD15" s="7">
        <f t="shared" si="1"/>
        <v>160.82400000000004</v>
      </c>
      <c r="CE15" s="7">
        <f t="shared" si="2"/>
        <v>0.12769425600000003</v>
      </c>
      <c r="CF15">
        <f t="shared" si="3"/>
        <v>4.5814285714285718</v>
      </c>
      <c r="CG15">
        <f t="shared" si="4"/>
        <v>0</v>
      </c>
      <c r="CH15">
        <f t="shared" si="5"/>
        <v>0</v>
      </c>
    </row>
    <row r="16" spans="1:86" ht="14.25" customHeight="1" x14ac:dyDescent="0.35">
      <c r="A16" s="79" t="s">
        <v>37</v>
      </c>
      <c r="B16" s="9">
        <v>5</v>
      </c>
      <c r="C16" s="10" t="s">
        <v>51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0.09</v>
      </c>
      <c r="L16" s="11">
        <v>0.09</v>
      </c>
      <c r="M16" s="11">
        <v>0.09</v>
      </c>
      <c r="N16" s="11">
        <v>0.09</v>
      </c>
      <c r="O16" s="11">
        <v>0.09</v>
      </c>
      <c r="P16" s="11">
        <v>0.09</v>
      </c>
      <c r="Q16" s="11">
        <v>0.09</v>
      </c>
      <c r="R16" s="11">
        <v>4</v>
      </c>
      <c r="S16" s="11">
        <v>3.2</v>
      </c>
      <c r="T16" s="11">
        <v>2</v>
      </c>
      <c r="U16" s="11">
        <v>5.6</v>
      </c>
      <c r="V16" s="11">
        <v>3.2</v>
      </c>
      <c r="W16" s="11">
        <v>3.2</v>
      </c>
      <c r="X16" s="11">
        <v>2.4</v>
      </c>
      <c r="Y16" s="11">
        <v>0.432</v>
      </c>
      <c r="Z16" s="11">
        <v>0.432</v>
      </c>
      <c r="AA16" s="11">
        <v>0.432</v>
      </c>
      <c r="AB16" s="11">
        <v>0.432</v>
      </c>
      <c r="AC16" s="11">
        <v>0.432</v>
      </c>
      <c r="AD16" s="11">
        <v>0.432</v>
      </c>
      <c r="AE16" s="11">
        <v>0.432</v>
      </c>
      <c r="AF16" s="11">
        <v>1.4E-2</v>
      </c>
      <c r="AG16" s="11">
        <v>0</v>
      </c>
      <c r="AH16" s="11">
        <v>7.0000000000000007E-2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6.6000000000000003E-2</v>
      </c>
      <c r="AU16" s="11">
        <v>9.9000000000000005E-2</v>
      </c>
      <c r="AV16" s="11">
        <v>6.6000000000000003E-2</v>
      </c>
      <c r="AW16" s="11">
        <v>9.9000000000000005E-2</v>
      </c>
      <c r="AX16" s="11">
        <v>9.9000000000000005E-2</v>
      </c>
      <c r="AY16" s="11">
        <v>6.6000000000000003E-2</v>
      </c>
      <c r="AZ16" s="11">
        <v>6.6000000000000003E-2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4">
        <v>0</v>
      </c>
      <c r="BI16" s="14">
        <v>4.2000000000000003E-2</v>
      </c>
      <c r="BJ16" s="14">
        <v>0</v>
      </c>
      <c r="BK16" s="14">
        <v>0</v>
      </c>
      <c r="BL16" s="14">
        <v>0.43</v>
      </c>
      <c r="BM16" s="14">
        <v>0</v>
      </c>
      <c r="BN16" s="14">
        <v>6.3E-2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f t="shared" si="0"/>
        <v>28.433999999999983</v>
      </c>
      <c r="CD16" s="13">
        <f t="shared" si="1"/>
        <v>113.73599999999993</v>
      </c>
      <c r="CE16" s="13">
        <f t="shared" si="2"/>
        <v>9.0306383999999948E-2</v>
      </c>
      <c r="CF16">
        <f t="shared" si="3"/>
        <v>3.371428571428571</v>
      </c>
      <c r="CG16">
        <f t="shared" si="4"/>
        <v>1.2E-2</v>
      </c>
      <c r="CH16">
        <f t="shared" si="5"/>
        <v>0</v>
      </c>
    </row>
    <row r="17" spans="1:86" ht="14.25" customHeight="1" x14ac:dyDescent="0.35">
      <c r="A17" s="79" t="s">
        <v>37</v>
      </c>
      <c r="B17" s="9">
        <v>6</v>
      </c>
      <c r="C17" s="10" t="s">
        <v>38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2">
        <v>2.7E-2</v>
      </c>
      <c r="L17" s="12">
        <f>2*9/1000</f>
        <v>1.7999999999999999E-2</v>
      </c>
      <c r="M17" s="12">
        <v>1.7999999999999999E-2</v>
      </c>
      <c r="N17" s="12">
        <v>4.4999999999999998E-2</v>
      </c>
      <c r="O17" s="12">
        <v>1.7999999999999999E-2</v>
      </c>
      <c r="P17" s="12">
        <v>1.7999999999999999E-2</v>
      </c>
      <c r="Q17" s="12">
        <v>3.5999999999999997E-2</v>
      </c>
      <c r="R17" s="11">
        <v>2.4500000000000002</v>
      </c>
      <c r="S17" s="11">
        <v>2.8</v>
      </c>
      <c r="T17" s="11">
        <v>4.2</v>
      </c>
      <c r="U17" s="11">
        <v>4.2</v>
      </c>
      <c r="V17" s="11">
        <v>2.8</v>
      </c>
      <c r="W17" s="11">
        <v>2.4500000000000002</v>
      </c>
      <c r="X17" s="11">
        <v>2.4500000000000002</v>
      </c>
      <c r="Y17" s="11">
        <v>2.16</v>
      </c>
      <c r="Z17" s="11">
        <v>2.52</v>
      </c>
      <c r="AA17" s="11">
        <v>1.92</v>
      </c>
      <c r="AB17" s="11">
        <v>2.4</v>
      </c>
      <c r="AC17" s="11">
        <v>2.92</v>
      </c>
      <c r="AD17" s="11">
        <v>1.08</v>
      </c>
      <c r="AE17" s="11">
        <v>1.44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8.5000000000000006E-2</v>
      </c>
      <c r="AU17" s="11">
        <v>0.08</v>
      </c>
      <c r="AV17" s="11">
        <v>0.09</v>
      </c>
      <c r="AW17" s="11">
        <v>0.495</v>
      </c>
      <c r="AX17" s="11">
        <v>0.17499999999999999</v>
      </c>
      <c r="AY17" s="11">
        <v>0.18</v>
      </c>
      <c r="AZ17" s="11">
        <v>0.16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4">
        <v>0.06</v>
      </c>
      <c r="BI17" s="14">
        <v>0</v>
      </c>
      <c r="BJ17" s="14">
        <v>0</v>
      </c>
      <c r="BK17" s="14">
        <v>0</v>
      </c>
      <c r="BL17" s="14">
        <v>0.28000000000000003</v>
      </c>
      <c r="BM17" s="14">
        <v>0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f t="shared" si="0"/>
        <v>37.574999999999989</v>
      </c>
      <c r="CD17" s="13">
        <f t="shared" si="1"/>
        <v>150.29999999999995</v>
      </c>
      <c r="CE17" s="13">
        <f t="shared" si="2"/>
        <v>0.11933819999999996</v>
      </c>
      <c r="CF17">
        <f t="shared" si="3"/>
        <v>3.05</v>
      </c>
      <c r="CG17">
        <f t="shared" si="4"/>
        <v>0</v>
      </c>
      <c r="CH17">
        <f t="shared" si="5"/>
        <v>0</v>
      </c>
    </row>
    <row r="18" spans="1:86" ht="14.25" customHeight="1" x14ac:dyDescent="0.35">
      <c r="A18" s="80" t="s">
        <v>90</v>
      </c>
      <c r="B18" s="5">
        <v>7</v>
      </c>
      <c r="C18" s="50" t="s">
        <v>89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0.1</v>
      </c>
      <c r="L18" s="20">
        <v>0.1</v>
      </c>
      <c r="M18" s="20">
        <v>0.1</v>
      </c>
      <c r="N18" s="20">
        <v>0.1</v>
      </c>
      <c r="O18" s="20">
        <v>0.1</v>
      </c>
      <c r="P18" s="20">
        <v>0.1</v>
      </c>
      <c r="Q18" s="20">
        <v>0.1</v>
      </c>
      <c r="R18" s="20">
        <v>3</v>
      </c>
      <c r="S18" s="20">
        <v>3</v>
      </c>
      <c r="T18" s="20">
        <v>3</v>
      </c>
      <c r="U18" s="20">
        <v>3</v>
      </c>
      <c r="V18" s="20">
        <v>3</v>
      </c>
      <c r="W18" s="20">
        <v>3</v>
      </c>
      <c r="X18" s="20">
        <v>3</v>
      </c>
      <c r="Y18" s="20">
        <v>0.432</v>
      </c>
      <c r="Z18" s="20">
        <v>0.432</v>
      </c>
      <c r="AA18" s="20">
        <v>0.432</v>
      </c>
      <c r="AB18" s="20">
        <v>0.432</v>
      </c>
      <c r="AC18" s="20">
        <v>0.432</v>
      </c>
      <c r="AD18" s="20">
        <v>0.432</v>
      </c>
      <c r="AE18" s="20">
        <v>0.432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0.34899999999999998</v>
      </c>
      <c r="AU18" s="20">
        <v>0.34899999999999998</v>
      </c>
      <c r="AV18" s="20">
        <v>0.34899999999999998</v>
      </c>
      <c r="AW18" s="20">
        <v>0.13200000000000001</v>
      </c>
      <c r="AX18" s="20">
        <v>0.34899999999999998</v>
      </c>
      <c r="AY18" s="20">
        <v>0.34899999999999998</v>
      </c>
      <c r="AZ18" s="20">
        <v>0.34899999999999998</v>
      </c>
      <c r="BA18" s="21">
        <v>0.3</v>
      </c>
      <c r="BB18" s="21"/>
      <c r="BC18" s="21">
        <v>0.3</v>
      </c>
      <c r="BD18" s="21"/>
      <c r="BE18" s="21">
        <v>0.3</v>
      </c>
      <c r="BF18" s="21"/>
      <c r="BG18" s="21">
        <v>0.3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1">
        <v>0</v>
      </c>
      <c r="BV18" s="21">
        <v>0</v>
      </c>
      <c r="BW18" s="21">
        <v>0</v>
      </c>
      <c r="BX18" s="21">
        <v>0</v>
      </c>
      <c r="BY18" s="21">
        <v>0</v>
      </c>
      <c r="BZ18" s="21">
        <v>0</v>
      </c>
      <c r="CA18" s="21">
        <v>0</v>
      </c>
      <c r="CB18" s="21">
        <v>0</v>
      </c>
      <c r="CC18" s="22">
        <f t="shared" si="0"/>
        <v>28.149999999999995</v>
      </c>
      <c r="CD18" s="21">
        <f t="shared" si="1"/>
        <v>112.59999999999998</v>
      </c>
      <c r="CE18" s="21">
        <f t="shared" si="2"/>
        <v>8.9404399999999981E-2</v>
      </c>
      <c r="CF18">
        <f t="shared" si="3"/>
        <v>3</v>
      </c>
      <c r="CG18">
        <f t="shared" si="4"/>
        <v>0</v>
      </c>
      <c r="CH18">
        <f t="shared" si="5"/>
        <v>0</v>
      </c>
    </row>
    <row r="19" spans="1:86" ht="14.25" customHeight="1" x14ac:dyDescent="0.35">
      <c r="A19" s="80" t="s">
        <v>90</v>
      </c>
      <c r="B19" s="9">
        <v>8</v>
      </c>
      <c r="C19" s="19" t="s">
        <v>68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0.1</v>
      </c>
      <c r="L19" s="20">
        <v>0.1</v>
      </c>
      <c r="M19" s="20">
        <v>0.1</v>
      </c>
      <c r="N19" s="20">
        <v>0.1</v>
      </c>
      <c r="O19" s="20">
        <v>0.1</v>
      </c>
      <c r="P19" s="20">
        <v>0.1</v>
      </c>
      <c r="Q19" s="20">
        <v>0.1</v>
      </c>
      <c r="R19" s="20">
        <v>3</v>
      </c>
      <c r="S19" s="20">
        <v>3</v>
      </c>
      <c r="T19" s="20">
        <v>3</v>
      </c>
      <c r="U19" s="20">
        <v>3</v>
      </c>
      <c r="V19" s="20">
        <v>3</v>
      </c>
      <c r="W19" s="20">
        <v>3</v>
      </c>
      <c r="X19" s="20">
        <v>3</v>
      </c>
      <c r="Y19" s="20">
        <v>0.432</v>
      </c>
      <c r="Z19" s="20">
        <v>0.432</v>
      </c>
      <c r="AA19" s="20">
        <v>0.432</v>
      </c>
      <c r="AB19" s="20">
        <v>0.432</v>
      </c>
      <c r="AC19" s="20">
        <v>0.432</v>
      </c>
      <c r="AD19" s="20">
        <v>0.432</v>
      </c>
      <c r="AE19" s="20">
        <v>0.432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0.34899999999999998</v>
      </c>
      <c r="AU19" s="20">
        <v>0.34899999999999998</v>
      </c>
      <c r="AV19" s="20">
        <v>0.34899999999999998</v>
      </c>
      <c r="AW19" s="20">
        <v>0.34899999999999998</v>
      </c>
      <c r="AX19" s="20">
        <v>0.34899999999999998</v>
      </c>
      <c r="AY19" s="20">
        <v>0.34899999999999998</v>
      </c>
      <c r="AZ19" s="20">
        <v>0.34899999999999998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0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0</v>
      </c>
      <c r="BN19" s="21">
        <v>0</v>
      </c>
      <c r="BO19" s="21">
        <v>0</v>
      </c>
      <c r="BP19" s="21">
        <v>0</v>
      </c>
      <c r="BQ19" s="21">
        <v>0</v>
      </c>
      <c r="BR19" s="21">
        <v>0</v>
      </c>
      <c r="BS19" s="21">
        <v>0</v>
      </c>
      <c r="BT19" s="21">
        <v>0</v>
      </c>
      <c r="BU19" s="21">
        <v>0</v>
      </c>
      <c r="BV19" s="21">
        <v>0</v>
      </c>
      <c r="BW19" s="21">
        <v>0</v>
      </c>
      <c r="BX19" s="21">
        <v>0</v>
      </c>
      <c r="BY19" s="21">
        <v>0</v>
      </c>
      <c r="BZ19" s="21">
        <v>0</v>
      </c>
      <c r="CA19" s="21">
        <v>0</v>
      </c>
      <c r="CB19" s="21">
        <v>0</v>
      </c>
      <c r="CC19" s="22">
        <f t="shared" si="0"/>
        <v>27.166999999999991</v>
      </c>
      <c r="CD19" s="21">
        <f t="shared" si="1"/>
        <v>108.66799999999996</v>
      </c>
      <c r="CE19" s="21">
        <f t="shared" si="2"/>
        <v>8.6282391999999972E-2</v>
      </c>
      <c r="CF19">
        <f t="shared" si="3"/>
        <v>3</v>
      </c>
      <c r="CG19">
        <f t="shared" si="4"/>
        <v>0</v>
      </c>
      <c r="CH19">
        <f t="shared" si="5"/>
        <v>0</v>
      </c>
    </row>
    <row r="20" spans="1:86" ht="14.25" customHeight="1" x14ac:dyDescent="0.35">
      <c r="A20" s="80" t="s">
        <v>90</v>
      </c>
      <c r="B20" s="5">
        <v>9</v>
      </c>
      <c r="C20" s="19" t="s">
        <v>70</v>
      </c>
      <c r="D20" s="26">
        <v>0.39</v>
      </c>
      <c r="E20" s="20">
        <v>0.39</v>
      </c>
      <c r="F20" s="20">
        <v>0.39</v>
      </c>
      <c r="G20" s="20">
        <v>0.39</v>
      </c>
      <c r="H20" s="20">
        <v>0.39</v>
      </c>
      <c r="I20" s="20">
        <v>0.39</v>
      </c>
      <c r="J20" s="20">
        <v>0.39</v>
      </c>
      <c r="K20" s="20">
        <v>0.08</v>
      </c>
      <c r="L20" s="20">
        <v>0.08</v>
      </c>
      <c r="M20" s="20">
        <v>0.08</v>
      </c>
      <c r="N20" s="20">
        <v>0.08</v>
      </c>
      <c r="O20" s="20">
        <v>0.08</v>
      </c>
      <c r="P20" s="20">
        <v>0.08</v>
      </c>
      <c r="Q20" s="20">
        <v>0.08</v>
      </c>
      <c r="R20" s="20">
        <v>3</v>
      </c>
      <c r="S20" s="20">
        <v>3</v>
      </c>
      <c r="T20" s="20">
        <v>3</v>
      </c>
      <c r="U20" s="20">
        <v>3</v>
      </c>
      <c r="V20" s="20">
        <v>3</v>
      </c>
      <c r="W20" s="20">
        <v>3</v>
      </c>
      <c r="X20" s="20">
        <v>3</v>
      </c>
      <c r="Y20" s="20">
        <v>0.432</v>
      </c>
      <c r="Z20" s="20">
        <v>0.432</v>
      </c>
      <c r="AA20" s="20">
        <v>0.432</v>
      </c>
      <c r="AB20" s="20">
        <v>0.432</v>
      </c>
      <c r="AC20" s="20">
        <v>0.432</v>
      </c>
      <c r="AD20" s="20">
        <v>0.432</v>
      </c>
      <c r="AE20" s="20">
        <v>0.432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0.24</v>
      </c>
      <c r="AN20" s="20">
        <v>0.24</v>
      </c>
      <c r="AO20" s="20">
        <v>0.24</v>
      </c>
      <c r="AP20" s="20">
        <v>0.24</v>
      </c>
      <c r="AQ20" s="20">
        <v>0.24</v>
      </c>
      <c r="AR20" s="20">
        <v>0.24</v>
      </c>
      <c r="AS20" s="20">
        <v>0.24</v>
      </c>
      <c r="AT20" s="20">
        <v>0.23200000000000001</v>
      </c>
      <c r="AU20" s="20">
        <v>0.3</v>
      </c>
      <c r="AV20" s="20">
        <v>0.23200000000000001</v>
      </c>
      <c r="AW20" s="20">
        <v>0.13200000000000001</v>
      </c>
      <c r="AX20" s="20">
        <v>0.13200000000000001</v>
      </c>
      <c r="AY20" s="20">
        <v>0.23200000000000001</v>
      </c>
      <c r="AZ20" s="20">
        <v>0.23200000000000001</v>
      </c>
      <c r="BA20" s="21">
        <v>0</v>
      </c>
      <c r="BB20" s="21">
        <v>0</v>
      </c>
      <c r="BC20" s="21">
        <v>0</v>
      </c>
      <c r="BD20" s="21">
        <v>0</v>
      </c>
      <c r="BE20" s="21">
        <v>0</v>
      </c>
      <c r="BF20" s="21">
        <v>0</v>
      </c>
      <c r="BG20" s="21">
        <v>0</v>
      </c>
      <c r="BH20" s="21">
        <v>0</v>
      </c>
      <c r="BI20" s="21">
        <v>0</v>
      </c>
      <c r="BJ20" s="21">
        <v>0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 s="21">
        <v>0</v>
      </c>
      <c r="BW20" s="21">
        <v>0</v>
      </c>
      <c r="BX20" s="21">
        <v>0</v>
      </c>
      <c r="BY20" s="21">
        <v>0</v>
      </c>
      <c r="BZ20" s="21">
        <v>0</v>
      </c>
      <c r="CA20" s="21">
        <v>0</v>
      </c>
      <c r="CB20" s="22">
        <v>0</v>
      </c>
      <c r="CC20" s="22">
        <f>SUM(E20:BU20)</f>
        <v>30.095999999999979</v>
      </c>
      <c r="CD20" s="21">
        <f t="shared" si="1"/>
        <v>120.38399999999992</v>
      </c>
      <c r="CE20" s="21">
        <f t="shared" si="2"/>
        <v>9.5584895999999933E-2</v>
      </c>
      <c r="CF20">
        <f t="shared" si="3"/>
        <v>3</v>
      </c>
      <c r="CG20">
        <f t="shared" si="4"/>
        <v>0</v>
      </c>
      <c r="CH20">
        <f t="shared" si="5"/>
        <v>0.24</v>
      </c>
    </row>
    <row r="21" spans="1:86" ht="14.25" customHeight="1" x14ac:dyDescent="0.35">
      <c r="A21" s="81" t="s">
        <v>73</v>
      </c>
      <c r="B21" s="9">
        <v>10</v>
      </c>
      <c r="C21" s="29" t="s">
        <v>74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1">
        <v>0.1</v>
      </c>
      <c r="L21" s="31">
        <v>0.1</v>
      </c>
      <c r="M21" s="31">
        <v>0.1</v>
      </c>
      <c r="N21" s="31">
        <v>0.1</v>
      </c>
      <c r="O21" s="31">
        <v>0.1</v>
      </c>
      <c r="P21" s="31">
        <v>0.1</v>
      </c>
      <c r="Q21" s="31">
        <v>0.1</v>
      </c>
      <c r="R21" s="30">
        <v>3</v>
      </c>
      <c r="S21" s="30">
        <v>3</v>
      </c>
      <c r="T21" s="30">
        <v>3</v>
      </c>
      <c r="U21" s="30">
        <v>3</v>
      </c>
      <c r="V21" s="30">
        <v>3</v>
      </c>
      <c r="W21" s="30">
        <v>3</v>
      </c>
      <c r="X21" s="30">
        <v>3</v>
      </c>
      <c r="Y21" s="30">
        <v>1.7999999999999999E-2</v>
      </c>
      <c r="Z21" s="30">
        <v>1.7999999999999999E-2</v>
      </c>
      <c r="AA21" s="30">
        <v>1.7999999999999999E-2</v>
      </c>
      <c r="AB21" s="30">
        <v>1.7999999999999999E-2</v>
      </c>
      <c r="AC21" s="30">
        <v>1.7999999999999999E-2</v>
      </c>
      <c r="AD21" s="30">
        <v>1.7999999999999999E-2</v>
      </c>
      <c r="AE21" s="30">
        <v>1.7999999999999999E-2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4.32</v>
      </c>
      <c r="AN21" s="30">
        <v>4.32</v>
      </c>
      <c r="AO21" s="30">
        <v>4.32</v>
      </c>
      <c r="AP21" s="30">
        <v>4.32</v>
      </c>
      <c r="AQ21" s="30">
        <v>4.32</v>
      </c>
      <c r="AR21" s="30">
        <v>4.32</v>
      </c>
      <c r="AS21" s="30">
        <v>4.32</v>
      </c>
      <c r="AT21" s="30">
        <v>0.74570000000000003</v>
      </c>
      <c r="AU21" s="30">
        <v>0.74570000000000003</v>
      </c>
      <c r="AV21" s="30">
        <v>0.74570000000000003</v>
      </c>
      <c r="AW21" s="30">
        <v>0.74570000000000003</v>
      </c>
      <c r="AX21" s="30">
        <v>0.74570000000000003</v>
      </c>
      <c r="AY21" s="30">
        <v>0.74570000000000003</v>
      </c>
      <c r="AZ21" s="30">
        <v>0.74570000000000003</v>
      </c>
      <c r="BA21" s="30">
        <v>0.3</v>
      </c>
      <c r="BB21" s="30">
        <v>0.3</v>
      </c>
      <c r="BC21" s="30">
        <v>0.3</v>
      </c>
      <c r="BD21" s="30">
        <v>0</v>
      </c>
      <c r="BE21" s="30">
        <v>0.3</v>
      </c>
      <c r="BF21" s="30">
        <v>0.3</v>
      </c>
      <c r="BG21" s="30">
        <v>0</v>
      </c>
      <c r="BH21" s="32">
        <v>0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2">
        <f>SUM(D21:BU21)</f>
        <v>58.785899999999984</v>
      </c>
      <c r="CD21" s="30">
        <f t="shared" si="1"/>
        <v>235.14359999999994</v>
      </c>
      <c r="CE21" s="30">
        <f t="shared" si="2"/>
        <v>0.18670401839999995</v>
      </c>
      <c r="CF21">
        <f t="shared" si="3"/>
        <v>3</v>
      </c>
      <c r="CG21">
        <f t="shared" si="4"/>
        <v>0</v>
      </c>
      <c r="CH21">
        <f t="shared" si="5"/>
        <v>4.32</v>
      </c>
    </row>
    <row r="22" spans="1:86" ht="14.25" customHeight="1" x14ac:dyDescent="0.35">
      <c r="A22" s="81" t="s">
        <v>73</v>
      </c>
      <c r="B22" s="9">
        <v>11</v>
      </c>
      <c r="C22" s="29" t="s">
        <v>79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4">
        <v>0.1</v>
      </c>
      <c r="L22" s="34">
        <v>0.1</v>
      </c>
      <c r="M22" s="34">
        <v>0.1</v>
      </c>
      <c r="N22" s="34">
        <v>0.1</v>
      </c>
      <c r="O22" s="34">
        <v>0.1</v>
      </c>
      <c r="P22" s="34">
        <v>0.1</v>
      </c>
      <c r="Q22" s="34">
        <v>0.1</v>
      </c>
      <c r="R22" s="34">
        <v>3</v>
      </c>
      <c r="S22" s="34">
        <v>3</v>
      </c>
      <c r="T22" s="34">
        <v>3</v>
      </c>
      <c r="U22" s="34">
        <v>3</v>
      </c>
      <c r="V22" s="34">
        <v>3</v>
      </c>
      <c r="W22" s="34">
        <v>3</v>
      </c>
      <c r="X22" s="34">
        <v>3</v>
      </c>
      <c r="Y22" s="34">
        <v>1.7999999999999999E-2</v>
      </c>
      <c r="Z22" s="34">
        <v>1.7999999999999999E-2</v>
      </c>
      <c r="AA22" s="34">
        <v>1.7999999999999999E-2</v>
      </c>
      <c r="AB22" s="34">
        <v>1.7999999999999999E-2</v>
      </c>
      <c r="AC22" s="34">
        <v>1.7999999999999999E-2</v>
      </c>
      <c r="AD22" s="34">
        <v>1.7999999999999999E-2</v>
      </c>
      <c r="AE22" s="34">
        <v>1.7999999999999999E-2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4">
        <v>4.32</v>
      </c>
      <c r="AN22" s="34">
        <v>4.32</v>
      </c>
      <c r="AO22" s="34">
        <v>4.32</v>
      </c>
      <c r="AP22" s="34">
        <v>4.32</v>
      </c>
      <c r="AQ22" s="34">
        <v>4.32</v>
      </c>
      <c r="AR22" s="34">
        <v>4.32</v>
      </c>
      <c r="AS22" s="34">
        <v>4.32</v>
      </c>
      <c r="AT22" s="34">
        <v>0.74570000000000003</v>
      </c>
      <c r="AU22" s="34">
        <v>0.74570000000000003</v>
      </c>
      <c r="AV22" s="34">
        <v>0.74570000000000003</v>
      </c>
      <c r="AW22" s="34">
        <v>0.74570000000000003</v>
      </c>
      <c r="AX22" s="34">
        <v>0.74570000000000003</v>
      </c>
      <c r="AY22" s="34">
        <v>0.74570000000000003</v>
      </c>
      <c r="AZ22" s="34">
        <v>0.74570000000000003</v>
      </c>
      <c r="BA22" s="30">
        <v>0.3</v>
      </c>
      <c r="BB22" s="30">
        <v>0.3</v>
      </c>
      <c r="BC22" s="30">
        <v>0.3</v>
      </c>
      <c r="BD22" s="30">
        <v>0</v>
      </c>
      <c r="BE22" s="30">
        <v>0.3</v>
      </c>
      <c r="BF22" s="30">
        <v>0</v>
      </c>
      <c r="BG22" s="30">
        <v>0</v>
      </c>
      <c r="BH22" s="32">
        <v>0</v>
      </c>
      <c r="BI22" s="32">
        <v>0</v>
      </c>
      <c r="BJ22" s="32">
        <v>0</v>
      </c>
      <c r="BK22" s="32">
        <v>0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2">
        <v>0</v>
      </c>
      <c r="CC22" s="36">
        <f>SUM(D22:BU22)</f>
        <v>58.485899999999987</v>
      </c>
      <c r="CD22" s="30">
        <f t="shared" si="1"/>
        <v>233.94359999999995</v>
      </c>
      <c r="CE22" s="30">
        <f t="shared" si="2"/>
        <v>0.18575121839999995</v>
      </c>
      <c r="CF22">
        <f t="shared" si="3"/>
        <v>3</v>
      </c>
      <c r="CG22">
        <f t="shared" si="4"/>
        <v>0</v>
      </c>
      <c r="CH22">
        <f t="shared" si="5"/>
        <v>4.32</v>
      </c>
    </row>
    <row r="23" spans="1:86" ht="14.25" customHeight="1" x14ac:dyDescent="0.35">
      <c r="A23" s="79" t="s">
        <v>37</v>
      </c>
      <c r="B23" s="5">
        <v>12</v>
      </c>
      <c r="C23" s="10" t="s">
        <v>52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0.12</v>
      </c>
      <c r="L23" s="11">
        <v>0.11</v>
      </c>
      <c r="M23" s="11">
        <v>0.12</v>
      </c>
      <c r="N23" s="11">
        <v>0.1</v>
      </c>
      <c r="O23" s="11">
        <v>0.11</v>
      </c>
      <c r="P23" s="11">
        <v>0.12</v>
      </c>
      <c r="Q23" s="11">
        <v>0.13</v>
      </c>
      <c r="R23" s="11">
        <v>5.6</v>
      </c>
      <c r="S23" s="11">
        <v>0.8</v>
      </c>
      <c r="T23" s="11">
        <v>3.2</v>
      </c>
      <c r="U23" s="11">
        <v>4</v>
      </c>
      <c r="V23" s="11">
        <v>1.6</v>
      </c>
      <c r="W23" s="11">
        <v>2.4</v>
      </c>
      <c r="X23" s="11">
        <v>2.4</v>
      </c>
      <c r="Y23" s="17">
        <v>0.432</v>
      </c>
      <c r="Z23" s="17">
        <v>0.432</v>
      </c>
      <c r="AA23" s="17">
        <v>0.432</v>
      </c>
      <c r="AB23" s="17">
        <v>0.432</v>
      </c>
      <c r="AC23" s="17">
        <v>0.432</v>
      </c>
      <c r="AD23" s="17">
        <v>0.432</v>
      </c>
      <c r="AE23" s="17">
        <v>0.432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2.64</v>
      </c>
      <c r="AN23" s="11">
        <v>2.64</v>
      </c>
      <c r="AO23" s="11">
        <v>2.64</v>
      </c>
      <c r="AP23" s="11">
        <v>2.64</v>
      </c>
      <c r="AQ23" s="11">
        <v>2.64</v>
      </c>
      <c r="AR23" s="11">
        <v>2.64</v>
      </c>
      <c r="AS23" s="11">
        <v>2.64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3">
        <v>0.22500000000000001</v>
      </c>
      <c r="BB23" s="13">
        <v>0</v>
      </c>
      <c r="BC23" s="13">
        <v>0.13500000000000001</v>
      </c>
      <c r="BD23" s="13">
        <v>0.22500000000000001</v>
      </c>
      <c r="BE23" s="13">
        <v>0</v>
      </c>
      <c r="BF23" s="13">
        <v>0.09</v>
      </c>
      <c r="BG23" s="13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f>SUM(D23:BU23)</f>
        <v>42.988999999999997</v>
      </c>
      <c r="CD23" s="13">
        <f t="shared" si="1"/>
        <v>171.95599999999999</v>
      </c>
      <c r="CE23" s="13">
        <f t="shared" si="2"/>
        <v>0.13653306399999998</v>
      </c>
      <c r="CF23">
        <f t="shared" si="3"/>
        <v>2.8571428571428568</v>
      </c>
      <c r="CG23">
        <f t="shared" si="4"/>
        <v>0</v>
      </c>
      <c r="CH23">
        <f t="shared" si="5"/>
        <v>2.64</v>
      </c>
    </row>
    <row r="24" spans="1:86" ht="14.25" customHeight="1" x14ac:dyDescent="0.35">
      <c r="A24" s="79" t="s">
        <v>37</v>
      </c>
      <c r="B24" s="9">
        <v>13</v>
      </c>
      <c r="C24" s="10" t="s">
        <v>49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7.1999999999999995E-2</v>
      </c>
      <c r="L24" s="11">
        <v>7.1999999999999995E-2</v>
      </c>
      <c r="M24" s="11">
        <v>7.1999999999999995E-2</v>
      </c>
      <c r="N24" s="11">
        <v>7.1999999999999995E-2</v>
      </c>
      <c r="O24" s="11">
        <v>7.1999999999999995E-2</v>
      </c>
      <c r="P24" s="11">
        <v>7.1999999999999995E-2</v>
      </c>
      <c r="Q24" s="11">
        <v>7.1999999999999995E-2</v>
      </c>
      <c r="R24" s="11">
        <v>1.86</v>
      </c>
      <c r="S24" s="11">
        <v>2.48</v>
      </c>
      <c r="T24" s="11">
        <v>2.48</v>
      </c>
      <c r="U24" s="11">
        <v>1.86</v>
      </c>
      <c r="V24" s="11">
        <v>1.86</v>
      </c>
      <c r="W24" s="11">
        <v>2.48</v>
      </c>
      <c r="X24" s="11">
        <v>1.86</v>
      </c>
      <c r="Y24" s="11">
        <v>1.7999999999999999E-2</v>
      </c>
      <c r="Z24" s="11">
        <v>1.7999999999999999E-2</v>
      </c>
      <c r="AA24" s="11">
        <v>1.7999999999999999E-2</v>
      </c>
      <c r="AB24" s="11">
        <v>1.7999999999999999E-2</v>
      </c>
      <c r="AC24" s="11">
        <v>1.7999999999999999E-2</v>
      </c>
      <c r="AD24" s="11">
        <v>1.7999999999999999E-2</v>
      </c>
      <c r="AE24" s="11">
        <v>1.7999999999999999E-2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0.06</v>
      </c>
      <c r="AU24" s="11">
        <v>0.06</v>
      </c>
      <c r="AV24" s="11">
        <v>0.06</v>
      </c>
      <c r="AW24" s="11">
        <v>0.06</v>
      </c>
      <c r="AX24" s="11">
        <v>0.06</v>
      </c>
      <c r="AY24" s="11">
        <v>0.06</v>
      </c>
      <c r="AZ24" s="11">
        <v>0.06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f>SUM(D24:BU24)</f>
        <v>15.930000000000007</v>
      </c>
      <c r="CD24" s="13">
        <f t="shared" si="1"/>
        <v>63.720000000000027</v>
      </c>
      <c r="CE24" s="13">
        <f t="shared" si="2"/>
        <v>5.0593680000000023E-2</v>
      </c>
      <c r="CF24">
        <f t="shared" si="3"/>
        <v>2.1257142857142854</v>
      </c>
      <c r="CG24">
        <f t="shared" si="4"/>
        <v>0</v>
      </c>
      <c r="CH24">
        <f t="shared" si="5"/>
        <v>0</v>
      </c>
    </row>
    <row r="25" spans="1:86" ht="14.25" customHeight="1" x14ac:dyDescent="0.35">
      <c r="A25" s="79" t="s">
        <v>37</v>
      </c>
      <c r="B25" s="5">
        <v>14</v>
      </c>
      <c r="C25" s="10" t="s">
        <v>40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2" t="s">
        <v>41</v>
      </c>
      <c r="L25" s="12" t="s">
        <v>42</v>
      </c>
      <c r="M25" s="15" t="s">
        <v>43</v>
      </c>
      <c r="N25" s="12" t="s">
        <v>42</v>
      </c>
      <c r="O25" s="15" t="s">
        <v>44</v>
      </c>
      <c r="P25" s="12" t="s">
        <v>45</v>
      </c>
      <c r="Q25" s="16" t="s">
        <v>46</v>
      </c>
      <c r="R25" s="11">
        <v>1.55</v>
      </c>
      <c r="S25" s="11">
        <v>1.55</v>
      </c>
      <c r="T25" s="11">
        <v>3.72</v>
      </c>
      <c r="U25" s="11">
        <v>2.48</v>
      </c>
      <c r="V25" s="11">
        <v>1.55</v>
      </c>
      <c r="W25" s="11">
        <v>2.17</v>
      </c>
      <c r="X25" s="11">
        <v>0.93</v>
      </c>
      <c r="Y25" s="11">
        <v>0.25</v>
      </c>
      <c r="Z25" s="11">
        <v>7.0000000000000007E-2</v>
      </c>
      <c r="AA25" s="11">
        <v>0.13</v>
      </c>
      <c r="AB25" s="11">
        <v>0.43</v>
      </c>
      <c r="AC25" s="11">
        <v>0.43</v>
      </c>
      <c r="AD25" s="11">
        <v>0.53</v>
      </c>
      <c r="AE25" s="11">
        <v>0.32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0.1</v>
      </c>
      <c r="AU25" s="11">
        <v>0.45</v>
      </c>
      <c r="AV25" s="11">
        <v>0.45</v>
      </c>
      <c r="AW25" s="11">
        <v>0.6</v>
      </c>
      <c r="AX25" s="11">
        <v>0.45</v>
      </c>
      <c r="AY25" s="11">
        <v>0.15</v>
      </c>
      <c r="AZ25" s="11">
        <v>0.05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f>SUM(D25:BU25)</f>
        <v>18.36</v>
      </c>
      <c r="CD25" s="13">
        <f t="shared" si="1"/>
        <v>73.44</v>
      </c>
      <c r="CE25" s="13">
        <f t="shared" si="2"/>
        <v>5.831136E-2</v>
      </c>
      <c r="CF25">
        <f t="shared" si="3"/>
        <v>1.9928571428571431</v>
      </c>
      <c r="CG25">
        <f t="shared" si="4"/>
        <v>0</v>
      </c>
      <c r="CH25">
        <f t="shared" si="5"/>
        <v>0</v>
      </c>
    </row>
    <row r="26" spans="1:86" ht="14.25" customHeight="1" x14ac:dyDescent="0.35">
      <c r="A26" s="82" t="s">
        <v>82</v>
      </c>
      <c r="B26" s="9">
        <v>15</v>
      </c>
      <c r="C26" s="38" t="s">
        <v>83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8.0000000000000002E-3</v>
      </c>
      <c r="L26" s="39">
        <v>8.0000000000000002E-3</v>
      </c>
      <c r="M26" s="39">
        <v>8.0000000000000002E-3</v>
      </c>
      <c r="N26" s="39">
        <v>8.0000000000000002E-3</v>
      </c>
      <c r="O26" s="39">
        <v>8.0000000000000002E-3</v>
      </c>
      <c r="P26" s="39">
        <v>8.0000000000000002E-3</v>
      </c>
      <c r="Q26" s="39">
        <v>8.0000000000000002E-3</v>
      </c>
      <c r="R26" s="39">
        <v>1.5</v>
      </c>
      <c r="S26" s="39">
        <v>1.5</v>
      </c>
      <c r="T26" s="39">
        <v>1.5</v>
      </c>
      <c r="U26" s="39">
        <v>1.5</v>
      </c>
      <c r="V26" s="39">
        <v>1.5</v>
      </c>
      <c r="W26" s="39">
        <v>1.5</v>
      </c>
      <c r="X26" s="39">
        <v>1.5</v>
      </c>
      <c r="Y26" s="39">
        <v>1.7999999999999999E-2</v>
      </c>
      <c r="Z26" s="39">
        <v>1.7999999999999999E-2</v>
      </c>
      <c r="AA26" s="39">
        <v>1.7999999999999999E-2</v>
      </c>
      <c r="AB26" s="39">
        <v>1.7999999999999999E-2</v>
      </c>
      <c r="AC26" s="39">
        <v>1.7999999999999999E-2</v>
      </c>
      <c r="AD26" s="39">
        <v>1.7999999999999999E-2</v>
      </c>
      <c r="AE26" s="39">
        <v>1.7999999999999999E-2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1">
        <v>0.14000000000000001</v>
      </c>
      <c r="AN26" s="41">
        <v>0.14000000000000001</v>
      </c>
      <c r="AO26" s="41">
        <v>0.14000000000000001</v>
      </c>
      <c r="AP26" s="41">
        <v>0.14000000000000001</v>
      </c>
      <c r="AQ26" s="41">
        <v>0.14000000000000001</v>
      </c>
      <c r="AR26" s="41">
        <v>0.14000000000000001</v>
      </c>
      <c r="AS26" s="41">
        <v>0.14000000000000001</v>
      </c>
      <c r="AT26" s="41">
        <v>1.7999999999999999E-2</v>
      </c>
      <c r="AU26" s="41">
        <v>1.7999999999999999E-2</v>
      </c>
      <c r="AV26" s="41">
        <v>1.7999999999999999E-2</v>
      </c>
      <c r="AW26" s="41">
        <v>1.7999999999999999E-2</v>
      </c>
      <c r="AX26" s="41">
        <v>1.7999999999999999E-2</v>
      </c>
      <c r="AY26" s="41">
        <v>1.7999999999999999E-2</v>
      </c>
      <c r="AZ26" s="41">
        <v>1.7999999999999999E-2</v>
      </c>
      <c r="BA26" s="41">
        <v>0</v>
      </c>
      <c r="BB26" s="41">
        <v>0</v>
      </c>
      <c r="BC26" s="41">
        <v>0</v>
      </c>
      <c r="BD26" s="41">
        <v>0</v>
      </c>
      <c r="BE26" s="41">
        <v>0</v>
      </c>
      <c r="BF26" s="41">
        <v>0</v>
      </c>
      <c r="BG26" s="41">
        <v>0</v>
      </c>
      <c r="BH26" s="42">
        <v>0</v>
      </c>
      <c r="BI26" s="42">
        <v>0</v>
      </c>
      <c r="BJ26" s="42">
        <v>0</v>
      </c>
      <c r="BK26" s="42">
        <v>0</v>
      </c>
      <c r="BL26" s="42">
        <v>0</v>
      </c>
      <c r="BM26" s="42">
        <v>0</v>
      </c>
      <c r="BN26" s="42">
        <v>0</v>
      </c>
      <c r="BO26" s="42">
        <v>0</v>
      </c>
      <c r="BP26" s="42">
        <v>0</v>
      </c>
      <c r="BQ26" s="42">
        <v>0</v>
      </c>
      <c r="BR26" s="42">
        <v>0</v>
      </c>
      <c r="BS26" s="42">
        <v>0</v>
      </c>
      <c r="BT26" s="42">
        <v>0</v>
      </c>
      <c r="BU26" s="42">
        <v>0</v>
      </c>
      <c r="BV26" s="42">
        <v>0</v>
      </c>
      <c r="BW26" s="42">
        <v>0</v>
      </c>
      <c r="BX26" s="42">
        <v>0</v>
      </c>
      <c r="BY26" s="42">
        <v>0</v>
      </c>
      <c r="BZ26" s="42">
        <v>0</v>
      </c>
      <c r="CA26" s="42">
        <v>0</v>
      </c>
      <c r="CB26" s="42">
        <v>0</v>
      </c>
      <c r="CC26" s="42">
        <v>0</v>
      </c>
      <c r="CD26" s="40">
        <f t="shared" si="1"/>
        <v>0</v>
      </c>
      <c r="CE26" s="40">
        <f t="shared" si="2"/>
        <v>0</v>
      </c>
      <c r="CF26">
        <f t="shared" si="3"/>
        <v>1.5</v>
      </c>
      <c r="CG26">
        <f t="shared" si="4"/>
        <v>0</v>
      </c>
      <c r="CH26">
        <f t="shared" si="5"/>
        <v>0.14000000000000001</v>
      </c>
    </row>
    <row r="27" spans="1:86" ht="14.25" customHeight="1" x14ac:dyDescent="0.35">
      <c r="A27" s="82" t="s">
        <v>82</v>
      </c>
      <c r="B27" s="9">
        <v>16</v>
      </c>
      <c r="C27" s="38" t="s">
        <v>84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43">
        <v>1.4999999999999999E-2</v>
      </c>
      <c r="L27" s="43">
        <v>1.4999999999999999E-2</v>
      </c>
      <c r="M27" s="43">
        <v>1.4999999999999999E-2</v>
      </c>
      <c r="N27" s="43">
        <v>1.4999999999999999E-2</v>
      </c>
      <c r="O27" s="43">
        <v>1.4999999999999999E-2</v>
      </c>
      <c r="P27" s="43">
        <v>1.4999999999999999E-2</v>
      </c>
      <c r="Q27" s="43">
        <v>1.4999999999999999E-2</v>
      </c>
      <c r="R27" s="39">
        <v>1.5</v>
      </c>
      <c r="S27" s="39">
        <v>1.5</v>
      </c>
      <c r="T27" s="39">
        <v>1.5</v>
      </c>
      <c r="U27" s="39">
        <v>1.5</v>
      </c>
      <c r="V27" s="39">
        <v>1.5</v>
      </c>
      <c r="W27" s="39">
        <v>1.5</v>
      </c>
      <c r="X27" s="39">
        <v>1.5</v>
      </c>
      <c r="Y27" s="39">
        <v>1.7999999999999999E-2</v>
      </c>
      <c r="Z27" s="39">
        <v>1.7999999999999999E-2</v>
      </c>
      <c r="AA27" s="39">
        <v>1.7999999999999999E-2</v>
      </c>
      <c r="AB27" s="39">
        <v>1.7999999999999999E-2</v>
      </c>
      <c r="AC27" s="39">
        <v>1.7999999999999999E-2</v>
      </c>
      <c r="AD27" s="39">
        <v>1.7999999999999999E-2</v>
      </c>
      <c r="AE27" s="39">
        <v>1.7999999999999999E-2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4">
        <v>0.35</v>
      </c>
      <c r="AN27" s="44">
        <v>0.35</v>
      </c>
      <c r="AO27" s="44">
        <v>0.35</v>
      </c>
      <c r="AP27" s="44">
        <v>0.35</v>
      </c>
      <c r="AQ27" s="44">
        <v>0.35</v>
      </c>
      <c r="AR27" s="44">
        <v>0.35</v>
      </c>
      <c r="AS27" s="44">
        <v>0.35</v>
      </c>
      <c r="AT27" s="45">
        <v>0.09</v>
      </c>
      <c r="AU27" s="45">
        <v>0.09</v>
      </c>
      <c r="AV27" s="45">
        <v>0.09</v>
      </c>
      <c r="AW27" s="45">
        <v>0.09</v>
      </c>
      <c r="AX27" s="45">
        <v>0.09</v>
      </c>
      <c r="AY27" s="45">
        <v>0.09</v>
      </c>
      <c r="AZ27" s="45">
        <v>0.09</v>
      </c>
      <c r="BA27" s="44">
        <v>0.35</v>
      </c>
      <c r="BB27" s="44">
        <v>0.35</v>
      </c>
      <c r="BC27" s="44">
        <v>0.35</v>
      </c>
      <c r="BD27" s="44">
        <v>0.35</v>
      </c>
      <c r="BE27" s="44">
        <v>0.35</v>
      </c>
      <c r="BF27" s="44">
        <v>0.35</v>
      </c>
      <c r="BG27" s="44">
        <v>0.35</v>
      </c>
      <c r="BH27" s="42">
        <v>0</v>
      </c>
      <c r="BI27" s="42">
        <v>0</v>
      </c>
      <c r="BJ27" s="42">
        <v>0</v>
      </c>
      <c r="BK27" s="42">
        <v>0</v>
      </c>
      <c r="BL27" s="42">
        <v>0</v>
      </c>
      <c r="BM27" s="42">
        <v>0</v>
      </c>
      <c r="BN27" s="42">
        <v>0</v>
      </c>
      <c r="BO27" s="42">
        <v>0</v>
      </c>
      <c r="BP27" s="42">
        <v>0</v>
      </c>
      <c r="BQ27" s="42">
        <v>0</v>
      </c>
      <c r="BR27" s="42">
        <v>0</v>
      </c>
      <c r="BS27" s="42">
        <v>0</v>
      </c>
      <c r="BT27" s="42">
        <v>0</v>
      </c>
      <c r="BU27" s="42">
        <v>0</v>
      </c>
      <c r="BV27" s="42">
        <v>0</v>
      </c>
      <c r="BW27" s="42">
        <v>0</v>
      </c>
      <c r="BX27" s="42">
        <v>0</v>
      </c>
      <c r="BY27" s="42">
        <v>0</v>
      </c>
      <c r="BZ27" s="42">
        <v>0</v>
      </c>
      <c r="CA27" s="42">
        <v>0</v>
      </c>
      <c r="CB27" s="42">
        <v>0</v>
      </c>
      <c r="CC27" s="42">
        <v>0</v>
      </c>
      <c r="CD27" s="40">
        <f t="shared" si="1"/>
        <v>0</v>
      </c>
      <c r="CE27" s="40">
        <f t="shared" si="2"/>
        <v>0</v>
      </c>
      <c r="CF27">
        <f t="shared" si="3"/>
        <v>1.5</v>
      </c>
      <c r="CG27">
        <f t="shared" si="4"/>
        <v>0</v>
      </c>
      <c r="CH27">
        <f t="shared" si="5"/>
        <v>0.35000000000000003</v>
      </c>
    </row>
    <row r="28" spans="1:86" ht="14.25" customHeight="1" x14ac:dyDescent="0.35">
      <c r="A28" s="82" t="s">
        <v>82</v>
      </c>
      <c r="B28" s="5">
        <v>17</v>
      </c>
      <c r="C28" s="38" t="s">
        <v>86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43">
        <v>1.9E-2</v>
      </c>
      <c r="L28" s="43">
        <v>1.9E-2</v>
      </c>
      <c r="M28" s="43">
        <v>1.9E-2</v>
      </c>
      <c r="N28" s="43">
        <v>1.9E-2</v>
      </c>
      <c r="O28" s="43">
        <v>1.9E-2</v>
      </c>
      <c r="P28" s="43">
        <v>1.9E-2</v>
      </c>
      <c r="Q28" s="43">
        <v>1.9E-2</v>
      </c>
      <c r="R28" s="39">
        <v>1.5</v>
      </c>
      <c r="S28" s="39">
        <v>1.5</v>
      </c>
      <c r="T28" s="39">
        <v>1.5</v>
      </c>
      <c r="U28" s="39">
        <v>1.5</v>
      </c>
      <c r="V28" s="39">
        <v>1.5</v>
      </c>
      <c r="W28" s="39">
        <v>1.5</v>
      </c>
      <c r="X28" s="39">
        <v>1.5</v>
      </c>
      <c r="Y28" s="39">
        <v>1.7999999999999999E-2</v>
      </c>
      <c r="Z28" s="39">
        <v>1.7999999999999999E-2</v>
      </c>
      <c r="AA28" s="39">
        <v>1.7999999999999999E-2</v>
      </c>
      <c r="AB28" s="39">
        <v>1.7999999999999999E-2</v>
      </c>
      <c r="AC28" s="39">
        <v>1.7999999999999999E-2</v>
      </c>
      <c r="AD28" s="39">
        <v>1.7999999999999999E-2</v>
      </c>
      <c r="AE28" s="39">
        <v>1.7999999999999999E-2</v>
      </c>
      <c r="AF28" s="40">
        <v>0</v>
      </c>
      <c r="AG28" s="40"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>
        <v>0</v>
      </c>
      <c r="AP28" s="40">
        <v>0</v>
      </c>
      <c r="AQ28" s="40">
        <v>0</v>
      </c>
      <c r="AR28" s="40">
        <v>0</v>
      </c>
      <c r="AS28" s="40">
        <v>0</v>
      </c>
      <c r="AT28" s="41">
        <v>8.3000000000000004E-2</v>
      </c>
      <c r="AU28" s="41">
        <v>8.3000000000000004E-2</v>
      </c>
      <c r="AV28" s="41">
        <v>8.3000000000000004E-2</v>
      </c>
      <c r="AW28" s="41">
        <v>8.3000000000000004E-2</v>
      </c>
      <c r="AX28" s="41">
        <v>8.3000000000000004E-2</v>
      </c>
      <c r="AY28" s="41">
        <v>8.3000000000000004E-2</v>
      </c>
      <c r="AZ28" s="41">
        <v>8.3000000000000004E-2</v>
      </c>
      <c r="BA28" s="41">
        <v>0.6</v>
      </c>
      <c r="BB28" s="41">
        <v>0</v>
      </c>
      <c r="BC28" s="41">
        <v>0</v>
      </c>
      <c r="BD28" s="41">
        <v>0</v>
      </c>
      <c r="BE28" s="41">
        <v>0</v>
      </c>
      <c r="BF28" s="41">
        <v>0.6</v>
      </c>
      <c r="BG28" s="41">
        <v>0</v>
      </c>
      <c r="BH28" s="42">
        <v>0</v>
      </c>
      <c r="BI28" s="42">
        <v>0</v>
      </c>
      <c r="BJ28" s="42">
        <v>0</v>
      </c>
      <c r="BK28" s="42">
        <v>0</v>
      </c>
      <c r="BL28" s="42">
        <v>0</v>
      </c>
      <c r="BM28" s="42">
        <v>0</v>
      </c>
      <c r="BN28" s="42">
        <v>0</v>
      </c>
      <c r="BO28" s="42">
        <v>0</v>
      </c>
      <c r="BP28" s="42">
        <v>0</v>
      </c>
      <c r="BQ28" s="42">
        <v>0</v>
      </c>
      <c r="BR28" s="42">
        <v>0</v>
      </c>
      <c r="BS28" s="42">
        <v>0</v>
      </c>
      <c r="BT28" s="42">
        <v>0</v>
      </c>
      <c r="BU28" s="42">
        <v>0</v>
      </c>
      <c r="BV28" s="42">
        <v>0</v>
      </c>
      <c r="BW28" s="42">
        <v>0</v>
      </c>
      <c r="BX28" s="42">
        <v>0</v>
      </c>
      <c r="BY28" s="42">
        <v>0</v>
      </c>
      <c r="BZ28" s="42">
        <v>0</v>
      </c>
      <c r="CA28" s="42">
        <v>0</v>
      </c>
      <c r="CB28" s="42">
        <v>0</v>
      </c>
      <c r="CC28" s="42">
        <f t="shared" ref="CC28:CC43" si="6">SUM(D28:BU28)</f>
        <v>12.540000000000004</v>
      </c>
      <c r="CD28" s="40">
        <f t="shared" si="1"/>
        <v>50.160000000000018</v>
      </c>
      <c r="CE28" s="40">
        <f t="shared" si="2"/>
        <v>3.9827040000000015E-2</v>
      </c>
      <c r="CF28">
        <f t="shared" si="3"/>
        <v>1.5</v>
      </c>
      <c r="CG28">
        <f t="shared" si="4"/>
        <v>0</v>
      </c>
      <c r="CH28">
        <f t="shared" si="5"/>
        <v>0</v>
      </c>
    </row>
    <row r="29" spans="1:86" ht="14.25" customHeight="1" x14ac:dyDescent="0.35">
      <c r="A29" s="82" t="s">
        <v>82</v>
      </c>
      <c r="B29" s="9">
        <v>18</v>
      </c>
      <c r="C29" s="38" t="s">
        <v>87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8.0000000000000002E-3</v>
      </c>
      <c r="L29" s="39">
        <v>8.0000000000000002E-3</v>
      </c>
      <c r="M29" s="39">
        <v>8.0000000000000002E-3</v>
      </c>
      <c r="N29" s="39">
        <v>8.0000000000000002E-3</v>
      </c>
      <c r="O29" s="39">
        <v>8.0000000000000002E-3</v>
      </c>
      <c r="P29" s="39">
        <v>8.0000000000000002E-3</v>
      </c>
      <c r="Q29" s="39">
        <v>8.0000000000000002E-3</v>
      </c>
      <c r="R29" s="39">
        <v>1.5</v>
      </c>
      <c r="S29" s="39">
        <v>1.5</v>
      </c>
      <c r="T29" s="39">
        <v>1.5</v>
      </c>
      <c r="U29" s="39">
        <v>1.5</v>
      </c>
      <c r="V29" s="39">
        <v>1.5</v>
      </c>
      <c r="W29" s="39">
        <v>1.5</v>
      </c>
      <c r="X29" s="39">
        <v>1.5</v>
      </c>
      <c r="Y29" s="39">
        <v>1.7999999999999999E-2</v>
      </c>
      <c r="Z29" s="39">
        <v>1.7999999999999999E-2</v>
      </c>
      <c r="AA29" s="39">
        <v>1.7999999999999999E-2</v>
      </c>
      <c r="AB29" s="39">
        <v>1.7999999999999999E-2</v>
      </c>
      <c r="AC29" s="39">
        <v>1.7999999999999999E-2</v>
      </c>
      <c r="AD29" s="39">
        <v>1.7999999999999999E-2</v>
      </c>
      <c r="AE29" s="39">
        <v>1.7999999999999999E-2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>
        <v>0</v>
      </c>
      <c r="AP29" s="40">
        <v>0</v>
      </c>
      <c r="AQ29" s="40">
        <v>0</v>
      </c>
      <c r="AR29" s="40">
        <v>0</v>
      </c>
      <c r="AS29" s="40">
        <v>0</v>
      </c>
      <c r="AT29" s="41">
        <v>1.7999999999999999E-2</v>
      </c>
      <c r="AU29" s="41">
        <v>1.7999999999999999E-2</v>
      </c>
      <c r="AV29" s="41">
        <v>1.7999999999999999E-2</v>
      </c>
      <c r="AW29" s="41">
        <v>1.7999999999999999E-2</v>
      </c>
      <c r="AX29" s="41">
        <v>1.7999999999999999E-2</v>
      </c>
      <c r="AY29" s="41">
        <v>1.7999999999999999E-2</v>
      </c>
      <c r="AZ29" s="41">
        <v>1.7999999999999999E-2</v>
      </c>
      <c r="BA29" s="44">
        <v>0.6</v>
      </c>
      <c r="BB29" s="41">
        <v>0</v>
      </c>
      <c r="BC29" s="44">
        <v>0.6</v>
      </c>
      <c r="BD29" s="41">
        <v>0</v>
      </c>
      <c r="BE29" s="41">
        <v>0</v>
      </c>
      <c r="BF29" s="44">
        <v>0.6</v>
      </c>
      <c r="BG29" s="44">
        <v>0.6</v>
      </c>
      <c r="BH29" s="48">
        <v>0.35</v>
      </c>
      <c r="BI29" s="42">
        <v>0</v>
      </c>
      <c r="BJ29" s="48">
        <v>0.35</v>
      </c>
      <c r="BK29" s="42">
        <v>0</v>
      </c>
      <c r="BL29" s="42">
        <v>0</v>
      </c>
      <c r="BM29" s="48">
        <v>0.35</v>
      </c>
      <c r="BN29" s="42">
        <v>0</v>
      </c>
      <c r="BO29" s="42">
        <v>0</v>
      </c>
      <c r="BP29" s="42">
        <v>0</v>
      </c>
      <c r="BQ29" s="42">
        <v>0</v>
      </c>
      <c r="BR29" s="42">
        <v>0</v>
      </c>
      <c r="BS29" s="42">
        <v>0</v>
      </c>
      <c r="BT29" s="42">
        <v>0</v>
      </c>
      <c r="BU29" s="42">
        <v>0</v>
      </c>
      <c r="BV29" s="42">
        <v>0</v>
      </c>
      <c r="BW29" s="42">
        <v>0</v>
      </c>
      <c r="BX29" s="42">
        <v>0</v>
      </c>
      <c r="BY29" s="42">
        <v>0</v>
      </c>
      <c r="BZ29" s="42">
        <v>0</v>
      </c>
      <c r="CA29" s="42">
        <v>0</v>
      </c>
      <c r="CB29" s="42">
        <v>0</v>
      </c>
      <c r="CC29" s="42">
        <f t="shared" si="6"/>
        <v>14.258000000000008</v>
      </c>
      <c r="CD29" s="40">
        <f t="shared" si="1"/>
        <v>57.032000000000032</v>
      </c>
      <c r="CE29" s="40">
        <f t="shared" si="2"/>
        <v>4.5283408000000025E-2</v>
      </c>
      <c r="CF29">
        <f t="shared" si="3"/>
        <v>1.5</v>
      </c>
      <c r="CG29">
        <f t="shared" si="4"/>
        <v>0</v>
      </c>
      <c r="CH29">
        <f t="shared" si="5"/>
        <v>0</v>
      </c>
    </row>
    <row r="30" spans="1:86" ht="14.25" customHeight="1" x14ac:dyDescent="0.35">
      <c r="A30" s="80" t="s">
        <v>90</v>
      </c>
      <c r="B30" s="5">
        <v>19</v>
      </c>
      <c r="C30" s="19" t="s">
        <v>59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f t="shared" ref="K30:Q30" si="7">15/1000</f>
        <v>1.4999999999999999E-2</v>
      </c>
      <c r="L30" s="20">
        <f t="shared" si="7"/>
        <v>1.4999999999999999E-2</v>
      </c>
      <c r="M30" s="20">
        <f t="shared" si="7"/>
        <v>1.4999999999999999E-2</v>
      </c>
      <c r="N30" s="20">
        <f t="shared" si="7"/>
        <v>1.4999999999999999E-2</v>
      </c>
      <c r="O30" s="20">
        <f t="shared" si="7"/>
        <v>1.4999999999999999E-2</v>
      </c>
      <c r="P30" s="20">
        <f t="shared" si="7"/>
        <v>1.4999999999999999E-2</v>
      </c>
      <c r="Q30" s="20">
        <f t="shared" si="7"/>
        <v>1.4999999999999999E-2</v>
      </c>
      <c r="R30" s="20">
        <f t="shared" ref="R30:X30" si="8">800/1000</f>
        <v>0.8</v>
      </c>
      <c r="S30" s="20">
        <f t="shared" si="8"/>
        <v>0.8</v>
      </c>
      <c r="T30" s="20">
        <f t="shared" si="8"/>
        <v>0.8</v>
      </c>
      <c r="U30" s="20">
        <f t="shared" si="8"/>
        <v>0.8</v>
      </c>
      <c r="V30" s="20">
        <f t="shared" si="8"/>
        <v>0.8</v>
      </c>
      <c r="W30" s="20">
        <f t="shared" si="8"/>
        <v>0.8</v>
      </c>
      <c r="X30" s="20">
        <f t="shared" si="8"/>
        <v>0.8</v>
      </c>
      <c r="Y30" s="20">
        <f t="shared" ref="Y30:AE30" si="9">18/1000</f>
        <v>1.7999999999999999E-2</v>
      </c>
      <c r="Z30" s="20">
        <f t="shared" si="9"/>
        <v>1.7999999999999999E-2</v>
      </c>
      <c r="AA30" s="20">
        <f t="shared" si="9"/>
        <v>1.7999999999999999E-2</v>
      </c>
      <c r="AB30" s="20">
        <f t="shared" si="9"/>
        <v>1.7999999999999999E-2</v>
      </c>
      <c r="AC30" s="20">
        <f t="shared" si="9"/>
        <v>1.7999999999999999E-2</v>
      </c>
      <c r="AD30" s="20">
        <f t="shared" si="9"/>
        <v>1.7999999999999999E-2</v>
      </c>
      <c r="AE30" s="20">
        <f t="shared" si="9"/>
        <v>1.7999999999999999E-2</v>
      </c>
      <c r="AF30" s="20">
        <f t="shared" ref="AF30:AL30" si="10">59/1000</f>
        <v>5.8999999999999997E-2</v>
      </c>
      <c r="AG30" s="20">
        <f t="shared" si="10"/>
        <v>5.8999999999999997E-2</v>
      </c>
      <c r="AH30" s="20">
        <f t="shared" si="10"/>
        <v>5.8999999999999997E-2</v>
      </c>
      <c r="AI30" s="20">
        <f t="shared" si="10"/>
        <v>5.8999999999999997E-2</v>
      </c>
      <c r="AJ30" s="20">
        <f t="shared" si="10"/>
        <v>5.8999999999999997E-2</v>
      </c>
      <c r="AK30" s="20">
        <f t="shared" si="10"/>
        <v>5.8999999999999997E-2</v>
      </c>
      <c r="AL30" s="20">
        <f t="shared" si="10"/>
        <v>5.8999999999999997E-2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f t="shared" ref="AT30:AZ30" si="11">33/1000</f>
        <v>3.3000000000000002E-2</v>
      </c>
      <c r="AU30" s="20">
        <f t="shared" si="11"/>
        <v>3.3000000000000002E-2</v>
      </c>
      <c r="AV30" s="20">
        <f t="shared" si="11"/>
        <v>3.3000000000000002E-2</v>
      </c>
      <c r="AW30" s="20">
        <f t="shared" si="11"/>
        <v>3.3000000000000002E-2</v>
      </c>
      <c r="AX30" s="20">
        <f t="shared" si="11"/>
        <v>3.3000000000000002E-2</v>
      </c>
      <c r="AY30" s="20">
        <f t="shared" si="11"/>
        <v>3.3000000000000002E-2</v>
      </c>
      <c r="AZ30" s="20">
        <f t="shared" si="11"/>
        <v>3.3000000000000002E-2</v>
      </c>
      <c r="BA30" s="21">
        <f t="shared" ref="BA30:BH30" si="12">300/1000</f>
        <v>0.3</v>
      </c>
      <c r="BB30" s="21">
        <f t="shared" si="12"/>
        <v>0.3</v>
      </c>
      <c r="BC30" s="21">
        <f t="shared" si="12"/>
        <v>0.3</v>
      </c>
      <c r="BD30" s="21">
        <f t="shared" si="12"/>
        <v>0.3</v>
      </c>
      <c r="BE30" s="21">
        <f t="shared" si="12"/>
        <v>0.3</v>
      </c>
      <c r="BF30" s="21">
        <f t="shared" si="12"/>
        <v>0.3</v>
      </c>
      <c r="BG30" s="21">
        <f t="shared" si="12"/>
        <v>0.3</v>
      </c>
      <c r="BH30" s="22">
        <f t="shared" si="12"/>
        <v>0.3</v>
      </c>
      <c r="BI30" s="22">
        <v>0</v>
      </c>
      <c r="BJ30" s="22">
        <v>0</v>
      </c>
      <c r="BK30" s="22">
        <v>0</v>
      </c>
      <c r="BL30" s="22">
        <v>0</v>
      </c>
      <c r="BM30" s="22">
        <f>300/1000</f>
        <v>0.3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2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f t="shared" si="6"/>
        <v>9.1750000000000025</v>
      </c>
      <c r="CD30" s="21">
        <f t="shared" si="1"/>
        <v>36.70000000000001</v>
      </c>
      <c r="CE30" s="21">
        <f t="shared" si="2"/>
        <v>2.9139800000000007E-2</v>
      </c>
      <c r="CF30">
        <f t="shared" si="3"/>
        <v>0.79999999999999993</v>
      </c>
      <c r="CG30">
        <f t="shared" si="4"/>
        <v>5.8999999999999997E-2</v>
      </c>
      <c r="CH30">
        <f t="shared" si="5"/>
        <v>0</v>
      </c>
    </row>
    <row r="31" spans="1:86" ht="14.25" customHeight="1" x14ac:dyDescent="0.35">
      <c r="A31" s="82" t="s">
        <v>82</v>
      </c>
      <c r="B31" s="9">
        <v>20</v>
      </c>
      <c r="C31" s="38" t="s">
        <v>88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49">
        <v>0.1</v>
      </c>
      <c r="L31" s="49">
        <v>0.1</v>
      </c>
      <c r="M31" s="49">
        <v>0.1</v>
      </c>
      <c r="N31" s="49">
        <v>0.1</v>
      </c>
      <c r="O31" s="49">
        <v>0.1</v>
      </c>
      <c r="P31" s="49">
        <v>0.1</v>
      </c>
      <c r="Q31" s="49">
        <v>0.1</v>
      </c>
      <c r="R31" s="39">
        <v>0.75</v>
      </c>
      <c r="S31" s="39">
        <v>0.75</v>
      </c>
      <c r="T31" s="39">
        <v>0.75</v>
      </c>
      <c r="U31" s="39">
        <v>0.75</v>
      </c>
      <c r="V31" s="39">
        <v>0.75</v>
      </c>
      <c r="W31" s="39">
        <v>0.75</v>
      </c>
      <c r="X31" s="39">
        <v>0.75</v>
      </c>
      <c r="Y31" s="39">
        <v>1.7999999999999999E-2</v>
      </c>
      <c r="Z31" s="39">
        <v>1.7999999999999999E-2</v>
      </c>
      <c r="AA31" s="39">
        <v>1.7999999999999999E-2</v>
      </c>
      <c r="AB31" s="39">
        <v>1.7999999999999999E-2</v>
      </c>
      <c r="AC31" s="39">
        <v>1.7999999999999999E-2</v>
      </c>
      <c r="AD31" s="39">
        <v>1.7999999999999999E-2</v>
      </c>
      <c r="AE31" s="39">
        <v>1.7999999999999999E-2</v>
      </c>
      <c r="AF31" s="40">
        <v>0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4">
        <v>4.32</v>
      </c>
      <c r="AN31" s="44">
        <v>4.32</v>
      </c>
      <c r="AO31" s="44">
        <v>4.32</v>
      </c>
      <c r="AP31" s="44">
        <v>4.32</v>
      </c>
      <c r="AQ31" s="44">
        <v>4.32</v>
      </c>
      <c r="AR31" s="44">
        <v>4.32</v>
      </c>
      <c r="AS31" s="44">
        <v>4.32</v>
      </c>
      <c r="AT31" s="45">
        <v>0.81100000000000005</v>
      </c>
      <c r="AU31" s="45">
        <v>0.81100000000000005</v>
      </c>
      <c r="AV31" s="45">
        <v>0.81100000000000005</v>
      </c>
      <c r="AW31" s="45">
        <v>0.81100000000000005</v>
      </c>
      <c r="AX31" s="45">
        <v>0.81100000000000005</v>
      </c>
      <c r="AY31" s="45">
        <v>0.81100000000000005</v>
      </c>
      <c r="AZ31" s="45">
        <v>0.81100000000000005</v>
      </c>
      <c r="BA31" s="41">
        <v>0</v>
      </c>
      <c r="BB31" s="44">
        <v>0.3</v>
      </c>
      <c r="BC31" s="41">
        <v>0</v>
      </c>
      <c r="BD31" s="41">
        <v>0</v>
      </c>
      <c r="BE31" s="41">
        <v>0</v>
      </c>
      <c r="BF31" s="41">
        <v>0</v>
      </c>
      <c r="BG31" s="41">
        <v>0</v>
      </c>
      <c r="BH31" s="42">
        <v>0</v>
      </c>
      <c r="BI31" s="42">
        <v>0</v>
      </c>
      <c r="BJ31" s="42">
        <v>0</v>
      </c>
      <c r="BK31" s="42">
        <v>0</v>
      </c>
      <c r="BL31" s="42">
        <v>0</v>
      </c>
      <c r="BM31" s="42">
        <v>0</v>
      </c>
      <c r="BN31" s="42">
        <v>0</v>
      </c>
      <c r="BO31" s="42">
        <v>0</v>
      </c>
      <c r="BP31" s="42">
        <v>0</v>
      </c>
      <c r="BQ31" s="42">
        <v>0</v>
      </c>
      <c r="BR31" s="42">
        <v>0</v>
      </c>
      <c r="BS31" s="42">
        <v>0</v>
      </c>
      <c r="BT31" s="42">
        <v>0</v>
      </c>
      <c r="BU31" s="42">
        <v>0</v>
      </c>
      <c r="BV31" s="48">
        <v>0.25</v>
      </c>
      <c r="BW31" s="42">
        <v>0.25</v>
      </c>
      <c r="BX31" s="42">
        <v>0</v>
      </c>
      <c r="BY31" s="42">
        <v>0</v>
      </c>
      <c r="BZ31" s="42">
        <v>0.25</v>
      </c>
      <c r="CA31" s="42">
        <v>0.25</v>
      </c>
      <c r="CB31" s="42">
        <v>0</v>
      </c>
      <c r="CC31" s="42">
        <f t="shared" si="6"/>
        <v>42.292999999999999</v>
      </c>
      <c r="CD31" s="40">
        <f t="shared" si="1"/>
        <v>169.172</v>
      </c>
      <c r="CE31" s="40">
        <f t="shared" si="2"/>
        <v>0.134322568</v>
      </c>
      <c r="CF31">
        <f t="shared" si="3"/>
        <v>0.75</v>
      </c>
      <c r="CG31">
        <f t="shared" si="4"/>
        <v>0</v>
      </c>
      <c r="CH31">
        <f t="shared" si="5"/>
        <v>4.32</v>
      </c>
    </row>
    <row r="32" spans="1:86" ht="14.25" customHeight="1" x14ac:dyDescent="0.35">
      <c r="A32" s="80" t="s">
        <v>90</v>
      </c>
      <c r="B32" s="9">
        <v>21</v>
      </c>
      <c r="C32" s="19" t="s">
        <v>61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3">
        <v>0</v>
      </c>
      <c r="K32" s="24">
        <f t="shared" ref="K32:Q32" si="13">7/1000</f>
        <v>7.0000000000000001E-3</v>
      </c>
      <c r="L32" s="24">
        <f t="shared" si="13"/>
        <v>7.0000000000000001E-3</v>
      </c>
      <c r="M32" s="24">
        <f t="shared" si="13"/>
        <v>7.0000000000000001E-3</v>
      </c>
      <c r="N32" s="24">
        <f t="shared" si="13"/>
        <v>7.0000000000000001E-3</v>
      </c>
      <c r="O32" s="24">
        <f t="shared" si="13"/>
        <v>7.0000000000000001E-3</v>
      </c>
      <c r="P32" s="24">
        <f t="shared" si="13"/>
        <v>7.0000000000000001E-3</v>
      </c>
      <c r="Q32" s="24">
        <f t="shared" si="13"/>
        <v>7.0000000000000001E-3</v>
      </c>
      <c r="R32" s="20">
        <f t="shared" ref="R32:X32" si="14">695/1000</f>
        <v>0.69499999999999995</v>
      </c>
      <c r="S32" s="20">
        <f t="shared" si="14"/>
        <v>0.69499999999999995</v>
      </c>
      <c r="T32" s="20">
        <f t="shared" si="14"/>
        <v>0.69499999999999995</v>
      </c>
      <c r="U32" s="20">
        <f t="shared" si="14"/>
        <v>0.69499999999999995</v>
      </c>
      <c r="V32" s="20">
        <f t="shared" si="14"/>
        <v>0.69499999999999995</v>
      </c>
      <c r="W32" s="20">
        <f t="shared" si="14"/>
        <v>0.69499999999999995</v>
      </c>
      <c r="X32" s="20">
        <f t="shared" si="14"/>
        <v>0.69499999999999995</v>
      </c>
      <c r="Y32" s="20">
        <f t="shared" ref="Y32:AE32" si="15">12/1000</f>
        <v>1.2E-2</v>
      </c>
      <c r="Z32" s="20">
        <f t="shared" si="15"/>
        <v>1.2E-2</v>
      </c>
      <c r="AA32" s="20">
        <f t="shared" si="15"/>
        <v>1.2E-2</v>
      </c>
      <c r="AB32" s="20">
        <f t="shared" si="15"/>
        <v>1.2E-2</v>
      </c>
      <c r="AC32" s="20">
        <f t="shared" si="15"/>
        <v>1.2E-2</v>
      </c>
      <c r="AD32" s="20">
        <f t="shared" si="15"/>
        <v>1.2E-2</v>
      </c>
      <c r="AE32" s="20">
        <f t="shared" si="15"/>
        <v>1.2E-2</v>
      </c>
      <c r="AF32" s="20">
        <f t="shared" ref="AF32:AL32" si="16">55/1000</f>
        <v>5.5E-2</v>
      </c>
      <c r="AG32" s="20">
        <f t="shared" si="16"/>
        <v>5.5E-2</v>
      </c>
      <c r="AH32" s="20">
        <f t="shared" si="16"/>
        <v>5.5E-2</v>
      </c>
      <c r="AI32" s="20">
        <f t="shared" si="16"/>
        <v>5.5E-2</v>
      </c>
      <c r="AJ32" s="20">
        <f t="shared" si="16"/>
        <v>5.5E-2</v>
      </c>
      <c r="AK32" s="20">
        <f t="shared" si="16"/>
        <v>5.5E-2</v>
      </c>
      <c r="AL32" s="20">
        <f t="shared" si="16"/>
        <v>5.5E-2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f>45/1000</f>
        <v>4.4999999999999998E-2</v>
      </c>
      <c r="AU32" s="20">
        <f>45/1000</f>
        <v>4.4999999999999998E-2</v>
      </c>
      <c r="AV32" s="20">
        <f>45/1000</f>
        <v>4.4999999999999998E-2</v>
      </c>
      <c r="AW32" s="20">
        <v>0</v>
      </c>
      <c r="AX32" s="20">
        <f>45/1000</f>
        <v>4.4999999999999998E-2</v>
      </c>
      <c r="AY32" s="20">
        <f>45/1000</f>
        <v>4.4999999999999998E-2</v>
      </c>
      <c r="AZ32" s="20">
        <f>45/1000</f>
        <v>4.4999999999999998E-2</v>
      </c>
      <c r="BA32" s="21">
        <f t="shared" ref="BA32:BG32" si="17">395/1000</f>
        <v>0.39500000000000002</v>
      </c>
      <c r="BB32" s="21">
        <f t="shared" si="17"/>
        <v>0.39500000000000002</v>
      </c>
      <c r="BC32" s="21">
        <f t="shared" si="17"/>
        <v>0.39500000000000002</v>
      </c>
      <c r="BD32" s="21">
        <f t="shared" si="17"/>
        <v>0.39500000000000002</v>
      </c>
      <c r="BE32" s="21">
        <f t="shared" si="17"/>
        <v>0.39500000000000002</v>
      </c>
      <c r="BF32" s="21">
        <f t="shared" si="17"/>
        <v>0.39500000000000002</v>
      </c>
      <c r="BG32" s="21">
        <f t="shared" si="17"/>
        <v>0.39500000000000002</v>
      </c>
      <c r="BH32" s="22">
        <v>0</v>
      </c>
      <c r="BI32" s="22">
        <v>0</v>
      </c>
      <c r="BJ32" s="22">
        <f>350/1000</f>
        <v>0.35</v>
      </c>
      <c r="BK32" s="22">
        <v>0</v>
      </c>
      <c r="BL32" s="22">
        <v>0</v>
      </c>
      <c r="BM32" s="22">
        <f>350/1000</f>
        <v>0.35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2">
        <v>0</v>
      </c>
      <c r="BV32" s="22">
        <v>0</v>
      </c>
      <c r="BW32" s="22">
        <v>0</v>
      </c>
      <c r="BX32" s="22">
        <v>0</v>
      </c>
      <c r="BY32" s="22">
        <v>0</v>
      </c>
      <c r="BZ32" s="22">
        <v>0</v>
      </c>
      <c r="CA32" s="22">
        <v>0</v>
      </c>
      <c r="CB32" s="22">
        <v>0</v>
      </c>
      <c r="CC32" s="22">
        <f t="shared" si="6"/>
        <v>9.1179999999999914</v>
      </c>
      <c r="CD32" s="21">
        <f t="shared" si="1"/>
        <v>36.471999999999966</v>
      </c>
      <c r="CE32" s="21">
        <f t="shared" si="2"/>
        <v>2.8958767999999972E-2</v>
      </c>
      <c r="CF32">
        <f t="shared" si="3"/>
        <v>0.69500000000000006</v>
      </c>
      <c r="CG32">
        <f t="shared" si="4"/>
        <v>5.5E-2</v>
      </c>
      <c r="CH32">
        <f t="shared" si="5"/>
        <v>0</v>
      </c>
    </row>
    <row r="33" spans="1:86" ht="14.25" customHeight="1" x14ac:dyDescent="0.35">
      <c r="A33" s="78" t="s">
        <v>19</v>
      </c>
      <c r="B33" s="5">
        <v>22</v>
      </c>
      <c r="C33" s="6" t="s">
        <v>24</v>
      </c>
      <c r="D33" s="7">
        <v>0.28000000000000003</v>
      </c>
      <c r="E33" s="7">
        <v>0.28000000000000003</v>
      </c>
      <c r="F33" s="7">
        <v>0.2</v>
      </c>
      <c r="G33" s="7">
        <v>0.24</v>
      </c>
      <c r="H33" s="7">
        <v>0.36</v>
      </c>
      <c r="I33" s="7">
        <v>0.68</v>
      </c>
      <c r="J33" s="7">
        <v>0.68</v>
      </c>
      <c r="K33" s="7">
        <v>7.0000000000000007E-2</v>
      </c>
      <c r="L33" s="7">
        <v>0.09</v>
      </c>
      <c r="M33" s="7">
        <v>0.14000000000000001</v>
      </c>
      <c r="N33" s="7">
        <v>0.12</v>
      </c>
      <c r="O33" s="7">
        <v>7.0000000000000007E-2</v>
      </c>
      <c r="P33" s="7">
        <v>0.17</v>
      </c>
      <c r="Q33" s="7">
        <v>0.17</v>
      </c>
      <c r="R33" s="7">
        <v>0</v>
      </c>
      <c r="S33" s="7">
        <v>0</v>
      </c>
      <c r="T33" s="7">
        <v>0</v>
      </c>
      <c r="U33" s="7">
        <v>1.4</v>
      </c>
      <c r="V33" s="7">
        <v>1.4</v>
      </c>
      <c r="W33" s="7">
        <v>0</v>
      </c>
      <c r="X33" s="7">
        <v>0</v>
      </c>
      <c r="Y33" s="7">
        <v>0.432</v>
      </c>
      <c r="Z33" s="7">
        <v>0.432</v>
      </c>
      <c r="AA33" s="7">
        <v>0.432</v>
      </c>
      <c r="AB33" s="7">
        <v>0.432</v>
      </c>
      <c r="AC33" s="7">
        <v>0.432</v>
      </c>
      <c r="AD33" s="7">
        <v>0.432</v>
      </c>
      <c r="AE33" s="7">
        <v>0.432</v>
      </c>
      <c r="AF33" s="7">
        <v>0</v>
      </c>
      <c r="AG33" s="7">
        <v>0</v>
      </c>
      <c r="AH33" s="7">
        <v>0.1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8.5000000000000006E-2</v>
      </c>
      <c r="AU33" s="7">
        <v>0.04</v>
      </c>
      <c r="AV33" s="7">
        <v>0.17</v>
      </c>
      <c r="AW33" s="7">
        <v>0.04</v>
      </c>
      <c r="AX33" s="7">
        <v>0.04</v>
      </c>
      <c r="AY33" s="7">
        <v>0.17</v>
      </c>
      <c r="AZ33" s="7">
        <v>0.17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f t="shared" si="6"/>
        <v>10.189</v>
      </c>
      <c r="CD33" s="7">
        <f t="shared" si="1"/>
        <v>40.756</v>
      </c>
      <c r="CE33" s="7">
        <f t="shared" si="2"/>
        <v>3.2360264E-2</v>
      </c>
      <c r="CF33">
        <f t="shared" si="3"/>
        <v>0.39999999999999997</v>
      </c>
      <c r="CG33">
        <f t="shared" si="4"/>
        <v>1.4285714285714287E-2</v>
      </c>
      <c r="CH33">
        <f t="shared" si="5"/>
        <v>0</v>
      </c>
    </row>
    <row r="34" spans="1:86" ht="14.25" customHeight="1" x14ac:dyDescent="0.35">
      <c r="A34" s="80" t="s">
        <v>90</v>
      </c>
      <c r="B34" s="9">
        <v>23</v>
      </c>
      <c r="C34" s="19" t="s">
        <v>60</v>
      </c>
      <c r="D34" s="20">
        <f t="shared" ref="D34:J34" si="18">37/1000</f>
        <v>3.6999999999999998E-2</v>
      </c>
      <c r="E34" s="20">
        <f t="shared" si="18"/>
        <v>3.6999999999999998E-2</v>
      </c>
      <c r="F34" s="20">
        <f t="shared" si="18"/>
        <v>3.6999999999999998E-2</v>
      </c>
      <c r="G34" s="20">
        <f t="shared" si="18"/>
        <v>3.6999999999999998E-2</v>
      </c>
      <c r="H34" s="20">
        <f t="shared" si="18"/>
        <v>3.6999999999999998E-2</v>
      </c>
      <c r="I34" s="20">
        <f t="shared" si="18"/>
        <v>3.6999999999999998E-2</v>
      </c>
      <c r="J34" s="20">
        <f t="shared" si="18"/>
        <v>3.6999999999999998E-2</v>
      </c>
      <c r="K34" s="20">
        <f t="shared" ref="K34:Q34" si="19">14/1000</f>
        <v>1.4E-2</v>
      </c>
      <c r="L34" s="20">
        <f t="shared" si="19"/>
        <v>1.4E-2</v>
      </c>
      <c r="M34" s="20">
        <f t="shared" si="19"/>
        <v>1.4E-2</v>
      </c>
      <c r="N34" s="20">
        <f t="shared" si="19"/>
        <v>1.4E-2</v>
      </c>
      <c r="O34" s="20">
        <f t="shared" si="19"/>
        <v>1.4E-2</v>
      </c>
      <c r="P34" s="20">
        <f t="shared" si="19"/>
        <v>1.4E-2</v>
      </c>
      <c r="Q34" s="20">
        <f t="shared" si="19"/>
        <v>1.4E-2</v>
      </c>
      <c r="R34" s="20">
        <f t="shared" ref="R34:X34" si="20">400/1000</f>
        <v>0.4</v>
      </c>
      <c r="S34" s="20">
        <f t="shared" si="20"/>
        <v>0.4</v>
      </c>
      <c r="T34" s="20">
        <f t="shared" si="20"/>
        <v>0.4</v>
      </c>
      <c r="U34" s="20">
        <f t="shared" si="20"/>
        <v>0.4</v>
      </c>
      <c r="V34" s="20">
        <f t="shared" si="20"/>
        <v>0.4</v>
      </c>
      <c r="W34" s="20">
        <f t="shared" si="20"/>
        <v>0.4</v>
      </c>
      <c r="X34" s="20">
        <f t="shared" si="20"/>
        <v>0.4</v>
      </c>
      <c r="Y34" s="20">
        <f t="shared" ref="Y34:AE34" si="21">5.4/1000</f>
        <v>5.4000000000000003E-3</v>
      </c>
      <c r="Z34" s="20">
        <f t="shared" si="21"/>
        <v>5.4000000000000003E-3</v>
      </c>
      <c r="AA34" s="20">
        <f t="shared" si="21"/>
        <v>5.4000000000000003E-3</v>
      </c>
      <c r="AB34" s="20">
        <f t="shared" si="21"/>
        <v>5.4000000000000003E-3</v>
      </c>
      <c r="AC34" s="20">
        <f t="shared" si="21"/>
        <v>5.4000000000000003E-3</v>
      </c>
      <c r="AD34" s="20">
        <f t="shared" si="21"/>
        <v>5.4000000000000003E-3</v>
      </c>
      <c r="AE34" s="20">
        <f t="shared" si="21"/>
        <v>5.4000000000000003E-3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0.13500000000000001</v>
      </c>
      <c r="AU34" s="20">
        <v>0</v>
      </c>
      <c r="AV34" s="20">
        <v>0</v>
      </c>
      <c r="AW34" s="20">
        <v>0.13500000000000001</v>
      </c>
      <c r="AX34" s="20">
        <v>0.13500000000000001</v>
      </c>
      <c r="AY34" s="20">
        <v>0.13500000000000001</v>
      </c>
      <c r="AZ34" s="20">
        <v>0.13500000000000001</v>
      </c>
      <c r="BA34" s="21">
        <v>0.6</v>
      </c>
      <c r="BB34" s="21">
        <v>0.6</v>
      </c>
      <c r="BC34" s="21">
        <v>0.6</v>
      </c>
      <c r="BD34" s="21">
        <v>0.6</v>
      </c>
      <c r="BE34" s="21">
        <v>0.6</v>
      </c>
      <c r="BF34" s="21">
        <v>0.6</v>
      </c>
      <c r="BG34" s="21">
        <v>0.6</v>
      </c>
      <c r="BH34" s="22">
        <v>0</v>
      </c>
      <c r="BI34" s="22">
        <v>0</v>
      </c>
      <c r="BJ34" s="22">
        <v>0</v>
      </c>
      <c r="BK34" s="22">
        <v>0</v>
      </c>
      <c r="BL34" s="22">
        <v>0</v>
      </c>
      <c r="BM34" s="22">
        <v>0</v>
      </c>
      <c r="BN34" s="22">
        <v>0</v>
      </c>
      <c r="BO34" s="22">
        <v>0</v>
      </c>
      <c r="BP34" s="22">
        <v>0</v>
      </c>
      <c r="BQ34" s="22">
        <v>0</v>
      </c>
      <c r="BR34" s="22">
        <v>0</v>
      </c>
      <c r="BS34" s="22">
        <v>0</v>
      </c>
      <c r="BT34" s="22">
        <v>0</v>
      </c>
      <c r="BU34" s="22">
        <v>0</v>
      </c>
      <c r="BV34" s="22">
        <v>0</v>
      </c>
      <c r="BW34" s="22">
        <v>0</v>
      </c>
      <c r="BX34" s="22">
        <v>0</v>
      </c>
      <c r="BY34" s="22">
        <v>0</v>
      </c>
      <c r="BZ34" s="22"/>
      <c r="CA34" s="22">
        <v>0</v>
      </c>
      <c r="CB34" s="22">
        <v>0</v>
      </c>
      <c r="CC34" s="22">
        <f t="shared" si="6"/>
        <v>8.0697999999999954</v>
      </c>
      <c r="CD34" s="21">
        <f t="shared" si="1"/>
        <v>32.279199999999982</v>
      </c>
      <c r="CE34" s="21">
        <f t="shared" si="2"/>
        <v>2.5629684799999986E-2</v>
      </c>
      <c r="CF34">
        <f t="shared" si="3"/>
        <v>0.39999999999999997</v>
      </c>
      <c r="CG34">
        <f t="shared" si="4"/>
        <v>0</v>
      </c>
      <c r="CH34">
        <f t="shared" si="5"/>
        <v>0</v>
      </c>
    </row>
    <row r="35" spans="1:86" ht="14.25" customHeight="1" x14ac:dyDescent="0.35">
      <c r="A35" s="78" t="s">
        <v>19</v>
      </c>
      <c r="B35" s="5">
        <v>24</v>
      </c>
      <c r="C35" s="6" t="s">
        <v>20</v>
      </c>
      <c r="D35" s="55">
        <v>0.28799999999999998</v>
      </c>
      <c r="E35" s="7">
        <v>0.378</v>
      </c>
      <c r="F35" s="7">
        <v>0.28799999999999998</v>
      </c>
      <c r="G35" s="7">
        <v>0.28799999999999998</v>
      </c>
      <c r="H35" s="7">
        <v>0.216</v>
      </c>
      <c r="I35" s="7">
        <v>0.27</v>
      </c>
      <c r="J35" s="7">
        <v>0.25600000000000001</v>
      </c>
      <c r="K35" s="8">
        <v>9.6000000000000002E-2</v>
      </c>
      <c r="L35" s="7">
        <v>9.6000000000000002E-2</v>
      </c>
      <c r="M35" s="8">
        <v>9.6000000000000002E-2</v>
      </c>
      <c r="N35" s="7">
        <v>9.6000000000000002E-2</v>
      </c>
      <c r="O35" s="8">
        <v>9.6000000000000002E-2</v>
      </c>
      <c r="P35" s="7">
        <v>9.6000000000000002E-2</v>
      </c>
      <c r="Q35" s="8">
        <v>9.6000000000000002E-2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6.3E-2</v>
      </c>
      <c r="Z35" s="7">
        <v>0.216</v>
      </c>
      <c r="AA35" s="7">
        <v>6.3E-2</v>
      </c>
      <c r="AB35" s="7">
        <v>6.3E-2</v>
      </c>
      <c r="AC35" s="7">
        <v>6.3E-2</v>
      </c>
      <c r="AD35" s="7">
        <v>0.216</v>
      </c>
      <c r="AE35" s="7">
        <v>0.216</v>
      </c>
      <c r="AF35" s="7">
        <v>0</v>
      </c>
      <c r="AG35" s="7">
        <v>0</v>
      </c>
      <c r="AH35" s="7">
        <v>0</v>
      </c>
      <c r="AI35" s="7">
        <v>0.22500000000000001</v>
      </c>
      <c r="AJ35" s="7">
        <v>0.15</v>
      </c>
      <c r="AK35" s="7">
        <v>0.22500000000000001</v>
      </c>
      <c r="AL35" s="7">
        <v>0</v>
      </c>
      <c r="AM35" s="7">
        <v>0.52500000000000002</v>
      </c>
      <c r="AN35" s="7">
        <v>1.8</v>
      </c>
      <c r="AO35" s="7">
        <v>1.8</v>
      </c>
      <c r="AP35" s="7">
        <v>1.8</v>
      </c>
      <c r="AQ35" s="7">
        <v>1.8</v>
      </c>
      <c r="AR35" s="7">
        <v>1.8</v>
      </c>
      <c r="AS35" s="7">
        <v>1.8</v>
      </c>
      <c r="AT35" s="7">
        <v>4.2999999999999997E-2</v>
      </c>
      <c r="AU35" s="7">
        <v>0.05</v>
      </c>
      <c r="AV35" s="7">
        <v>4.4999999999999998E-2</v>
      </c>
      <c r="AW35" s="7">
        <v>4.2999999999999997E-2</v>
      </c>
      <c r="AX35" s="7">
        <v>6.6000000000000003E-2</v>
      </c>
      <c r="AY35" s="7">
        <v>4.2999999999999997E-2</v>
      </c>
      <c r="AZ35" s="7">
        <v>0.06</v>
      </c>
      <c r="BA35" s="7">
        <v>2.4500000000000002</v>
      </c>
      <c r="BB35" s="7">
        <v>2.8</v>
      </c>
      <c r="BC35" s="7">
        <v>1.75</v>
      </c>
      <c r="BD35" s="7">
        <v>2.4500000000000002</v>
      </c>
      <c r="BE35" s="7">
        <v>2.4500000000000002</v>
      </c>
      <c r="BF35" s="7">
        <v>2.8</v>
      </c>
      <c r="BG35" s="7">
        <v>2.4500000000000002</v>
      </c>
      <c r="BH35" s="7">
        <v>0</v>
      </c>
      <c r="BI35" s="7">
        <v>0</v>
      </c>
      <c r="BJ35" s="7">
        <v>5.2999999999999999E-2</v>
      </c>
      <c r="BK35" s="7">
        <v>0.17499999999999999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f t="shared" si="6"/>
        <v>33.209000000000003</v>
      </c>
      <c r="CD35" s="7">
        <f t="shared" si="1"/>
        <v>132.83600000000001</v>
      </c>
      <c r="CE35" s="7">
        <f t="shared" si="2"/>
        <v>0.10547178400000001</v>
      </c>
      <c r="CF35">
        <f t="shared" si="3"/>
        <v>0</v>
      </c>
      <c r="CG35">
        <f t="shared" si="4"/>
        <v>8.5714285714285715E-2</v>
      </c>
      <c r="CH35">
        <f t="shared" si="5"/>
        <v>1.6178571428571431</v>
      </c>
    </row>
    <row r="36" spans="1:86" ht="14.25" customHeight="1" x14ac:dyDescent="0.35">
      <c r="A36" s="79" t="s">
        <v>37</v>
      </c>
      <c r="B36" s="9">
        <v>25</v>
      </c>
      <c r="C36" s="10" t="s">
        <v>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0.96</v>
      </c>
      <c r="L36" s="11">
        <v>0.72</v>
      </c>
      <c r="M36" s="11">
        <v>8.4000000000000005E-2</v>
      </c>
      <c r="N36" s="11">
        <v>8.4000000000000005E-2</v>
      </c>
      <c r="O36" s="11">
        <v>0.12</v>
      </c>
      <c r="P36" s="11">
        <v>0.6</v>
      </c>
      <c r="Q36" s="11">
        <v>7.1999999999999995E-2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0.18</v>
      </c>
      <c r="Z36" s="11">
        <v>0.14000000000000001</v>
      </c>
      <c r="AA36" s="11">
        <v>0.18</v>
      </c>
      <c r="AB36" s="11">
        <v>0.18</v>
      </c>
      <c r="AC36" s="11">
        <v>0.22</v>
      </c>
      <c r="AD36" s="11">
        <v>7.1999999999999995E-2</v>
      </c>
      <c r="AE36" s="11">
        <v>0.2</v>
      </c>
      <c r="AF36" s="11">
        <v>0.105</v>
      </c>
      <c r="AG36" s="11">
        <v>3.5000000000000003E-2</v>
      </c>
      <c r="AH36" s="11">
        <v>1.7999999999999999E-2</v>
      </c>
      <c r="AI36" s="11">
        <v>0</v>
      </c>
      <c r="AJ36" s="11">
        <v>7.0000000000000007E-2</v>
      </c>
      <c r="AK36" s="11">
        <v>0</v>
      </c>
      <c r="AL36" s="11">
        <v>35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0.98</v>
      </c>
      <c r="AU36" s="11">
        <v>4.2999999999999997E-2</v>
      </c>
      <c r="AV36" s="11">
        <v>6.3E-2</v>
      </c>
      <c r="AW36" s="11">
        <v>8.4000000000000005E-2</v>
      </c>
      <c r="AX36" s="11">
        <v>8.5000000000000006E-2</v>
      </c>
      <c r="AY36" s="11">
        <v>0.105</v>
      </c>
      <c r="AZ36" s="11">
        <v>0.10299999999999999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4">
        <v>2.5000000000000001E-2</v>
      </c>
      <c r="BI36" s="14">
        <v>2.9000000000000001E-2</v>
      </c>
      <c r="BJ36" s="14">
        <v>1.7999999999999999E-2</v>
      </c>
      <c r="BK36" s="14">
        <v>0</v>
      </c>
      <c r="BL36" s="14">
        <v>0.17499999999999999</v>
      </c>
      <c r="BM36" s="14">
        <v>0</v>
      </c>
      <c r="BN36" s="14">
        <v>0.18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0</v>
      </c>
      <c r="BU36" s="14">
        <v>0</v>
      </c>
      <c r="BV36" s="14">
        <v>0</v>
      </c>
      <c r="BW36" s="14">
        <v>0</v>
      </c>
      <c r="BX36" s="14">
        <v>0</v>
      </c>
      <c r="BY36" s="14">
        <v>0</v>
      </c>
      <c r="BZ36" s="14">
        <v>0</v>
      </c>
      <c r="CA36" s="14">
        <v>0</v>
      </c>
      <c r="CB36" s="14">
        <v>0</v>
      </c>
      <c r="CC36" s="14">
        <f t="shared" si="6"/>
        <v>40.93</v>
      </c>
      <c r="CD36" s="13">
        <f t="shared" si="1"/>
        <v>163.72</v>
      </c>
      <c r="CE36" s="13">
        <f t="shared" si="2"/>
        <v>0.12999368</v>
      </c>
      <c r="CF36">
        <f t="shared" si="3"/>
        <v>0</v>
      </c>
      <c r="CG36">
        <f t="shared" si="4"/>
        <v>5.0325714285714289</v>
      </c>
      <c r="CH36">
        <f t="shared" si="5"/>
        <v>0</v>
      </c>
    </row>
    <row r="37" spans="1:86" ht="14.25" customHeight="1" x14ac:dyDescent="0.35">
      <c r="A37" s="81" t="s">
        <v>73</v>
      </c>
      <c r="B37" s="9">
        <v>26</v>
      </c>
      <c r="C37" s="29" t="s">
        <v>75</v>
      </c>
      <c r="D37" s="30">
        <v>0.05</v>
      </c>
      <c r="E37" s="30">
        <v>0.05</v>
      </c>
      <c r="F37" s="30">
        <v>0.05</v>
      </c>
      <c r="G37" s="30">
        <v>0.05</v>
      </c>
      <c r="H37" s="30">
        <v>0.05</v>
      </c>
      <c r="I37" s="30">
        <v>0.05</v>
      </c>
      <c r="J37" s="30">
        <v>0.05</v>
      </c>
      <c r="K37" s="31">
        <v>0.1</v>
      </c>
      <c r="L37" s="31">
        <v>0.1</v>
      </c>
      <c r="M37" s="31">
        <v>0.1</v>
      </c>
      <c r="N37" s="31">
        <v>0.1</v>
      </c>
      <c r="O37" s="31">
        <v>0.1</v>
      </c>
      <c r="P37" s="31">
        <v>0.1</v>
      </c>
      <c r="Q37" s="31">
        <v>0.1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1.7999999999999999E-2</v>
      </c>
      <c r="Z37" s="30">
        <v>1.7999999999999999E-2</v>
      </c>
      <c r="AA37" s="30">
        <v>1.7999999999999999E-2</v>
      </c>
      <c r="AB37" s="30">
        <v>1.7999999999999999E-2</v>
      </c>
      <c r="AC37" s="30">
        <v>1.7999999999999999E-2</v>
      </c>
      <c r="AD37" s="30">
        <v>1.7999999999999999E-2</v>
      </c>
      <c r="AE37" s="30">
        <v>1.7999999999999999E-2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4.32</v>
      </c>
      <c r="AN37" s="30">
        <v>4.32</v>
      </c>
      <c r="AO37" s="30">
        <v>4.32</v>
      </c>
      <c r="AP37" s="30">
        <v>4.32</v>
      </c>
      <c r="AQ37" s="30">
        <v>4.32</v>
      </c>
      <c r="AR37" s="30">
        <v>4.32</v>
      </c>
      <c r="AS37" s="30">
        <v>4.32</v>
      </c>
      <c r="AT37" s="33">
        <v>0.81069999999999998</v>
      </c>
      <c r="AU37" s="33">
        <v>0.81069999999999998</v>
      </c>
      <c r="AV37" s="33">
        <v>0.81069999999999998</v>
      </c>
      <c r="AW37" s="33">
        <v>0.81069999999999998</v>
      </c>
      <c r="AX37" s="33">
        <v>0.81069999999999998</v>
      </c>
      <c r="AY37" s="33">
        <v>0.81069999999999998</v>
      </c>
      <c r="AZ37" s="33">
        <v>0.81069999999999998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2">
        <v>0</v>
      </c>
      <c r="BI37" s="32">
        <v>0</v>
      </c>
      <c r="BJ37" s="32">
        <v>0</v>
      </c>
      <c r="BK37" s="32">
        <v>0</v>
      </c>
      <c r="BL37" s="32">
        <v>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0</v>
      </c>
      <c r="BY37" s="32">
        <v>0</v>
      </c>
      <c r="BZ37" s="32">
        <v>0</v>
      </c>
      <c r="CA37" s="32">
        <v>0</v>
      </c>
      <c r="CB37" s="32">
        <v>0</v>
      </c>
      <c r="CC37" s="32">
        <f t="shared" si="6"/>
        <v>37.090899999999984</v>
      </c>
      <c r="CD37" s="30">
        <f t="shared" si="1"/>
        <v>148.36359999999993</v>
      </c>
      <c r="CE37" s="30">
        <f t="shared" si="2"/>
        <v>0.11780069839999995</v>
      </c>
      <c r="CF37">
        <f t="shared" si="3"/>
        <v>0</v>
      </c>
      <c r="CG37">
        <f t="shared" si="4"/>
        <v>0</v>
      </c>
      <c r="CH37">
        <f t="shared" si="5"/>
        <v>4.32</v>
      </c>
    </row>
    <row r="38" spans="1:86" ht="14.25" customHeight="1" x14ac:dyDescent="0.35">
      <c r="A38" s="81" t="s">
        <v>73</v>
      </c>
      <c r="B38" s="5">
        <v>27</v>
      </c>
      <c r="C38" s="29" t="s">
        <v>76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1">
        <v>0.1</v>
      </c>
      <c r="L38" s="31">
        <v>0.1</v>
      </c>
      <c r="M38" s="31">
        <v>0.1</v>
      </c>
      <c r="N38" s="31">
        <v>0.1</v>
      </c>
      <c r="O38" s="31">
        <v>0.1</v>
      </c>
      <c r="P38" s="31">
        <v>0.1</v>
      </c>
      <c r="Q38" s="31">
        <v>0.1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2.16</v>
      </c>
      <c r="AN38" s="30">
        <v>2.16</v>
      </c>
      <c r="AO38" s="30">
        <v>2.16</v>
      </c>
      <c r="AP38" s="30">
        <v>2.16</v>
      </c>
      <c r="AQ38" s="30">
        <v>2.16</v>
      </c>
      <c r="AR38" s="30">
        <v>2.16</v>
      </c>
      <c r="AS38" s="30">
        <v>2.16</v>
      </c>
      <c r="AT38" s="33">
        <v>5.2999999999999999E-2</v>
      </c>
      <c r="AU38" s="33">
        <v>5.2999999999999999E-2</v>
      </c>
      <c r="AV38" s="33">
        <v>5.2999999999999999E-2</v>
      </c>
      <c r="AW38" s="33">
        <v>5.2999999999999999E-2</v>
      </c>
      <c r="AX38" s="33">
        <v>5.2999999999999999E-2</v>
      </c>
      <c r="AY38" s="33">
        <v>5.2999999999999999E-2</v>
      </c>
      <c r="AZ38" s="33">
        <v>5.2999999999999999E-2</v>
      </c>
      <c r="BA38" s="30">
        <v>0.3</v>
      </c>
      <c r="BB38" s="30">
        <v>0.3</v>
      </c>
      <c r="BC38" s="30">
        <v>0.3</v>
      </c>
      <c r="BD38" s="30">
        <v>0.3</v>
      </c>
      <c r="BE38" s="30">
        <v>0.3</v>
      </c>
      <c r="BF38" s="30">
        <v>0.3</v>
      </c>
      <c r="BG38" s="30">
        <v>0.3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0</v>
      </c>
      <c r="BY38" s="32">
        <v>0</v>
      </c>
      <c r="BZ38" s="32">
        <v>0</v>
      </c>
      <c r="CA38" s="32">
        <v>0</v>
      </c>
      <c r="CB38" s="32">
        <v>0</v>
      </c>
      <c r="CC38" s="32">
        <f t="shared" si="6"/>
        <v>18.291000000000011</v>
      </c>
      <c r="CD38" s="30">
        <f t="shared" si="1"/>
        <v>73.164000000000044</v>
      </c>
      <c r="CE38" s="30">
        <f t="shared" si="2"/>
        <v>5.8092216000000037E-2</v>
      </c>
      <c r="CF38">
        <f t="shared" si="3"/>
        <v>0</v>
      </c>
      <c r="CG38">
        <f t="shared" si="4"/>
        <v>0</v>
      </c>
      <c r="CH38">
        <f t="shared" si="5"/>
        <v>2.16</v>
      </c>
    </row>
    <row r="39" spans="1:86" ht="14.25" customHeight="1" x14ac:dyDescent="0.35">
      <c r="A39" s="81" t="s">
        <v>73</v>
      </c>
      <c r="B39" s="9">
        <v>28</v>
      </c>
      <c r="C39" s="29" t="s">
        <v>77</v>
      </c>
      <c r="D39" s="30">
        <v>0.45</v>
      </c>
      <c r="E39" s="30">
        <v>0.82</v>
      </c>
      <c r="F39" s="30">
        <v>0.6</v>
      </c>
      <c r="G39" s="30">
        <v>0.45</v>
      </c>
      <c r="H39" s="30">
        <v>0.3</v>
      </c>
      <c r="I39" s="30">
        <v>0.75</v>
      </c>
      <c r="J39" s="30">
        <v>0.6</v>
      </c>
      <c r="K39" s="34">
        <v>0.8</v>
      </c>
      <c r="L39" s="34">
        <v>1</v>
      </c>
      <c r="M39" s="34">
        <v>0.4</v>
      </c>
      <c r="N39" s="34">
        <v>0.5</v>
      </c>
      <c r="O39" s="34">
        <v>0.8</v>
      </c>
      <c r="P39" s="34">
        <v>0.6</v>
      </c>
      <c r="Q39" s="34">
        <v>0.3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1.7999999999999999E-2</v>
      </c>
      <c r="Z39" s="30">
        <v>1.7999999999999999E-2</v>
      </c>
      <c r="AA39" s="30">
        <v>1.7999999999999999E-2</v>
      </c>
      <c r="AB39" s="30">
        <v>1.7999999999999999E-2</v>
      </c>
      <c r="AC39" s="30">
        <v>1.7999999999999999E-2</v>
      </c>
      <c r="AD39" s="30">
        <v>1.7999999999999999E-2</v>
      </c>
      <c r="AE39" s="30">
        <v>1.7999999999999999E-2</v>
      </c>
      <c r="AF39" s="30">
        <v>0</v>
      </c>
      <c r="AG39" s="30"/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4.32</v>
      </c>
      <c r="AN39" s="30">
        <v>4.32</v>
      </c>
      <c r="AO39" s="30">
        <v>4.32</v>
      </c>
      <c r="AP39" s="30">
        <v>4.32</v>
      </c>
      <c r="AQ39" s="30">
        <v>4.32</v>
      </c>
      <c r="AR39" s="30">
        <v>4.32</v>
      </c>
      <c r="AS39" s="30">
        <v>4.32</v>
      </c>
      <c r="AT39" s="30">
        <v>0.13</v>
      </c>
      <c r="AU39" s="30">
        <v>0.37</v>
      </c>
      <c r="AV39" s="30">
        <v>0.41</v>
      </c>
      <c r="AW39" s="30">
        <v>0.25</v>
      </c>
      <c r="AX39" s="30">
        <v>0.36</v>
      </c>
      <c r="AY39" s="30">
        <v>0.3</v>
      </c>
      <c r="AZ39" s="30">
        <v>0.17</v>
      </c>
      <c r="BA39" s="30">
        <v>0.3</v>
      </c>
      <c r="BB39" s="30">
        <v>0.3</v>
      </c>
      <c r="BC39" s="30">
        <v>0.3</v>
      </c>
      <c r="BD39" s="30">
        <v>0.3</v>
      </c>
      <c r="BE39" s="30">
        <v>0.3</v>
      </c>
      <c r="BF39" s="30">
        <v>0.3</v>
      </c>
      <c r="BG39" s="30">
        <v>0.3</v>
      </c>
      <c r="BH39" s="32">
        <v>0</v>
      </c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0</v>
      </c>
      <c r="BY39" s="32">
        <v>0</v>
      </c>
      <c r="BZ39" s="32">
        <v>0</v>
      </c>
      <c r="CA39" s="32">
        <v>0</v>
      </c>
      <c r="CB39" s="32">
        <v>0</v>
      </c>
      <c r="CC39" s="32">
        <f t="shared" si="6"/>
        <v>42.825999999999986</v>
      </c>
      <c r="CD39" s="30">
        <f t="shared" si="1"/>
        <v>171.30399999999995</v>
      </c>
      <c r="CE39" s="30">
        <f t="shared" si="2"/>
        <v>0.13601537599999997</v>
      </c>
      <c r="CF39">
        <f t="shared" si="3"/>
        <v>0</v>
      </c>
      <c r="CG39">
        <f t="shared" si="4"/>
        <v>0</v>
      </c>
      <c r="CH39">
        <f t="shared" si="5"/>
        <v>4.32</v>
      </c>
    </row>
    <row r="40" spans="1:86" ht="14.25" customHeight="1" x14ac:dyDescent="0.35">
      <c r="A40" s="81" t="s">
        <v>73</v>
      </c>
      <c r="B40" s="5">
        <v>29</v>
      </c>
      <c r="C40" s="29" t="s">
        <v>78</v>
      </c>
      <c r="D40" s="30">
        <v>0.11</v>
      </c>
      <c r="E40" s="30">
        <v>0.22</v>
      </c>
      <c r="F40" s="30">
        <v>0.22</v>
      </c>
      <c r="G40" s="30">
        <v>0.11</v>
      </c>
      <c r="H40" s="30">
        <v>0.11</v>
      </c>
      <c r="I40" s="30">
        <v>0.22</v>
      </c>
      <c r="J40" s="30">
        <v>0.22</v>
      </c>
      <c r="K40" s="34">
        <v>0.1</v>
      </c>
      <c r="L40" s="34">
        <v>0.2</v>
      </c>
      <c r="M40" s="34">
        <v>0.3</v>
      </c>
      <c r="N40" s="34">
        <v>0.1</v>
      </c>
      <c r="O40" s="34">
        <v>0.1</v>
      </c>
      <c r="P40" s="34">
        <v>0.3</v>
      </c>
      <c r="Q40" s="34">
        <v>0.3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1.7999999999999999E-2</v>
      </c>
      <c r="Z40" s="30">
        <v>1.7999999999999999E-2</v>
      </c>
      <c r="AA40" s="30">
        <v>1.7999999999999999E-2</v>
      </c>
      <c r="AB40" s="30">
        <v>1.7999999999999999E-2</v>
      </c>
      <c r="AC40" s="30">
        <v>1.7999999999999999E-2</v>
      </c>
      <c r="AD40" s="30">
        <v>1.7999999999999999E-2</v>
      </c>
      <c r="AE40" s="30">
        <v>1.7999999999999999E-2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4.32</v>
      </c>
      <c r="AN40" s="30">
        <v>4.32</v>
      </c>
      <c r="AO40" s="30">
        <v>4.32</v>
      </c>
      <c r="AP40" s="30">
        <v>4.32</v>
      </c>
      <c r="AQ40" s="30">
        <v>4.32</v>
      </c>
      <c r="AR40" s="30">
        <v>4.32</v>
      </c>
      <c r="AS40" s="30">
        <v>4.32</v>
      </c>
      <c r="AT40" s="30">
        <v>5.2999999999999999E-2</v>
      </c>
      <c r="AU40" s="30">
        <v>5.2999999999999999E-2</v>
      </c>
      <c r="AV40" s="30">
        <v>5.2999999999999999E-2</v>
      </c>
      <c r="AW40" s="30">
        <v>5.2999999999999999E-2</v>
      </c>
      <c r="AX40" s="30">
        <v>5.2999999999999999E-2</v>
      </c>
      <c r="AY40" s="30">
        <v>5.2999999999999999E-2</v>
      </c>
      <c r="AZ40" s="30">
        <v>5.2999999999999999E-2</v>
      </c>
      <c r="BA40" s="30">
        <v>0.3</v>
      </c>
      <c r="BB40" s="30">
        <v>0.3</v>
      </c>
      <c r="BC40" s="30">
        <v>0.3</v>
      </c>
      <c r="BD40" s="30">
        <v>0.3</v>
      </c>
      <c r="BE40" s="30">
        <v>0.3</v>
      </c>
      <c r="BF40" s="30">
        <v>0.3</v>
      </c>
      <c r="BG40" s="30">
        <v>0.3</v>
      </c>
      <c r="BH40" s="32">
        <v>0</v>
      </c>
      <c r="BI40" s="32">
        <v>0</v>
      </c>
      <c r="BJ40" s="32">
        <v>0</v>
      </c>
      <c r="BK40" s="32">
        <v>0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0</v>
      </c>
      <c r="BY40" s="32">
        <v>0</v>
      </c>
      <c r="BZ40" s="32">
        <v>0</v>
      </c>
      <c r="CA40" s="32">
        <v>0</v>
      </c>
      <c r="CB40" s="32">
        <v>0</v>
      </c>
      <c r="CC40" s="32">
        <f t="shared" si="6"/>
        <v>35.44699999999996</v>
      </c>
      <c r="CD40" s="30">
        <f t="shared" si="1"/>
        <v>141.78799999999984</v>
      </c>
      <c r="CE40" s="30">
        <f t="shared" si="2"/>
        <v>0.11257967199999987</v>
      </c>
      <c r="CF40">
        <f t="shared" si="3"/>
        <v>0</v>
      </c>
      <c r="CG40">
        <f t="shared" si="4"/>
        <v>0</v>
      </c>
      <c r="CH40">
        <f t="shared" si="5"/>
        <v>4.32</v>
      </c>
    </row>
    <row r="41" spans="1:86" ht="14.25" customHeight="1" x14ac:dyDescent="0.35">
      <c r="A41" s="81" t="s">
        <v>73</v>
      </c>
      <c r="B41" s="9">
        <v>30</v>
      </c>
      <c r="C41" s="29" t="s">
        <v>80</v>
      </c>
      <c r="D41" s="30">
        <v>0.45</v>
      </c>
      <c r="E41" s="30">
        <v>0.82</v>
      </c>
      <c r="F41" s="30">
        <v>0.6</v>
      </c>
      <c r="G41" s="30">
        <v>0.45</v>
      </c>
      <c r="H41" s="30">
        <v>0.3</v>
      </c>
      <c r="I41" s="30">
        <v>0.75</v>
      </c>
      <c r="J41" s="30">
        <v>0.6</v>
      </c>
      <c r="K41" s="30">
        <v>0.6</v>
      </c>
      <c r="L41" s="30">
        <v>1.1000000000000001</v>
      </c>
      <c r="M41" s="30">
        <v>0.8</v>
      </c>
      <c r="N41" s="30">
        <v>0.6</v>
      </c>
      <c r="O41" s="30">
        <v>0.4</v>
      </c>
      <c r="P41" s="30">
        <v>1</v>
      </c>
      <c r="Q41" s="30">
        <v>0.8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1.7999999999999999E-2</v>
      </c>
      <c r="Z41" s="30">
        <v>1.7999999999999999E-2</v>
      </c>
      <c r="AA41" s="30">
        <v>1.7999999999999999E-2</v>
      </c>
      <c r="AB41" s="30">
        <v>1.7999999999999999E-2</v>
      </c>
      <c r="AC41" s="30">
        <v>1.7999999999999999E-2</v>
      </c>
      <c r="AD41" s="30">
        <v>1.7999999999999999E-2</v>
      </c>
      <c r="AE41" s="30">
        <v>1.7999999999999999E-2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4">
        <v>4.32</v>
      </c>
      <c r="AN41" s="34">
        <v>4.32</v>
      </c>
      <c r="AO41" s="34">
        <v>4.32</v>
      </c>
      <c r="AP41" s="34">
        <v>4.32</v>
      </c>
      <c r="AQ41" s="34">
        <v>4.32</v>
      </c>
      <c r="AR41" s="34">
        <v>4.32</v>
      </c>
      <c r="AS41" s="34">
        <v>4.32</v>
      </c>
      <c r="AT41" s="30">
        <v>0.13</v>
      </c>
      <c r="AU41" s="30">
        <v>0.37</v>
      </c>
      <c r="AV41" s="30">
        <v>0.41</v>
      </c>
      <c r="AW41" s="30">
        <v>0.25</v>
      </c>
      <c r="AX41" s="30">
        <v>0.36</v>
      </c>
      <c r="AY41" s="30">
        <v>0.3</v>
      </c>
      <c r="AZ41" s="30">
        <v>0.17</v>
      </c>
      <c r="BA41" s="30">
        <v>0.3</v>
      </c>
      <c r="BB41" s="30">
        <v>0.3</v>
      </c>
      <c r="BC41" s="30">
        <v>0.3</v>
      </c>
      <c r="BD41" s="30">
        <v>0.3</v>
      </c>
      <c r="BE41" s="30">
        <v>0.3</v>
      </c>
      <c r="BF41" s="30">
        <v>0.3</v>
      </c>
      <c r="BG41" s="30">
        <v>0.3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0</v>
      </c>
      <c r="BY41" s="32">
        <v>0</v>
      </c>
      <c r="BZ41" s="32">
        <v>0</v>
      </c>
      <c r="CA41" s="32">
        <v>0</v>
      </c>
      <c r="CB41" s="32">
        <v>0</v>
      </c>
      <c r="CC41" s="32">
        <f t="shared" si="6"/>
        <v>43.725999999999978</v>
      </c>
      <c r="CD41" s="30">
        <f t="shared" si="1"/>
        <v>174.90399999999991</v>
      </c>
      <c r="CE41" s="30">
        <f t="shared" si="2"/>
        <v>0.13887377599999992</v>
      </c>
      <c r="CF41">
        <f t="shared" si="3"/>
        <v>0</v>
      </c>
      <c r="CG41">
        <f t="shared" si="4"/>
        <v>0</v>
      </c>
      <c r="CH41">
        <f t="shared" si="5"/>
        <v>4.32</v>
      </c>
    </row>
    <row r="42" spans="1:86" ht="14.25" customHeight="1" x14ac:dyDescent="0.35">
      <c r="A42" s="81" t="s">
        <v>73</v>
      </c>
      <c r="B42" s="9">
        <v>31</v>
      </c>
      <c r="C42" s="29" t="s">
        <v>81</v>
      </c>
      <c r="D42" s="30">
        <v>0.8</v>
      </c>
      <c r="E42" s="30">
        <v>0.8</v>
      </c>
      <c r="F42" s="30">
        <v>0.8</v>
      </c>
      <c r="G42" s="30">
        <v>0.8</v>
      </c>
      <c r="H42" s="30">
        <v>0.8</v>
      </c>
      <c r="I42" s="30">
        <v>0.8</v>
      </c>
      <c r="J42" s="30">
        <v>0.8</v>
      </c>
      <c r="K42" s="31">
        <v>0.1</v>
      </c>
      <c r="L42" s="31">
        <v>0.1</v>
      </c>
      <c r="M42" s="31">
        <v>0.1</v>
      </c>
      <c r="N42" s="31">
        <v>0.1</v>
      </c>
      <c r="O42" s="31">
        <v>0.1</v>
      </c>
      <c r="P42" s="31">
        <v>0.1</v>
      </c>
      <c r="Q42" s="31">
        <v>0.1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0.2</v>
      </c>
      <c r="AU42" s="30">
        <v>0.2</v>
      </c>
      <c r="AV42" s="30">
        <v>0.2</v>
      </c>
      <c r="AW42" s="30">
        <v>0.2</v>
      </c>
      <c r="AX42" s="30">
        <v>0.2</v>
      </c>
      <c r="AY42" s="30">
        <v>0.2</v>
      </c>
      <c r="AZ42" s="30">
        <v>0.2</v>
      </c>
      <c r="BA42" s="30">
        <v>0.35</v>
      </c>
      <c r="BB42" s="30">
        <v>0</v>
      </c>
      <c r="BC42" s="30">
        <v>0.35</v>
      </c>
      <c r="BD42" s="30">
        <v>0.35</v>
      </c>
      <c r="BE42" s="30">
        <v>0</v>
      </c>
      <c r="BF42" s="30">
        <v>0</v>
      </c>
      <c r="BG42" s="30">
        <v>0.35</v>
      </c>
      <c r="BH42" s="32">
        <v>0</v>
      </c>
      <c r="BI42" s="32">
        <v>0</v>
      </c>
      <c r="BJ42" s="32"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0</v>
      </c>
      <c r="BY42" s="32">
        <v>0</v>
      </c>
      <c r="BZ42" s="32">
        <v>0</v>
      </c>
      <c r="CA42" s="32">
        <v>0</v>
      </c>
      <c r="CB42" s="32">
        <v>0</v>
      </c>
      <c r="CC42" s="32">
        <f t="shared" si="6"/>
        <v>9.0999999999999979</v>
      </c>
      <c r="CD42" s="30">
        <f t="shared" si="1"/>
        <v>36.399999999999991</v>
      </c>
      <c r="CE42" s="30">
        <f t="shared" si="2"/>
        <v>2.8901599999999993E-2</v>
      </c>
      <c r="CF42">
        <f t="shared" si="3"/>
        <v>0</v>
      </c>
      <c r="CG42">
        <f t="shared" si="4"/>
        <v>0</v>
      </c>
      <c r="CH42">
        <f t="shared" si="5"/>
        <v>0</v>
      </c>
    </row>
    <row r="43" spans="1:86" ht="14.25" customHeight="1" x14ac:dyDescent="0.35">
      <c r="A43" s="82" t="s">
        <v>82</v>
      </c>
      <c r="B43" s="5">
        <v>32</v>
      </c>
      <c r="C43" s="38" t="s">
        <v>85</v>
      </c>
      <c r="D43" s="46">
        <v>4.5999999999999999E-2</v>
      </c>
      <c r="E43" s="46">
        <v>4.5999999999999999E-2</v>
      </c>
      <c r="F43" s="46">
        <v>4.5999999999999999E-2</v>
      </c>
      <c r="G43" s="46">
        <v>4.5999999999999999E-2</v>
      </c>
      <c r="H43" s="46">
        <v>4.5999999999999999E-2</v>
      </c>
      <c r="I43" s="46">
        <v>4.5999999999999999E-2</v>
      </c>
      <c r="J43" s="46">
        <v>4.5999999999999999E-2</v>
      </c>
      <c r="K43" s="43">
        <v>1.4999999999999999E-2</v>
      </c>
      <c r="L43" s="43">
        <v>1.4999999999999999E-2</v>
      </c>
      <c r="M43" s="43">
        <v>1.4999999999999999E-2</v>
      </c>
      <c r="N43" s="43">
        <v>1.4999999999999999E-2</v>
      </c>
      <c r="O43" s="43">
        <v>1.4999999999999999E-2</v>
      </c>
      <c r="P43" s="43">
        <v>1.4999999999999999E-2</v>
      </c>
      <c r="Q43" s="43">
        <v>1.4999999999999999E-2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1.7999999999999999E-2</v>
      </c>
      <c r="Z43" s="39">
        <v>1.7999999999999999E-2</v>
      </c>
      <c r="AA43" s="39">
        <v>1.7999999999999999E-2</v>
      </c>
      <c r="AB43" s="39">
        <v>1.7999999999999999E-2</v>
      </c>
      <c r="AC43" s="39">
        <v>1.7999999999999999E-2</v>
      </c>
      <c r="AD43" s="39">
        <v>1.7999999999999999E-2</v>
      </c>
      <c r="AE43" s="39">
        <v>1.7999999999999999E-2</v>
      </c>
      <c r="AF43" s="40">
        <v>0</v>
      </c>
      <c r="AG43" s="40">
        <v>0</v>
      </c>
      <c r="AH43" s="40">
        <v>0</v>
      </c>
      <c r="AI43" s="40">
        <v>0</v>
      </c>
      <c r="AJ43" s="40">
        <v>0</v>
      </c>
      <c r="AK43" s="40">
        <v>0</v>
      </c>
      <c r="AL43" s="40">
        <v>0</v>
      </c>
      <c r="AM43" s="44">
        <v>0.35</v>
      </c>
      <c r="AN43" s="44">
        <v>0.35</v>
      </c>
      <c r="AO43" s="44">
        <v>0.35</v>
      </c>
      <c r="AP43" s="44">
        <v>0.35</v>
      </c>
      <c r="AQ43" s="44">
        <v>0.35</v>
      </c>
      <c r="AR43" s="44">
        <v>0.35</v>
      </c>
      <c r="AS43" s="44">
        <v>0.35</v>
      </c>
      <c r="AT43" s="45">
        <v>0.09</v>
      </c>
      <c r="AU43" s="45">
        <v>0.09</v>
      </c>
      <c r="AV43" s="45">
        <v>0.09</v>
      </c>
      <c r="AW43" s="45">
        <v>0.09</v>
      </c>
      <c r="AX43" s="45">
        <v>0.09</v>
      </c>
      <c r="AY43" s="45">
        <v>0.09</v>
      </c>
      <c r="AZ43" s="45">
        <v>0.09</v>
      </c>
      <c r="BA43" s="44">
        <v>0.35</v>
      </c>
      <c r="BB43" s="41">
        <v>0</v>
      </c>
      <c r="BC43" s="44">
        <v>0.35</v>
      </c>
      <c r="BD43" s="41">
        <v>0</v>
      </c>
      <c r="BE43" s="41">
        <v>0</v>
      </c>
      <c r="BF43" s="44">
        <v>0.35</v>
      </c>
      <c r="BG43" s="41">
        <v>0</v>
      </c>
      <c r="BH43" s="42">
        <v>0</v>
      </c>
      <c r="BI43" s="42">
        <v>0</v>
      </c>
      <c r="BJ43" s="42">
        <v>0</v>
      </c>
      <c r="BK43" s="42">
        <v>0</v>
      </c>
      <c r="BL43" s="42">
        <v>0</v>
      </c>
      <c r="BM43" s="42">
        <v>0</v>
      </c>
      <c r="BN43" s="42">
        <v>0</v>
      </c>
      <c r="BO43" s="42">
        <v>0</v>
      </c>
      <c r="BP43" s="42">
        <v>0</v>
      </c>
      <c r="BQ43" s="42">
        <v>0</v>
      </c>
      <c r="BR43" s="42">
        <v>0</v>
      </c>
      <c r="BS43" s="42">
        <v>0</v>
      </c>
      <c r="BT43" s="42">
        <v>0</v>
      </c>
      <c r="BU43" s="42">
        <v>0</v>
      </c>
      <c r="BV43" s="42">
        <v>0</v>
      </c>
      <c r="BW43" s="42">
        <v>0</v>
      </c>
      <c r="BX43" s="42">
        <v>0</v>
      </c>
      <c r="BY43" s="42">
        <v>0</v>
      </c>
      <c r="BZ43" s="42">
        <v>0</v>
      </c>
      <c r="CA43" s="42">
        <v>0</v>
      </c>
      <c r="CB43" s="42">
        <v>0</v>
      </c>
      <c r="CC43" s="47">
        <f t="shared" si="6"/>
        <v>4.6829999999999989</v>
      </c>
      <c r="CD43" s="40">
        <f t="shared" si="1"/>
        <v>18.731999999999996</v>
      </c>
      <c r="CE43" s="40">
        <f t="shared" si="2"/>
        <v>1.4873207999999997E-2</v>
      </c>
      <c r="CF43">
        <f t="shared" si="3"/>
        <v>0</v>
      </c>
      <c r="CG43">
        <f t="shared" si="4"/>
        <v>0</v>
      </c>
      <c r="CH43">
        <f t="shared" si="5"/>
        <v>0.35000000000000003</v>
      </c>
    </row>
    <row r="44" spans="1:86" ht="14.25" customHeight="1" x14ac:dyDescent="0.35">
      <c r="D44" s="113" t="s">
        <v>7</v>
      </c>
      <c r="E44" s="114"/>
      <c r="F44" s="114"/>
      <c r="G44" s="114"/>
      <c r="H44" s="114"/>
      <c r="I44" s="114"/>
      <c r="J44" s="114"/>
      <c r="K44" s="113" t="s">
        <v>8</v>
      </c>
      <c r="L44" s="114"/>
      <c r="M44" s="114"/>
      <c r="N44" s="114"/>
      <c r="O44" s="114"/>
      <c r="P44" s="114"/>
      <c r="Q44" s="114"/>
      <c r="R44" s="113" t="s">
        <v>9</v>
      </c>
      <c r="S44" s="114"/>
      <c r="T44" s="114"/>
      <c r="U44" s="114"/>
      <c r="V44" s="114"/>
      <c r="W44" s="114"/>
      <c r="X44" s="114"/>
      <c r="Y44" s="113" t="s">
        <v>10</v>
      </c>
      <c r="Z44" s="114"/>
      <c r="AA44" s="114"/>
      <c r="AB44" s="114"/>
      <c r="AC44" s="114"/>
      <c r="AD44" s="114"/>
      <c r="AE44" s="114"/>
      <c r="AF44" s="113" t="s">
        <v>11</v>
      </c>
      <c r="AG44" s="114"/>
      <c r="AH44" s="114"/>
      <c r="AI44" s="114"/>
      <c r="AJ44" s="114"/>
      <c r="AK44" s="114"/>
      <c r="AL44" s="114"/>
      <c r="AM44" s="113" t="s">
        <v>12</v>
      </c>
      <c r="AN44" s="114"/>
      <c r="AO44" s="114"/>
      <c r="AP44" s="114"/>
      <c r="AQ44" s="114"/>
      <c r="AR44" s="114"/>
      <c r="AS44" s="114"/>
      <c r="AT44" s="113" t="s">
        <v>13</v>
      </c>
      <c r="AU44" s="114"/>
      <c r="AV44" s="114"/>
      <c r="AW44" s="114"/>
      <c r="AX44" s="114"/>
      <c r="AY44" s="114"/>
      <c r="AZ44" s="114"/>
      <c r="BA44" s="113" t="s">
        <v>14</v>
      </c>
      <c r="BB44" s="114"/>
      <c r="BC44" s="114"/>
      <c r="BD44" s="114"/>
      <c r="BE44" s="114"/>
      <c r="BF44" s="114"/>
      <c r="BG44" s="114"/>
      <c r="BH44" s="113" t="s">
        <v>15</v>
      </c>
      <c r="BI44" s="114"/>
      <c r="BJ44" s="114"/>
      <c r="BK44" s="114"/>
      <c r="BL44" s="114"/>
      <c r="BM44" s="114"/>
      <c r="BN44" s="114"/>
      <c r="BO44" s="113" t="s">
        <v>16</v>
      </c>
      <c r="BP44" s="114"/>
      <c r="BQ44" s="114"/>
      <c r="BR44" s="114"/>
      <c r="BS44" s="114"/>
      <c r="BT44" s="114"/>
      <c r="BU44" s="114"/>
      <c r="BV44" s="113" t="s">
        <v>17</v>
      </c>
      <c r="BW44" s="114"/>
      <c r="BX44" s="114"/>
      <c r="BY44" s="114"/>
      <c r="BZ44" s="114"/>
      <c r="CA44" s="114"/>
      <c r="CB44" s="114"/>
    </row>
    <row r="45" spans="1:86" ht="23.15" customHeight="1" x14ac:dyDescent="0.35">
      <c r="C45" s="56" t="s">
        <v>98</v>
      </c>
      <c r="D45" s="58">
        <f>SUM(D13:D43)</f>
        <v>2.9010000000000002</v>
      </c>
      <c r="E45" s="58">
        <f t="shared" ref="E45:AJ45" si="22">SUM(E12:E43)</f>
        <v>3.8409999999999997</v>
      </c>
      <c r="F45" s="58">
        <f t="shared" si="22"/>
        <v>3.2309999999999994</v>
      </c>
      <c r="G45" s="58">
        <f t="shared" si="22"/>
        <v>2.8610000000000002</v>
      </c>
      <c r="H45" s="58">
        <f t="shared" si="22"/>
        <v>2.6090000000000004</v>
      </c>
      <c r="I45" s="58">
        <f t="shared" si="22"/>
        <v>3.9929999999999999</v>
      </c>
      <c r="J45" s="58">
        <f t="shared" si="22"/>
        <v>3.6789999999999998</v>
      </c>
      <c r="K45" s="59">
        <f t="shared" si="22"/>
        <v>4.2859999999999996</v>
      </c>
      <c r="L45" s="58">
        <f t="shared" si="22"/>
        <v>4.8169999999999993</v>
      </c>
      <c r="M45" s="58">
        <f t="shared" si="22"/>
        <v>3.5070000000000006</v>
      </c>
      <c r="N45" s="59">
        <f t="shared" si="22"/>
        <v>3.1640000000000006</v>
      </c>
      <c r="O45" s="58">
        <f t="shared" si="22"/>
        <v>3.2810000000000006</v>
      </c>
      <c r="P45" s="58">
        <f t="shared" si="22"/>
        <v>4.4399999999999986</v>
      </c>
      <c r="Q45" s="59">
        <f t="shared" si="22"/>
        <v>3.4240000000000004</v>
      </c>
      <c r="R45" s="58">
        <f t="shared" si="22"/>
        <v>68.415000000000006</v>
      </c>
      <c r="S45" s="58">
        <f t="shared" si="22"/>
        <v>59.824999999999989</v>
      </c>
      <c r="T45" s="59">
        <f t="shared" si="22"/>
        <v>67.99499999999999</v>
      </c>
      <c r="U45" s="58">
        <f t="shared" si="22"/>
        <v>73.375</v>
      </c>
      <c r="V45" s="58">
        <f t="shared" si="22"/>
        <v>65.015000000000001</v>
      </c>
      <c r="W45" s="59">
        <f t="shared" si="22"/>
        <v>65.864999999999995</v>
      </c>
      <c r="X45" s="58">
        <f t="shared" si="22"/>
        <v>60.924999999999997</v>
      </c>
      <c r="Y45" s="58">
        <f t="shared" si="22"/>
        <v>6.8823999999999979</v>
      </c>
      <c r="Z45" s="59">
        <f t="shared" si="22"/>
        <v>7.1753999999999989</v>
      </c>
      <c r="AA45" s="58">
        <f t="shared" si="22"/>
        <v>6.5223999999999975</v>
      </c>
      <c r="AB45" s="58">
        <f t="shared" si="22"/>
        <v>7.3023999999999969</v>
      </c>
      <c r="AC45" s="59">
        <f t="shared" si="22"/>
        <v>7.8623999999999974</v>
      </c>
      <c r="AD45" s="58">
        <f t="shared" si="22"/>
        <v>6.127399999999998</v>
      </c>
      <c r="AE45" s="58">
        <f t="shared" si="22"/>
        <v>6.4053999999999984</v>
      </c>
      <c r="AF45" s="59">
        <f t="shared" si="22"/>
        <v>0.23299999999999998</v>
      </c>
      <c r="AG45" s="58">
        <f t="shared" si="22"/>
        <v>0.14899999999999999</v>
      </c>
      <c r="AH45" s="58">
        <f t="shared" si="22"/>
        <v>0.30200000000000005</v>
      </c>
      <c r="AI45" s="59">
        <f t="shared" si="22"/>
        <v>0.33899999999999997</v>
      </c>
      <c r="AJ45" s="58">
        <f t="shared" si="22"/>
        <v>0.33400000000000002</v>
      </c>
      <c r="AK45" s="58">
        <f t="shared" ref="AK45:BP45" si="23">SUM(AK12:AK43)</f>
        <v>0.33899999999999997</v>
      </c>
      <c r="AL45" s="59">
        <f t="shared" si="23"/>
        <v>35.113999999999997</v>
      </c>
      <c r="AM45" s="58">
        <f t="shared" si="23"/>
        <v>41.445</v>
      </c>
      <c r="AN45" s="58">
        <f t="shared" si="23"/>
        <v>42.720000000000006</v>
      </c>
      <c r="AO45" s="59">
        <f t="shared" si="23"/>
        <v>42.720000000000006</v>
      </c>
      <c r="AP45" s="58">
        <f t="shared" si="23"/>
        <v>42.720000000000006</v>
      </c>
      <c r="AQ45" s="58">
        <f t="shared" si="23"/>
        <v>42.720000000000006</v>
      </c>
      <c r="AR45" s="59">
        <f t="shared" si="23"/>
        <v>42.720000000000006</v>
      </c>
      <c r="AS45" s="58">
        <f t="shared" si="23"/>
        <v>42.720000000000006</v>
      </c>
      <c r="AT45" s="58">
        <f t="shared" si="23"/>
        <v>7.5571000000000002</v>
      </c>
      <c r="AU45" s="59">
        <f t="shared" si="23"/>
        <v>7.5510999999999999</v>
      </c>
      <c r="AV45" s="58">
        <f t="shared" si="23"/>
        <v>7.1140999999999996</v>
      </c>
      <c r="AW45" s="58">
        <f t="shared" si="23"/>
        <v>6.9840999999999998</v>
      </c>
      <c r="AX45" s="59">
        <f t="shared" si="23"/>
        <v>6.9211</v>
      </c>
      <c r="AY45" s="58">
        <f t="shared" si="23"/>
        <v>7.2781000000000002</v>
      </c>
      <c r="AZ45" s="58">
        <f t="shared" si="23"/>
        <v>7.0200999999999993</v>
      </c>
      <c r="BA45" s="59">
        <f t="shared" si="23"/>
        <v>8.3199999999999985</v>
      </c>
      <c r="BB45" s="58">
        <f t="shared" si="23"/>
        <v>7.7449999999999992</v>
      </c>
      <c r="BC45" s="58">
        <f t="shared" si="23"/>
        <v>6.9299999999999979</v>
      </c>
      <c r="BD45" s="59">
        <f t="shared" si="23"/>
        <v>7.0699999999999985</v>
      </c>
      <c r="BE45" s="58">
        <f t="shared" si="23"/>
        <v>6.1949999999999994</v>
      </c>
      <c r="BF45" s="58">
        <f t="shared" si="23"/>
        <v>7.5849999999999991</v>
      </c>
      <c r="BG45" s="59">
        <f t="shared" si="23"/>
        <v>6.544999999999999</v>
      </c>
      <c r="BH45" s="58">
        <f t="shared" si="23"/>
        <v>0.73499999999999999</v>
      </c>
      <c r="BI45" s="58">
        <f t="shared" si="23"/>
        <v>7.1000000000000008E-2</v>
      </c>
      <c r="BJ45" s="59">
        <f t="shared" si="23"/>
        <v>0.77100000000000002</v>
      </c>
      <c r="BK45" s="58">
        <f t="shared" si="23"/>
        <v>0.17499999999999999</v>
      </c>
      <c r="BL45" s="58">
        <f t="shared" si="23"/>
        <v>0.88500000000000001</v>
      </c>
      <c r="BM45" s="59">
        <f t="shared" si="23"/>
        <v>0.99999999999999989</v>
      </c>
      <c r="BN45" s="58">
        <f t="shared" si="23"/>
        <v>0.24299999999999999</v>
      </c>
      <c r="BO45" s="58">
        <f t="shared" si="23"/>
        <v>3.7499999999999999E-2</v>
      </c>
      <c r="BP45" s="59">
        <f t="shared" si="23"/>
        <v>0</v>
      </c>
      <c r="BQ45" s="58">
        <f t="shared" ref="BQ45:CB45" si="24">SUM(BQ12:BQ43)</f>
        <v>0</v>
      </c>
      <c r="BR45" s="58">
        <f t="shared" si="24"/>
        <v>0</v>
      </c>
      <c r="BS45" s="61">
        <f t="shared" si="24"/>
        <v>0</v>
      </c>
      <c r="BT45" s="58">
        <f t="shared" si="24"/>
        <v>0</v>
      </c>
      <c r="BU45" s="58">
        <f t="shared" si="24"/>
        <v>0.5</v>
      </c>
      <c r="BV45" s="59">
        <f t="shared" si="24"/>
        <v>0.75</v>
      </c>
      <c r="BW45" s="58">
        <f t="shared" si="24"/>
        <v>0.5</v>
      </c>
      <c r="BX45" s="58">
        <f t="shared" si="24"/>
        <v>0.35</v>
      </c>
      <c r="BY45" s="59">
        <f t="shared" si="24"/>
        <v>0.4</v>
      </c>
      <c r="BZ45" s="58">
        <f t="shared" si="24"/>
        <v>0.75</v>
      </c>
      <c r="CA45" s="58">
        <f t="shared" si="24"/>
        <v>0.75</v>
      </c>
      <c r="CB45" s="59">
        <f t="shared" si="24"/>
        <v>0.5</v>
      </c>
    </row>
    <row r="46" spans="1:86" ht="23.15" customHeight="1" x14ac:dyDescent="0.35">
      <c r="C46" s="60" t="s">
        <v>101</v>
      </c>
      <c r="D46" s="58">
        <f t="shared" ref="D46:Q46" si="25">D45*0.000794</f>
        <v>2.3033940000000003E-3</v>
      </c>
      <c r="E46" s="58">
        <f t="shared" si="25"/>
        <v>3.049754E-3</v>
      </c>
      <c r="F46" s="58">
        <f t="shared" si="25"/>
        <v>2.5654139999999994E-3</v>
      </c>
      <c r="G46" s="58">
        <f t="shared" si="25"/>
        <v>2.2716340000000002E-3</v>
      </c>
      <c r="H46" s="58">
        <f t="shared" si="25"/>
        <v>2.0715460000000005E-3</v>
      </c>
      <c r="I46" s="58">
        <f t="shared" si="25"/>
        <v>3.1704419999999999E-3</v>
      </c>
      <c r="J46" s="58">
        <f t="shared" si="25"/>
        <v>2.921126E-3</v>
      </c>
      <c r="K46" s="59">
        <f t="shared" si="25"/>
        <v>3.4030839999999998E-3</v>
      </c>
      <c r="L46" s="58">
        <f t="shared" si="25"/>
        <v>3.8246979999999996E-3</v>
      </c>
      <c r="M46" s="59">
        <f t="shared" si="25"/>
        <v>2.7845580000000003E-3</v>
      </c>
      <c r="N46" s="58">
        <f t="shared" si="25"/>
        <v>2.5122160000000003E-3</v>
      </c>
      <c r="O46" s="59">
        <f t="shared" si="25"/>
        <v>2.6051140000000004E-3</v>
      </c>
      <c r="P46" s="58">
        <f t="shared" si="25"/>
        <v>3.5253599999999991E-3</v>
      </c>
      <c r="Q46" s="59">
        <f t="shared" si="25"/>
        <v>2.7186560000000003E-3</v>
      </c>
      <c r="R46" s="58">
        <f>R45*0.000794</f>
        <v>5.4321510000000003E-2</v>
      </c>
      <c r="S46" s="58">
        <f>S45*0.000794</f>
        <v>4.7501049999999989E-2</v>
      </c>
      <c r="T46" s="58">
        <f t="shared" ref="T46:X46" si="26">T45*0.000794</f>
        <v>5.3988029999999992E-2</v>
      </c>
      <c r="U46" s="58">
        <f t="shared" si="26"/>
        <v>5.8259749999999999E-2</v>
      </c>
      <c r="V46" s="58">
        <f t="shared" si="26"/>
        <v>5.162191E-2</v>
      </c>
      <c r="W46" s="58">
        <f t="shared" si="26"/>
        <v>5.2296809999999999E-2</v>
      </c>
      <c r="X46" s="58">
        <f t="shared" si="26"/>
        <v>4.8374449999999999E-2</v>
      </c>
      <c r="Y46" s="58">
        <f>Y45*0.000794</f>
        <v>5.4646255999999983E-3</v>
      </c>
      <c r="Z46" s="58">
        <f>Z45*0.000794</f>
        <v>5.6972675999999991E-3</v>
      </c>
      <c r="AA46" s="58">
        <f t="shared" ref="AA46:AE46" si="27">AA45*0.000794</f>
        <v>5.1787855999999985E-3</v>
      </c>
      <c r="AB46" s="58">
        <f t="shared" si="27"/>
        <v>5.7981055999999972E-3</v>
      </c>
      <c r="AC46" s="58">
        <f t="shared" si="27"/>
        <v>6.2427455999999977E-3</v>
      </c>
      <c r="AD46" s="58">
        <f t="shared" si="27"/>
        <v>4.8651555999999988E-3</v>
      </c>
      <c r="AE46" s="58">
        <f t="shared" si="27"/>
        <v>5.0858875999999983E-3</v>
      </c>
      <c r="AF46" s="62">
        <f>AF45*0.000794</f>
        <v>1.85002E-4</v>
      </c>
      <c r="AG46" s="62">
        <f>AG45*0.000794</f>
        <v>1.1830599999999999E-4</v>
      </c>
      <c r="AH46" s="62">
        <f t="shared" ref="AH46:AL46" si="28">AH45*0.000794</f>
        <v>2.3978800000000003E-4</v>
      </c>
      <c r="AI46" s="62">
        <f t="shared" si="28"/>
        <v>2.6916599999999999E-4</v>
      </c>
      <c r="AJ46" s="62">
        <f t="shared" si="28"/>
        <v>2.6519600000000004E-4</v>
      </c>
      <c r="AK46" s="62">
        <f t="shared" si="28"/>
        <v>2.6916599999999999E-4</v>
      </c>
      <c r="AL46" s="62">
        <f t="shared" si="28"/>
        <v>2.7880515999999998E-2</v>
      </c>
      <c r="AM46" s="58">
        <f>AM45*0.000794</f>
        <v>3.2907329999999999E-2</v>
      </c>
      <c r="AN46" s="58">
        <f>AN45*0.000794</f>
        <v>3.3919680000000008E-2</v>
      </c>
      <c r="AO46" s="58">
        <f t="shared" ref="AO46:AS46" si="29">AO45*0.000794</f>
        <v>3.3919680000000008E-2</v>
      </c>
      <c r="AP46" s="58">
        <f t="shared" si="29"/>
        <v>3.3919680000000008E-2</v>
      </c>
      <c r="AQ46" s="58">
        <f t="shared" si="29"/>
        <v>3.3919680000000008E-2</v>
      </c>
      <c r="AR46" s="58">
        <f t="shared" si="29"/>
        <v>3.3919680000000008E-2</v>
      </c>
      <c r="AS46" s="58">
        <f t="shared" si="29"/>
        <v>3.3919680000000008E-2</v>
      </c>
      <c r="AT46" s="58">
        <f>AT45*0.000794</f>
        <v>6.0003373999999998E-3</v>
      </c>
      <c r="AU46" s="58">
        <f>AU45*0.000794</f>
        <v>5.9955733999999998E-3</v>
      </c>
      <c r="AV46" s="58">
        <f t="shared" ref="AV46:AZ46" si="30">AV45*0.000794</f>
        <v>5.6485953999999994E-3</v>
      </c>
      <c r="AW46" s="58">
        <f t="shared" si="30"/>
        <v>5.5453754000000001E-3</v>
      </c>
      <c r="AX46" s="58">
        <f t="shared" si="30"/>
        <v>5.4953533999999998E-3</v>
      </c>
      <c r="AY46" s="58">
        <f t="shared" si="30"/>
        <v>5.7788114000000002E-3</v>
      </c>
      <c r="AZ46" s="58">
        <f t="shared" si="30"/>
        <v>5.5739593999999991E-3</v>
      </c>
      <c r="BA46" s="59">
        <f>BA45*0.000794</f>
        <v>6.6060799999999986E-3</v>
      </c>
      <c r="BB46" s="59">
        <f>BB45*0.000794</f>
        <v>6.1495299999999994E-3</v>
      </c>
      <c r="BC46" s="59">
        <f t="shared" ref="BC46:BG46" si="31">BC45*0.000794</f>
        <v>5.5024199999999983E-3</v>
      </c>
      <c r="BD46" s="59">
        <f t="shared" si="31"/>
        <v>5.6135799999999991E-3</v>
      </c>
      <c r="BE46" s="59">
        <f t="shared" si="31"/>
        <v>4.9188299999999999E-3</v>
      </c>
      <c r="BF46" s="59">
        <f t="shared" si="31"/>
        <v>6.0224899999999993E-3</v>
      </c>
      <c r="BG46" s="59">
        <f t="shared" si="31"/>
        <v>5.1967299999999992E-3</v>
      </c>
      <c r="BH46" s="58">
        <f>BH45*0.000794</f>
        <v>5.8359000000000004E-4</v>
      </c>
      <c r="BI46" s="58">
        <f>BI45*0.000794</f>
        <v>5.6374000000000006E-5</v>
      </c>
      <c r="BJ46" s="58">
        <f t="shared" ref="BJ46:BN46" si="32">BJ45*0.000794</f>
        <v>6.1217400000000005E-4</v>
      </c>
      <c r="BK46" s="58">
        <f t="shared" si="32"/>
        <v>1.3894999999999999E-4</v>
      </c>
      <c r="BL46" s="58">
        <f t="shared" si="32"/>
        <v>7.0268999999999996E-4</v>
      </c>
      <c r="BM46" s="58">
        <f t="shared" si="32"/>
        <v>7.9399999999999989E-4</v>
      </c>
      <c r="BN46" s="58">
        <f t="shared" si="32"/>
        <v>1.9294199999999998E-4</v>
      </c>
      <c r="BO46" s="63">
        <f>BO45*0.000794</f>
        <v>2.9774999999999999E-5</v>
      </c>
      <c r="BP46" s="58">
        <f t="shared" ref="BP46:BU46" si="33">BP45*0.000794</f>
        <v>0</v>
      </c>
      <c r="BQ46" s="63">
        <f t="shared" si="33"/>
        <v>0</v>
      </c>
      <c r="BR46" s="58">
        <f t="shared" si="33"/>
        <v>0</v>
      </c>
      <c r="BS46" s="64">
        <f t="shared" si="33"/>
        <v>0</v>
      </c>
      <c r="BT46" s="58">
        <f t="shared" si="33"/>
        <v>0</v>
      </c>
      <c r="BU46" s="63">
        <f t="shared" si="33"/>
        <v>3.97E-4</v>
      </c>
      <c r="BV46" s="65">
        <f>BV45*0.000794</f>
        <v>5.955E-4</v>
      </c>
      <c r="BW46" s="65">
        <f>BW45*0.000794</f>
        <v>3.97E-4</v>
      </c>
      <c r="BX46" s="65">
        <f t="shared" ref="BX46:CB46" si="34">BX45*0.000794</f>
        <v>2.7789999999999998E-4</v>
      </c>
      <c r="BY46" s="65">
        <f t="shared" si="34"/>
        <v>3.1760000000000002E-4</v>
      </c>
      <c r="BZ46" s="65">
        <f t="shared" si="34"/>
        <v>5.955E-4</v>
      </c>
      <c r="CA46" s="65">
        <f t="shared" si="34"/>
        <v>5.955E-4</v>
      </c>
      <c r="CB46" s="65">
        <f t="shared" si="34"/>
        <v>3.97E-4</v>
      </c>
    </row>
    <row r="47" spans="1:86" ht="20.5" customHeight="1" x14ac:dyDescent="0.35">
      <c r="C47" s="57" t="s">
        <v>99</v>
      </c>
      <c r="D47" s="110">
        <f>SUM(D45:J45)*4</f>
        <v>92.46</v>
      </c>
      <c r="E47" s="111"/>
      <c r="F47" s="111"/>
      <c r="G47" s="111"/>
      <c r="H47" s="111"/>
      <c r="I47" s="111"/>
      <c r="J47" s="111"/>
      <c r="K47" s="112">
        <f>SUM(K45:Q45)*4</f>
        <v>107.67599999999999</v>
      </c>
      <c r="L47" s="111"/>
      <c r="M47" s="111"/>
      <c r="N47" s="111"/>
      <c r="O47" s="111"/>
      <c r="P47" s="111"/>
      <c r="Q47" s="111"/>
      <c r="R47" s="110">
        <f>SUM(R45:X45)*4</f>
        <v>1845.66</v>
      </c>
      <c r="S47" s="111"/>
      <c r="T47" s="111"/>
      <c r="U47" s="111"/>
      <c r="V47" s="111"/>
      <c r="W47" s="111"/>
      <c r="X47" s="111"/>
      <c r="Y47" s="112">
        <f>SUM(Y45:AE45)*4</f>
        <v>193.11119999999994</v>
      </c>
      <c r="Z47" s="111"/>
      <c r="AA47" s="111"/>
      <c r="AB47" s="111"/>
      <c r="AC47" s="111"/>
      <c r="AD47" s="111"/>
      <c r="AE47" s="111"/>
      <c r="AF47" s="110">
        <f>SUM(AF45:AL45)*4</f>
        <v>147.23999999999998</v>
      </c>
      <c r="AG47" s="111"/>
      <c r="AH47" s="111"/>
      <c r="AI47" s="111"/>
      <c r="AJ47" s="111"/>
      <c r="AK47" s="111"/>
      <c r="AL47" s="111"/>
      <c r="AM47" s="112">
        <f>SUM(AM45:AS45)*4</f>
        <v>1191.0600000000002</v>
      </c>
      <c r="AN47" s="111"/>
      <c r="AO47" s="111"/>
      <c r="AP47" s="111"/>
      <c r="AQ47" s="111"/>
      <c r="AR47" s="111"/>
      <c r="AS47" s="111"/>
      <c r="AT47" s="110">
        <f>SUM(AT45:AZ45)*4</f>
        <v>201.70280000000002</v>
      </c>
      <c r="AU47" s="111"/>
      <c r="AV47" s="111"/>
      <c r="AW47" s="111"/>
      <c r="AX47" s="111"/>
      <c r="AY47" s="111"/>
      <c r="AZ47" s="111"/>
      <c r="BA47" s="112">
        <f>SUM(BA45:BG45)*4</f>
        <v>201.56</v>
      </c>
      <c r="BB47" s="111"/>
      <c r="BC47" s="111"/>
      <c r="BD47" s="111"/>
      <c r="BE47" s="111"/>
      <c r="BF47" s="111"/>
      <c r="BG47" s="111"/>
      <c r="BH47" s="110">
        <f>SUM(BH45:BN45)*4</f>
        <v>15.52</v>
      </c>
      <c r="BI47" s="111"/>
      <c r="BJ47" s="111"/>
      <c r="BK47" s="111"/>
      <c r="BL47" s="111"/>
      <c r="BM47" s="111"/>
      <c r="BN47" s="111"/>
      <c r="BO47" s="112">
        <f>SUM(BO45:BU45)*4</f>
        <v>2.15</v>
      </c>
      <c r="BP47" s="111"/>
      <c r="BQ47" s="111"/>
      <c r="BR47" s="111"/>
      <c r="BS47" s="111"/>
      <c r="BT47" s="111"/>
      <c r="BU47" s="111"/>
      <c r="BV47" s="110">
        <f>SUM(BV45:CB45)*4</f>
        <v>16</v>
      </c>
      <c r="BW47" s="111"/>
      <c r="BX47" s="111"/>
      <c r="BY47" s="111"/>
      <c r="BZ47" s="111"/>
      <c r="CA47" s="111"/>
      <c r="CB47" s="111"/>
    </row>
    <row r="48" spans="1:86" ht="22.5" customHeight="1" x14ac:dyDescent="0.35">
      <c r="C48" t="s">
        <v>100</v>
      </c>
      <c r="D48" s="110">
        <f>D47*0.000794</f>
        <v>7.3413239999999991E-2</v>
      </c>
      <c r="E48" s="111"/>
      <c r="F48" s="111"/>
      <c r="G48" s="111"/>
      <c r="H48" s="111"/>
      <c r="I48" s="111"/>
      <c r="J48" s="111"/>
      <c r="K48" s="112">
        <f>K47*0.000794</f>
        <v>8.5494743999999984E-2</v>
      </c>
      <c r="L48" s="111"/>
      <c r="M48" s="111"/>
      <c r="N48" s="111"/>
      <c r="O48" s="111"/>
      <c r="P48" s="111"/>
      <c r="Q48" s="111"/>
      <c r="R48" s="110">
        <f t="shared" ref="R48" si="35">R47*0.000794</f>
        <v>1.46545404</v>
      </c>
      <c r="S48" s="111"/>
      <c r="T48" s="111"/>
      <c r="U48" s="111"/>
      <c r="V48" s="111"/>
      <c r="W48" s="111"/>
      <c r="X48" s="111"/>
      <c r="Y48" s="112">
        <f t="shared" ref="Y48" si="36">Y47*0.000794</f>
        <v>0.15333029279999996</v>
      </c>
      <c r="Z48" s="111"/>
      <c r="AA48" s="111"/>
      <c r="AB48" s="111"/>
      <c r="AC48" s="111"/>
      <c r="AD48" s="111"/>
      <c r="AE48" s="111"/>
      <c r="AF48" s="110">
        <f t="shared" ref="AF48" si="37">AF47*0.000794</f>
        <v>0.11690855999999998</v>
      </c>
      <c r="AG48" s="111"/>
      <c r="AH48" s="111"/>
      <c r="AI48" s="111"/>
      <c r="AJ48" s="111"/>
      <c r="AK48" s="111"/>
      <c r="AL48" s="111"/>
      <c r="AM48" s="112">
        <f t="shared" ref="AM48" si="38">AM47*0.000794</f>
        <v>0.94570164000000012</v>
      </c>
      <c r="AN48" s="111"/>
      <c r="AO48" s="111"/>
      <c r="AP48" s="111"/>
      <c r="AQ48" s="111"/>
      <c r="AR48" s="111"/>
      <c r="AS48" s="111"/>
      <c r="AT48" s="110">
        <f t="shared" ref="AT48" si="39">AT47*0.000794</f>
        <v>0.16015202320000002</v>
      </c>
      <c r="AU48" s="111"/>
      <c r="AV48" s="111"/>
      <c r="AW48" s="111"/>
      <c r="AX48" s="111"/>
      <c r="AY48" s="111"/>
      <c r="AZ48" s="111"/>
      <c r="BA48" s="112">
        <f t="shared" ref="BA48" si="40">BA47*0.000794</f>
        <v>0.16003864000000001</v>
      </c>
      <c r="BB48" s="111"/>
      <c r="BC48" s="111"/>
      <c r="BD48" s="111"/>
      <c r="BE48" s="111"/>
      <c r="BF48" s="111"/>
      <c r="BG48" s="111"/>
      <c r="BH48" s="110">
        <f t="shared" ref="BH48" si="41">BH47*0.000794</f>
        <v>1.232288E-2</v>
      </c>
      <c r="BI48" s="111"/>
      <c r="BJ48" s="111"/>
      <c r="BK48" s="111"/>
      <c r="BL48" s="111"/>
      <c r="BM48" s="111"/>
      <c r="BN48" s="111"/>
      <c r="BO48" s="112">
        <f t="shared" ref="BO48" si="42">BO47*0.000794</f>
        <v>1.7071E-3</v>
      </c>
      <c r="BP48" s="111"/>
      <c r="BQ48" s="111"/>
      <c r="BR48" s="111"/>
      <c r="BS48" s="111"/>
      <c r="BT48" s="111"/>
      <c r="BU48" s="111"/>
      <c r="BV48" s="110">
        <f t="shared" ref="BV48" si="43">BV47*0.000794</f>
        <v>1.2704E-2</v>
      </c>
      <c r="BW48" s="111"/>
      <c r="BX48" s="111"/>
      <c r="BY48" s="111"/>
      <c r="BZ48" s="111"/>
      <c r="CA48" s="111"/>
      <c r="CB48" s="111"/>
      <c r="CC48">
        <f>SUM(D48:CB48)</f>
        <v>3.1872271600000004</v>
      </c>
    </row>
    <row r="49" spans="3:80" ht="22.5" customHeight="1" x14ac:dyDescent="0.35">
      <c r="C49" t="s">
        <v>117</v>
      </c>
      <c r="D49" s="118">
        <f>D48*12</f>
        <v>0.88095887999999989</v>
      </c>
      <c r="E49" s="118"/>
      <c r="F49" s="118"/>
      <c r="G49" s="118"/>
      <c r="H49" s="118"/>
      <c r="I49" s="118"/>
      <c r="J49" s="118"/>
      <c r="K49" s="120">
        <f>K48*12</f>
        <v>1.0259369279999997</v>
      </c>
      <c r="L49" s="120"/>
      <c r="M49" s="120"/>
      <c r="N49" s="120"/>
      <c r="O49" s="120"/>
      <c r="P49" s="120"/>
      <c r="Q49" s="120"/>
      <c r="R49" s="118">
        <f t="shared" ref="R49" si="44">R48*12</f>
        <v>17.58544848</v>
      </c>
      <c r="S49" s="118"/>
      <c r="T49" s="118"/>
      <c r="U49" s="118"/>
      <c r="V49" s="118"/>
      <c r="W49" s="118"/>
      <c r="X49" s="118"/>
      <c r="Y49" s="120">
        <f t="shared" ref="Y49" si="45">Y48*12</f>
        <v>1.8399635135999994</v>
      </c>
      <c r="Z49" s="120"/>
      <c r="AA49" s="120"/>
      <c r="AB49" s="120"/>
      <c r="AC49" s="120"/>
      <c r="AD49" s="120"/>
      <c r="AE49" s="120"/>
      <c r="AF49" s="118">
        <f t="shared" ref="AF49" si="46">AF48*12</f>
        <v>1.4029027199999997</v>
      </c>
      <c r="AG49" s="118"/>
      <c r="AH49" s="118"/>
      <c r="AI49" s="118"/>
      <c r="AJ49" s="118"/>
      <c r="AK49" s="118"/>
      <c r="AL49" s="118"/>
      <c r="AM49" s="120">
        <f t="shared" ref="AM49" si="47">AM48*12</f>
        <v>11.348419680000001</v>
      </c>
      <c r="AN49" s="120"/>
      <c r="AO49" s="120"/>
      <c r="AP49" s="120"/>
      <c r="AQ49" s="120"/>
      <c r="AR49" s="120"/>
      <c r="AS49" s="120"/>
      <c r="AT49" s="118">
        <f t="shared" ref="AT49" si="48">AT48*12</f>
        <v>1.9218242784000004</v>
      </c>
      <c r="AU49" s="118"/>
      <c r="AV49" s="118"/>
      <c r="AW49" s="118"/>
      <c r="AX49" s="118"/>
      <c r="AY49" s="118"/>
      <c r="AZ49" s="118"/>
      <c r="BA49" s="120">
        <f t="shared" ref="BA49" si="49">BA48*12</f>
        <v>1.9204636800000001</v>
      </c>
      <c r="BB49" s="120"/>
      <c r="BC49" s="120"/>
      <c r="BD49" s="120"/>
      <c r="BE49" s="120"/>
      <c r="BF49" s="120"/>
      <c r="BG49" s="120"/>
      <c r="BH49" s="118">
        <f t="shared" ref="BH49" si="50">BH48*12</f>
        <v>0.14787455999999999</v>
      </c>
      <c r="BI49" s="118"/>
      <c r="BJ49" s="118"/>
      <c r="BK49" s="118"/>
      <c r="BL49" s="118"/>
      <c r="BM49" s="118"/>
      <c r="BN49" s="118"/>
      <c r="BO49" s="120">
        <f t="shared" ref="BO49" si="51">BO48*12</f>
        <v>2.0485200000000002E-2</v>
      </c>
      <c r="BP49" s="120"/>
      <c r="BQ49" s="120"/>
      <c r="BR49" s="120"/>
      <c r="BS49" s="120"/>
      <c r="BT49" s="120"/>
      <c r="BU49" s="120"/>
      <c r="BV49" s="118">
        <f t="shared" ref="BV49" si="52">BV48*12</f>
        <v>0.152448</v>
      </c>
      <c r="BW49" s="118"/>
      <c r="BX49" s="118"/>
      <c r="BY49" s="118"/>
      <c r="BZ49" s="118"/>
      <c r="CA49" s="118"/>
      <c r="CB49" s="118"/>
    </row>
    <row r="50" spans="3:80" ht="23.5" customHeight="1" x14ac:dyDescent="0.35">
      <c r="C50" t="s">
        <v>102</v>
      </c>
      <c r="D50" s="116">
        <f>AVERAGE(D46:J46)*4</f>
        <v>1.0487605714285714E-2</v>
      </c>
      <c r="E50" s="116"/>
      <c r="F50" s="116"/>
      <c r="G50" s="116"/>
      <c r="H50" s="116"/>
      <c r="I50" s="116"/>
      <c r="J50" s="116"/>
      <c r="K50" s="115">
        <f>AVERAGE(K46:P46)*4</f>
        <v>1.2436686666666667E-2</v>
      </c>
      <c r="L50" s="115"/>
      <c r="M50" s="115"/>
      <c r="N50" s="115"/>
      <c r="O50" s="115"/>
      <c r="P50" s="115"/>
      <c r="Q50" s="115"/>
      <c r="R50" s="116">
        <f>AVERAGE(R46:X46)*4</f>
        <v>0.20935057714285712</v>
      </c>
      <c r="S50" s="116"/>
      <c r="T50" s="116"/>
      <c r="U50" s="116"/>
      <c r="V50" s="116"/>
      <c r="W50" s="116"/>
      <c r="X50" s="116"/>
      <c r="Y50" s="116">
        <f>AVERAGE(Y46:AE46)*4</f>
        <v>2.1904327542857139E-2</v>
      </c>
      <c r="Z50" s="116"/>
      <c r="AA50" s="116"/>
      <c r="AB50" s="116"/>
      <c r="AC50" s="116"/>
      <c r="AD50" s="116"/>
      <c r="AE50" s="116"/>
      <c r="AF50" s="115">
        <f>AVERAGE(AF46:AL46)*4</f>
        <v>1.6701222857142855E-2</v>
      </c>
      <c r="AG50" s="115"/>
      <c r="AH50" s="115"/>
      <c r="AI50" s="115"/>
      <c r="AJ50" s="115"/>
      <c r="AK50" s="115"/>
      <c r="AL50" s="115"/>
      <c r="AM50" s="116">
        <f>AVERAGE(AM46:AS46)*4</f>
        <v>0.13510023428571433</v>
      </c>
      <c r="AN50" s="116"/>
      <c r="AO50" s="116"/>
      <c r="AP50" s="116"/>
      <c r="AQ50" s="116"/>
      <c r="AR50" s="116"/>
      <c r="AS50" s="116"/>
      <c r="AT50" s="116">
        <f>AVERAGE(AT46:AZ46)*4</f>
        <v>2.2878860457142859E-2</v>
      </c>
      <c r="AU50" s="116"/>
      <c r="AV50" s="116"/>
      <c r="AW50" s="116"/>
      <c r="AX50" s="116"/>
      <c r="AY50" s="116"/>
      <c r="AZ50" s="116"/>
      <c r="BA50" s="115">
        <f>AVERAGE(BA46:BG46)*4</f>
        <v>2.2862662857142852E-2</v>
      </c>
      <c r="BB50" s="115"/>
      <c r="BC50" s="115"/>
      <c r="BD50" s="115"/>
      <c r="BE50" s="115"/>
      <c r="BF50" s="115"/>
      <c r="BG50" s="115"/>
      <c r="BH50" s="116">
        <f>AVERAGE(BH46:BN46)*4</f>
        <v>1.7604114285714287E-3</v>
      </c>
      <c r="BI50" s="116"/>
      <c r="BJ50" s="116"/>
      <c r="BK50" s="116"/>
      <c r="BL50" s="116"/>
      <c r="BM50" s="116"/>
      <c r="BN50" s="116"/>
      <c r="BO50" s="116">
        <f>AVERAGE(BO46:BU46)*4</f>
        <v>2.4387142857142859E-4</v>
      </c>
      <c r="BP50" s="116"/>
      <c r="BQ50" s="116"/>
      <c r="BR50" s="116"/>
      <c r="BS50" s="116"/>
      <c r="BT50" s="116"/>
      <c r="BU50" s="116"/>
      <c r="BV50" s="115">
        <f>AVERAGE(BV46:CB46)*4</f>
        <v>1.8148571428571428E-3</v>
      </c>
      <c r="BW50" s="115"/>
      <c r="BX50" s="115"/>
      <c r="BY50" s="115"/>
      <c r="BZ50" s="115"/>
      <c r="CA50" s="115"/>
      <c r="CB50" s="115"/>
    </row>
    <row r="51" spans="3:80" ht="22.5" customHeight="1" x14ac:dyDescent="0.35">
      <c r="C51" t="s">
        <v>92</v>
      </c>
      <c r="D51" s="116">
        <f>MEDIAN(D46:J46)*4</f>
        <v>1.0261655999999997E-2</v>
      </c>
      <c r="E51" s="116"/>
      <c r="F51" s="116"/>
      <c r="G51" s="116"/>
      <c r="H51" s="116"/>
      <c r="I51" s="116"/>
      <c r="J51" s="116"/>
      <c r="K51" s="115">
        <f>MEDIAN(K46:Q46)*4</f>
        <v>1.1138232000000001E-2</v>
      </c>
      <c r="L51" s="115"/>
      <c r="M51" s="115"/>
      <c r="N51" s="115"/>
      <c r="O51" s="115"/>
      <c r="P51" s="115"/>
      <c r="Q51" s="115"/>
      <c r="R51" s="116">
        <f>MEDIAN(R46:X46)*4</f>
        <v>0.20918724</v>
      </c>
      <c r="S51" s="116"/>
      <c r="T51" s="116"/>
      <c r="U51" s="116"/>
      <c r="V51" s="116"/>
      <c r="W51" s="116"/>
      <c r="X51" s="116"/>
      <c r="Y51" s="116">
        <f>MEDIAN(Y46:AE46)*4</f>
        <v>2.1858502399999993E-2</v>
      </c>
      <c r="Z51" s="116"/>
      <c r="AA51" s="116"/>
      <c r="AB51" s="116"/>
      <c r="AC51" s="116"/>
      <c r="AD51" s="116"/>
      <c r="AE51" s="116"/>
      <c r="AF51" s="115">
        <f>MEDIAN(AF46:AL46)*4</f>
        <v>1.0607840000000002E-3</v>
      </c>
      <c r="AG51" s="115"/>
      <c r="AH51" s="115"/>
      <c r="AI51" s="115"/>
      <c r="AJ51" s="115"/>
      <c r="AK51" s="115"/>
      <c r="AL51" s="115"/>
      <c r="AM51" s="116">
        <f>MEDIAN(AM46:AS46)*4</f>
        <v>0.13567872000000003</v>
      </c>
      <c r="AN51" s="116"/>
      <c r="AO51" s="116"/>
      <c r="AP51" s="116"/>
      <c r="AQ51" s="116"/>
      <c r="AR51" s="116"/>
      <c r="AS51" s="116"/>
      <c r="AT51" s="116">
        <f>MEDIAN(AT46:AZ46)*4</f>
        <v>2.2594381599999998E-2</v>
      </c>
      <c r="AU51" s="116"/>
      <c r="AV51" s="116"/>
      <c r="AW51" s="116"/>
      <c r="AX51" s="116"/>
      <c r="AY51" s="116"/>
      <c r="AZ51" s="116"/>
      <c r="BA51" s="115">
        <f>MEDIAN(BA46:BG46)*4</f>
        <v>2.2454319999999996E-2</v>
      </c>
      <c r="BB51" s="115"/>
      <c r="BC51" s="115"/>
      <c r="BD51" s="115"/>
      <c r="BE51" s="115"/>
      <c r="BF51" s="115"/>
      <c r="BG51" s="115"/>
      <c r="BH51" s="116">
        <f>MEDIAN(BH46:BN46)*4</f>
        <v>2.3343600000000002E-3</v>
      </c>
      <c r="BI51" s="116"/>
      <c r="BJ51" s="116"/>
      <c r="BK51" s="116"/>
      <c r="BL51" s="116"/>
      <c r="BM51" s="116"/>
      <c r="BN51" s="116"/>
      <c r="BO51" s="116">
        <f>MEDIAN(BO46:BU46)*4</f>
        <v>0</v>
      </c>
      <c r="BP51" s="116"/>
      <c r="BQ51" s="116"/>
      <c r="BR51" s="116"/>
      <c r="BS51" s="116"/>
      <c r="BT51" s="116"/>
      <c r="BU51" s="116"/>
      <c r="BV51" s="115">
        <f>MEDIAN(BV46:CB46)*4</f>
        <v>1.588E-3</v>
      </c>
      <c r="BW51" s="115"/>
      <c r="BX51" s="115"/>
      <c r="BY51" s="115"/>
      <c r="BZ51" s="115"/>
      <c r="CA51" s="115"/>
      <c r="CB51" s="115"/>
    </row>
    <row r="52" spans="3:80" ht="22" customHeight="1" x14ac:dyDescent="0.35">
      <c r="C52" t="s">
        <v>103</v>
      </c>
      <c r="D52" s="116">
        <f>MIN(D46:J46)</f>
        <v>2.0715460000000005E-3</v>
      </c>
      <c r="E52" s="116"/>
      <c r="F52" s="116"/>
      <c r="G52" s="116"/>
      <c r="H52" s="116"/>
      <c r="I52" s="116"/>
      <c r="J52" s="116"/>
      <c r="K52" s="115">
        <f>MIN(K46:Q46)</f>
        <v>2.5122160000000003E-3</v>
      </c>
      <c r="L52" s="115"/>
      <c r="M52" s="115"/>
      <c r="N52" s="115"/>
      <c r="O52" s="115"/>
      <c r="P52" s="115"/>
      <c r="Q52" s="115"/>
      <c r="R52" s="116">
        <f t="shared" ref="R52" si="53">MIN(R46:X46)</f>
        <v>4.7501049999999989E-2</v>
      </c>
      <c r="S52" s="116"/>
      <c r="T52" s="116"/>
      <c r="U52" s="116"/>
      <c r="V52" s="116"/>
      <c r="W52" s="116"/>
      <c r="X52" s="116"/>
      <c r="Y52" s="116">
        <f t="shared" ref="Y52" si="54">MIN(Y46:AE46)</f>
        <v>4.8651555999999988E-3</v>
      </c>
      <c r="Z52" s="116"/>
      <c r="AA52" s="116"/>
      <c r="AB52" s="116"/>
      <c r="AC52" s="116"/>
      <c r="AD52" s="116"/>
      <c r="AE52" s="116"/>
      <c r="AF52" s="115">
        <f t="shared" ref="AF52" si="55">MIN(AF46:AL46)</f>
        <v>1.1830599999999999E-4</v>
      </c>
      <c r="AG52" s="115"/>
      <c r="AH52" s="115"/>
      <c r="AI52" s="115"/>
      <c r="AJ52" s="115"/>
      <c r="AK52" s="115"/>
      <c r="AL52" s="115"/>
      <c r="AM52" s="116">
        <f t="shared" ref="AM52" si="56">MIN(AM46:AS46)</f>
        <v>3.2907329999999999E-2</v>
      </c>
      <c r="AN52" s="116"/>
      <c r="AO52" s="116"/>
      <c r="AP52" s="116"/>
      <c r="AQ52" s="116"/>
      <c r="AR52" s="116"/>
      <c r="AS52" s="116"/>
      <c r="AT52" s="116">
        <f t="shared" ref="AT52" si="57">MIN(AT46:AZ46)</f>
        <v>5.4953533999999998E-3</v>
      </c>
      <c r="AU52" s="116"/>
      <c r="AV52" s="116"/>
      <c r="AW52" s="116"/>
      <c r="AX52" s="116"/>
      <c r="AY52" s="116"/>
      <c r="AZ52" s="116"/>
      <c r="BA52" s="115">
        <f t="shared" ref="BA52" si="58">MIN(BA46:BG46)</f>
        <v>4.9188299999999999E-3</v>
      </c>
      <c r="BB52" s="115"/>
      <c r="BC52" s="115"/>
      <c r="BD52" s="115"/>
      <c r="BE52" s="115"/>
      <c r="BF52" s="115"/>
      <c r="BG52" s="115"/>
      <c r="BH52" s="116">
        <f t="shared" ref="BH52" si="59">MIN(BH46:BN46)</f>
        <v>5.6374000000000006E-5</v>
      </c>
      <c r="BI52" s="116"/>
      <c r="BJ52" s="116"/>
      <c r="BK52" s="116"/>
      <c r="BL52" s="116"/>
      <c r="BM52" s="116"/>
      <c r="BN52" s="116"/>
      <c r="BO52" s="116">
        <f t="shared" ref="BO52" si="60">MIN(BO46:BU46)</f>
        <v>0</v>
      </c>
      <c r="BP52" s="116"/>
      <c r="BQ52" s="116"/>
      <c r="BR52" s="116"/>
      <c r="BS52" s="116"/>
      <c r="BT52" s="116"/>
      <c r="BU52" s="116"/>
      <c r="BV52" s="115">
        <f t="shared" ref="BV52" si="61">MIN(BV46:CB46)</f>
        <v>2.7789999999999998E-4</v>
      </c>
      <c r="BW52" s="115"/>
      <c r="BX52" s="115"/>
      <c r="BY52" s="115"/>
      <c r="BZ52" s="115"/>
      <c r="CA52" s="115"/>
      <c r="CB52" s="115"/>
    </row>
    <row r="53" spans="3:80" ht="19" customHeight="1" x14ac:dyDescent="0.35">
      <c r="C53" t="s">
        <v>96</v>
      </c>
      <c r="D53" s="116">
        <f>MAX(D46:J46)</f>
        <v>3.1704419999999999E-3</v>
      </c>
      <c r="E53" s="116"/>
      <c r="F53" s="116"/>
      <c r="G53" s="116"/>
      <c r="H53" s="116"/>
      <c r="I53" s="116"/>
      <c r="J53" s="116"/>
      <c r="K53" s="115">
        <f>MAX(K46:Q46)</f>
        <v>3.8246979999999996E-3</v>
      </c>
      <c r="L53" s="115"/>
      <c r="M53" s="115"/>
      <c r="N53" s="115"/>
      <c r="O53" s="115"/>
      <c r="P53" s="115"/>
      <c r="Q53" s="115"/>
      <c r="R53" s="116">
        <f t="shared" ref="R53" si="62">MAX(R46:X46)</f>
        <v>5.8259749999999999E-2</v>
      </c>
      <c r="S53" s="116"/>
      <c r="T53" s="116"/>
      <c r="U53" s="116"/>
      <c r="V53" s="116"/>
      <c r="W53" s="116"/>
      <c r="X53" s="116"/>
      <c r="Y53" s="116">
        <f t="shared" ref="Y53" si="63">MAX(Y46:AE46)</f>
        <v>6.2427455999999977E-3</v>
      </c>
      <c r="Z53" s="116"/>
      <c r="AA53" s="116"/>
      <c r="AB53" s="116"/>
      <c r="AC53" s="116"/>
      <c r="AD53" s="116"/>
      <c r="AE53" s="116"/>
      <c r="AF53" s="115">
        <f t="shared" ref="AF53" si="64">MAX(AF46:AL46)</f>
        <v>2.7880515999999998E-2</v>
      </c>
      <c r="AG53" s="115"/>
      <c r="AH53" s="115"/>
      <c r="AI53" s="115"/>
      <c r="AJ53" s="115"/>
      <c r="AK53" s="115"/>
      <c r="AL53" s="115"/>
      <c r="AM53" s="116">
        <f t="shared" ref="AM53" si="65">MAX(AM46:AS46)</f>
        <v>3.3919680000000008E-2</v>
      </c>
      <c r="AN53" s="116"/>
      <c r="AO53" s="116"/>
      <c r="AP53" s="116"/>
      <c r="AQ53" s="116"/>
      <c r="AR53" s="116"/>
      <c r="AS53" s="116"/>
      <c r="AT53" s="116">
        <f t="shared" ref="AT53" si="66">MAX(AT46:AZ46)</f>
        <v>6.0003373999999998E-3</v>
      </c>
      <c r="AU53" s="116"/>
      <c r="AV53" s="116"/>
      <c r="AW53" s="116"/>
      <c r="AX53" s="116"/>
      <c r="AY53" s="116"/>
      <c r="AZ53" s="116"/>
      <c r="BA53" s="115">
        <f t="shared" ref="BA53" si="67">MAX(BA46:BG46)</f>
        <v>6.6060799999999986E-3</v>
      </c>
      <c r="BB53" s="115"/>
      <c r="BC53" s="115"/>
      <c r="BD53" s="115"/>
      <c r="BE53" s="115"/>
      <c r="BF53" s="115"/>
      <c r="BG53" s="115"/>
      <c r="BH53" s="116">
        <f t="shared" ref="BH53" si="68">MAX(BH46:BN46)</f>
        <v>7.9399999999999989E-4</v>
      </c>
      <c r="BI53" s="116"/>
      <c r="BJ53" s="116"/>
      <c r="BK53" s="116"/>
      <c r="BL53" s="116"/>
      <c r="BM53" s="116"/>
      <c r="BN53" s="116"/>
      <c r="BO53" s="116">
        <f t="shared" ref="BO53" si="69">MAX(BO46:BU46)</f>
        <v>3.97E-4</v>
      </c>
      <c r="BP53" s="116"/>
      <c r="BQ53" s="116"/>
      <c r="BR53" s="116"/>
      <c r="BS53" s="116"/>
      <c r="BT53" s="116"/>
      <c r="BU53" s="116"/>
      <c r="BV53" s="115">
        <f t="shared" ref="BV53" si="70">MAX(BV46:CB46)</f>
        <v>5.955E-4</v>
      </c>
      <c r="BW53" s="115"/>
      <c r="BX53" s="115"/>
      <c r="BY53" s="115"/>
      <c r="BZ53" s="115"/>
      <c r="CA53" s="115"/>
      <c r="CB53" s="115"/>
    </row>
    <row r="54" spans="3:80" ht="14.25" customHeight="1" x14ac:dyDescent="0.35"/>
    <row r="55" spans="3:80" s="68" customFormat="1" ht="14.25" customHeight="1" x14ac:dyDescent="0.35">
      <c r="C55" s="68" t="s">
        <v>118</v>
      </c>
      <c r="D55" s="119">
        <f>D48/$CC$48*100%</f>
        <v>2.3033576307752091E-2</v>
      </c>
      <c r="E55" s="119"/>
      <c r="F55" s="119"/>
      <c r="G55" s="119"/>
      <c r="H55" s="119"/>
      <c r="I55" s="119"/>
      <c r="J55" s="119"/>
      <c r="K55" s="119">
        <f t="shared" ref="K55" si="71">K48/$CC$48*100%</f>
        <v>2.6824176535945425E-2</v>
      </c>
      <c r="L55" s="119"/>
      <c r="M55" s="119"/>
      <c r="N55" s="119"/>
      <c r="O55" s="119"/>
      <c r="P55" s="119"/>
      <c r="Q55" s="119"/>
      <c r="R55" s="119">
        <f t="shared" ref="R55" si="72">R48/$CC$48*100%</f>
        <v>0.45978964360983915</v>
      </c>
      <c r="S55" s="119"/>
      <c r="T55" s="119"/>
      <c r="U55" s="119"/>
      <c r="V55" s="119"/>
      <c r="W55" s="119"/>
      <c r="X55" s="119"/>
      <c r="Y55" s="119">
        <f t="shared" ref="Y55" si="73">Y48/$CC$48*100%</f>
        <v>4.8107739142132545E-2</v>
      </c>
      <c r="Z55" s="119"/>
      <c r="AA55" s="119"/>
      <c r="AB55" s="119"/>
      <c r="AC55" s="119"/>
      <c r="AD55" s="119"/>
      <c r="AE55" s="119"/>
      <c r="AF55" s="119">
        <f t="shared" ref="AF55:BV55" si="74">AF48/$CC$48*100%</f>
        <v>3.668033501571942E-2</v>
      </c>
      <c r="AG55" s="119"/>
      <c r="AH55" s="119"/>
      <c r="AI55" s="119"/>
      <c r="AJ55" s="119"/>
      <c r="AK55" s="119"/>
      <c r="AL55" s="119"/>
      <c r="AM55" s="119">
        <f t="shared" ref="AM55:BH55" si="75">AM48/$CC$48*100%</f>
        <v>0.29671610855625363</v>
      </c>
      <c r="AN55" s="119"/>
      <c r="AO55" s="119"/>
      <c r="AP55" s="119"/>
      <c r="AQ55" s="119"/>
      <c r="AR55" s="119"/>
      <c r="AS55" s="119"/>
      <c r="AT55" s="119">
        <f t="shared" ref="AT55" si="76">AT48/$CC$48*100%</f>
        <v>5.0248073061726795E-2</v>
      </c>
      <c r="AU55" s="119"/>
      <c r="AV55" s="119"/>
      <c r="AW55" s="119"/>
      <c r="AX55" s="119"/>
      <c r="AY55" s="119"/>
      <c r="AZ55" s="119"/>
      <c r="BA55" s="119">
        <f t="shared" si="74"/>
        <v>5.0212498816683021E-2</v>
      </c>
      <c r="BB55" s="119"/>
      <c r="BC55" s="119"/>
      <c r="BD55" s="119"/>
      <c r="BE55" s="119"/>
      <c r="BF55" s="119"/>
      <c r="BG55" s="119"/>
      <c r="BH55" s="119">
        <f t="shared" si="75"/>
        <v>3.8663325145610263E-3</v>
      </c>
      <c r="BI55" s="119"/>
      <c r="BJ55" s="119"/>
      <c r="BK55" s="119"/>
      <c r="BL55" s="119"/>
      <c r="BM55" s="119"/>
      <c r="BN55" s="119"/>
      <c r="BO55" s="119">
        <f t="shared" ref="BO55" si="77">BO48/$CC$48*100%</f>
        <v>5.3560663056096693E-4</v>
      </c>
      <c r="BP55" s="119"/>
      <c r="BQ55" s="119"/>
      <c r="BR55" s="119"/>
      <c r="BS55" s="119"/>
      <c r="BT55" s="119"/>
      <c r="BU55" s="119"/>
      <c r="BV55" s="119">
        <f t="shared" si="74"/>
        <v>3.9859098088257999E-3</v>
      </c>
      <c r="BW55" s="119"/>
      <c r="BX55" s="119"/>
      <c r="BY55" s="119"/>
      <c r="BZ55" s="119"/>
      <c r="CA55" s="119"/>
      <c r="CB55" s="119"/>
    </row>
    <row r="56" spans="3:80" ht="14.25" customHeight="1" x14ac:dyDescent="0.35">
      <c r="D56" s="117"/>
      <c r="E56" s="118"/>
      <c r="F56" s="118"/>
      <c r="G56" s="118"/>
      <c r="H56" s="118"/>
      <c r="I56" s="118"/>
      <c r="J56" s="118"/>
    </row>
    <row r="57" spans="3:80" ht="14.25" customHeight="1" x14ac:dyDescent="0.35"/>
    <row r="58" spans="3:80" ht="14.25" customHeight="1" x14ac:dyDescent="0.35"/>
    <row r="59" spans="3:80" ht="14.25" customHeight="1" x14ac:dyDescent="0.35"/>
    <row r="60" spans="3:80" ht="14.25" customHeight="1" x14ac:dyDescent="0.35"/>
    <row r="61" spans="3:80" ht="14.25" customHeight="1" x14ac:dyDescent="0.35"/>
    <row r="62" spans="3:80" ht="14.25" customHeight="1" x14ac:dyDescent="0.35"/>
    <row r="63" spans="3:80" ht="14.25" customHeight="1" x14ac:dyDescent="0.35"/>
    <row r="64" spans="3:80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</sheetData>
  <mergeCells count="117">
    <mergeCell ref="CE10:CE11"/>
    <mergeCell ref="A10:A11"/>
    <mergeCell ref="B10:B11"/>
    <mergeCell ref="C10:C11"/>
    <mergeCell ref="BA10:BG10"/>
    <mergeCell ref="BH10:BN10"/>
    <mergeCell ref="BO10:BU10"/>
    <mergeCell ref="BV10:CB10"/>
    <mergeCell ref="CC10:CC11"/>
    <mergeCell ref="CD10:CD11"/>
    <mergeCell ref="D10:J10"/>
    <mergeCell ref="K10:Q10"/>
    <mergeCell ref="R10:X10"/>
    <mergeCell ref="Y10:AE10"/>
    <mergeCell ref="AF10:AL10"/>
    <mergeCell ref="AM10:AS10"/>
    <mergeCell ref="AT10:AZ10"/>
    <mergeCell ref="AT55:AZ55"/>
    <mergeCell ref="BA55:BG55"/>
    <mergeCell ref="BH55:BN55"/>
    <mergeCell ref="BO55:BU55"/>
    <mergeCell ref="BV55:CB55"/>
    <mergeCell ref="D56:J56"/>
    <mergeCell ref="D55:J55"/>
    <mergeCell ref="K55:Q55"/>
    <mergeCell ref="R55:X55"/>
    <mergeCell ref="Y55:AE55"/>
    <mergeCell ref="AF55:AL55"/>
    <mergeCell ref="AM55:AS55"/>
    <mergeCell ref="AM53:AS53"/>
    <mergeCell ref="AT53:AZ53"/>
    <mergeCell ref="BA53:BG53"/>
    <mergeCell ref="BH53:BN53"/>
    <mergeCell ref="BO53:BU53"/>
    <mergeCell ref="BV53:CB53"/>
    <mergeCell ref="AT52:AZ52"/>
    <mergeCell ref="BA52:BG52"/>
    <mergeCell ref="BH52:BN52"/>
    <mergeCell ref="BO52:BU52"/>
    <mergeCell ref="BV52:CB52"/>
    <mergeCell ref="AM52:AS52"/>
    <mergeCell ref="D53:J53"/>
    <mergeCell ref="K53:Q53"/>
    <mergeCell ref="R53:X53"/>
    <mergeCell ref="Y53:AE53"/>
    <mergeCell ref="AF53:AL53"/>
    <mergeCell ref="D52:J52"/>
    <mergeCell ref="K52:Q52"/>
    <mergeCell ref="R52:X52"/>
    <mergeCell ref="Y52:AE52"/>
    <mergeCell ref="AF52:AL52"/>
    <mergeCell ref="BO48:BU48"/>
    <mergeCell ref="BV48:CB48"/>
    <mergeCell ref="D51:J51"/>
    <mergeCell ref="K51:Q51"/>
    <mergeCell ref="R51:X51"/>
    <mergeCell ref="Y51:AE51"/>
    <mergeCell ref="AF51:AL51"/>
    <mergeCell ref="D50:J50"/>
    <mergeCell ref="K50:Q50"/>
    <mergeCell ref="R50:X50"/>
    <mergeCell ref="Y50:AE50"/>
    <mergeCell ref="AF50:AL50"/>
    <mergeCell ref="AM51:AS51"/>
    <mergeCell ref="AT51:AZ51"/>
    <mergeCell ref="BA51:BG51"/>
    <mergeCell ref="BH51:BN51"/>
    <mergeCell ref="BO51:BU51"/>
    <mergeCell ref="BV51:CB51"/>
    <mergeCell ref="AT50:AZ50"/>
    <mergeCell ref="BA50:BG50"/>
    <mergeCell ref="BH50:BN50"/>
    <mergeCell ref="BO50:BU50"/>
    <mergeCell ref="BV50:CB50"/>
    <mergeCell ref="AM50:AS50"/>
    <mergeCell ref="D49:J49"/>
    <mergeCell ref="K49:Q49"/>
    <mergeCell ref="R49:X49"/>
    <mergeCell ref="Y49:AE49"/>
    <mergeCell ref="AF49:AL49"/>
    <mergeCell ref="BA47:BG47"/>
    <mergeCell ref="BH47:BN47"/>
    <mergeCell ref="BO47:BU47"/>
    <mergeCell ref="BV47:CB47"/>
    <mergeCell ref="D48:J48"/>
    <mergeCell ref="K48:Q48"/>
    <mergeCell ref="R48:X48"/>
    <mergeCell ref="Y48:AE48"/>
    <mergeCell ref="AF48:AL48"/>
    <mergeCell ref="AM48:AS48"/>
    <mergeCell ref="AM49:AS49"/>
    <mergeCell ref="AT49:AZ49"/>
    <mergeCell ref="BA49:BG49"/>
    <mergeCell ref="BH49:BN49"/>
    <mergeCell ref="BO49:BU49"/>
    <mergeCell ref="BV49:CB49"/>
    <mergeCell ref="AT48:AZ48"/>
    <mergeCell ref="BA48:BG48"/>
    <mergeCell ref="BH48:BN48"/>
    <mergeCell ref="BH44:BN44"/>
    <mergeCell ref="BO44:BU44"/>
    <mergeCell ref="BV44:CB44"/>
    <mergeCell ref="D47:J47"/>
    <mergeCell ref="K47:Q47"/>
    <mergeCell ref="R47:X47"/>
    <mergeCell ref="Y47:AE47"/>
    <mergeCell ref="AF47:AL47"/>
    <mergeCell ref="AM47:AS47"/>
    <mergeCell ref="AT47:AZ47"/>
    <mergeCell ref="D44:J44"/>
    <mergeCell ref="K44:Q44"/>
    <mergeCell ref="R44:X44"/>
    <mergeCell ref="Y44:AE44"/>
    <mergeCell ref="AF44:AL44"/>
    <mergeCell ref="AM44:AS44"/>
    <mergeCell ref="AT44:AZ44"/>
    <mergeCell ref="BA44:BG4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0652-494D-4102-9F05-126F7CC1AD29}">
  <dimension ref="A1:CE950"/>
  <sheetViews>
    <sheetView zoomScale="72" workbookViewId="0">
      <pane xSplit="2" ySplit="11" topLeftCell="BE12" activePane="bottomRight" state="frozen"/>
      <selection pane="topRight" activeCell="C1" sqref="C1"/>
      <selection pane="bottomLeft" activeCell="A12" sqref="A12"/>
      <selection pane="bottomRight" activeCell="BV45" sqref="BV45:CB45"/>
    </sheetView>
  </sheetViews>
  <sheetFormatPr defaultColWidth="14.453125" defaultRowHeight="15" customHeight="1" x14ac:dyDescent="0.35"/>
  <cols>
    <col min="1" max="2" width="8.7265625" customWidth="1"/>
    <col min="3" max="3" width="34.26953125" customWidth="1"/>
    <col min="4" max="59" width="8.7265625" customWidth="1"/>
    <col min="60" max="60" width="7" customWidth="1"/>
    <col min="61" max="61" width="8" customWidth="1"/>
    <col min="62" max="62" width="6.81640625" customWidth="1"/>
    <col min="63" max="63" width="5.7265625" customWidth="1"/>
    <col min="64" max="64" width="6.26953125" customWidth="1"/>
    <col min="65" max="65" width="8.453125" customWidth="1"/>
    <col min="66" max="66" width="8.54296875" customWidth="1"/>
    <col min="67" max="67" width="8.26953125" customWidth="1"/>
    <col min="68" max="68" width="12.7265625" customWidth="1"/>
    <col min="69" max="69" width="11.54296875" customWidth="1"/>
    <col min="70" max="70" width="11.453125" customWidth="1"/>
    <col min="71" max="71" width="7.453125" customWidth="1"/>
    <col min="72" max="72" width="6.26953125" customWidth="1"/>
    <col min="73" max="73" width="7.453125" customWidth="1"/>
    <col min="74" max="74" width="9.1796875" customWidth="1"/>
    <col min="75" max="75" width="6.81640625" customWidth="1"/>
    <col min="76" max="76" width="7.453125" customWidth="1"/>
    <col min="77" max="77" width="7.1796875" customWidth="1"/>
    <col min="78" max="78" width="7.7265625" customWidth="1"/>
    <col min="79" max="79" width="7.81640625" customWidth="1"/>
    <col min="80" max="80" width="7.1796875" customWidth="1"/>
    <col min="81" max="81" width="14" customWidth="1"/>
    <col min="82" max="82" width="13.54296875" customWidth="1"/>
    <col min="83" max="83" width="11.54296875" customWidth="1"/>
  </cols>
  <sheetData>
    <row r="1" spans="1:83" ht="14.25" customHeight="1" x14ac:dyDescent="0.35">
      <c r="C1" s="1" t="s">
        <v>0</v>
      </c>
    </row>
    <row r="2" spans="1:83" ht="14.25" customHeight="1" x14ac:dyDescent="0.35"/>
    <row r="3" spans="1:83" ht="14.25" customHeight="1" x14ac:dyDescent="0.35"/>
    <row r="4" spans="1:83" ht="14.25" customHeight="1" x14ac:dyDescent="0.35"/>
    <row r="5" spans="1:83" ht="14.25" customHeight="1" x14ac:dyDescent="0.35"/>
    <row r="6" spans="1:83" ht="14.25" customHeight="1" x14ac:dyDescent="0.35"/>
    <row r="7" spans="1:83" ht="14.25" customHeight="1" x14ac:dyDescent="0.35"/>
    <row r="8" spans="1:83" ht="14.25" customHeight="1" x14ac:dyDescent="0.35"/>
    <row r="9" spans="1:83" ht="14.25" customHeight="1" x14ac:dyDescent="0.35"/>
    <row r="10" spans="1:83" ht="14.25" customHeight="1" x14ac:dyDescent="0.35">
      <c r="A10" s="141" t="s">
        <v>5</v>
      </c>
      <c r="B10" s="141" t="s">
        <v>6</v>
      </c>
      <c r="C10" s="141" t="s">
        <v>1</v>
      </c>
      <c r="D10" s="149" t="s">
        <v>7</v>
      </c>
      <c r="E10" s="150"/>
      <c r="F10" s="150"/>
      <c r="G10" s="150"/>
      <c r="H10" s="150"/>
      <c r="I10" s="150"/>
      <c r="J10" s="150"/>
      <c r="K10" s="149" t="s">
        <v>143</v>
      </c>
      <c r="L10" s="150"/>
      <c r="M10" s="150"/>
      <c r="N10" s="150"/>
      <c r="O10" s="150"/>
      <c r="P10" s="150"/>
      <c r="Q10" s="150"/>
      <c r="R10" s="149" t="s">
        <v>9</v>
      </c>
      <c r="S10" s="150"/>
      <c r="T10" s="150"/>
      <c r="U10" s="150"/>
      <c r="V10" s="150"/>
      <c r="W10" s="150"/>
      <c r="X10" s="150"/>
      <c r="Y10" s="149" t="s">
        <v>10</v>
      </c>
      <c r="Z10" s="150"/>
      <c r="AA10" s="150"/>
      <c r="AB10" s="150"/>
      <c r="AC10" s="150"/>
      <c r="AD10" s="150"/>
      <c r="AE10" s="150"/>
      <c r="AF10" s="149" t="s">
        <v>11</v>
      </c>
      <c r="AG10" s="150"/>
      <c r="AH10" s="150"/>
      <c r="AI10" s="150"/>
      <c r="AJ10" s="150"/>
      <c r="AK10" s="150"/>
      <c r="AL10" s="150"/>
      <c r="AM10" s="149" t="s">
        <v>12</v>
      </c>
      <c r="AN10" s="150"/>
      <c r="AO10" s="150"/>
      <c r="AP10" s="150"/>
      <c r="AQ10" s="150"/>
      <c r="AR10" s="150"/>
      <c r="AS10" s="150"/>
      <c r="AT10" s="149" t="s">
        <v>13</v>
      </c>
      <c r="AU10" s="150"/>
      <c r="AV10" s="150"/>
      <c r="AW10" s="150"/>
      <c r="AX10" s="150"/>
      <c r="AY10" s="150"/>
      <c r="AZ10" s="150"/>
      <c r="BA10" s="143" t="s">
        <v>14</v>
      </c>
      <c r="BB10" s="143"/>
      <c r="BC10" s="143"/>
      <c r="BD10" s="143"/>
      <c r="BE10" s="143"/>
      <c r="BF10" s="143"/>
      <c r="BG10" s="144"/>
      <c r="BH10" s="143" t="s">
        <v>15</v>
      </c>
      <c r="BI10" s="143"/>
      <c r="BJ10" s="143"/>
      <c r="BK10" s="143"/>
      <c r="BL10" s="143"/>
      <c r="BM10" s="143"/>
      <c r="BN10" s="144"/>
      <c r="BO10" s="143" t="s">
        <v>16</v>
      </c>
      <c r="BP10" s="143"/>
      <c r="BQ10" s="143"/>
      <c r="BR10" s="143"/>
      <c r="BS10" s="143"/>
      <c r="BT10" s="143"/>
      <c r="BU10" s="144"/>
      <c r="BV10" s="143" t="s">
        <v>17</v>
      </c>
      <c r="BW10" s="143"/>
      <c r="BX10" s="143"/>
      <c r="BY10" s="143"/>
      <c r="BZ10" s="143"/>
      <c r="CA10" s="143"/>
      <c r="CB10" s="144"/>
      <c r="CC10" s="145" t="s">
        <v>145</v>
      </c>
      <c r="CD10" s="147" t="s">
        <v>3</v>
      </c>
      <c r="CE10" s="139" t="s">
        <v>4</v>
      </c>
    </row>
    <row r="11" spans="1:83" ht="14.25" customHeight="1" x14ac:dyDescent="0.35">
      <c r="A11" s="142"/>
      <c r="B11" s="142"/>
      <c r="C11" s="142"/>
      <c r="D11" s="4">
        <v>1</v>
      </c>
      <c r="E11" s="4">
        <v>2</v>
      </c>
      <c r="F11" s="4">
        <v>3</v>
      </c>
      <c r="G11" s="4">
        <v>4</v>
      </c>
      <c r="H11" s="4">
        <v>5</v>
      </c>
      <c r="I11" s="4">
        <v>6</v>
      </c>
      <c r="J11" s="4">
        <v>7</v>
      </c>
      <c r="K11" s="4">
        <v>1</v>
      </c>
      <c r="L11" s="4">
        <v>2</v>
      </c>
      <c r="M11" s="4">
        <v>3</v>
      </c>
      <c r="N11" s="4">
        <v>4</v>
      </c>
      <c r="O11" s="4">
        <v>5</v>
      </c>
      <c r="P11" s="4">
        <v>6</v>
      </c>
      <c r="Q11" s="4">
        <v>7</v>
      </c>
      <c r="R11" s="4">
        <v>1</v>
      </c>
      <c r="S11" s="4">
        <v>2</v>
      </c>
      <c r="T11" s="4">
        <v>3</v>
      </c>
      <c r="U11" s="4">
        <v>4</v>
      </c>
      <c r="V11" s="4">
        <v>5</v>
      </c>
      <c r="W11" s="4">
        <v>6</v>
      </c>
      <c r="X11" s="4">
        <v>7</v>
      </c>
      <c r="Y11" s="4">
        <v>1</v>
      </c>
      <c r="Z11" s="4">
        <v>2</v>
      </c>
      <c r="AA11" s="4">
        <v>3</v>
      </c>
      <c r="AB11" s="4">
        <v>4</v>
      </c>
      <c r="AC11" s="4">
        <v>5</v>
      </c>
      <c r="AD11" s="4">
        <v>6</v>
      </c>
      <c r="AE11" s="4">
        <v>7</v>
      </c>
      <c r="AF11" s="4">
        <v>1</v>
      </c>
      <c r="AG11" s="4">
        <v>2</v>
      </c>
      <c r="AH11" s="4">
        <v>3</v>
      </c>
      <c r="AI11" s="4">
        <v>4</v>
      </c>
      <c r="AJ11" s="4">
        <v>5</v>
      </c>
      <c r="AK11" s="4">
        <v>6</v>
      </c>
      <c r="AL11" s="4">
        <v>7</v>
      </c>
      <c r="AM11" s="4">
        <v>1</v>
      </c>
      <c r="AN11" s="4">
        <v>2</v>
      </c>
      <c r="AO11" s="4">
        <v>3</v>
      </c>
      <c r="AP11" s="4">
        <v>4</v>
      </c>
      <c r="AQ11" s="4">
        <v>5</v>
      </c>
      <c r="AR11" s="4">
        <v>6</v>
      </c>
      <c r="AS11" s="4">
        <v>7</v>
      </c>
      <c r="AT11" s="4">
        <v>1</v>
      </c>
      <c r="AU11" s="4">
        <v>2</v>
      </c>
      <c r="AV11" s="4">
        <v>3</v>
      </c>
      <c r="AW11" s="4">
        <v>4</v>
      </c>
      <c r="AX11" s="4">
        <v>5</v>
      </c>
      <c r="AY11" s="4">
        <v>6</v>
      </c>
      <c r="AZ11" s="4">
        <v>7</v>
      </c>
      <c r="BA11" s="4">
        <v>1</v>
      </c>
      <c r="BB11" s="4">
        <v>2</v>
      </c>
      <c r="BC11" s="4">
        <v>3</v>
      </c>
      <c r="BD11" s="4">
        <v>4</v>
      </c>
      <c r="BE11" s="4">
        <v>5</v>
      </c>
      <c r="BF11" s="4">
        <v>6</v>
      </c>
      <c r="BG11" s="4">
        <v>7</v>
      </c>
      <c r="BH11" s="4">
        <v>1</v>
      </c>
      <c r="BI11" s="4">
        <v>2</v>
      </c>
      <c r="BJ11" s="4">
        <v>3</v>
      </c>
      <c r="BK11" s="4">
        <v>4</v>
      </c>
      <c r="BL11" s="4">
        <v>5</v>
      </c>
      <c r="BM11" s="4">
        <v>6</v>
      </c>
      <c r="BN11" s="4">
        <v>7</v>
      </c>
      <c r="BO11" s="4">
        <v>1</v>
      </c>
      <c r="BP11" s="4">
        <v>2</v>
      </c>
      <c r="BQ11" s="4">
        <v>3</v>
      </c>
      <c r="BR11" s="4">
        <v>4</v>
      </c>
      <c r="BS11" s="4">
        <v>5</v>
      </c>
      <c r="BT11" s="4">
        <v>6</v>
      </c>
      <c r="BU11" s="4">
        <v>7</v>
      </c>
      <c r="BV11" s="4">
        <v>1</v>
      </c>
      <c r="BW11" s="4">
        <v>2</v>
      </c>
      <c r="BX11" s="4">
        <v>3</v>
      </c>
      <c r="BY11" s="4">
        <v>4</v>
      </c>
      <c r="BZ11" s="4">
        <v>5</v>
      </c>
      <c r="CA11" s="4">
        <v>6</v>
      </c>
      <c r="CB11" s="4">
        <v>7</v>
      </c>
      <c r="CC11" s="146"/>
      <c r="CD11" s="148"/>
      <c r="CE11" s="140"/>
    </row>
    <row r="12" spans="1:83" ht="14.25" customHeight="1" x14ac:dyDescent="0.35">
      <c r="A12" s="78" t="s">
        <v>19</v>
      </c>
      <c r="B12" s="5">
        <v>1</v>
      </c>
      <c r="C12" s="6" t="s">
        <v>21</v>
      </c>
      <c r="D12" s="7">
        <v>0.34200000000000003</v>
      </c>
      <c r="E12" s="7">
        <v>0.28799999999999998</v>
      </c>
      <c r="F12" s="7">
        <v>0.378</v>
      </c>
      <c r="G12" s="7">
        <v>0.36</v>
      </c>
      <c r="H12" s="7">
        <v>0.216</v>
      </c>
      <c r="I12" s="7">
        <v>0.27</v>
      </c>
      <c r="J12" s="7">
        <v>0.252</v>
      </c>
      <c r="K12" s="7">
        <v>6.4000000000000001E-2</v>
      </c>
      <c r="L12" s="7">
        <v>5.6000000000000001E-2</v>
      </c>
      <c r="M12" s="7">
        <v>6.4000000000000001E-2</v>
      </c>
      <c r="N12" s="7">
        <v>5.6000000000000001E-2</v>
      </c>
      <c r="O12" s="7">
        <v>0.04</v>
      </c>
      <c r="P12" s="7">
        <v>6.4000000000000001E-2</v>
      </c>
      <c r="Q12" s="7">
        <v>2.4E-2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0.432</v>
      </c>
      <c r="Z12" s="7">
        <v>0.432</v>
      </c>
      <c r="AA12" s="7">
        <v>0.432</v>
      </c>
      <c r="AB12" s="7">
        <v>0.432</v>
      </c>
      <c r="AC12" s="7">
        <v>0.432</v>
      </c>
      <c r="AD12" s="7">
        <v>0.432</v>
      </c>
      <c r="AE12" s="7">
        <v>0.432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8.5999999999999993E-2</v>
      </c>
      <c r="AU12" s="7">
        <v>5.1999999999999998E-2</v>
      </c>
      <c r="AV12" s="7">
        <v>6.8000000000000005E-2</v>
      </c>
      <c r="AW12" s="7">
        <v>0.06</v>
      </c>
      <c r="AX12" s="7">
        <v>0.06</v>
      </c>
      <c r="AY12" s="7">
        <v>4.2999999999999997E-2</v>
      </c>
      <c r="AZ12" s="7">
        <v>6.8000000000000005E-2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f t="shared" ref="CC12:CC40" si="0">SUM(D12:BU12)</f>
        <v>5.9349999999999996</v>
      </c>
      <c r="CD12" s="7">
        <f t="shared" ref="CD12:CD40" si="1">CC12*4</f>
        <v>23.74</v>
      </c>
      <c r="CE12" s="7">
        <f t="shared" ref="CE12:CE40" si="2">CD12*0.000794</f>
        <v>1.8849559999999998E-2</v>
      </c>
    </row>
    <row r="13" spans="1:83" ht="14.25" customHeight="1" x14ac:dyDescent="0.35">
      <c r="A13" s="78" t="s">
        <v>19</v>
      </c>
      <c r="B13" s="5">
        <v>2</v>
      </c>
      <c r="C13" s="6" t="s">
        <v>22</v>
      </c>
      <c r="D13" s="7">
        <v>0.38500000000000001</v>
      </c>
      <c r="E13" s="7">
        <v>0.38500000000000001</v>
      </c>
      <c r="F13" s="7">
        <v>0.38500000000000001</v>
      </c>
      <c r="G13" s="7">
        <v>0.38500000000000001</v>
      </c>
      <c r="H13" s="7">
        <v>0.59199999999999997</v>
      </c>
      <c r="I13" s="7">
        <v>0.57399999999999995</v>
      </c>
      <c r="J13" s="7">
        <v>0.57999999999999996</v>
      </c>
      <c r="K13" s="7">
        <v>4.8000000000000001E-2</v>
      </c>
      <c r="L13" s="7">
        <v>5.6000000000000001E-2</v>
      </c>
      <c r="M13" s="7">
        <v>7.1999999999999995E-2</v>
      </c>
      <c r="N13" s="7">
        <v>7.1999999999999995E-2</v>
      </c>
      <c r="O13" s="7">
        <v>0.06</v>
      </c>
      <c r="P13" s="7">
        <v>6.4000000000000001E-2</v>
      </c>
      <c r="Q13" s="7">
        <v>7.1999999999999995E-2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0.38500000000000001</v>
      </c>
      <c r="Z13" s="7">
        <v>0.38500000000000001</v>
      </c>
      <c r="AA13" s="7">
        <v>0.38500000000000001</v>
      </c>
      <c r="AB13" s="7">
        <v>0.38500000000000001</v>
      </c>
      <c r="AC13" s="7">
        <v>0.38500000000000001</v>
      </c>
      <c r="AD13" s="7">
        <v>0.38500000000000001</v>
      </c>
      <c r="AE13" s="7">
        <v>0.38500000000000001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8.5999999999999993E-2</v>
      </c>
      <c r="AU13" s="7">
        <v>9.4E-2</v>
      </c>
      <c r="AV13" s="7">
        <v>0.45700000000000002</v>
      </c>
      <c r="AW13" s="7">
        <v>0.50700000000000001</v>
      </c>
      <c r="AX13" s="7">
        <v>0.45700000000000002</v>
      </c>
      <c r="AY13" s="7">
        <v>0.45700000000000002</v>
      </c>
      <c r="AZ13" s="7">
        <v>0.375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0.3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f t="shared" si="0"/>
        <v>9.1580000000000013</v>
      </c>
      <c r="CD13" s="7">
        <f t="shared" si="1"/>
        <v>36.632000000000005</v>
      </c>
      <c r="CE13" s="7">
        <f t="shared" si="2"/>
        <v>2.9085808000000005E-2</v>
      </c>
    </row>
    <row r="14" spans="1:83" ht="14.25" customHeight="1" x14ac:dyDescent="0.35">
      <c r="A14" s="78" t="s">
        <v>19</v>
      </c>
      <c r="B14" s="5">
        <v>3</v>
      </c>
      <c r="C14" s="6" t="s">
        <v>23</v>
      </c>
      <c r="D14" s="7">
        <v>0.17599999999999999</v>
      </c>
      <c r="E14" s="7">
        <v>0.14299999999999999</v>
      </c>
      <c r="F14" s="7">
        <v>8.7999999999999995E-2</v>
      </c>
      <c r="G14" s="7">
        <v>0.22</v>
      </c>
      <c r="H14" s="7">
        <v>0.19800000000000001</v>
      </c>
      <c r="I14" s="7">
        <v>0.19800000000000001</v>
      </c>
      <c r="J14" s="7">
        <v>0.11</v>
      </c>
      <c r="K14" s="7">
        <v>0.09</v>
      </c>
      <c r="L14" s="7">
        <v>0.68</v>
      </c>
      <c r="M14" s="7">
        <v>0.68</v>
      </c>
      <c r="N14" s="7">
        <v>3.9E-2</v>
      </c>
      <c r="O14" s="7">
        <v>8.6999999999999994E-2</v>
      </c>
      <c r="P14" s="7">
        <v>8.2000000000000003E-2</v>
      </c>
      <c r="Q14" s="7">
        <v>9.1999999999999998E-2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0.432</v>
      </c>
      <c r="Z14" s="7">
        <v>0.432</v>
      </c>
      <c r="AA14" s="7">
        <v>0.432</v>
      </c>
      <c r="AB14" s="7">
        <v>0.432</v>
      </c>
      <c r="AC14" s="7">
        <v>0.432</v>
      </c>
      <c r="AD14" s="7">
        <v>0.432</v>
      </c>
      <c r="AE14" s="7">
        <v>0.432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0.86099999999999999</v>
      </c>
      <c r="AU14" s="7">
        <v>0.88100000000000001</v>
      </c>
      <c r="AV14" s="7">
        <v>0.71199999999999997</v>
      </c>
      <c r="AW14" s="7">
        <v>0.96399999999999997</v>
      </c>
      <c r="AX14" s="7">
        <v>0.60799999999999998</v>
      </c>
      <c r="AY14" s="7">
        <v>0.47799999999999998</v>
      </c>
      <c r="AZ14" s="7">
        <v>0.47799999999999998</v>
      </c>
      <c r="BA14" s="7">
        <v>0</v>
      </c>
      <c r="BB14" s="7">
        <v>0.432</v>
      </c>
      <c r="BC14" s="7">
        <v>0.432</v>
      </c>
      <c r="BD14" s="7">
        <v>0.6</v>
      </c>
      <c r="BE14" s="7">
        <v>0.75</v>
      </c>
      <c r="BF14" s="7">
        <v>0.6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f t="shared" si="0"/>
        <v>13.703000000000003</v>
      </c>
      <c r="CD14" s="7">
        <f t="shared" si="1"/>
        <v>54.812000000000012</v>
      </c>
      <c r="CE14" s="7">
        <f t="shared" si="2"/>
        <v>4.3520728000000009E-2</v>
      </c>
    </row>
    <row r="15" spans="1:83" ht="14.25" customHeight="1" x14ac:dyDescent="0.35">
      <c r="A15" s="78" t="s">
        <v>19</v>
      </c>
      <c r="B15" s="5">
        <v>4</v>
      </c>
      <c r="C15" s="6" t="s">
        <v>25</v>
      </c>
      <c r="D15" s="7">
        <v>0.17499999999999999</v>
      </c>
      <c r="E15" s="7">
        <v>0.245</v>
      </c>
      <c r="F15" s="7">
        <v>0.245</v>
      </c>
      <c r="G15" s="7">
        <v>0.245</v>
      </c>
      <c r="H15" s="7">
        <v>0.63</v>
      </c>
      <c r="I15" s="7">
        <v>0.52500000000000002</v>
      </c>
      <c r="J15" s="7">
        <v>0.52500000000000002</v>
      </c>
      <c r="K15" s="7">
        <v>0.18</v>
      </c>
      <c r="L15" s="7">
        <v>0.16700000000000001</v>
      </c>
      <c r="M15" s="7">
        <v>0.156</v>
      </c>
      <c r="N15" s="7">
        <v>0.152</v>
      </c>
      <c r="O15" s="7">
        <v>0.36399999999999999</v>
      </c>
      <c r="P15" s="7">
        <v>0.40500000000000003</v>
      </c>
      <c r="Q15" s="7">
        <v>0.32400000000000001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0.108</v>
      </c>
      <c r="Z15" s="7">
        <v>0.14399999999999999</v>
      </c>
      <c r="AA15" s="7">
        <v>0.14399999999999999</v>
      </c>
      <c r="AB15" s="7">
        <v>0.126</v>
      </c>
      <c r="AC15" s="7">
        <v>0.32400000000000001</v>
      </c>
      <c r="AD15" s="7">
        <v>0.32400000000000001</v>
      </c>
      <c r="AE15" s="7">
        <v>0.27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0.15</v>
      </c>
      <c r="AU15" s="7">
        <v>0.105</v>
      </c>
      <c r="AV15" s="7">
        <v>0.105</v>
      </c>
      <c r="AW15" s="7">
        <v>0.105</v>
      </c>
      <c r="AX15" s="7">
        <v>0.105</v>
      </c>
      <c r="AY15" s="7">
        <v>0.105</v>
      </c>
      <c r="AZ15" s="7">
        <v>0.105</v>
      </c>
      <c r="BA15" s="7">
        <v>0.7</v>
      </c>
      <c r="BB15" s="7">
        <v>0</v>
      </c>
      <c r="BC15" s="7">
        <v>0</v>
      </c>
      <c r="BD15" s="7">
        <v>0.7</v>
      </c>
      <c r="BE15" s="7">
        <v>0.7</v>
      </c>
      <c r="BF15" s="7">
        <v>0</v>
      </c>
      <c r="BG15" s="7">
        <v>0</v>
      </c>
      <c r="BH15" s="7">
        <v>0.2</v>
      </c>
      <c r="BI15" s="7">
        <v>0.2</v>
      </c>
      <c r="BJ15" s="7">
        <v>0.2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f t="shared" si="0"/>
        <v>9.2580000000000009</v>
      </c>
      <c r="CD15" s="7">
        <f t="shared" si="1"/>
        <v>37.032000000000004</v>
      </c>
      <c r="CE15" s="7">
        <f t="shared" si="2"/>
        <v>2.9403408000000002E-2</v>
      </c>
    </row>
    <row r="16" spans="1:83" ht="14.25" customHeight="1" x14ac:dyDescent="0.35">
      <c r="A16" s="78" t="s">
        <v>19</v>
      </c>
      <c r="B16" s="5">
        <v>5</v>
      </c>
      <c r="C16" s="6" t="s">
        <v>26</v>
      </c>
      <c r="D16" s="7">
        <v>0.26400000000000001</v>
      </c>
      <c r="E16" s="7">
        <v>0.26400000000000001</v>
      </c>
      <c r="F16" s="7">
        <v>0.26400000000000001</v>
      </c>
      <c r="G16" s="7">
        <v>0.26400000000000001</v>
      </c>
      <c r="H16" s="7">
        <v>0.33</v>
      </c>
      <c r="I16" s="7">
        <v>0.26400000000000001</v>
      </c>
      <c r="J16" s="7">
        <v>0.26400000000000001</v>
      </c>
      <c r="K16" s="7">
        <v>0.08</v>
      </c>
      <c r="L16" s="7">
        <v>0.08</v>
      </c>
      <c r="M16" s="7">
        <v>0.08</v>
      </c>
      <c r="N16" s="7">
        <v>0.08</v>
      </c>
      <c r="O16" s="7">
        <v>0.08</v>
      </c>
      <c r="P16" s="7">
        <v>0.08</v>
      </c>
      <c r="Q16" s="7">
        <v>0.08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0.432</v>
      </c>
      <c r="Z16" s="7">
        <v>0.432</v>
      </c>
      <c r="AA16" s="7">
        <v>0.432</v>
      </c>
      <c r="AB16" s="7">
        <v>0.432</v>
      </c>
      <c r="AC16" s="7">
        <v>0.432</v>
      </c>
      <c r="AD16" s="7">
        <v>0.432</v>
      </c>
      <c r="AE16" s="7">
        <v>0.432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0.55200000000000005</v>
      </c>
      <c r="AU16" s="7">
        <v>0.55200000000000005</v>
      </c>
      <c r="AV16" s="7">
        <v>0.55200000000000005</v>
      </c>
      <c r="AW16" s="7">
        <v>0.55200000000000005</v>
      </c>
      <c r="AX16" s="7">
        <v>0.55200000000000005</v>
      </c>
      <c r="AY16" s="7">
        <v>0.55200000000000005</v>
      </c>
      <c r="AZ16" s="7">
        <v>0.55200000000000005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0.3</v>
      </c>
      <c r="BJ16" s="7">
        <v>0</v>
      </c>
      <c r="BK16" s="7"/>
      <c r="BL16" s="7">
        <v>0.3</v>
      </c>
      <c r="BM16" s="7">
        <v>0</v>
      </c>
      <c r="BN16" s="7">
        <v>0.3</v>
      </c>
      <c r="BO16" s="7">
        <v>0</v>
      </c>
      <c r="BP16" s="7">
        <v>0</v>
      </c>
      <c r="BQ16" s="7">
        <v>0</v>
      </c>
      <c r="BR16" s="7">
        <v>0.09</v>
      </c>
      <c r="BS16" s="7">
        <v>0</v>
      </c>
      <c r="BT16" s="7">
        <v>0</v>
      </c>
      <c r="BU16" s="7">
        <v>4.4999999999999998E-2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f t="shared" si="0"/>
        <v>10.397000000000002</v>
      </c>
      <c r="CD16" s="7">
        <f t="shared" si="1"/>
        <v>41.588000000000008</v>
      </c>
      <c r="CE16" s="7">
        <f t="shared" si="2"/>
        <v>3.3020872000000007E-2</v>
      </c>
    </row>
    <row r="17" spans="1:83" ht="14.25" customHeight="1" x14ac:dyDescent="0.35">
      <c r="A17" s="78" t="s">
        <v>19</v>
      </c>
      <c r="B17" s="5">
        <v>6</v>
      </c>
      <c r="C17" s="6" t="s">
        <v>27</v>
      </c>
      <c r="D17" s="7">
        <v>0.03</v>
      </c>
      <c r="E17" s="7">
        <v>0.03</v>
      </c>
      <c r="F17" s="7">
        <v>1.4999999999999999E-2</v>
      </c>
      <c r="G17" s="7">
        <v>0.06</v>
      </c>
      <c r="H17" s="7">
        <v>0.03</v>
      </c>
      <c r="I17" s="7">
        <v>0.06</v>
      </c>
      <c r="J17" s="7">
        <v>0.03</v>
      </c>
      <c r="K17" s="7">
        <v>0.128</v>
      </c>
      <c r="L17" s="7">
        <v>0.25600000000000001</v>
      </c>
      <c r="M17" s="7">
        <v>0.30399999999999999</v>
      </c>
      <c r="N17" s="7">
        <v>0.28799999999999998</v>
      </c>
      <c r="O17" s="7">
        <v>0.24</v>
      </c>
      <c r="P17" s="7">
        <v>0.17599999999999999</v>
      </c>
      <c r="Q17" s="7">
        <v>0.112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0.432</v>
      </c>
      <c r="Z17" s="7">
        <v>0.432</v>
      </c>
      <c r="AA17" s="7">
        <v>0.432</v>
      </c>
      <c r="AB17" s="7">
        <v>0.432</v>
      </c>
      <c r="AC17" s="7">
        <v>0.432</v>
      </c>
      <c r="AD17" s="7">
        <v>0.432</v>
      </c>
      <c r="AE17" s="7">
        <v>0.432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1.03</v>
      </c>
      <c r="AU17" s="7">
        <v>0.78</v>
      </c>
      <c r="AV17" s="7">
        <v>0.81</v>
      </c>
      <c r="AW17" s="7">
        <v>0.65500000000000003</v>
      </c>
      <c r="AX17" s="7">
        <v>1.5369999999999999</v>
      </c>
      <c r="AY17" s="7">
        <v>1.0549999999999999</v>
      </c>
      <c r="AZ17" s="7">
        <v>1.03</v>
      </c>
      <c r="BA17" s="7">
        <v>0</v>
      </c>
      <c r="BB17" s="7">
        <v>0</v>
      </c>
      <c r="BC17" s="7">
        <v>0</v>
      </c>
      <c r="BD17" s="7">
        <v>0</v>
      </c>
      <c r="BE17" s="7">
        <v>1.05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0.35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f t="shared" si="0"/>
        <v>13.079999999999998</v>
      </c>
      <c r="CD17" s="7">
        <f t="shared" si="1"/>
        <v>52.319999999999993</v>
      </c>
      <c r="CE17" s="7">
        <f t="shared" si="2"/>
        <v>4.1542079999999995E-2</v>
      </c>
    </row>
    <row r="18" spans="1:83" ht="14.25" customHeight="1" x14ac:dyDescent="0.35">
      <c r="A18" s="78" t="s">
        <v>19</v>
      </c>
      <c r="B18" s="5">
        <v>7</v>
      </c>
      <c r="C18" s="6" t="s">
        <v>28</v>
      </c>
      <c r="D18" s="7">
        <v>0.44</v>
      </c>
      <c r="E18" s="7">
        <v>0.27500000000000002</v>
      </c>
      <c r="F18" s="7">
        <v>0.55000000000000004</v>
      </c>
      <c r="G18" s="7">
        <v>0.44</v>
      </c>
      <c r="H18" s="7">
        <v>0.495</v>
      </c>
      <c r="I18" s="7">
        <v>0.44</v>
      </c>
      <c r="J18" s="7">
        <v>0.44</v>
      </c>
      <c r="K18" s="7">
        <v>0.15</v>
      </c>
      <c r="L18" s="7">
        <v>0.15</v>
      </c>
      <c r="M18" s="7">
        <v>0.15</v>
      </c>
      <c r="N18" s="7">
        <v>0.15</v>
      </c>
      <c r="O18" s="7">
        <v>0.15</v>
      </c>
      <c r="P18" s="7">
        <v>0.15</v>
      </c>
      <c r="Q18" s="7">
        <v>0.15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0.84</v>
      </c>
      <c r="Z18" s="7">
        <v>0.84</v>
      </c>
      <c r="AA18" s="7">
        <v>0.84</v>
      </c>
      <c r="AB18" s="7">
        <v>0.84</v>
      </c>
      <c r="AC18" s="7">
        <v>0.84</v>
      </c>
      <c r="AD18" s="7">
        <v>0.84</v>
      </c>
      <c r="AE18" s="7">
        <v>0.84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3.1E-2</v>
      </c>
      <c r="AU18" s="7">
        <v>0.219</v>
      </c>
      <c r="AV18" s="7">
        <v>0.21099999999999999</v>
      </c>
      <c r="AW18" s="7">
        <v>0.219</v>
      </c>
      <c r="AX18" s="7">
        <v>0.219</v>
      </c>
      <c r="AY18" s="7">
        <v>0.219</v>
      </c>
      <c r="AZ18" s="7">
        <v>0.219</v>
      </c>
      <c r="BA18" s="7">
        <v>0.6</v>
      </c>
      <c r="BB18" s="7">
        <v>0.6</v>
      </c>
      <c r="BC18" s="7">
        <v>0.6</v>
      </c>
      <c r="BD18" s="7">
        <v>0.6</v>
      </c>
      <c r="BE18" s="7">
        <v>0.6</v>
      </c>
      <c r="BF18" s="7">
        <v>0.6</v>
      </c>
      <c r="BG18" s="7">
        <v>0.6</v>
      </c>
      <c r="BH18" s="7">
        <v>0</v>
      </c>
      <c r="BI18" s="7">
        <v>0</v>
      </c>
      <c r="BJ18" s="7">
        <v>0</v>
      </c>
      <c r="BK18" s="7">
        <v>0</v>
      </c>
      <c r="BL18" s="7">
        <v>0.3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f t="shared" si="0"/>
        <v>15.846999999999996</v>
      </c>
      <c r="CD18" s="7">
        <f t="shared" si="1"/>
        <v>63.387999999999984</v>
      </c>
      <c r="CE18" s="7">
        <f t="shared" si="2"/>
        <v>5.033007199999999E-2</v>
      </c>
    </row>
    <row r="19" spans="1:83" ht="14.25" customHeight="1" x14ac:dyDescent="0.35">
      <c r="A19" s="78" t="s">
        <v>19</v>
      </c>
      <c r="B19" s="5">
        <v>8</v>
      </c>
      <c r="C19" s="6" t="s">
        <v>29</v>
      </c>
      <c r="D19" s="7">
        <v>0.18</v>
      </c>
      <c r="E19" s="7">
        <v>0.16800000000000001</v>
      </c>
      <c r="F19" s="7">
        <v>0.192</v>
      </c>
      <c r="G19" s="7">
        <v>0.20399999999999999</v>
      </c>
      <c r="H19" s="7">
        <v>0.192</v>
      </c>
      <c r="I19" s="7">
        <v>0.18</v>
      </c>
      <c r="J19" s="7">
        <v>0.192</v>
      </c>
      <c r="K19" s="7">
        <v>9.6000000000000002E-2</v>
      </c>
      <c r="L19" s="7">
        <v>0.104</v>
      </c>
      <c r="M19" s="7">
        <v>0.112</v>
      </c>
      <c r="N19" s="7">
        <v>0.112</v>
      </c>
      <c r="O19" s="7">
        <v>0.112</v>
      </c>
      <c r="P19" s="7">
        <v>0.12</v>
      </c>
      <c r="Q19" s="7">
        <v>0.112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0.432</v>
      </c>
      <c r="Z19" s="7">
        <v>0.432</v>
      </c>
      <c r="AA19" s="7">
        <v>0.432</v>
      </c>
      <c r="AB19" s="7">
        <v>0.432</v>
      </c>
      <c r="AC19" s="7">
        <v>0.432</v>
      </c>
      <c r="AD19" s="7">
        <v>0.432</v>
      </c>
      <c r="AE19" s="7">
        <v>0.432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0.24</v>
      </c>
      <c r="AU19" s="7">
        <v>0.24</v>
      </c>
      <c r="AV19" s="7">
        <v>0.16</v>
      </c>
      <c r="AW19" s="7">
        <v>0.11</v>
      </c>
      <c r="AX19" s="7">
        <v>0.11</v>
      </c>
      <c r="AY19" s="7">
        <v>0.17499999999999999</v>
      </c>
      <c r="AZ19" s="7">
        <v>0.17499999999999999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f t="shared" si="0"/>
        <v>6.3100000000000023</v>
      </c>
      <c r="CD19" s="7">
        <f t="shared" si="1"/>
        <v>25.240000000000009</v>
      </c>
      <c r="CE19" s="7">
        <f t="shared" si="2"/>
        <v>2.0040560000000006E-2</v>
      </c>
    </row>
    <row r="20" spans="1:83" ht="14.25" customHeight="1" x14ac:dyDescent="0.35">
      <c r="A20" s="78" t="s">
        <v>19</v>
      </c>
      <c r="B20" s="5">
        <v>9</v>
      </c>
      <c r="C20" s="6" t="s">
        <v>30</v>
      </c>
      <c r="D20" s="7">
        <v>1</v>
      </c>
      <c r="E20" s="7">
        <v>0.7</v>
      </c>
      <c r="F20" s="7">
        <v>0.9</v>
      </c>
      <c r="G20" s="7">
        <v>0.4</v>
      </c>
      <c r="H20" s="7">
        <v>0.55000000000000004</v>
      </c>
      <c r="I20" s="7">
        <v>0.7</v>
      </c>
      <c r="J20" s="7">
        <v>1</v>
      </c>
      <c r="K20" s="7">
        <v>0.32700000000000001</v>
      </c>
      <c r="L20" s="7">
        <v>0.434</v>
      </c>
      <c r="M20" s="7">
        <v>0.32700000000000001</v>
      </c>
      <c r="N20" s="7">
        <v>0.375</v>
      </c>
      <c r="O20" s="7">
        <v>9.1999999999999998E-2</v>
      </c>
      <c r="P20" s="7">
        <v>0.434</v>
      </c>
      <c r="Q20" s="7">
        <v>0.32700000000000001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0.12</v>
      </c>
      <c r="Z20" s="7">
        <v>0.12</v>
      </c>
      <c r="AA20" s="7">
        <v>0.12</v>
      </c>
      <c r="AB20" s="7">
        <v>0.12</v>
      </c>
      <c r="AC20" s="7">
        <v>0.12</v>
      </c>
      <c r="AD20" s="7">
        <v>0.12</v>
      </c>
      <c r="AE20" s="7">
        <v>0.12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0.16900000000000001</v>
      </c>
      <c r="AU20" s="7">
        <v>0.33900000000000002</v>
      </c>
      <c r="AV20" s="7">
        <v>0.20899999999999999</v>
      </c>
      <c r="AW20" s="7">
        <v>3.9E-2</v>
      </c>
      <c r="AX20" s="7">
        <v>3.9E-2</v>
      </c>
      <c r="AY20" s="7">
        <v>3.9E-2</v>
      </c>
      <c r="AZ20" s="7">
        <v>0.439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f t="shared" si="0"/>
        <v>9.6789999999999967</v>
      </c>
      <c r="CD20" s="7">
        <f t="shared" si="1"/>
        <v>38.715999999999987</v>
      </c>
      <c r="CE20" s="7">
        <f t="shared" si="2"/>
        <v>3.0740503999999988E-2</v>
      </c>
    </row>
    <row r="21" spans="1:83" ht="14.25" customHeight="1" x14ac:dyDescent="0.35">
      <c r="A21" s="78" t="s">
        <v>19</v>
      </c>
      <c r="B21" s="5">
        <v>10</v>
      </c>
      <c r="C21" s="6" t="s">
        <v>31</v>
      </c>
      <c r="D21" s="7">
        <v>0.71</v>
      </c>
      <c r="E21" s="7">
        <v>0.99399999999999999</v>
      </c>
      <c r="F21" s="7">
        <v>0.88900000000000001</v>
      </c>
      <c r="G21" s="7">
        <v>0.65500000000000003</v>
      </c>
      <c r="H21" s="7">
        <v>0.36799999999999999</v>
      </c>
      <c r="I21" s="7">
        <v>0.35</v>
      </c>
      <c r="J21" s="7">
        <v>0.40400000000000003</v>
      </c>
      <c r="K21" s="7">
        <v>0.126</v>
      </c>
      <c r="L21" s="7">
        <v>8.4000000000000005E-2</v>
      </c>
      <c r="M21" s="7">
        <v>0.158</v>
      </c>
      <c r="N21" s="7">
        <v>0.113</v>
      </c>
      <c r="O21" s="7">
        <v>0.155</v>
      </c>
      <c r="P21" s="7">
        <v>0.14699999999999999</v>
      </c>
      <c r="Q21" s="7">
        <v>0.17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0.432</v>
      </c>
      <c r="Z21" s="7">
        <v>0.432</v>
      </c>
      <c r="AA21" s="7">
        <v>0.432</v>
      </c>
      <c r="AB21" s="7">
        <v>0.432</v>
      </c>
      <c r="AC21" s="7">
        <v>0.432</v>
      </c>
      <c r="AD21" s="7">
        <v>0.432</v>
      </c>
      <c r="AE21" s="7">
        <v>0.432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0.154</v>
      </c>
      <c r="AU21" s="7">
        <v>0.17699999999999999</v>
      </c>
      <c r="AV21" s="7">
        <v>0.158</v>
      </c>
      <c r="AW21" s="7">
        <v>0.19700000000000001</v>
      </c>
      <c r="AX21" s="7">
        <v>0.17699999999999999</v>
      </c>
      <c r="AY21" s="7">
        <v>0.154</v>
      </c>
      <c r="AZ21" s="7">
        <v>0.19400000000000001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0.23200000000000001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f t="shared" si="0"/>
        <v>9.7900000000000009</v>
      </c>
      <c r="CD21" s="7">
        <f t="shared" si="1"/>
        <v>39.160000000000004</v>
      </c>
      <c r="CE21" s="7">
        <f t="shared" si="2"/>
        <v>3.1093040000000002E-2</v>
      </c>
    </row>
    <row r="22" spans="1:83" ht="14.25" customHeight="1" x14ac:dyDescent="0.35">
      <c r="A22" s="78" t="s">
        <v>19</v>
      </c>
      <c r="B22" s="5">
        <v>11</v>
      </c>
      <c r="C22" s="6" t="s">
        <v>32</v>
      </c>
      <c r="D22" s="7">
        <v>0.24299999999999999</v>
      </c>
      <c r="E22" s="7">
        <v>0.432</v>
      </c>
      <c r="F22" s="7">
        <v>0.23400000000000001</v>
      </c>
      <c r="G22" s="7">
        <v>0.28799999999999998</v>
      </c>
      <c r="H22" s="7">
        <v>0.28799999999999998</v>
      </c>
      <c r="I22" s="7">
        <v>0.28799999999999998</v>
      </c>
      <c r="J22" s="7">
        <v>0.24299999999999999</v>
      </c>
      <c r="K22" s="7">
        <v>0.108</v>
      </c>
      <c r="L22" s="7">
        <v>6.8000000000000005E-2</v>
      </c>
      <c r="M22" s="7">
        <v>0.104</v>
      </c>
      <c r="N22" s="7">
        <v>0.128</v>
      </c>
      <c r="O22" s="7">
        <v>0.128</v>
      </c>
      <c r="P22" s="7">
        <v>0.128</v>
      </c>
      <c r="Q22" s="7">
        <v>0.108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0.432</v>
      </c>
      <c r="Z22" s="7">
        <v>0.432</v>
      </c>
      <c r="AA22" s="7">
        <v>0.432</v>
      </c>
      <c r="AB22" s="7">
        <v>0.432</v>
      </c>
      <c r="AC22" s="7">
        <v>0.432</v>
      </c>
      <c r="AD22" s="7">
        <v>0.432</v>
      </c>
      <c r="AE22" s="7">
        <v>0.432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0.05</v>
      </c>
      <c r="AU22" s="7">
        <v>0.46400000000000002</v>
      </c>
      <c r="AV22" s="7">
        <v>7.8E-2</v>
      </c>
      <c r="AW22" s="7">
        <v>0.14799999999999999</v>
      </c>
      <c r="AX22" s="7">
        <v>0.14799999999999999</v>
      </c>
      <c r="AY22" s="7">
        <v>7.8E-2</v>
      </c>
      <c r="AZ22" s="7">
        <v>4.3999999999999997E-2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0.51900000000000002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f t="shared" si="0"/>
        <v>7.341000000000002</v>
      </c>
      <c r="CD22" s="7">
        <f t="shared" si="1"/>
        <v>29.364000000000008</v>
      </c>
      <c r="CE22" s="7">
        <f t="shared" si="2"/>
        <v>2.3315016000000008E-2</v>
      </c>
    </row>
    <row r="23" spans="1:83" ht="14.25" customHeight="1" x14ac:dyDescent="0.35">
      <c r="A23" s="78" t="s">
        <v>19</v>
      </c>
      <c r="B23" s="5">
        <v>12</v>
      </c>
      <c r="C23" s="6" t="s">
        <v>33</v>
      </c>
      <c r="D23" s="7">
        <v>0.35</v>
      </c>
      <c r="E23" s="7">
        <v>0.35</v>
      </c>
      <c r="F23" s="7">
        <v>0.35</v>
      </c>
      <c r="G23" s="7">
        <v>0.35</v>
      </c>
      <c r="H23" s="7">
        <v>0.35</v>
      </c>
      <c r="I23" s="7">
        <v>0.35</v>
      </c>
      <c r="J23" s="7">
        <v>0.35</v>
      </c>
      <c r="K23" s="7">
        <v>0.05</v>
      </c>
      <c r="L23" s="7">
        <v>0.05</v>
      </c>
      <c r="M23" s="7">
        <v>0.05</v>
      </c>
      <c r="N23" s="7">
        <v>0.05</v>
      </c>
      <c r="O23" s="7">
        <v>0.05</v>
      </c>
      <c r="P23" s="7">
        <v>0.05</v>
      </c>
      <c r="Q23" s="7">
        <v>0.05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0.432</v>
      </c>
      <c r="Z23" s="7">
        <v>0.432</v>
      </c>
      <c r="AA23" s="7">
        <v>0.432</v>
      </c>
      <c r="AB23" s="7">
        <v>0.432</v>
      </c>
      <c r="AC23" s="7">
        <v>0.432</v>
      </c>
      <c r="AD23" s="7">
        <v>0.432</v>
      </c>
      <c r="AE23" s="7">
        <v>0.432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3.1E-2</v>
      </c>
      <c r="AU23" s="7">
        <v>0.219</v>
      </c>
      <c r="AV23" s="7">
        <v>0.21099999999999999</v>
      </c>
      <c r="AW23" s="7">
        <v>0.219</v>
      </c>
      <c r="AX23" s="7">
        <v>0.219</v>
      </c>
      <c r="AY23" s="7">
        <v>0.219</v>
      </c>
      <c r="AZ23" s="7">
        <v>0.219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0.4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f t="shared" si="0"/>
        <v>7.5610000000000026</v>
      </c>
      <c r="CD23" s="7">
        <f t="shared" si="1"/>
        <v>30.24400000000001</v>
      </c>
      <c r="CE23" s="7">
        <f t="shared" si="2"/>
        <v>2.4013736000000008E-2</v>
      </c>
    </row>
    <row r="24" spans="1:83" ht="14.25" customHeight="1" x14ac:dyDescent="0.35">
      <c r="A24" s="78" t="s">
        <v>19</v>
      </c>
      <c r="B24" s="5">
        <v>13</v>
      </c>
      <c r="C24" s="6" t="s">
        <v>34</v>
      </c>
      <c r="D24" s="7">
        <v>0.192</v>
      </c>
      <c r="E24" s="7">
        <v>0.14399999999999999</v>
      </c>
      <c r="F24" s="7">
        <v>0.24</v>
      </c>
      <c r="G24" s="7">
        <v>0.192</v>
      </c>
      <c r="H24" s="7">
        <v>0.12</v>
      </c>
      <c r="I24" s="7">
        <v>0.12</v>
      </c>
      <c r="J24" s="7">
        <v>0.12</v>
      </c>
      <c r="K24" s="7">
        <v>0.104</v>
      </c>
      <c r="L24" s="7">
        <v>0.104</v>
      </c>
      <c r="M24" s="7">
        <v>0.112</v>
      </c>
      <c r="N24" s="7">
        <v>0.12</v>
      </c>
      <c r="O24" s="7">
        <v>9.6000000000000002E-2</v>
      </c>
      <c r="P24" s="7">
        <v>0.12</v>
      </c>
      <c r="Q24" s="7">
        <v>9.6000000000000002E-2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0.432</v>
      </c>
      <c r="Z24" s="7">
        <v>0.432</v>
      </c>
      <c r="AA24" s="7">
        <v>0.432</v>
      </c>
      <c r="AB24" s="7">
        <v>0.432</v>
      </c>
      <c r="AC24" s="7">
        <v>0.432</v>
      </c>
      <c r="AD24" s="7">
        <v>0.432</v>
      </c>
      <c r="AE24" s="7">
        <v>0.432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0.16</v>
      </c>
      <c r="AU24" s="7">
        <v>0.16</v>
      </c>
      <c r="AV24" s="7">
        <v>9.5000000000000001E-2</v>
      </c>
      <c r="AW24" s="7">
        <v>9.5000000000000001E-2</v>
      </c>
      <c r="AX24" s="7">
        <v>0.16</v>
      </c>
      <c r="AY24" s="7">
        <v>0.16</v>
      </c>
      <c r="AZ24" s="7">
        <v>9.5000000000000001E-2</v>
      </c>
      <c r="BA24" s="7">
        <v>0.76800000000000002</v>
      </c>
      <c r="BB24" s="7">
        <v>0</v>
      </c>
      <c r="BC24" s="7">
        <v>0</v>
      </c>
      <c r="BD24" s="7">
        <v>0</v>
      </c>
      <c r="BE24" s="7">
        <v>0.14399999999999999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f t="shared" si="0"/>
        <v>6.7410000000000014</v>
      </c>
      <c r="CD24" s="7">
        <f t="shared" si="1"/>
        <v>26.964000000000006</v>
      </c>
      <c r="CE24" s="7">
        <f t="shared" si="2"/>
        <v>2.1409416000000004E-2</v>
      </c>
    </row>
    <row r="25" spans="1:83" ht="14.25" customHeight="1" x14ac:dyDescent="0.35">
      <c r="A25" s="79" t="s">
        <v>37</v>
      </c>
      <c r="B25" s="5">
        <v>14</v>
      </c>
      <c r="C25" s="10" t="s">
        <v>39</v>
      </c>
      <c r="D25" s="11">
        <v>0.4</v>
      </c>
      <c r="E25" s="11">
        <v>0.36</v>
      </c>
      <c r="F25" s="11">
        <v>0.4</v>
      </c>
      <c r="G25" s="11">
        <v>0.46</v>
      </c>
      <c r="H25" s="11">
        <v>0.6</v>
      </c>
      <c r="I25" s="11">
        <v>0.36</v>
      </c>
      <c r="J25" s="11">
        <v>0.44</v>
      </c>
      <c r="K25" s="11">
        <v>0.06</v>
      </c>
      <c r="L25" s="11">
        <v>0.06</v>
      </c>
      <c r="M25" s="11">
        <v>0.05</v>
      </c>
      <c r="N25" s="11">
        <v>0.09</v>
      </c>
      <c r="O25" s="11">
        <v>0.1</v>
      </c>
      <c r="P25" s="11">
        <v>0.05</v>
      </c>
      <c r="Q25" s="11">
        <v>0.06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0.43</v>
      </c>
      <c r="Z25" s="11">
        <v>0.43</v>
      </c>
      <c r="AA25" s="11">
        <v>0.43</v>
      </c>
      <c r="AB25" s="11">
        <v>0.43</v>
      </c>
      <c r="AC25" s="11">
        <v>0.43</v>
      </c>
      <c r="AD25" s="11">
        <v>0.43</v>
      </c>
      <c r="AE25" s="11">
        <v>0.43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0.15</v>
      </c>
      <c r="AU25" s="11">
        <v>0.1</v>
      </c>
      <c r="AV25" s="11">
        <v>0.1</v>
      </c>
      <c r="AW25" s="11">
        <v>0.15</v>
      </c>
      <c r="AX25" s="11">
        <v>0.04</v>
      </c>
      <c r="AY25" s="11">
        <v>0.05</v>
      </c>
      <c r="AZ25" s="11">
        <v>0.15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f t="shared" si="0"/>
        <v>7.2399999999999984</v>
      </c>
      <c r="CD25" s="13">
        <f t="shared" si="1"/>
        <v>28.959999999999994</v>
      </c>
      <c r="CE25" s="13">
        <f t="shared" si="2"/>
        <v>2.2994239999999996E-2</v>
      </c>
    </row>
    <row r="26" spans="1:83" ht="14.25" customHeight="1" x14ac:dyDescent="0.35">
      <c r="A26" s="79" t="s">
        <v>37</v>
      </c>
      <c r="B26" s="5">
        <v>15</v>
      </c>
      <c r="C26" s="10" t="s">
        <v>47</v>
      </c>
      <c r="D26" s="11">
        <v>0.3</v>
      </c>
      <c r="E26" s="11">
        <v>0.28000000000000003</v>
      </c>
      <c r="F26" s="11">
        <v>0.44</v>
      </c>
      <c r="G26" s="11">
        <v>0.64</v>
      </c>
      <c r="H26" s="11">
        <v>0.32</v>
      </c>
      <c r="I26" s="11">
        <v>0.6</v>
      </c>
      <c r="J26" s="11">
        <v>0.44</v>
      </c>
      <c r="K26" s="11">
        <v>0.05</v>
      </c>
      <c r="L26" s="11">
        <v>0.02</v>
      </c>
      <c r="M26" s="11">
        <v>0.04</v>
      </c>
      <c r="N26" s="11">
        <v>0.04</v>
      </c>
      <c r="O26" s="11">
        <v>0.02</v>
      </c>
      <c r="P26" s="11">
        <v>0.05</v>
      </c>
      <c r="Q26" s="11">
        <v>0.05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0.1</v>
      </c>
      <c r="Z26" s="11">
        <v>0.11</v>
      </c>
      <c r="AA26" s="11">
        <v>0.13</v>
      </c>
      <c r="AB26" s="11">
        <v>0.11</v>
      </c>
      <c r="AC26" s="11">
        <v>0.08</v>
      </c>
      <c r="AD26" s="11">
        <v>0.2</v>
      </c>
      <c r="AE26" s="11">
        <v>0.18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0.03</v>
      </c>
      <c r="AU26" s="11">
        <v>0.06</v>
      </c>
      <c r="AV26" s="11">
        <v>0.06</v>
      </c>
      <c r="AW26" s="11">
        <v>0.06</v>
      </c>
      <c r="AX26" s="11">
        <v>0.15</v>
      </c>
      <c r="AY26" s="11">
        <v>0.06</v>
      </c>
      <c r="AZ26" s="11">
        <v>0.06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4">
        <v>0</v>
      </c>
      <c r="BI26" s="14">
        <v>0.1</v>
      </c>
      <c r="BJ26" s="14">
        <v>0</v>
      </c>
      <c r="BK26" s="14">
        <v>0</v>
      </c>
      <c r="BL26" s="14">
        <v>0.1</v>
      </c>
      <c r="BM26" s="14">
        <v>0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f t="shared" si="0"/>
        <v>4.8799999999999972</v>
      </c>
      <c r="CD26" s="13">
        <f t="shared" si="1"/>
        <v>19.519999999999989</v>
      </c>
      <c r="CE26" s="13">
        <f t="shared" si="2"/>
        <v>1.5498879999999991E-2</v>
      </c>
    </row>
    <row r="27" spans="1:83" ht="14.25" customHeight="1" x14ac:dyDescent="0.35">
      <c r="A27" s="79" t="s">
        <v>37</v>
      </c>
      <c r="B27" s="5">
        <v>16</v>
      </c>
      <c r="C27" s="10" t="s">
        <v>48</v>
      </c>
      <c r="D27" s="11">
        <v>0.63</v>
      </c>
      <c r="E27" s="11">
        <v>0.63</v>
      </c>
      <c r="F27" s="11">
        <v>0.63</v>
      </c>
      <c r="G27" s="11">
        <v>0.45</v>
      </c>
      <c r="H27" s="11">
        <v>0.63</v>
      </c>
      <c r="I27" s="11">
        <v>0.63</v>
      </c>
      <c r="J27" s="11">
        <v>0.72</v>
      </c>
      <c r="K27" s="11">
        <v>0.03</v>
      </c>
      <c r="L27" s="11">
        <v>7.0000000000000007E-2</v>
      </c>
      <c r="M27" s="11">
        <v>0.05</v>
      </c>
      <c r="N27" s="11">
        <v>0.05</v>
      </c>
      <c r="O27" s="11">
        <v>0.05</v>
      </c>
      <c r="P27" s="11">
        <v>0.05</v>
      </c>
      <c r="Q27" s="11">
        <v>0.05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0.43</v>
      </c>
      <c r="Z27" s="11">
        <v>0.43</v>
      </c>
      <c r="AA27" s="11">
        <v>0.43</v>
      </c>
      <c r="AB27" s="11">
        <v>0.36</v>
      </c>
      <c r="AC27" s="11">
        <v>0.43</v>
      </c>
      <c r="AD27" s="11">
        <v>0.43</v>
      </c>
      <c r="AE27" s="11">
        <v>0.43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0.36</v>
      </c>
      <c r="AU27" s="11">
        <v>0.14000000000000001</v>
      </c>
      <c r="AV27" s="11">
        <v>0.18</v>
      </c>
      <c r="AW27" s="11">
        <v>0.34</v>
      </c>
      <c r="AX27" s="11">
        <v>0.16</v>
      </c>
      <c r="AY27" s="11">
        <v>0.22</v>
      </c>
      <c r="AZ27" s="11">
        <v>0.28000000000000003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f t="shared" si="0"/>
        <v>9.2899999999999991</v>
      </c>
      <c r="CD27" s="13">
        <f t="shared" si="1"/>
        <v>37.159999999999997</v>
      </c>
      <c r="CE27" s="13">
        <f t="shared" si="2"/>
        <v>2.9505039999999996E-2</v>
      </c>
    </row>
    <row r="28" spans="1:83" ht="14.25" customHeight="1" x14ac:dyDescent="0.35">
      <c r="A28" s="79" t="s">
        <v>37</v>
      </c>
      <c r="B28" s="5">
        <v>17</v>
      </c>
      <c r="C28" s="10" t="s">
        <v>54</v>
      </c>
      <c r="D28" s="11">
        <v>0.45</v>
      </c>
      <c r="E28" s="11">
        <v>0.45</v>
      </c>
      <c r="F28" s="11">
        <v>0.495</v>
      </c>
      <c r="G28" s="11">
        <v>0.45</v>
      </c>
      <c r="H28" s="11">
        <v>0.45</v>
      </c>
      <c r="I28" s="11">
        <v>0.54</v>
      </c>
      <c r="J28" s="11">
        <v>0.45</v>
      </c>
      <c r="K28" s="11">
        <v>0.252</v>
      </c>
      <c r="L28" s="11">
        <v>0.245</v>
      </c>
      <c r="M28" s="11">
        <v>0.252</v>
      </c>
      <c r="N28" s="11">
        <v>0.252</v>
      </c>
      <c r="O28" s="11">
        <v>0.252</v>
      </c>
      <c r="P28" s="11">
        <v>0.252</v>
      </c>
      <c r="Q28" s="11">
        <v>0.252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/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0.14899999999999999</v>
      </c>
      <c r="AU28" s="11">
        <v>0.05</v>
      </c>
      <c r="AV28" s="11">
        <v>0.14899999999999999</v>
      </c>
      <c r="AW28" s="11">
        <v>7.4999999999999997E-2</v>
      </c>
      <c r="AX28" s="11">
        <v>0.14099999999999999</v>
      </c>
      <c r="AY28" s="11">
        <v>0.14099999999999999</v>
      </c>
      <c r="AZ28" s="11">
        <v>0.17399999999999999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4">
        <v>0</v>
      </c>
      <c r="BI28" s="14">
        <v>0.35</v>
      </c>
      <c r="BJ28" s="14">
        <v>0</v>
      </c>
      <c r="BK28" s="14">
        <v>0.35</v>
      </c>
      <c r="BL28" s="14">
        <v>0</v>
      </c>
      <c r="BM28" s="14">
        <v>0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f t="shared" si="0"/>
        <v>6.6209999999999987</v>
      </c>
      <c r="CD28" s="13">
        <f t="shared" si="1"/>
        <v>26.483999999999995</v>
      </c>
      <c r="CE28" s="13">
        <f t="shared" si="2"/>
        <v>2.1028295999999995E-2</v>
      </c>
    </row>
    <row r="29" spans="1:83" ht="14.25" customHeight="1" x14ac:dyDescent="0.35">
      <c r="A29" s="79" t="s">
        <v>37</v>
      </c>
      <c r="B29" s="5">
        <v>18</v>
      </c>
      <c r="C29" s="10" t="s">
        <v>55</v>
      </c>
      <c r="D29" s="11">
        <v>0.72</v>
      </c>
      <c r="E29" s="11">
        <v>0.72</v>
      </c>
      <c r="F29" s="11">
        <v>0.54</v>
      </c>
      <c r="G29" s="11">
        <v>0.54</v>
      </c>
      <c r="H29" s="11">
        <v>0.72</v>
      </c>
      <c r="I29" s="11">
        <v>0.72</v>
      </c>
      <c r="J29" s="11">
        <v>0.72</v>
      </c>
      <c r="K29" s="11">
        <v>3.5000000000000003E-2</v>
      </c>
      <c r="L29" s="11">
        <v>3.5000000000000003E-2</v>
      </c>
      <c r="M29" s="11">
        <v>2.5000000000000001E-2</v>
      </c>
      <c r="N29" s="11">
        <v>2.5000000000000001E-2</v>
      </c>
      <c r="O29" s="11">
        <v>3.5000000000000003E-2</v>
      </c>
      <c r="P29" s="11">
        <v>3.5000000000000003E-2</v>
      </c>
      <c r="Q29" s="11">
        <v>3.5000000000000003E-2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0.126</v>
      </c>
      <c r="Z29" s="11">
        <v>0.126</v>
      </c>
      <c r="AA29" s="11">
        <v>5.3999999999999999E-2</v>
      </c>
      <c r="AB29" s="11">
        <v>5.3999999999999999E-2</v>
      </c>
      <c r="AC29" s="11">
        <v>0.126</v>
      </c>
      <c r="AD29" s="11">
        <v>0.126</v>
      </c>
      <c r="AE29" s="11">
        <v>0.126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0.19900000000000001</v>
      </c>
      <c r="AU29" s="11">
        <v>0.19900000000000001</v>
      </c>
      <c r="AV29" s="11">
        <v>0.19900000000000001</v>
      </c>
      <c r="AW29" s="11">
        <v>0.19900000000000001</v>
      </c>
      <c r="AX29" s="11">
        <v>6.6000000000000003E-2</v>
      </c>
      <c r="AY29" s="11">
        <v>0.19900000000000001</v>
      </c>
      <c r="AZ29" s="11">
        <v>0.19900000000000001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4">
        <v>0</v>
      </c>
      <c r="BI29" s="14">
        <v>0.6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f t="shared" si="0"/>
        <v>7.5030000000000019</v>
      </c>
      <c r="CD29" s="13">
        <f t="shared" si="1"/>
        <v>30.012000000000008</v>
      </c>
      <c r="CE29" s="13">
        <f t="shared" si="2"/>
        <v>2.3829528000000006E-2</v>
      </c>
    </row>
    <row r="30" spans="1:83" ht="14.25" customHeight="1" x14ac:dyDescent="0.35">
      <c r="A30" s="79" t="s">
        <v>37</v>
      </c>
      <c r="B30" s="5">
        <v>19</v>
      </c>
      <c r="C30" s="10" t="s">
        <v>56</v>
      </c>
      <c r="D30" s="11">
        <v>0.6</v>
      </c>
      <c r="E30" s="11">
        <v>1.05</v>
      </c>
      <c r="F30" s="11">
        <v>0.9</v>
      </c>
      <c r="G30" s="11">
        <v>0.65</v>
      </c>
      <c r="H30" s="11">
        <v>1.05</v>
      </c>
      <c r="I30" s="11">
        <v>0.45</v>
      </c>
      <c r="J30" s="11">
        <v>0.6</v>
      </c>
      <c r="K30" s="11">
        <v>6.3E-2</v>
      </c>
      <c r="L30" s="11">
        <v>9.9000000000000005E-2</v>
      </c>
      <c r="M30" s="11">
        <v>9.9000000000000005E-2</v>
      </c>
      <c r="N30" s="11">
        <v>0.11700000000000001</v>
      </c>
      <c r="O30" s="11">
        <v>9.9000000000000005E-2</v>
      </c>
      <c r="P30" s="11">
        <v>0.81</v>
      </c>
      <c r="Q30" s="11">
        <v>0.108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0.28799999999999998</v>
      </c>
      <c r="Z30" s="11">
        <v>0.28799999999999998</v>
      </c>
      <c r="AA30" s="11">
        <v>0.28799999999999998</v>
      </c>
      <c r="AB30" s="11">
        <v>0.28799999999999998</v>
      </c>
      <c r="AC30" s="11">
        <v>0.28799999999999998</v>
      </c>
      <c r="AD30" s="11">
        <v>0.28799999999999998</v>
      </c>
      <c r="AE30" s="11">
        <v>0.28799999999999998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0.32</v>
      </c>
      <c r="AU30" s="11">
        <v>0.32</v>
      </c>
      <c r="AV30" s="11">
        <v>0.06</v>
      </c>
      <c r="AW30" s="11">
        <v>0.06</v>
      </c>
      <c r="AX30" s="11">
        <v>0.06</v>
      </c>
      <c r="AY30" s="11">
        <v>0.06</v>
      </c>
      <c r="AZ30" s="11">
        <v>0.32</v>
      </c>
      <c r="BA30" s="13">
        <v>1.2</v>
      </c>
      <c r="BB30" s="13">
        <v>1.2</v>
      </c>
      <c r="BC30" s="13">
        <v>1.2</v>
      </c>
      <c r="BD30" s="13">
        <v>1.2</v>
      </c>
      <c r="BE30" s="13">
        <v>1.2</v>
      </c>
      <c r="BF30" s="13">
        <v>1.2</v>
      </c>
      <c r="BG30" s="13">
        <v>1.2</v>
      </c>
      <c r="BH30" s="14">
        <v>0</v>
      </c>
      <c r="BI30" s="14">
        <v>0</v>
      </c>
      <c r="BJ30" s="14">
        <v>0</v>
      </c>
      <c r="BK30" s="14">
        <v>0.3</v>
      </c>
      <c r="BL30" s="14">
        <v>0</v>
      </c>
      <c r="BM30" s="14">
        <v>0</v>
      </c>
      <c r="BN30" s="14">
        <v>0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4">
        <v>0</v>
      </c>
      <c r="BZ30" s="14">
        <v>0</v>
      </c>
      <c r="CA30" s="14">
        <v>0</v>
      </c>
      <c r="CB30" s="14">
        <v>0</v>
      </c>
      <c r="CC30" s="14">
        <f t="shared" si="0"/>
        <v>18.611000000000001</v>
      </c>
      <c r="CD30" s="13">
        <f t="shared" si="1"/>
        <v>74.444000000000003</v>
      </c>
      <c r="CE30" s="13">
        <f t="shared" si="2"/>
        <v>5.9108536000000003E-2</v>
      </c>
    </row>
    <row r="31" spans="1:83" ht="14.25" customHeight="1" x14ac:dyDescent="0.35">
      <c r="A31" s="79" t="s">
        <v>37</v>
      </c>
      <c r="B31" s="5">
        <v>20</v>
      </c>
      <c r="C31" s="10" t="s">
        <v>58</v>
      </c>
      <c r="D31" s="11">
        <v>0.25</v>
      </c>
      <c r="E31" s="11">
        <v>0.25</v>
      </c>
      <c r="F31" s="11">
        <v>0.2</v>
      </c>
      <c r="G31" s="11">
        <v>0.3</v>
      </c>
      <c r="H31" s="11">
        <v>0.3</v>
      </c>
      <c r="I31" s="11">
        <v>0.25</v>
      </c>
      <c r="J31" s="11">
        <v>0.25</v>
      </c>
      <c r="K31" s="11">
        <v>0.18</v>
      </c>
      <c r="L31" s="11">
        <v>0.16200000000000001</v>
      </c>
      <c r="M31" s="11">
        <v>0.126</v>
      </c>
      <c r="N31" s="11">
        <v>0.19800000000000001</v>
      </c>
      <c r="O31" s="11">
        <v>0.19800000000000001</v>
      </c>
      <c r="P31" s="11">
        <v>0.108</v>
      </c>
      <c r="Q31" s="11">
        <v>0.19800000000000001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0.51600000000000001</v>
      </c>
      <c r="AU31" s="11">
        <v>0</v>
      </c>
      <c r="AV31" s="11">
        <v>0.48</v>
      </c>
      <c r="AW31" s="11">
        <v>0.61</v>
      </c>
      <c r="AX31" s="11">
        <v>0</v>
      </c>
      <c r="AY31" s="11">
        <v>0</v>
      </c>
      <c r="AZ31" s="11">
        <v>0.61</v>
      </c>
      <c r="BA31" s="13">
        <v>0</v>
      </c>
      <c r="BB31" s="13">
        <v>0.6</v>
      </c>
      <c r="BC31" s="13">
        <v>0</v>
      </c>
      <c r="BD31" s="13">
        <v>0.75600000000000001</v>
      </c>
      <c r="BE31" s="13">
        <v>0.75600000000000001</v>
      </c>
      <c r="BF31" s="13">
        <v>0.6</v>
      </c>
      <c r="BG31" s="13">
        <v>0</v>
      </c>
      <c r="BH31" s="14">
        <v>0</v>
      </c>
      <c r="BI31" s="14">
        <v>0</v>
      </c>
      <c r="BJ31" s="14">
        <v>0</v>
      </c>
      <c r="BK31" s="14">
        <v>0.35</v>
      </c>
      <c r="BL31" s="14">
        <v>0</v>
      </c>
      <c r="BM31" s="14">
        <v>0</v>
      </c>
      <c r="BN31" s="14">
        <v>0</v>
      </c>
      <c r="BO31" s="14">
        <v>0</v>
      </c>
      <c r="BP31" s="14">
        <v>0</v>
      </c>
      <c r="BQ31" s="14">
        <v>0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0</v>
      </c>
      <c r="BX31" s="14">
        <v>0</v>
      </c>
      <c r="BY31" s="14">
        <v>0</v>
      </c>
      <c r="BZ31" s="14">
        <v>0</v>
      </c>
      <c r="CA31" s="14">
        <v>0</v>
      </c>
      <c r="CB31" s="14">
        <v>0</v>
      </c>
      <c r="CC31" s="14">
        <f t="shared" si="0"/>
        <v>8.2479999999999993</v>
      </c>
      <c r="CD31" s="13">
        <f t="shared" si="1"/>
        <v>32.991999999999997</v>
      </c>
      <c r="CE31" s="13">
        <f t="shared" si="2"/>
        <v>2.6195647999999998E-2</v>
      </c>
    </row>
    <row r="32" spans="1:83" ht="14.25" customHeight="1" x14ac:dyDescent="0.35">
      <c r="A32" s="80" t="s">
        <v>90</v>
      </c>
      <c r="B32" s="5">
        <v>21</v>
      </c>
      <c r="C32" s="19" t="s">
        <v>62</v>
      </c>
      <c r="D32" s="20">
        <f t="shared" ref="D32:J32" si="3">45/1000</f>
        <v>4.4999999999999998E-2</v>
      </c>
      <c r="E32" s="20">
        <f t="shared" si="3"/>
        <v>4.4999999999999998E-2</v>
      </c>
      <c r="F32" s="20">
        <f t="shared" si="3"/>
        <v>4.4999999999999998E-2</v>
      </c>
      <c r="G32" s="20">
        <f t="shared" si="3"/>
        <v>4.4999999999999998E-2</v>
      </c>
      <c r="H32" s="20">
        <f t="shared" si="3"/>
        <v>4.4999999999999998E-2</v>
      </c>
      <c r="I32" s="20">
        <f t="shared" si="3"/>
        <v>4.4999999999999998E-2</v>
      </c>
      <c r="J32" s="20">
        <f t="shared" si="3"/>
        <v>4.4999999999999998E-2</v>
      </c>
      <c r="K32" s="20">
        <f t="shared" ref="K32:Q32" si="4">6/1000</f>
        <v>6.0000000000000001E-3</v>
      </c>
      <c r="L32" s="20">
        <f t="shared" si="4"/>
        <v>6.0000000000000001E-3</v>
      </c>
      <c r="M32" s="20">
        <f t="shared" si="4"/>
        <v>6.0000000000000001E-3</v>
      </c>
      <c r="N32" s="20">
        <f t="shared" si="4"/>
        <v>6.0000000000000001E-3</v>
      </c>
      <c r="O32" s="20">
        <f t="shared" si="4"/>
        <v>6.0000000000000001E-3</v>
      </c>
      <c r="P32" s="20">
        <f t="shared" si="4"/>
        <v>6.0000000000000001E-3</v>
      </c>
      <c r="Q32" s="20">
        <f t="shared" si="4"/>
        <v>6.0000000000000001E-3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f t="shared" ref="Y32:AE33" si="5">18/1000</f>
        <v>1.7999999999999999E-2</v>
      </c>
      <c r="Z32" s="20">
        <f t="shared" si="5"/>
        <v>1.7999999999999999E-2</v>
      </c>
      <c r="AA32" s="20">
        <f t="shared" si="5"/>
        <v>1.7999999999999999E-2</v>
      </c>
      <c r="AB32" s="20">
        <f t="shared" si="5"/>
        <v>1.7999999999999999E-2</v>
      </c>
      <c r="AC32" s="20">
        <f t="shared" si="5"/>
        <v>1.7999999999999999E-2</v>
      </c>
      <c r="AD32" s="20">
        <f t="shared" si="5"/>
        <v>1.7999999999999999E-2</v>
      </c>
      <c r="AE32" s="20">
        <f t="shared" si="5"/>
        <v>1.7999999999999999E-2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f t="shared" ref="AT32:AZ32" si="6">(65+33)/1000</f>
        <v>9.8000000000000004E-2</v>
      </c>
      <c r="AU32" s="20">
        <f t="shared" si="6"/>
        <v>9.8000000000000004E-2</v>
      </c>
      <c r="AV32" s="20">
        <f t="shared" si="6"/>
        <v>9.8000000000000004E-2</v>
      </c>
      <c r="AW32" s="20">
        <f t="shared" si="6"/>
        <v>9.8000000000000004E-2</v>
      </c>
      <c r="AX32" s="20">
        <f t="shared" si="6"/>
        <v>9.8000000000000004E-2</v>
      </c>
      <c r="AY32" s="20">
        <f t="shared" si="6"/>
        <v>9.8000000000000004E-2</v>
      </c>
      <c r="AZ32" s="20">
        <f t="shared" si="6"/>
        <v>9.8000000000000004E-2</v>
      </c>
      <c r="BA32" s="21">
        <f t="shared" ref="BA32:BG33" si="7">350/1000</f>
        <v>0.35</v>
      </c>
      <c r="BB32" s="21">
        <f t="shared" si="7"/>
        <v>0.35</v>
      </c>
      <c r="BC32" s="21">
        <f t="shared" si="7"/>
        <v>0.35</v>
      </c>
      <c r="BD32" s="21">
        <f t="shared" si="7"/>
        <v>0.35</v>
      </c>
      <c r="BE32" s="21">
        <f t="shared" si="7"/>
        <v>0.35</v>
      </c>
      <c r="BF32" s="21">
        <f t="shared" si="7"/>
        <v>0.35</v>
      </c>
      <c r="BG32" s="21">
        <f t="shared" si="7"/>
        <v>0.35</v>
      </c>
      <c r="BH32" s="22">
        <v>0</v>
      </c>
      <c r="BI32" s="22">
        <v>0</v>
      </c>
      <c r="BJ32" s="22">
        <v>0</v>
      </c>
      <c r="BK32" s="22">
        <f>350/1000</f>
        <v>0.35</v>
      </c>
      <c r="BL32" s="22">
        <f>350/1000</f>
        <v>0.35</v>
      </c>
      <c r="BM32" s="22">
        <f>350/1000</f>
        <v>0.35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2">
        <v>0</v>
      </c>
      <c r="BV32" s="22">
        <v>0</v>
      </c>
      <c r="BW32" s="22">
        <v>0</v>
      </c>
      <c r="BX32" s="22">
        <v>0</v>
      </c>
      <c r="BY32" s="22">
        <v>0</v>
      </c>
      <c r="BZ32" s="22">
        <v>0</v>
      </c>
      <c r="CA32" s="22">
        <v>0</v>
      </c>
      <c r="CB32" s="22">
        <v>0</v>
      </c>
      <c r="CC32" s="22">
        <f t="shared" si="0"/>
        <v>4.6690000000000005</v>
      </c>
      <c r="CD32" s="21">
        <f t="shared" si="1"/>
        <v>18.676000000000002</v>
      </c>
      <c r="CE32" s="21">
        <f t="shared" si="2"/>
        <v>1.4828744000000001E-2</v>
      </c>
    </row>
    <row r="33" spans="1:83" ht="14.25" customHeight="1" x14ac:dyDescent="0.35">
      <c r="A33" s="80" t="s">
        <v>90</v>
      </c>
      <c r="B33" s="5">
        <v>22</v>
      </c>
      <c r="C33" s="19" t="s">
        <v>63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f t="shared" ref="K33:Q34" si="8">8/1000</f>
        <v>8.0000000000000002E-3</v>
      </c>
      <c r="L33" s="20">
        <f t="shared" si="8"/>
        <v>8.0000000000000002E-3</v>
      </c>
      <c r="M33" s="20">
        <f t="shared" si="8"/>
        <v>8.0000000000000002E-3</v>
      </c>
      <c r="N33" s="20">
        <f t="shared" si="8"/>
        <v>8.0000000000000002E-3</v>
      </c>
      <c r="O33" s="20">
        <f t="shared" si="8"/>
        <v>8.0000000000000002E-3</v>
      </c>
      <c r="P33" s="20">
        <f t="shared" si="8"/>
        <v>8.0000000000000002E-3</v>
      </c>
      <c r="Q33" s="20">
        <f t="shared" si="8"/>
        <v>8.0000000000000002E-3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f t="shared" si="5"/>
        <v>1.7999999999999999E-2</v>
      </c>
      <c r="Z33" s="20">
        <f t="shared" si="5"/>
        <v>1.7999999999999999E-2</v>
      </c>
      <c r="AA33" s="20">
        <f t="shared" si="5"/>
        <v>1.7999999999999999E-2</v>
      </c>
      <c r="AB33" s="20">
        <f t="shared" si="5"/>
        <v>1.7999999999999999E-2</v>
      </c>
      <c r="AC33" s="20">
        <f t="shared" si="5"/>
        <v>1.7999999999999999E-2</v>
      </c>
      <c r="AD33" s="20">
        <f t="shared" si="5"/>
        <v>1.7999999999999999E-2</v>
      </c>
      <c r="AE33" s="20">
        <f t="shared" si="5"/>
        <v>1.7999999999999999E-2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f>(0.09+0.03)</f>
        <v>0.12</v>
      </c>
      <c r="AU33" s="20">
        <v>0.03</v>
      </c>
      <c r="AV33" s="20">
        <v>0.03</v>
      </c>
      <c r="AW33" s="20">
        <f>(0.09+0.03)</f>
        <v>0.12</v>
      </c>
      <c r="AX33" s="20">
        <v>0.03</v>
      </c>
      <c r="AY33" s="20">
        <f>(0.09+0.03)</f>
        <v>0.12</v>
      </c>
      <c r="AZ33" s="20">
        <f>(0.09+0.03)</f>
        <v>0.12</v>
      </c>
      <c r="BA33" s="21">
        <f t="shared" si="7"/>
        <v>0.35</v>
      </c>
      <c r="BB33" s="21">
        <f t="shared" si="7"/>
        <v>0.35</v>
      </c>
      <c r="BC33" s="21">
        <f t="shared" si="7"/>
        <v>0.35</v>
      </c>
      <c r="BD33" s="21">
        <f t="shared" si="7"/>
        <v>0.35</v>
      </c>
      <c r="BE33" s="21">
        <f t="shared" si="7"/>
        <v>0.35</v>
      </c>
      <c r="BF33" s="21">
        <f t="shared" si="7"/>
        <v>0.35</v>
      </c>
      <c r="BG33" s="21">
        <f t="shared" si="7"/>
        <v>0.35</v>
      </c>
      <c r="BH33" s="22">
        <v>0</v>
      </c>
      <c r="BI33" s="22">
        <v>0</v>
      </c>
      <c r="BJ33" s="22">
        <v>0</v>
      </c>
      <c r="BK33" s="22">
        <f>400/1000</f>
        <v>0.4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22"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f t="shared" si="0"/>
        <v>3.6020000000000003</v>
      </c>
      <c r="CD33" s="21">
        <f t="shared" si="1"/>
        <v>14.408000000000001</v>
      </c>
      <c r="CE33" s="21">
        <f t="shared" si="2"/>
        <v>1.1439952000000001E-2</v>
      </c>
    </row>
    <row r="34" spans="1:83" ht="14.25" customHeight="1" x14ac:dyDescent="0.35">
      <c r="A34" s="80" t="s">
        <v>90</v>
      </c>
      <c r="B34" s="5">
        <v>23</v>
      </c>
      <c r="C34" s="19" t="s">
        <v>64</v>
      </c>
      <c r="D34" s="20">
        <f t="shared" ref="D34:J34" si="9">12/1000</f>
        <v>1.2E-2</v>
      </c>
      <c r="E34" s="20">
        <f t="shared" si="9"/>
        <v>1.2E-2</v>
      </c>
      <c r="F34" s="20">
        <f t="shared" si="9"/>
        <v>1.2E-2</v>
      </c>
      <c r="G34" s="20">
        <f t="shared" si="9"/>
        <v>1.2E-2</v>
      </c>
      <c r="H34" s="20">
        <f t="shared" si="9"/>
        <v>1.2E-2</v>
      </c>
      <c r="I34" s="20">
        <f t="shared" si="9"/>
        <v>1.2E-2</v>
      </c>
      <c r="J34" s="20">
        <f t="shared" si="9"/>
        <v>1.2E-2</v>
      </c>
      <c r="K34" s="20">
        <f t="shared" si="8"/>
        <v>8.0000000000000002E-3</v>
      </c>
      <c r="L34" s="20">
        <f t="shared" si="8"/>
        <v>8.0000000000000002E-3</v>
      </c>
      <c r="M34" s="20">
        <f t="shared" si="8"/>
        <v>8.0000000000000002E-3</v>
      </c>
      <c r="N34" s="20">
        <f t="shared" si="8"/>
        <v>8.0000000000000002E-3</v>
      </c>
      <c r="O34" s="20">
        <f t="shared" si="8"/>
        <v>8.0000000000000002E-3</v>
      </c>
      <c r="P34" s="20">
        <f t="shared" si="8"/>
        <v>8.0000000000000002E-3</v>
      </c>
      <c r="Q34" s="20">
        <f t="shared" si="8"/>
        <v>8.0000000000000002E-3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f t="shared" ref="Y34:AE34" si="10">24/1000</f>
        <v>2.4E-2</v>
      </c>
      <c r="Z34" s="20">
        <f t="shared" si="10"/>
        <v>2.4E-2</v>
      </c>
      <c r="AA34" s="20">
        <f t="shared" si="10"/>
        <v>2.4E-2</v>
      </c>
      <c r="AB34" s="20">
        <f t="shared" si="10"/>
        <v>2.4E-2</v>
      </c>
      <c r="AC34" s="20">
        <f t="shared" si="10"/>
        <v>2.4E-2</v>
      </c>
      <c r="AD34" s="20">
        <f t="shared" si="10"/>
        <v>2.4E-2</v>
      </c>
      <c r="AE34" s="20">
        <f t="shared" si="10"/>
        <v>2.4E-2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f t="shared" ref="AT34:AZ34" si="11">(0.27+0.02)</f>
        <v>0.29000000000000004</v>
      </c>
      <c r="AU34" s="20">
        <f t="shared" si="11"/>
        <v>0.29000000000000004</v>
      </c>
      <c r="AV34" s="20">
        <f t="shared" si="11"/>
        <v>0.29000000000000004</v>
      </c>
      <c r="AW34" s="20">
        <f t="shared" si="11"/>
        <v>0.29000000000000004</v>
      </c>
      <c r="AX34" s="20">
        <f t="shared" si="11"/>
        <v>0.29000000000000004</v>
      </c>
      <c r="AY34" s="20">
        <f t="shared" si="11"/>
        <v>0.29000000000000004</v>
      </c>
      <c r="AZ34" s="20">
        <f t="shared" si="11"/>
        <v>0.29000000000000004</v>
      </c>
      <c r="BA34" s="21">
        <f>1/1000</f>
        <v>1E-3</v>
      </c>
      <c r="BB34" s="21">
        <f>1/1000</f>
        <v>1E-3</v>
      </c>
      <c r="BC34" s="21">
        <f>1/1000</f>
        <v>1E-3</v>
      </c>
      <c r="BD34" s="21">
        <f>1/1000</f>
        <v>1E-3</v>
      </c>
      <c r="BE34" s="21">
        <v>0</v>
      </c>
      <c r="BF34" s="21">
        <v>0</v>
      </c>
      <c r="BG34" s="21">
        <v>0</v>
      </c>
      <c r="BH34" s="22">
        <v>0</v>
      </c>
      <c r="BI34" s="22">
        <v>0</v>
      </c>
      <c r="BJ34" s="22">
        <v>0</v>
      </c>
      <c r="BK34" s="22">
        <v>0</v>
      </c>
      <c r="BL34" s="22">
        <v>0</v>
      </c>
      <c r="BM34" s="22">
        <v>0</v>
      </c>
      <c r="BN34" s="22">
        <v>0</v>
      </c>
      <c r="BO34" s="22">
        <v>0</v>
      </c>
      <c r="BP34" s="22">
        <v>0</v>
      </c>
      <c r="BQ34" s="22">
        <v>0</v>
      </c>
      <c r="BR34" s="22">
        <v>0</v>
      </c>
      <c r="BS34" s="22">
        <v>0</v>
      </c>
      <c r="BT34" s="22">
        <v>0</v>
      </c>
      <c r="BU34" s="22">
        <v>0</v>
      </c>
      <c r="BV34" s="22">
        <v>0</v>
      </c>
      <c r="BW34" s="22">
        <v>0</v>
      </c>
      <c r="BX34" s="22">
        <v>0</v>
      </c>
      <c r="BY34" s="22">
        <v>0</v>
      </c>
      <c r="BZ34" s="22">
        <v>0</v>
      </c>
      <c r="CA34" s="22">
        <v>0</v>
      </c>
      <c r="CB34" s="22">
        <v>0</v>
      </c>
      <c r="CC34" s="22">
        <f t="shared" si="0"/>
        <v>2.3419999999999996</v>
      </c>
      <c r="CD34" s="21">
        <f t="shared" si="1"/>
        <v>9.3679999999999986</v>
      </c>
      <c r="CE34" s="21">
        <f t="shared" si="2"/>
        <v>7.4381919999999989E-3</v>
      </c>
    </row>
    <row r="35" spans="1:83" ht="14.25" customHeight="1" x14ac:dyDescent="0.35">
      <c r="A35" s="80" t="s">
        <v>90</v>
      </c>
      <c r="B35" s="5">
        <v>24</v>
      </c>
      <c r="C35" s="19" t="s">
        <v>65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0.54</v>
      </c>
      <c r="L35" s="20">
        <v>0.54</v>
      </c>
      <c r="M35" s="20">
        <v>0.54</v>
      </c>
      <c r="N35" s="20">
        <v>0.54</v>
      </c>
      <c r="O35" s="20">
        <v>0.54</v>
      </c>
      <c r="P35" s="20">
        <v>0.54</v>
      </c>
      <c r="Q35" s="20">
        <v>0.54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0.42299999999999999</v>
      </c>
      <c r="Z35" s="20">
        <v>0.42299999999999999</v>
      </c>
      <c r="AA35" s="20">
        <v>0.42299999999999999</v>
      </c>
      <c r="AB35" s="20">
        <v>0.42299999999999999</v>
      </c>
      <c r="AC35" s="20">
        <v>0.42299999999999999</v>
      </c>
      <c r="AD35" s="20">
        <v>0.42299999999999999</v>
      </c>
      <c r="AE35" s="20">
        <v>0.42299999999999999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f t="shared" ref="AT35:AZ35" si="12">0.27+0.135</f>
        <v>0.40500000000000003</v>
      </c>
      <c r="AU35" s="20">
        <f t="shared" si="12"/>
        <v>0.40500000000000003</v>
      </c>
      <c r="AV35" s="20">
        <f t="shared" si="12"/>
        <v>0.40500000000000003</v>
      </c>
      <c r="AW35" s="20">
        <f t="shared" si="12"/>
        <v>0.40500000000000003</v>
      </c>
      <c r="AX35" s="20">
        <f t="shared" si="12"/>
        <v>0.40500000000000003</v>
      </c>
      <c r="AY35" s="20">
        <f t="shared" si="12"/>
        <v>0.40500000000000003</v>
      </c>
      <c r="AZ35" s="20">
        <f t="shared" si="12"/>
        <v>0.40500000000000003</v>
      </c>
      <c r="BA35" s="21">
        <f t="shared" ref="BA35:BG35" si="13">300/1000</f>
        <v>0.3</v>
      </c>
      <c r="BB35" s="21">
        <f t="shared" si="13"/>
        <v>0.3</v>
      </c>
      <c r="BC35" s="21">
        <f t="shared" si="13"/>
        <v>0.3</v>
      </c>
      <c r="BD35" s="21">
        <f t="shared" si="13"/>
        <v>0.3</v>
      </c>
      <c r="BE35" s="21">
        <f t="shared" si="13"/>
        <v>0.3</v>
      </c>
      <c r="BF35" s="21">
        <f t="shared" si="13"/>
        <v>0.3</v>
      </c>
      <c r="BG35" s="21">
        <f t="shared" si="13"/>
        <v>0.3</v>
      </c>
      <c r="BH35" s="22">
        <v>0.45</v>
      </c>
      <c r="BI35" s="22">
        <v>0</v>
      </c>
      <c r="BJ35" s="22">
        <v>0.45</v>
      </c>
      <c r="BK35" s="22">
        <v>0.45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f t="shared" si="0"/>
        <v>13.026000000000002</v>
      </c>
      <c r="CD35" s="21">
        <f t="shared" si="1"/>
        <v>52.104000000000006</v>
      </c>
      <c r="CE35" s="21">
        <f t="shared" si="2"/>
        <v>4.1370576000000006E-2</v>
      </c>
    </row>
    <row r="36" spans="1:83" ht="14.25" customHeight="1" x14ac:dyDescent="0.35">
      <c r="A36" s="80" t="s">
        <v>90</v>
      </c>
      <c r="B36" s="5">
        <v>25</v>
      </c>
      <c r="C36" s="19" t="s">
        <v>66</v>
      </c>
      <c r="D36" s="20">
        <v>0.3</v>
      </c>
      <c r="E36" s="20">
        <v>0.3</v>
      </c>
      <c r="F36" s="20">
        <v>0.3</v>
      </c>
      <c r="G36" s="20">
        <v>0.3</v>
      </c>
      <c r="H36" s="20">
        <v>0.3</v>
      </c>
      <c r="I36" s="20">
        <v>0.3</v>
      </c>
      <c r="J36" s="20">
        <v>0.3</v>
      </c>
      <c r="K36" s="20">
        <v>7.8E-2</v>
      </c>
      <c r="L36" s="20">
        <v>7.8E-2</v>
      </c>
      <c r="M36" s="20">
        <v>7.8E-2</v>
      </c>
      <c r="N36" s="20">
        <v>7.8E-2</v>
      </c>
      <c r="O36" s="20">
        <v>7.8E-2</v>
      </c>
      <c r="P36" s="20">
        <v>7.8E-2</v>
      </c>
      <c r="Q36" s="20">
        <v>7.8E-2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0.14399999999999999</v>
      </c>
      <c r="Z36" s="20">
        <v>0.14399999999999999</v>
      </c>
      <c r="AA36" s="20">
        <v>0.14399999999999999</v>
      </c>
      <c r="AB36" s="20">
        <v>0.14399999999999999</v>
      </c>
      <c r="AC36" s="20">
        <v>0.14399999999999999</v>
      </c>
      <c r="AD36" s="20">
        <v>0.14399999999999999</v>
      </c>
      <c r="AE36" s="20">
        <v>0.14399999999999999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f t="shared" ref="AT36:AZ36" si="14">0.4+0.01</f>
        <v>0.41000000000000003</v>
      </c>
      <c r="AU36" s="20">
        <f t="shared" si="14"/>
        <v>0.41000000000000003</v>
      </c>
      <c r="AV36" s="20">
        <f t="shared" si="14"/>
        <v>0.41000000000000003</v>
      </c>
      <c r="AW36" s="20">
        <f t="shared" si="14"/>
        <v>0.41000000000000003</v>
      </c>
      <c r="AX36" s="20">
        <f t="shared" si="14"/>
        <v>0.41000000000000003</v>
      </c>
      <c r="AY36" s="20">
        <f t="shared" si="14"/>
        <v>0.41000000000000003</v>
      </c>
      <c r="AZ36" s="20">
        <f t="shared" si="14"/>
        <v>0.41000000000000003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5">
        <v>8.0000000000000002E-3</v>
      </c>
      <c r="BI36" s="25">
        <v>8.0000000000000002E-3</v>
      </c>
      <c r="BJ36" s="22">
        <v>0</v>
      </c>
      <c r="BK36" s="22">
        <v>0</v>
      </c>
      <c r="BL36" s="22">
        <v>0</v>
      </c>
      <c r="BM36" s="25">
        <v>8.0000000000000002E-3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2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f t="shared" si="0"/>
        <v>6.5480000000000009</v>
      </c>
      <c r="CD36" s="21">
        <f t="shared" si="1"/>
        <v>26.192000000000004</v>
      </c>
      <c r="CE36" s="21">
        <f t="shared" si="2"/>
        <v>2.0796448000000002E-2</v>
      </c>
    </row>
    <row r="37" spans="1:83" ht="14.25" customHeight="1" x14ac:dyDescent="0.35">
      <c r="A37" s="80" t="s">
        <v>90</v>
      </c>
      <c r="B37" s="5">
        <v>26</v>
      </c>
      <c r="C37" s="19" t="s">
        <v>67</v>
      </c>
      <c r="D37" s="26">
        <v>1.1000000000000001</v>
      </c>
      <c r="E37" s="26">
        <v>1.1000000000000001</v>
      </c>
      <c r="F37" s="26">
        <v>1.1000000000000001</v>
      </c>
      <c r="G37" s="26">
        <v>1.1000000000000001</v>
      </c>
      <c r="H37" s="26">
        <v>1.1000000000000001</v>
      </c>
      <c r="I37" s="26">
        <v>1.1000000000000001</v>
      </c>
      <c r="J37" s="26">
        <v>1.1000000000000001</v>
      </c>
      <c r="K37" s="26">
        <f t="shared" ref="K37:Q37" si="15">0.12</f>
        <v>0.12</v>
      </c>
      <c r="L37" s="26">
        <f t="shared" si="15"/>
        <v>0.12</v>
      </c>
      <c r="M37" s="26">
        <f t="shared" si="15"/>
        <v>0.12</v>
      </c>
      <c r="N37" s="26">
        <f t="shared" si="15"/>
        <v>0.12</v>
      </c>
      <c r="O37" s="26">
        <f t="shared" si="15"/>
        <v>0.12</v>
      </c>
      <c r="P37" s="26">
        <f t="shared" si="15"/>
        <v>0.12</v>
      </c>
      <c r="Q37" s="26">
        <f t="shared" si="15"/>
        <v>0.12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6">
        <v>0.432</v>
      </c>
      <c r="Z37" s="26">
        <v>0.432</v>
      </c>
      <c r="AA37" s="26">
        <v>0.432</v>
      </c>
      <c r="AB37" s="26">
        <v>0.432</v>
      </c>
      <c r="AC37" s="26">
        <v>0.432</v>
      </c>
      <c r="AD37" s="26">
        <v>0.432</v>
      </c>
      <c r="AE37" s="26">
        <v>0.432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/>
      <c r="AU37" s="20"/>
      <c r="AV37" s="20"/>
      <c r="AW37" s="20"/>
      <c r="AX37" s="20"/>
      <c r="AY37" s="20"/>
      <c r="AZ37" s="20"/>
      <c r="BA37" s="21">
        <v>1</v>
      </c>
      <c r="BB37" s="21">
        <v>1</v>
      </c>
      <c r="BC37" s="21">
        <v>1</v>
      </c>
      <c r="BD37" s="21">
        <v>1</v>
      </c>
      <c r="BE37" s="21">
        <v>1</v>
      </c>
      <c r="BF37" s="21">
        <v>1</v>
      </c>
      <c r="BG37" s="21">
        <v>1</v>
      </c>
      <c r="BH37" s="22"/>
      <c r="BI37" s="22"/>
      <c r="BJ37" s="27">
        <v>0.15</v>
      </c>
      <c r="BK37" s="27">
        <v>0.15</v>
      </c>
      <c r="BL37" s="27">
        <v>0.15</v>
      </c>
      <c r="BM37" s="22">
        <v>0</v>
      </c>
      <c r="BN37" s="22"/>
      <c r="BO37" s="22"/>
      <c r="BP37" s="26">
        <v>1.4999999999999999E-2</v>
      </c>
      <c r="BQ37" s="26">
        <v>1.4999999999999999E-2</v>
      </c>
      <c r="BR37" s="22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0</v>
      </c>
      <c r="CC37" s="22">
        <f t="shared" si="0"/>
        <v>19.043999999999997</v>
      </c>
      <c r="CD37" s="21">
        <f t="shared" si="1"/>
        <v>76.175999999999988</v>
      </c>
      <c r="CE37" s="21">
        <f t="shared" si="2"/>
        <v>6.0483743999999992E-2</v>
      </c>
    </row>
    <row r="38" spans="1:83" ht="14.25" customHeight="1" x14ac:dyDescent="0.35">
      <c r="A38" s="80" t="s">
        <v>90</v>
      </c>
      <c r="B38" s="5">
        <v>27</v>
      </c>
      <c r="C38" s="19" t="s">
        <v>69</v>
      </c>
      <c r="D38" s="20">
        <v>0.13</v>
      </c>
      <c r="E38" s="20">
        <v>0.20799999999999999</v>
      </c>
      <c r="F38" s="20">
        <v>0.13</v>
      </c>
      <c r="G38" s="20">
        <v>0.46800000000000003</v>
      </c>
      <c r="H38" s="20">
        <v>0.46800000000000003</v>
      </c>
      <c r="I38" s="20">
        <v>0.46800000000000003</v>
      </c>
      <c r="J38" s="20">
        <v>0.52</v>
      </c>
      <c r="K38" s="20">
        <v>0.1</v>
      </c>
      <c r="L38" s="20">
        <v>0.1</v>
      </c>
      <c r="M38" s="20">
        <v>0.08</v>
      </c>
      <c r="N38" s="20">
        <v>0.1</v>
      </c>
      <c r="O38" s="20">
        <v>0.18</v>
      </c>
      <c r="P38" s="20">
        <v>0.18</v>
      </c>
      <c r="Q38" s="20">
        <v>0.18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0.432</v>
      </c>
      <c r="Z38" s="20">
        <v>0.432</v>
      </c>
      <c r="AA38" s="20">
        <v>0.432</v>
      </c>
      <c r="AB38" s="20">
        <v>0.432</v>
      </c>
      <c r="AC38" s="20">
        <v>0.432</v>
      </c>
      <c r="AD38" s="20">
        <v>0.432</v>
      </c>
      <c r="AE38" s="20">
        <v>0.432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0.34899999999999998</v>
      </c>
      <c r="AU38" s="20">
        <v>0.34899999999999998</v>
      </c>
      <c r="AV38" s="20">
        <v>0.34899999999999998</v>
      </c>
      <c r="AW38" s="20">
        <v>2.5000000000000001E-2</v>
      </c>
      <c r="AX38" s="26"/>
      <c r="AY38" s="20">
        <v>0.34899999999999998</v>
      </c>
      <c r="AZ38" s="20">
        <v>0.34899999999999998</v>
      </c>
      <c r="BA38" s="21">
        <v>0.3</v>
      </c>
      <c r="BB38" s="21">
        <v>0.3</v>
      </c>
      <c r="BC38" s="21"/>
      <c r="BD38" s="21">
        <v>0.3</v>
      </c>
      <c r="BE38" s="21">
        <v>0.3</v>
      </c>
      <c r="BF38" s="21">
        <v>0.3</v>
      </c>
      <c r="BG38" s="21">
        <v>0.3</v>
      </c>
      <c r="BH38" s="21">
        <v>0</v>
      </c>
      <c r="BI38" s="21">
        <v>0</v>
      </c>
      <c r="BJ38" s="21">
        <v>0</v>
      </c>
      <c r="BK38" s="21">
        <v>0</v>
      </c>
      <c r="BL38" s="21">
        <v>0</v>
      </c>
      <c r="BM38" s="21">
        <v>0</v>
      </c>
      <c r="BN38" s="21">
        <v>0</v>
      </c>
      <c r="BO38" s="21">
        <v>0</v>
      </c>
      <c r="BP38" s="21">
        <v>0</v>
      </c>
      <c r="BQ38" s="21">
        <v>0</v>
      </c>
      <c r="BR38" s="21">
        <v>0</v>
      </c>
      <c r="BS38" s="21">
        <v>0</v>
      </c>
      <c r="BT38" s="21">
        <v>0</v>
      </c>
      <c r="BU38" s="21">
        <v>0</v>
      </c>
      <c r="BV38" s="21">
        <v>0</v>
      </c>
      <c r="BW38" s="21">
        <v>0</v>
      </c>
      <c r="BX38" s="21">
        <v>0</v>
      </c>
      <c r="BY38" s="21">
        <v>0</v>
      </c>
      <c r="BZ38" s="21">
        <v>0</v>
      </c>
      <c r="CA38" s="21">
        <v>0</v>
      </c>
      <c r="CB38" s="22">
        <v>1.4999999999999999E-2</v>
      </c>
      <c r="CC38" s="22">
        <f t="shared" si="0"/>
        <v>9.9060000000000077</v>
      </c>
      <c r="CD38" s="21">
        <f t="shared" si="1"/>
        <v>39.624000000000031</v>
      </c>
      <c r="CE38" s="21">
        <f t="shared" si="2"/>
        <v>3.1461456000000027E-2</v>
      </c>
    </row>
    <row r="39" spans="1:83" ht="14.25" customHeight="1" x14ac:dyDescent="0.35">
      <c r="A39" s="80" t="s">
        <v>90</v>
      </c>
      <c r="B39" s="5">
        <v>28</v>
      </c>
      <c r="C39" s="19" t="s">
        <v>71</v>
      </c>
      <c r="D39" s="20">
        <v>1.1000000000000001</v>
      </c>
      <c r="E39" s="20">
        <v>1.1000000000000001</v>
      </c>
      <c r="F39" s="20">
        <v>1.1000000000000001</v>
      </c>
      <c r="G39" s="20">
        <v>1.1000000000000001</v>
      </c>
      <c r="H39" s="20">
        <v>1.1000000000000001</v>
      </c>
      <c r="I39" s="20">
        <v>1.1000000000000001</v>
      </c>
      <c r="J39" s="20">
        <v>1.1000000000000001</v>
      </c>
      <c r="K39" s="20">
        <v>0.12</v>
      </c>
      <c r="L39" s="20">
        <v>0.12</v>
      </c>
      <c r="M39" s="20">
        <v>0.12</v>
      </c>
      <c r="N39" s="20">
        <v>0.12</v>
      </c>
      <c r="O39" s="20">
        <v>0.12</v>
      </c>
      <c r="P39" s="20">
        <v>0.12</v>
      </c>
      <c r="Q39" s="20">
        <v>0.12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0.432</v>
      </c>
      <c r="Z39" s="20">
        <v>0.432</v>
      </c>
      <c r="AA39" s="20">
        <v>0.432</v>
      </c>
      <c r="AB39" s="20">
        <v>0.432</v>
      </c>
      <c r="AC39" s="20">
        <v>0.432</v>
      </c>
      <c r="AD39" s="20">
        <v>0.432</v>
      </c>
      <c r="AE39" s="20">
        <v>0.432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0.29399999999999998</v>
      </c>
      <c r="AU39" s="20">
        <v>0.29399999999999998</v>
      </c>
      <c r="AV39" s="20">
        <v>0.29399999999999998</v>
      </c>
      <c r="AW39" s="20">
        <v>0.29399999999999998</v>
      </c>
      <c r="AX39" s="20">
        <v>0.29399999999999998</v>
      </c>
      <c r="AY39" s="20">
        <v>0.29399999999999998</v>
      </c>
      <c r="AZ39" s="20">
        <v>0.29399999999999998</v>
      </c>
      <c r="BA39" s="21">
        <v>1</v>
      </c>
      <c r="BB39" s="21">
        <v>1</v>
      </c>
      <c r="BC39" s="21">
        <v>1</v>
      </c>
      <c r="BD39" s="21">
        <v>1</v>
      </c>
      <c r="BE39" s="21">
        <v>1</v>
      </c>
      <c r="BF39" s="21">
        <v>1</v>
      </c>
      <c r="BG39" s="21">
        <v>1</v>
      </c>
      <c r="BH39" s="21">
        <v>0</v>
      </c>
      <c r="BI39" s="21">
        <v>0</v>
      </c>
      <c r="BJ39" s="21">
        <v>0</v>
      </c>
      <c r="BK39" s="21">
        <v>0</v>
      </c>
      <c r="BL39" s="21">
        <v>0</v>
      </c>
      <c r="BM39" s="21">
        <v>0</v>
      </c>
      <c r="BN39" s="21">
        <v>0</v>
      </c>
      <c r="BO39" s="21">
        <v>0</v>
      </c>
      <c r="BP39" s="21">
        <v>0</v>
      </c>
      <c r="BQ39" s="21">
        <v>0</v>
      </c>
      <c r="BR39" s="21">
        <v>0</v>
      </c>
      <c r="BS39" s="21">
        <v>0</v>
      </c>
      <c r="BT39" s="21">
        <v>0</v>
      </c>
      <c r="BU39" s="21">
        <v>0</v>
      </c>
      <c r="BV39" s="21">
        <v>0</v>
      </c>
      <c r="BW39" s="21">
        <v>0</v>
      </c>
      <c r="BX39" s="21">
        <v>0</v>
      </c>
      <c r="BY39" s="21">
        <v>0</v>
      </c>
      <c r="BZ39" s="21">
        <v>0</v>
      </c>
      <c r="CA39" s="21">
        <v>0</v>
      </c>
      <c r="CB39" s="22"/>
      <c r="CC39" s="22">
        <f t="shared" si="0"/>
        <v>20.622</v>
      </c>
      <c r="CD39" s="21">
        <f t="shared" si="1"/>
        <v>82.488</v>
      </c>
      <c r="CE39" s="21">
        <f t="shared" si="2"/>
        <v>6.5495471999999999E-2</v>
      </c>
    </row>
    <row r="40" spans="1:83" ht="14.25" customHeight="1" x14ac:dyDescent="0.35">
      <c r="A40" s="80" t="s">
        <v>90</v>
      </c>
      <c r="B40" s="5">
        <v>29</v>
      </c>
      <c r="C40" s="19" t="s">
        <v>72</v>
      </c>
      <c r="D40" s="20">
        <v>0.18</v>
      </c>
      <c r="E40" s="20">
        <v>0.18</v>
      </c>
      <c r="F40" s="20">
        <v>0.18</v>
      </c>
      <c r="G40" s="20">
        <v>0.18</v>
      </c>
      <c r="H40" s="20">
        <v>0.18</v>
      </c>
      <c r="I40" s="20">
        <v>0.18</v>
      </c>
      <c r="J40" s="20">
        <v>0.18</v>
      </c>
      <c r="K40" s="20">
        <v>0.18</v>
      </c>
      <c r="L40" s="20">
        <v>0.18</v>
      </c>
      <c r="M40" s="20">
        <v>0.18</v>
      </c>
      <c r="N40" s="20">
        <v>0.18</v>
      </c>
      <c r="O40" s="20">
        <v>0.18</v>
      </c>
      <c r="P40" s="20">
        <v>0.18</v>
      </c>
      <c r="Q40" s="20">
        <v>0.18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0.432</v>
      </c>
      <c r="Z40" s="20">
        <v>0.432</v>
      </c>
      <c r="AA40" s="20">
        <v>0.432</v>
      </c>
      <c r="AB40" s="20">
        <v>0.432</v>
      </c>
      <c r="AC40" s="20">
        <v>0.432</v>
      </c>
      <c r="AD40" s="20">
        <v>0.432</v>
      </c>
      <c r="AE40" s="20">
        <v>0.432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0.03</v>
      </c>
      <c r="AU40" s="20">
        <v>0.03</v>
      </c>
      <c r="AV40" s="20">
        <v>0.16</v>
      </c>
      <c r="AW40" s="20">
        <v>0.03</v>
      </c>
      <c r="AX40" s="20">
        <v>0.03</v>
      </c>
      <c r="AY40" s="20">
        <v>0.03</v>
      </c>
      <c r="AZ40" s="20">
        <v>0.03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2">
        <v>0.25</v>
      </c>
      <c r="BI40" s="22">
        <v>0.25</v>
      </c>
      <c r="BJ40" s="22">
        <v>0.25</v>
      </c>
      <c r="BK40" s="22">
        <v>0.25</v>
      </c>
      <c r="BL40" s="22">
        <v>0.25</v>
      </c>
      <c r="BM40" s="22">
        <v>0.25</v>
      </c>
      <c r="BN40" s="22">
        <v>0.25</v>
      </c>
      <c r="BO40" s="21">
        <v>0</v>
      </c>
      <c r="BP40" s="21">
        <v>0</v>
      </c>
      <c r="BQ40" s="21">
        <v>0</v>
      </c>
      <c r="BR40" s="21">
        <v>0</v>
      </c>
      <c r="BS40" s="21">
        <v>0</v>
      </c>
      <c r="BT40" s="21">
        <v>0</v>
      </c>
      <c r="BU40" s="21">
        <v>0</v>
      </c>
      <c r="BV40" s="21">
        <v>0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2"/>
      <c r="CC40" s="22">
        <f t="shared" si="0"/>
        <v>7.634000000000003</v>
      </c>
      <c r="CD40" s="21">
        <f t="shared" si="1"/>
        <v>30.536000000000012</v>
      </c>
      <c r="CE40" s="21">
        <f t="shared" si="2"/>
        <v>2.4245584000000011E-2</v>
      </c>
    </row>
    <row r="41" spans="1:83" ht="14.25" customHeight="1" x14ac:dyDescent="0.35">
      <c r="D41" s="113" t="s">
        <v>7</v>
      </c>
      <c r="E41" s="114"/>
      <c r="F41" s="114"/>
      <c r="G41" s="114"/>
      <c r="H41" s="114"/>
      <c r="I41" s="114"/>
      <c r="J41" s="114"/>
      <c r="K41" s="113" t="s">
        <v>8</v>
      </c>
      <c r="L41" s="114"/>
      <c r="M41" s="114"/>
      <c r="N41" s="114"/>
      <c r="O41" s="114"/>
      <c r="P41" s="114"/>
      <c r="Q41" s="114"/>
      <c r="R41" s="113" t="s">
        <v>9</v>
      </c>
      <c r="S41" s="114"/>
      <c r="T41" s="114"/>
      <c r="U41" s="114"/>
      <c r="V41" s="114"/>
      <c r="W41" s="114"/>
      <c r="X41" s="114"/>
      <c r="Y41" s="113" t="s">
        <v>10</v>
      </c>
      <c r="Z41" s="114"/>
      <c r="AA41" s="114"/>
      <c r="AB41" s="114"/>
      <c r="AC41" s="114"/>
      <c r="AD41" s="114"/>
      <c r="AE41" s="114"/>
      <c r="AF41" s="113" t="s">
        <v>11</v>
      </c>
      <c r="AG41" s="114"/>
      <c r="AH41" s="114"/>
      <c r="AI41" s="114"/>
      <c r="AJ41" s="114"/>
      <c r="AK41" s="114"/>
      <c r="AL41" s="114"/>
      <c r="AM41" s="113" t="s">
        <v>12</v>
      </c>
      <c r="AN41" s="114"/>
      <c r="AO41" s="114"/>
      <c r="AP41" s="114"/>
      <c r="AQ41" s="114"/>
      <c r="AR41" s="114"/>
      <c r="AS41" s="114"/>
      <c r="AT41" s="113" t="s">
        <v>13</v>
      </c>
      <c r="AU41" s="114"/>
      <c r="AV41" s="114"/>
      <c r="AW41" s="114"/>
      <c r="AX41" s="114"/>
      <c r="AY41" s="114"/>
      <c r="AZ41" s="114"/>
      <c r="BA41" s="113" t="s">
        <v>14</v>
      </c>
      <c r="BB41" s="114"/>
      <c r="BC41" s="114"/>
      <c r="BD41" s="114"/>
      <c r="BE41" s="114"/>
      <c r="BF41" s="114"/>
      <c r="BG41" s="114"/>
      <c r="BH41" s="113" t="s">
        <v>15</v>
      </c>
      <c r="BI41" s="114"/>
      <c r="BJ41" s="114"/>
      <c r="BK41" s="114"/>
      <c r="BL41" s="114"/>
      <c r="BM41" s="114"/>
      <c r="BN41" s="114"/>
      <c r="BO41" s="113" t="s">
        <v>16</v>
      </c>
      <c r="BP41" s="114"/>
      <c r="BQ41" s="114"/>
      <c r="BR41" s="114"/>
      <c r="BS41" s="114"/>
      <c r="BT41" s="114"/>
      <c r="BU41" s="114"/>
      <c r="BV41" s="113" t="s">
        <v>17</v>
      </c>
      <c r="BW41" s="114"/>
      <c r="BX41" s="114"/>
      <c r="BY41" s="114"/>
      <c r="BZ41" s="114"/>
      <c r="CA41" s="114"/>
      <c r="CB41" s="114"/>
    </row>
    <row r="42" spans="1:83" ht="23.15" customHeight="1" x14ac:dyDescent="0.35">
      <c r="C42" s="56" t="s">
        <v>98</v>
      </c>
      <c r="D42" s="58">
        <f t="shared" ref="D42:AI42" si="16">SUM(D12:D40)</f>
        <v>10.703999999999999</v>
      </c>
      <c r="E42" s="58">
        <f t="shared" si="16"/>
        <v>11.103000000000002</v>
      </c>
      <c r="F42" s="58">
        <f t="shared" si="16"/>
        <v>11.202</v>
      </c>
      <c r="G42" s="58">
        <f t="shared" si="16"/>
        <v>10.757999999999999</v>
      </c>
      <c r="H42" s="58">
        <f t="shared" si="16"/>
        <v>11.634</v>
      </c>
      <c r="I42" s="58">
        <f t="shared" si="16"/>
        <v>11.073999999999998</v>
      </c>
      <c r="J42" s="58">
        <f t="shared" si="16"/>
        <v>11.386999999999999</v>
      </c>
      <c r="K42" s="59">
        <f t="shared" si="16"/>
        <v>3.3810000000000007</v>
      </c>
      <c r="L42" s="58">
        <f t="shared" si="16"/>
        <v>4.1400000000000006</v>
      </c>
      <c r="M42" s="58">
        <f t="shared" si="16"/>
        <v>4.1509999999999998</v>
      </c>
      <c r="N42" s="59">
        <f t="shared" si="16"/>
        <v>3.6669999999999998</v>
      </c>
      <c r="O42" s="58">
        <f t="shared" si="16"/>
        <v>3.648000000000001</v>
      </c>
      <c r="P42" s="58">
        <f t="shared" si="16"/>
        <v>4.6149999999999993</v>
      </c>
      <c r="Q42" s="59">
        <f t="shared" si="16"/>
        <v>3.7100000000000009</v>
      </c>
      <c r="R42" s="58">
        <f t="shared" si="16"/>
        <v>0</v>
      </c>
      <c r="S42" s="58">
        <f t="shared" si="16"/>
        <v>0</v>
      </c>
      <c r="T42" s="59">
        <f t="shared" si="16"/>
        <v>0</v>
      </c>
      <c r="U42" s="58">
        <f t="shared" si="16"/>
        <v>0</v>
      </c>
      <c r="V42" s="58">
        <f t="shared" si="16"/>
        <v>0</v>
      </c>
      <c r="W42" s="59">
        <f t="shared" si="16"/>
        <v>0</v>
      </c>
      <c r="X42" s="58">
        <f t="shared" si="16"/>
        <v>0</v>
      </c>
      <c r="Y42" s="58">
        <f t="shared" si="16"/>
        <v>9.0700000000000021</v>
      </c>
      <c r="Z42" s="59">
        <f t="shared" si="16"/>
        <v>9.1160000000000014</v>
      </c>
      <c r="AA42" s="58">
        <f t="shared" si="16"/>
        <v>9.0640000000000018</v>
      </c>
      <c r="AB42" s="58">
        <f t="shared" si="16"/>
        <v>8.9560000000000031</v>
      </c>
      <c r="AC42" s="59">
        <f t="shared" si="16"/>
        <v>9.2660000000000018</v>
      </c>
      <c r="AD42" s="58">
        <f t="shared" si="16"/>
        <v>9.3860000000000028</v>
      </c>
      <c r="AE42" s="58">
        <f t="shared" si="16"/>
        <v>9.3120000000000012</v>
      </c>
      <c r="AF42" s="59">
        <f t="shared" si="16"/>
        <v>0</v>
      </c>
      <c r="AG42" s="58">
        <f t="shared" si="16"/>
        <v>0</v>
      </c>
      <c r="AH42" s="58">
        <f t="shared" si="16"/>
        <v>0</v>
      </c>
      <c r="AI42" s="59">
        <f t="shared" si="16"/>
        <v>0</v>
      </c>
      <c r="AJ42" s="58">
        <f t="shared" ref="AJ42:BO42" si="17">SUM(AJ12:AJ40)</f>
        <v>0</v>
      </c>
      <c r="AK42" s="58">
        <f t="shared" si="17"/>
        <v>0</v>
      </c>
      <c r="AL42" s="59">
        <f t="shared" si="17"/>
        <v>0</v>
      </c>
      <c r="AM42" s="58">
        <f t="shared" si="17"/>
        <v>0</v>
      </c>
      <c r="AN42" s="58">
        <f t="shared" si="17"/>
        <v>0</v>
      </c>
      <c r="AO42" s="59">
        <f t="shared" si="17"/>
        <v>0</v>
      </c>
      <c r="AP42" s="58">
        <f t="shared" si="17"/>
        <v>0</v>
      </c>
      <c r="AQ42" s="58">
        <f t="shared" si="17"/>
        <v>0</v>
      </c>
      <c r="AR42" s="59">
        <f t="shared" si="17"/>
        <v>0</v>
      </c>
      <c r="AS42" s="58">
        <f t="shared" si="17"/>
        <v>0</v>
      </c>
      <c r="AT42" s="58">
        <f t="shared" si="17"/>
        <v>7.32</v>
      </c>
      <c r="AU42" s="59">
        <f t="shared" si="17"/>
        <v>7.0569999999999995</v>
      </c>
      <c r="AV42" s="58">
        <f t="shared" si="17"/>
        <v>7.0900000000000007</v>
      </c>
      <c r="AW42" s="58">
        <f t="shared" si="17"/>
        <v>7.0360000000000005</v>
      </c>
      <c r="AX42" s="59">
        <f t="shared" si="17"/>
        <v>6.5650000000000004</v>
      </c>
      <c r="AY42" s="58">
        <f t="shared" si="17"/>
        <v>6.4599999999999991</v>
      </c>
      <c r="AZ42" s="58">
        <f t="shared" si="17"/>
        <v>7.7820000000000009</v>
      </c>
      <c r="BA42" s="59">
        <f t="shared" si="17"/>
        <v>6.569</v>
      </c>
      <c r="BB42" s="58">
        <f t="shared" si="17"/>
        <v>6.133</v>
      </c>
      <c r="BC42" s="58">
        <f t="shared" si="17"/>
        <v>5.2330000000000005</v>
      </c>
      <c r="BD42" s="59">
        <f t="shared" si="17"/>
        <v>7.1569999999999991</v>
      </c>
      <c r="BE42" s="58">
        <f t="shared" si="17"/>
        <v>8.5</v>
      </c>
      <c r="BF42" s="58">
        <f t="shared" si="17"/>
        <v>6.3</v>
      </c>
      <c r="BG42" s="59">
        <f t="shared" si="17"/>
        <v>5.0999999999999996</v>
      </c>
      <c r="BH42" s="58">
        <f t="shared" si="17"/>
        <v>1.3080000000000001</v>
      </c>
      <c r="BI42" s="58">
        <f t="shared" si="17"/>
        <v>1.8079999999999998</v>
      </c>
      <c r="BJ42" s="59">
        <f t="shared" si="17"/>
        <v>1.05</v>
      </c>
      <c r="BK42" s="58">
        <f t="shared" si="17"/>
        <v>2.9</v>
      </c>
      <c r="BL42" s="58">
        <f t="shared" si="17"/>
        <v>2.5510000000000002</v>
      </c>
      <c r="BM42" s="59">
        <f t="shared" si="17"/>
        <v>0.60799999999999998</v>
      </c>
      <c r="BN42" s="58">
        <f t="shared" si="17"/>
        <v>0.55000000000000004</v>
      </c>
      <c r="BO42" s="58">
        <f t="shared" si="17"/>
        <v>0</v>
      </c>
      <c r="BP42" s="59">
        <f t="shared" ref="BP42:CB42" si="18">SUM(BP12:BP40)</f>
        <v>1.4999999999999999E-2</v>
      </c>
      <c r="BQ42" s="58">
        <f t="shared" si="18"/>
        <v>1.4999999999999999E-2</v>
      </c>
      <c r="BR42" s="58">
        <f t="shared" si="18"/>
        <v>0.09</v>
      </c>
      <c r="BS42" s="61">
        <f t="shared" si="18"/>
        <v>0</v>
      </c>
      <c r="BT42" s="58">
        <f t="shared" si="18"/>
        <v>0</v>
      </c>
      <c r="BU42" s="58">
        <f t="shared" si="18"/>
        <v>4.4999999999999998E-2</v>
      </c>
      <c r="BV42" s="59">
        <f t="shared" si="18"/>
        <v>0</v>
      </c>
      <c r="BW42" s="58">
        <f t="shared" si="18"/>
        <v>0</v>
      </c>
      <c r="BX42" s="58">
        <f t="shared" si="18"/>
        <v>0</v>
      </c>
      <c r="BY42" s="59">
        <f t="shared" si="18"/>
        <v>0</v>
      </c>
      <c r="BZ42" s="58">
        <f t="shared" si="18"/>
        <v>0</v>
      </c>
      <c r="CA42" s="58">
        <f t="shared" si="18"/>
        <v>0</v>
      </c>
      <c r="CB42" s="59">
        <f t="shared" si="18"/>
        <v>1.4999999999999999E-2</v>
      </c>
    </row>
    <row r="43" spans="1:83" ht="23.15" customHeight="1" x14ac:dyDescent="0.35">
      <c r="C43" s="60" t="s">
        <v>101</v>
      </c>
      <c r="D43" s="58">
        <f t="shared" ref="D43:Q43" si="19">D42*0.000794</f>
        <v>8.4989759999999984E-3</v>
      </c>
      <c r="E43" s="58">
        <f t="shared" si="19"/>
        <v>8.8157820000000012E-3</v>
      </c>
      <c r="F43" s="58">
        <f t="shared" si="19"/>
        <v>8.8943879999999996E-3</v>
      </c>
      <c r="G43" s="58">
        <f t="shared" si="19"/>
        <v>8.5418519999999991E-3</v>
      </c>
      <c r="H43" s="58">
        <f t="shared" si="19"/>
        <v>9.2373960000000001E-3</v>
      </c>
      <c r="I43" s="58">
        <f t="shared" si="19"/>
        <v>8.7927559999999988E-3</v>
      </c>
      <c r="J43" s="58">
        <f t="shared" si="19"/>
        <v>9.0412779999999998E-3</v>
      </c>
      <c r="K43" s="59">
        <f t="shared" si="19"/>
        <v>2.6845140000000007E-3</v>
      </c>
      <c r="L43" s="58">
        <f t="shared" si="19"/>
        <v>3.2871600000000003E-3</v>
      </c>
      <c r="M43" s="59">
        <f t="shared" si="19"/>
        <v>3.2958939999999997E-3</v>
      </c>
      <c r="N43" s="58">
        <f t="shared" si="19"/>
        <v>2.9115980000000001E-3</v>
      </c>
      <c r="O43" s="59">
        <f t="shared" si="19"/>
        <v>2.8965120000000008E-3</v>
      </c>
      <c r="P43" s="58">
        <f t="shared" si="19"/>
        <v>3.6643099999999996E-3</v>
      </c>
      <c r="Q43" s="59">
        <f t="shared" si="19"/>
        <v>2.9457400000000005E-3</v>
      </c>
      <c r="R43" s="58">
        <f>R42*0.000794</f>
        <v>0</v>
      </c>
      <c r="S43" s="58">
        <f>S42*0.000794</f>
        <v>0</v>
      </c>
      <c r="T43" s="58">
        <f t="shared" ref="T43:X43" si="20">T42*0.000794</f>
        <v>0</v>
      </c>
      <c r="U43" s="58">
        <f t="shared" si="20"/>
        <v>0</v>
      </c>
      <c r="V43" s="58">
        <f t="shared" si="20"/>
        <v>0</v>
      </c>
      <c r="W43" s="58">
        <f t="shared" si="20"/>
        <v>0</v>
      </c>
      <c r="X43" s="58">
        <f t="shared" si="20"/>
        <v>0</v>
      </c>
      <c r="Y43" s="58">
        <f>Y42*0.000794</f>
        <v>7.2015800000000017E-3</v>
      </c>
      <c r="Z43" s="58">
        <f>Z42*0.000794</f>
        <v>7.2381040000000013E-3</v>
      </c>
      <c r="AA43" s="58">
        <f t="shared" ref="AA43:AE43" si="21">AA42*0.000794</f>
        <v>7.1968160000000017E-3</v>
      </c>
      <c r="AB43" s="58">
        <f t="shared" si="21"/>
        <v>7.1110640000000029E-3</v>
      </c>
      <c r="AC43" s="58">
        <f t="shared" si="21"/>
        <v>7.3572040000000017E-3</v>
      </c>
      <c r="AD43" s="58">
        <f t="shared" si="21"/>
        <v>7.4524840000000023E-3</v>
      </c>
      <c r="AE43" s="58">
        <f t="shared" si="21"/>
        <v>7.3937280000000013E-3</v>
      </c>
      <c r="AF43" s="62">
        <f>AF42*0.000794</f>
        <v>0</v>
      </c>
      <c r="AG43" s="62">
        <f>AG42*0.000794</f>
        <v>0</v>
      </c>
      <c r="AH43" s="62">
        <f t="shared" ref="AH43:AL43" si="22">AH42*0.000794</f>
        <v>0</v>
      </c>
      <c r="AI43" s="62">
        <f t="shared" si="22"/>
        <v>0</v>
      </c>
      <c r="AJ43" s="62">
        <f t="shared" si="22"/>
        <v>0</v>
      </c>
      <c r="AK43" s="62">
        <f t="shared" si="22"/>
        <v>0</v>
      </c>
      <c r="AL43" s="62">
        <f t="shared" si="22"/>
        <v>0</v>
      </c>
      <c r="AM43" s="58">
        <f>AM42*0.000794</f>
        <v>0</v>
      </c>
      <c r="AN43" s="58">
        <f>AN42*0.000794</f>
        <v>0</v>
      </c>
      <c r="AO43" s="58">
        <f t="shared" ref="AO43:AS43" si="23">AO42*0.000794</f>
        <v>0</v>
      </c>
      <c r="AP43" s="58">
        <f t="shared" si="23"/>
        <v>0</v>
      </c>
      <c r="AQ43" s="58">
        <f t="shared" si="23"/>
        <v>0</v>
      </c>
      <c r="AR43" s="58">
        <f t="shared" si="23"/>
        <v>0</v>
      </c>
      <c r="AS43" s="58">
        <f t="shared" si="23"/>
        <v>0</v>
      </c>
      <c r="AT43" s="58">
        <f>AT42*0.000794</f>
        <v>5.8120799999999999E-3</v>
      </c>
      <c r="AU43" s="58">
        <f>AU42*0.000794</f>
        <v>5.6032579999999998E-3</v>
      </c>
      <c r="AV43" s="58">
        <f t="shared" ref="AV43:AZ43" si="24">AV42*0.000794</f>
        <v>5.6294600000000002E-3</v>
      </c>
      <c r="AW43" s="58">
        <f t="shared" si="24"/>
        <v>5.5865840000000003E-3</v>
      </c>
      <c r="AX43" s="58">
        <f t="shared" si="24"/>
        <v>5.2126100000000003E-3</v>
      </c>
      <c r="AY43" s="58">
        <f t="shared" si="24"/>
        <v>5.1292399999999993E-3</v>
      </c>
      <c r="AZ43" s="58">
        <f t="shared" si="24"/>
        <v>6.1789080000000003E-3</v>
      </c>
      <c r="BA43" s="59">
        <f>BA42*0.000794</f>
        <v>5.215786E-3</v>
      </c>
      <c r="BB43" s="59">
        <f>BB42*0.000794</f>
        <v>4.8696019999999998E-3</v>
      </c>
      <c r="BC43" s="59">
        <f t="shared" ref="BC43:BG43" si="25">BC42*0.000794</f>
        <v>4.1550020000000005E-3</v>
      </c>
      <c r="BD43" s="59">
        <f t="shared" si="25"/>
        <v>5.6826579999999993E-3</v>
      </c>
      <c r="BE43" s="59">
        <f t="shared" si="25"/>
        <v>6.7489999999999998E-3</v>
      </c>
      <c r="BF43" s="59">
        <f t="shared" si="25"/>
        <v>5.0022E-3</v>
      </c>
      <c r="BG43" s="59">
        <f t="shared" si="25"/>
        <v>4.0493999999999999E-3</v>
      </c>
      <c r="BH43" s="58">
        <f>BH42*0.000794</f>
        <v>1.0385520000000001E-3</v>
      </c>
      <c r="BI43" s="58">
        <f>BI42*0.000794</f>
        <v>1.4355519999999999E-3</v>
      </c>
      <c r="BJ43" s="58">
        <f t="shared" ref="BJ43:BN43" si="26">BJ42*0.000794</f>
        <v>8.3370000000000004E-4</v>
      </c>
      <c r="BK43" s="58">
        <f t="shared" si="26"/>
        <v>2.3026000000000001E-3</v>
      </c>
      <c r="BL43" s="58">
        <f t="shared" si="26"/>
        <v>2.0254940000000001E-3</v>
      </c>
      <c r="BM43" s="58">
        <f t="shared" si="26"/>
        <v>4.8275199999999997E-4</v>
      </c>
      <c r="BN43" s="58">
        <f t="shared" si="26"/>
        <v>4.3670000000000004E-4</v>
      </c>
      <c r="BO43" s="63">
        <f>BO42*0.000794</f>
        <v>0</v>
      </c>
      <c r="BP43" s="58">
        <f t="shared" ref="BP43:BU43" si="27">BP42*0.000794</f>
        <v>1.1909999999999999E-5</v>
      </c>
      <c r="BQ43" s="63">
        <f t="shared" si="27"/>
        <v>1.1909999999999999E-5</v>
      </c>
      <c r="BR43" s="58">
        <f t="shared" si="27"/>
        <v>7.1459999999999997E-5</v>
      </c>
      <c r="BS43" s="64">
        <f t="shared" si="27"/>
        <v>0</v>
      </c>
      <c r="BT43" s="58">
        <f t="shared" si="27"/>
        <v>0</v>
      </c>
      <c r="BU43" s="63">
        <f t="shared" si="27"/>
        <v>3.5729999999999998E-5</v>
      </c>
      <c r="BV43" s="65">
        <f>BV42*0.000794</f>
        <v>0</v>
      </c>
      <c r="BW43" s="65">
        <f>BW42*0.000794</f>
        <v>0</v>
      </c>
      <c r="BX43" s="65">
        <f t="shared" ref="BX43:CB43" si="28">BX42*0.000794</f>
        <v>0</v>
      </c>
      <c r="BY43" s="65">
        <f t="shared" si="28"/>
        <v>0</v>
      </c>
      <c r="BZ43" s="65">
        <f t="shared" si="28"/>
        <v>0</v>
      </c>
      <c r="CA43" s="65">
        <f t="shared" si="28"/>
        <v>0</v>
      </c>
      <c r="CB43" s="65">
        <f t="shared" si="28"/>
        <v>1.1909999999999999E-5</v>
      </c>
    </row>
    <row r="44" spans="1:83" ht="20.5" customHeight="1" x14ac:dyDescent="0.35">
      <c r="C44" s="57" t="s">
        <v>99</v>
      </c>
      <c r="D44" s="110">
        <f>SUM(D42:J42)*4</f>
        <v>311.44799999999998</v>
      </c>
      <c r="E44" s="111"/>
      <c r="F44" s="111"/>
      <c r="G44" s="111"/>
      <c r="H44" s="111"/>
      <c r="I44" s="111"/>
      <c r="J44" s="111"/>
      <c r="K44" s="112">
        <f>SUM(K42:Q42)*4</f>
        <v>109.248</v>
      </c>
      <c r="L44" s="111"/>
      <c r="M44" s="111"/>
      <c r="N44" s="111"/>
      <c r="O44" s="111"/>
      <c r="P44" s="111"/>
      <c r="Q44" s="111"/>
      <c r="R44" s="110">
        <f>SUM(R42:X42)*4</f>
        <v>0</v>
      </c>
      <c r="S44" s="111"/>
      <c r="T44" s="111"/>
      <c r="U44" s="111"/>
      <c r="V44" s="111"/>
      <c r="W44" s="111"/>
      <c r="X44" s="111"/>
      <c r="Y44" s="112">
        <f>SUM(Y42:AE42)*4</f>
        <v>256.68000000000006</v>
      </c>
      <c r="Z44" s="111"/>
      <c r="AA44" s="111"/>
      <c r="AB44" s="111"/>
      <c r="AC44" s="111"/>
      <c r="AD44" s="111"/>
      <c r="AE44" s="111"/>
      <c r="AF44" s="110">
        <f>SUM(AF42:AL42)*4</f>
        <v>0</v>
      </c>
      <c r="AG44" s="111"/>
      <c r="AH44" s="111"/>
      <c r="AI44" s="111"/>
      <c r="AJ44" s="111"/>
      <c r="AK44" s="111"/>
      <c r="AL44" s="111"/>
      <c r="AM44" s="112">
        <f>SUM(AM42:AS42)*4</f>
        <v>0</v>
      </c>
      <c r="AN44" s="111"/>
      <c r="AO44" s="111"/>
      <c r="AP44" s="111"/>
      <c r="AQ44" s="111"/>
      <c r="AR44" s="111"/>
      <c r="AS44" s="111"/>
      <c r="AT44" s="110">
        <f>SUM(AT42:AZ42)*4</f>
        <v>197.24</v>
      </c>
      <c r="AU44" s="111"/>
      <c r="AV44" s="111"/>
      <c r="AW44" s="111"/>
      <c r="AX44" s="111"/>
      <c r="AY44" s="111"/>
      <c r="AZ44" s="111"/>
      <c r="BA44" s="112">
        <f>SUM(BA42:BG42)*4</f>
        <v>179.96799999999999</v>
      </c>
      <c r="BB44" s="111"/>
      <c r="BC44" s="111"/>
      <c r="BD44" s="111"/>
      <c r="BE44" s="111"/>
      <c r="BF44" s="111"/>
      <c r="BG44" s="111"/>
      <c r="BH44" s="110">
        <f>SUM(BH42:BN42)*4</f>
        <v>43.1</v>
      </c>
      <c r="BI44" s="111"/>
      <c r="BJ44" s="111"/>
      <c r="BK44" s="111"/>
      <c r="BL44" s="111"/>
      <c r="BM44" s="111"/>
      <c r="BN44" s="111"/>
      <c r="BO44" s="112">
        <f>SUM(BO42:BU42)*4</f>
        <v>0.65999999999999992</v>
      </c>
      <c r="BP44" s="111"/>
      <c r="BQ44" s="111"/>
      <c r="BR44" s="111"/>
      <c r="BS44" s="111"/>
      <c r="BT44" s="111"/>
      <c r="BU44" s="111"/>
      <c r="BV44" s="110">
        <f>SUM(BV42:CB42)*4</f>
        <v>0.06</v>
      </c>
      <c r="BW44" s="111"/>
      <c r="BX44" s="111"/>
      <c r="BY44" s="111"/>
      <c r="BZ44" s="111"/>
      <c r="CA44" s="111"/>
      <c r="CB44" s="111"/>
    </row>
    <row r="45" spans="1:83" ht="22.5" customHeight="1" x14ac:dyDescent="0.35">
      <c r="C45" t="s">
        <v>100</v>
      </c>
      <c r="D45" s="110">
        <f>D44*0.000794</f>
        <v>0.24728971199999999</v>
      </c>
      <c r="E45" s="111"/>
      <c r="F45" s="111"/>
      <c r="G45" s="111"/>
      <c r="H45" s="111"/>
      <c r="I45" s="111"/>
      <c r="J45" s="111"/>
      <c r="K45" s="112">
        <f>K44*0.000794</f>
        <v>8.6742912000000005E-2</v>
      </c>
      <c r="L45" s="111"/>
      <c r="M45" s="111"/>
      <c r="N45" s="111"/>
      <c r="O45" s="111"/>
      <c r="P45" s="111"/>
      <c r="Q45" s="111"/>
      <c r="R45" s="110">
        <f t="shared" ref="R45" si="29">R44*0.000794</f>
        <v>0</v>
      </c>
      <c r="S45" s="111"/>
      <c r="T45" s="111"/>
      <c r="U45" s="111"/>
      <c r="V45" s="111"/>
      <c r="W45" s="111"/>
      <c r="X45" s="111"/>
      <c r="Y45" s="112">
        <f t="shared" ref="Y45" si="30">Y44*0.000794</f>
        <v>0.20380392000000006</v>
      </c>
      <c r="Z45" s="111"/>
      <c r="AA45" s="111"/>
      <c r="AB45" s="111"/>
      <c r="AC45" s="111"/>
      <c r="AD45" s="111"/>
      <c r="AE45" s="111"/>
      <c r="AF45" s="110">
        <f>AF44*0.000794</f>
        <v>0</v>
      </c>
      <c r="AG45" s="111"/>
      <c r="AH45" s="111"/>
      <c r="AI45" s="111"/>
      <c r="AJ45" s="111"/>
      <c r="AK45" s="111"/>
      <c r="AL45" s="111"/>
      <c r="AM45" s="112">
        <f t="shared" ref="AM45" si="31">AM44*0.000794</f>
        <v>0</v>
      </c>
      <c r="AN45" s="111"/>
      <c r="AO45" s="111"/>
      <c r="AP45" s="111"/>
      <c r="AQ45" s="111"/>
      <c r="AR45" s="111"/>
      <c r="AS45" s="111"/>
      <c r="AT45" s="110">
        <f t="shared" ref="AT45" si="32">AT44*0.000794</f>
        <v>0.15660856000000001</v>
      </c>
      <c r="AU45" s="111"/>
      <c r="AV45" s="111"/>
      <c r="AW45" s="111"/>
      <c r="AX45" s="111"/>
      <c r="AY45" s="111"/>
      <c r="AZ45" s="111"/>
      <c r="BA45" s="112">
        <f t="shared" ref="BA45" si="33">BA44*0.000794</f>
        <v>0.14289459199999999</v>
      </c>
      <c r="BB45" s="111"/>
      <c r="BC45" s="111"/>
      <c r="BD45" s="111"/>
      <c r="BE45" s="111"/>
      <c r="BF45" s="111"/>
      <c r="BG45" s="111"/>
      <c r="BH45" s="110">
        <f t="shared" ref="BH45" si="34">BH44*0.000794</f>
        <v>3.4221399999999999E-2</v>
      </c>
      <c r="BI45" s="111"/>
      <c r="BJ45" s="111"/>
      <c r="BK45" s="111"/>
      <c r="BL45" s="111"/>
      <c r="BM45" s="111"/>
      <c r="BN45" s="111"/>
      <c r="BO45" s="112">
        <f t="shared" ref="BO45" si="35">BO44*0.000794</f>
        <v>5.2403999999999992E-4</v>
      </c>
      <c r="BP45" s="111"/>
      <c r="BQ45" s="111"/>
      <c r="BR45" s="111"/>
      <c r="BS45" s="111"/>
      <c r="BT45" s="111"/>
      <c r="BU45" s="111"/>
      <c r="BV45" s="110">
        <f t="shared" ref="BV45" si="36">BV44*0.000794</f>
        <v>4.7639999999999998E-5</v>
      </c>
      <c r="BW45" s="111"/>
      <c r="BX45" s="111"/>
      <c r="BY45" s="111"/>
      <c r="BZ45" s="111"/>
      <c r="CA45" s="111"/>
      <c r="CB45" s="111"/>
      <c r="CC45">
        <f>SUM(D45:CB45)</f>
        <v>0.87213277599999994</v>
      </c>
    </row>
    <row r="46" spans="1:83" ht="22.5" customHeight="1" x14ac:dyDescent="0.35">
      <c r="C46" t="s">
        <v>117</v>
      </c>
      <c r="D46" s="118">
        <f>D45*12</f>
        <v>2.9674765440000002</v>
      </c>
      <c r="E46" s="118"/>
      <c r="F46" s="118"/>
      <c r="G46" s="118"/>
      <c r="H46" s="118"/>
      <c r="I46" s="118"/>
      <c r="J46" s="118"/>
      <c r="K46" s="120">
        <f>K45*12</f>
        <v>1.0409149440000001</v>
      </c>
      <c r="L46" s="120"/>
      <c r="M46" s="120"/>
      <c r="N46" s="120"/>
      <c r="O46" s="120"/>
      <c r="P46" s="120"/>
      <c r="Q46" s="120"/>
      <c r="R46" s="118">
        <f t="shared" ref="R46" si="37">R45*12</f>
        <v>0</v>
      </c>
      <c r="S46" s="118"/>
      <c r="T46" s="118"/>
      <c r="U46" s="118"/>
      <c r="V46" s="118"/>
      <c r="W46" s="118"/>
      <c r="X46" s="118"/>
      <c r="Y46" s="120">
        <f t="shared" ref="Y46" si="38">Y45*12</f>
        <v>2.4456470400000008</v>
      </c>
      <c r="Z46" s="120"/>
      <c r="AA46" s="120"/>
      <c r="AB46" s="120"/>
      <c r="AC46" s="120"/>
      <c r="AD46" s="120"/>
      <c r="AE46" s="120"/>
      <c r="AF46" s="118">
        <f t="shared" ref="AF46" si="39">AF45*12</f>
        <v>0</v>
      </c>
      <c r="AG46" s="118"/>
      <c r="AH46" s="118"/>
      <c r="AI46" s="118"/>
      <c r="AJ46" s="118"/>
      <c r="AK46" s="118"/>
      <c r="AL46" s="118"/>
      <c r="AM46" s="120">
        <f t="shared" ref="AM46" si="40">AM45*12</f>
        <v>0</v>
      </c>
      <c r="AN46" s="120"/>
      <c r="AO46" s="120"/>
      <c r="AP46" s="120"/>
      <c r="AQ46" s="120"/>
      <c r="AR46" s="120"/>
      <c r="AS46" s="120"/>
      <c r="AT46" s="118">
        <f t="shared" ref="AT46" si="41">AT45*12</f>
        <v>1.8793027200000001</v>
      </c>
      <c r="AU46" s="118"/>
      <c r="AV46" s="118"/>
      <c r="AW46" s="118"/>
      <c r="AX46" s="118"/>
      <c r="AY46" s="118"/>
      <c r="AZ46" s="118"/>
      <c r="BA46" s="120">
        <f t="shared" ref="BA46" si="42">BA45*12</f>
        <v>1.7147351039999998</v>
      </c>
      <c r="BB46" s="120"/>
      <c r="BC46" s="120"/>
      <c r="BD46" s="120"/>
      <c r="BE46" s="120"/>
      <c r="BF46" s="120"/>
      <c r="BG46" s="120"/>
      <c r="BH46" s="118">
        <f t="shared" ref="BH46" si="43">BH45*12</f>
        <v>0.41065679999999999</v>
      </c>
      <c r="BI46" s="118"/>
      <c r="BJ46" s="118"/>
      <c r="BK46" s="118"/>
      <c r="BL46" s="118"/>
      <c r="BM46" s="118"/>
      <c r="BN46" s="118"/>
      <c r="BO46" s="120">
        <f t="shared" ref="BO46" si="44">BO45*12</f>
        <v>6.2884799999999991E-3</v>
      </c>
      <c r="BP46" s="120"/>
      <c r="BQ46" s="120"/>
      <c r="BR46" s="120"/>
      <c r="BS46" s="120"/>
      <c r="BT46" s="120"/>
      <c r="BU46" s="120"/>
      <c r="BV46" s="118">
        <f t="shared" ref="BV46" si="45">BV45*12</f>
        <v>5.7167999999999997E-4</v>
      </c>
      <c r="BW46" s="118"/>
      <c r="BX46" s="118"/>
      <c r="BY46" s="118"/>
      <c r="BZ46" s="118"/>
      <c r="CA46" s="118"/>
      <c r="CB46" s="118"/>
    </row>
    <row r="47" spans="1:83" ht="23.5" customHeight="1" x14ac:dyDescent="0.35">
      <c r="C47" t="s">
        <v>102</v>
      </c>
      <c r="D47" s="116">
        <f>AVERAGE(D43:J43)*4</f>
        <v>3.5327101714285714E-2</v>
      </c>
      <c r="E47" s="116"/>
      <c r="F47" s="116"/>
      <c r="G47" s="116"/>
      <c r="H47" s="116"/>
      <c r="I47" s="116"/>
      <c r="J47" s="116"/>
      <c r="K47" s="115">
        <f>AVERAGE(K43:P43)*4</f>
        <v>1.2493325333333333E-2</v>
      </c>
      <c r="L47" s="115"/>
      <c r="M47" s="115"/>
      <c r="N47" s="115"/>
      <c r="O47" s="115"/>
      <c r="P47" s="115"/>
      <c r="Q47" s="115"/>
      <c r="R47" s="116">
        <f>AVERAGE(R43:X43)*4</f>
        <v>0</v>
      </c>
      <c r="S47" s="116"/>
      <c r="T47" s="116"/>
      <c r="U47" s="116"/>
      <c r="V47" s="116"/>
      <c r="W47" s="116"/>
      <c r="X47" s="116"/>
      <c r="Y47" s="116">
        <f>AVERAGE(Y43:AE43)*4</f>
        <v>2.9114845714285721E-2</v>
      </c>
      <c r="Z47" s="116"/>
      <c r="AA47" s="116"/>
      <c r="AB47" s="116"/>
      <c r="AC47" s="116"/>
      <c r="AD47" s="116"/>
      <c r="AE47" s="116"/>
      <c r="AF47" s="115">
        <f>AVERAGE(AF43:AL43)*4</f>
        <v>0</v>
      </c>
      <c r="AG47" s="115"/>
      <c r="AH47" s="115"/>
      <c r="AI47" s="115"/>
      <c r="AJ47" s="115"/>
      <c r="AK47" s="115"/>
      <c r="AL47" s="115"/>
      <c r="AM47" s="116">
        <f>AVERAGE(AM43:AS43)*4</f>
        <v>0</v>
      </c>
      <c r="AN47" s="116"/>
      <c r="AO47" s="116"/>
      <c r="AP47" s="116"/>
      <c r="AQ47" s="116"/>
      <c r="AR47" s="116"/>
      <c r="AS47" s="116"/>
      <c r="AT47" s="116">
        <f>AVERAGE(AT43:AZ43)*4</f>
        <v>2.2372651428571429E-2</v>
      </c>
      <c r="AU47" s="116"/>
      <c r="AV47" s="116"/>
      <c r="AW47" s="116"/>
      <c r="AX47" s="116"/>
      <c r="AY47" s="116"/>
      <c r="AZ47" s="116"/>
      <c r="BA47" s="115">
        <f>AVERAGE(BA43:BG43)*4</f>
        <v>2.0413513142857144E-2</v>
      </c>
      <c r="BB47" s="115"/>
      <c r="BC47" s="115"/>
      <c r="BD47" s="115"/>
      <c r="BE47" s="115"/>
      <c r="BF47" s="115"/>
      <c r="BG47" s="115"/>
      <c r="BH47" s="116">
        <f>AVERAGE(BH43:BN43)*4</f>
        <v>4.8887714285714284E-3</v>
      </c>
      <c r="BI47" s="116"/>
      <c r="BJ47" s="116"/>
      <c r="BK47" s="116"/>
      <c r="BL47" s="116"/>
      <c r="BM47" s="116"/>
      <c r="BN47" s="116"/>
      <c r="BO47" s="116">
        <f>AVERAGE(BO43:BU43)*4</f>
        <v>7.4862857142857128E-5</v>
      </c>
      <c r="BP47" s="116"/>
      <c r="BQ47" s="116"/>
      <c r="BR47" s="116"/>
      <c r="BS47" s="116"/>
      <c r="BT47" s="116"/>
      <c r="BU47" s="116"/>
      <c r="BV47" s="115">
        <f>AVERAGE(BV43:CB43)*4</f>
        <v>6.805714285714285E-6</v>
      </c>
      <c r="BW47" s="115"/>
      <c r="BX47" s="115"/>
      <c r="BY47" s="115"/>
      <c r="BZ47" s="115"/>
      <c r="CA47" s="115"/>
      <c r="CB47" s="115"/>
    </row>
    <row r="48" spans="1:83" ht="22.5" customHeight="1" x14ac:dyDescent="0.35">
      <c r="C48" t="s">
        <v>92</v>
      </c>
      <c r="D48" s="116">
        <f>MEDIAN(D43:J43)*4</f>
        <v>3.5263128000000005E-2</v>
      </c>
      <c r="E48" s="116"/>
      <c r="F48" s="116"/>
      <c r="G48" s="116"/>
      <c r="H48" s="116"/>
      <c r="I48" s="116"/>
      <c r="J48" s="116"/>
      <c r="K48" s="115">
        <f>MEDIAN(K43:Q43)*4</f>
        <v>1.1782960000000002E-2</v>
      </c>
      <c r="L48" s="115"/>
      <c r="M48" s="115"/>
      <c r="N48" s="115"/>
      <c r="O48" s="115"/>
      <c r="P48" s="115"/>
      <c r="Q48" s="115"/>
      <c r="R48" s="116">
        <f>MEDIAN(R43:X43)*4</f>
        <v>0</v>
      </c>
      <c r="S48" s="116"/>
      <c r="T48" s="116"/>
      <c r="U48" s="116"/>
      <c r="V48" s="116"/>
      <c r="W48" s="116"/>
      <c r="X48" s="116"/>
      <c r="Y48" s="116">
        <f>MEDIAN(Y43:AE43)*4</f>
        <v>2.8952416000000005E-2</v>
      </c>
      <c r="Z48" s="116"/>
      <c r="AA48" s="116"/>
      <c r="AB48" s="116"/>
      <c r="AC48" s="116"/>
      <c r="AD48" s="116"/>
      <c r="AE48" s="116"/>
      <c r="AF48" s="115">
        <f>MEDIAN(AF43:AL43)*4</f>
        <v>0</v>
      </c>
      <c r="AG48" s="115"/>
      <c r="AH48" s="115"/>
      <c r="AI48" s="115"/>
      <c r="AJ48" s="115"/>
      <c r="AK48" s="115"/>
      <c r="AL48" s="115"/>
      <c r="AM48" s="116">
        <f>MEDIAN(AM43:AS43)*4</f>
        <v>0</v>
      </c>
      <c r="AN48" s="116"/>
      <c r="AO48" s="116"/>
      <c r="AP48" s="116"/>
      <c r="AQ48" s="116"/>
      <c r="AR48" s="116"/>
      <c r="AS48" s="116"/>
      <c r="AT48" s="116">
        <f>MEDIAN(AT43:AZ43)*4</f>
        <v>2.2413031999999999E-2</v>
      </c>
      <c r="AU48" s="116"/>
      <c r="AV48" s="116"/>
      <c r="AW48" s="116"/>
      <c r="AX48" s="116"/>
      <c r="AY48" s="116"/>
      <c r="AZ48" s="116"/>
      <c r="BA48" s="115">
        <f>MEDIAN(BA43:BG43)*4</f>
        <v>2.00088E-2</v>
      </c>
      <c r="BB48" s="115"/>
      <c r="BC48" s="115"/>
      <c r="BD48" s="115"/>
      <c r="BE48" s="115"/>
      <c r="BF48" s="115"/>
      <c r="BG48" s="115"/>
      <c r="BH48" s="116">
        <f>MEDIAN(BH43:BN43)*4</f>
        <v>4.1542080000000004E-3</v>
      </c>
      <c r="BI48" s="116"/>
      <c r="BJ48" s="116"/>
      <c r="BK48" s="116"/>
      <c r="BL48" s="116"/>
      <c r="BM48" s="116"/>
      <c r="BN48" s="116"/>
      <c r="BO48" s="116">
        <f>MEDIAN(BO43:BU43)*4</f>
        <v>4.7639999999999998E-5</v>
      </c>
      <c r="BP48" s="116"/>
      <c r="BQ48" s="116"/>
      <c r="BR48" s="116"/>
      <c r="BS48" s="116"/>
      <c r="BT48" s="116"/>
      <c r="BU48" s="116"/>
      <c r="BV48" s="115">
        <f>MEDIAN(BV43:CB43)*4</f>
        <v>0</v>
      </c>
      <c r="BW48" s="115"/>
      <c r="BX48" s="115"/>
      <c r="BY48" s="115"/>
      <c r="BZ48" s="115"/>
      <c r="CA48" s="115"/>
      <c r="CB48" s="115"/>
    </row>
    <row r="49" spans="3:80" ht="22" customHeight="1" x14ac:dyDescent="0.35">
      <c r="C49" t="s">
        <v>103</v>
      </c>
      <c r="D49" s="116">
        <f>MIN(D43:J43)</f>
        <v>8.4989759999999984E-3</v>
      </c>
      <c r="E49" s="116"/>
      <c r="F49" s="116"/>
      <c r="G49" s="116"/>
      <c r="H49" s="116"/>
      <c r="I49" s="116"/>
      <c r="J49" s="116"/>
      <c r="K49" s="115">
        <f>MIN(K43:Q43)</f>
        <v>2.6845140000000007E-3</v>
      </c>
      <c r="L49" s="115"/>
      <c r="M49" s="115"/>
      <c r="N49" s="115"/>
      <c r="O49" s="115"/>
      <c r="P49" s="115"/>
      <c r="Q49" s="115"/>
      <c r="R49" s="116">
        <f t="shared" ref="R49" si="46">MIN(R43:X43)</f>
        <v>0</v>
      </c>
      <c r="S49" s="116"/>
      <c r="T49" s="116"/>
      <c r="U49" s="116"/>
      <c r="V49" s="116"/>
      <c r="W49" s="116"/>
      <c r="X49" s="116"/>
      <c r="Y49" s="116">
        <f t="shared" ref="Y49" si="47">MIN(Y43:AE43)</f>
        <v>7.1110640000000029E-3</v>
      </c>
      <c r="Z49" s="116"/>
      <c r="AA49" s="116"/>
      <c r="AB49" s="116"/>
      <c r="AC49" s="116"/>
      <c r="AD49" s="116"/>
      <c r="AE49" s="116"/>
      <c r="AF49" s="115">
        <f t="shared" ref="AF49" si="48">MIN(AF43:AL43)</f>
        <v>0</v>
      </c>
      <c r="AG49" s="115"/>
      <c r="AH49" s="115"/>
      <c r="AI49" s="115"/>
      <c r="AJ49" s="115"/>
      <c r="AK49" s="115"/>
      <c r="AL49" s="115"/>
      <c r="AM49" s="116">
        <f t="shared" ref="AM49" si="49">MIN(AM43:AS43)</f>
        <v>0</v>
      </c>
      <c r="AN49" s="116"/>
      <c r="AO49" s="116"/>
      <c r="AP49" s="116"/>
      <c r="AQ49" s="116"/>
      <c r="AR49" s="116"/>
      <c r="AS49" s="116"/>
      <c r="AT49" s="116">
        <f t="shared" ref="AT49" si="50">MIN(AT43:AZ43)</f>
        <v>5.1292399999999993E-3</v>
      </c>
      <c r="AU49" s="116"/>
      <c r="AV49" s="116"/>
      <c r="AW49" s="116"/>
      <c r="AX49" s="116"/>
      <c r="AY49" s="116"/>
      <c r="AZ49" s="116"/>
      <c r="BA49" s="115">
        <f t="shared" ref="BA49" si="51">MIN(BA43:BG43)</f>
        <v>4.0493999999999999E-3</v>
      </c>
      <c r="BB49" s="115"/>
      <c r="BC49" s="115"/>
      <c r="BD49" s="115"/>
      <c r="BE49" s="115"/>
      <c r="BF49" s="115"/>
      <c r="BG49" s="115"/>
      <c r="BH49" s="116">
        <f t="shared" ref="BH49" si="52">MIN(BH43:BN43)</f>
        <v>4.3670000000000004E-4</v>
      </c>
      <c r="BI49" s="116"/>
      <c r="BJ49" s="116"/>
      <c r="BK49" s="116"/>
      <c r="BL49" s="116"/>
      <c r="BM49" s="116"/>
      <c r="BN49" s="116"/>
      <c r="BO49" s="116">
        <f t="shared" ref="BO49" si="53">MIN(BO43:BU43)</f>
        <v>0</v>
      </c>
      <c r="BP49" s="116"/>
      <c r="BQ49" s="116"/>
      <c r="BR49" s="116"/>
      <c r="BS49" s="116"/>
      <c r="BT49" s="116"/>
      <c r="BU49" s="116"/>
      <c r="BV49" s="115">
        <f t="shared" ref="BV49" si="54">MIN(BV43:CB43)</f>
        <v>0</v>
      </c>
      <c r="BW49" s="115"/>
      <c r="BX49" s="115"/>
      <c r="BY49" s="115"/>
      <c r="BZ49" s="115"/>
      <c r="CA49" s="115"/>
      <c r="CB49" s="115"/>
    </row>
    <row r="50" spans="3:80" ht="19" customHeight="1" x14ac:dyDescent="0.35">
      <c r="C50" t="s">
        <v>96</v>
      </c>
      <c r="D50" s="116">
        <f>MAX(D43:J43)</f>
        <v>9.2373960000000001E-3</v>
      </c>
      <c r="E50" s="116"/>
      <c r="F50" s="116"/>
      <c r="G50" s="116"/>
      <c r="H50" s="116"/>
      <c r="I50" s="116"/>
      <c r="J50" s="116"/>
      <c r="K50" s="115">
        <f>MAX(K43:Q43)</f>
        <v>3.6643099999999996E-3</v>
      </c>
      <c r="L50" s="115"/>
      <c r="M50" s="115"/>
      <c r="N50" s="115"/>
      <c r="O50" s="115"/>
      <c r="P50" s="115"/>
      <c r="Q50" s="115"/>
      <c r="R50" s="116">
        <f t="shared" ref="R50" si="55">MAX(R43:X43)</f>
        <v>0</v>
      </c>
      <c r="S50" s="116"/>
      <c r="T50" s="116"/>
      <c r="U50" s="116"/>
      <c r="V50" s="116"/>
      <c r="W50" s="116"/>
      <c r="X50" s="116"/>
      <c r="Y50" s="116">
        <f t="shared" ref="Y50" si="56">MAX(Y43:AE43)</f>
        <v>7.4524840000000023E-3</v>
      </c>
      <c r="Z50" s="116"/>
      <c r="AA50" s="116"/>
      <c r="AB50" s="116"/>
      <c r="AC50" s="116"/>
      <c r="AD50" s="116"/>
      <c r="AE50" s="116"/>
      <c r="AF50" s="115">
        <f t="shared" ref="AF50" si="57">MAX(AF43:AL43)</f>
        <v>0</v>
      </c>
      <c r="AG50" s="115"/>
      <c r="AH50" s="115"/>
      <c r="AI50" s="115"/>
      <c r="AJ50" s="115"/>
      <c r="AK50" s="115"/>
      <c r="AL50" s="115"/>
      <c r="AM50" s="116">
        <f t="shared" ref="AM50" si="58">MAX(AM43:AS43)</f>
        <v>0</v>
      </c>
      <c r="AN50" s="116"/>
      <c r="AO50" s="116"/>
      <c r="AP50" s="116"/>
      <c r="AQ50" s="116"/>
      <c r="AR50" s="116"/>
      <c r="AS50" s="116"/>
      <c r="AT50" s="116">
        <f t="shared" ref="AT50" si="59">MAX(AT43:AZ43)</f>
        <v>6.1789080000000003E-3</v>
      </c>
      <c r="AU50" s="116"/>
      <c r="AV50" s="116"/>
      <c r="AW50" s="116"/>
      <c r="AX50" s="116"/>
      <c r="AY50" s="116"/>
      <c r="AZ50" s="116"/>
      <c r="BA50" s="115">
        <f t="shared" ref="BA50" si="60">MAX(BA43:BG43)</f>
        <v>6.7489999999999998E-3</v>
      </c>
      <c r="BB50" s="115"/>
      <c r="BC50" s="115"/>
      <c r="BD50" s="115"/>
      <c r="BE50" s="115"/>
      <c r="BF50" s="115"/>
      <c r="BG50" s="115"/>
      <c r="BH50" s="116">
        <f t="shared" ref="BH50" si="61">MAX(BH43:BN43)</f>
        <v>2.3026000000000001E-3</v>
      </c>
      <c r="BI50" s="116"/>
      <c r="BJ50" s="116"/>
      <c r="BK50" s="116"/>
      <c r="BL50" s="116"/>
      <c r="BM50" s="116"/>
      <c r="BN50" s="116"/>
      <c r="BO50" s="116">
        <f t="shared" ref="BO50" si="62">MAX(BO43:BU43)</f>
        <v>7.1459999999999997E-5</v>
      </c>
      <c r="BP50" s="116"/>
      <c r="BQ50" s="116"/>
      <c r="BR50" s="116"/>
      <c r="BS50" s="116"/>
      <c r="BT50" s="116"/>
      <c r="BU50" s="116"/>
      <c r="BV50" s="115">
        <f t="shared" ref="BV50" si="63">MAX(BV43:CB43)</f>
        <v>1.1909999999999999E-5</v>
      </c>
      <c r="BW50" s="115"/>
      <c r="BX50" s="115"/>
      <c r="BY50" s="115"/>
      <c r="BZ50" s="115"/>
      <c r="CA50" s="115"/>
      <c r="CB50" s="115"/>
    </row>
    <row r="51" spans="3:80" ht="14.25" customHeight="1" x14ac:dyDescent="0.35"/>
    <row r="52" spans="3:80" s="68" customFormat="1" ht="14.25" customHeight="1" x14ac:dyDescent="0.35">
      <c r="C52" s="68" t="s">
        <v>118</v>
      </c>
      <c r="D52" s="119">
        <f>D45/$CC$45*100%</f>
        <v>0.28354594484360945</v>
      </c>
      <c r="E52" s="119"/>
      <c r="F52" s="119"/>
      <c r="G52" s="119"/>
      <c r="H52" s="119"/>
      <c r="I52" s="119"/>
      <c r="J52" s="119"/>
      <c r="K52" s="119">
        <f t="shared" ref="K52" si="64">K45/$CC$45*100%</f>
        <v>9.9460672029599323E-2</v>
      </c>
      <c r="L52" s="119"/>
      <c r="M52" s="119"/>
      <c r="N52" s="119"/>
      <c r="O52" s="119"/>
      <c r="P52" s="119"/>
      <c r="Q52" s="119"/>
      <c r="R52" s="119">
        <f t="shared" ref="R52" si="65">R45/$CC$45*100%</f>
        <v>0</v>
      </c>
      <c r="S52" s="119"/>
      <c r="T52" s="119"/>
      <c r="U52" s="119"/>
      <c r="V52" s="119"/>
      <c r="W52" s="119"/>
      <c r="X52" s="119"/>
      <c r="Y52" s="119">
        <f t="shared" ref="Y52" si="66">Y45/$CC$45*100%</f>
        <v>0.23368450952472869</v>
      </c>
      <c r="Z52" s="119"/>
      <c r="AA52" s="119"/>
      <c r="AB52" s="119"/>
      <c r="AC52" s="119"/>
      <c r="AD52" s="119"/>
      <c r="AE52" s="119"/>
      <c r="AF52" s="119">
        <f t="shared" ref="AF52:BV52" si="67">AF45/$CC$45*100%</f>
        <v>0</v>
      </c>
      <c r="AG52" s="119"/>
      <c r="AH52" s="119"/>
      <c r="AI52" s="119"/>
      <c r="AJ52" s="119"/>
      <c r="AK52" s="119"/>
      <c r="AL52" s="119"/>
      <c r="AM52" s="119">
        <f t="shared" ref="AM52:BH52" si="68">AM45/$CC$45*100%</f>
        <v>0</v>
      </c>
      <c r="AN52" s="119"/>
      <c r="AO52" s="119"/>
      <c r="AP52" s="119"/>
      <c r="AQ52" s="119"/>
      <c r="AR52" s="119"/>
      <c r="AS52" s="119"/>
      <c r="AT52" s="119">
        <f t="shared" ref="AT52" si="69">AT45/$CC$45*100%</f>
        <v>0.17956963011788016</v>
      </c>
      <c r="AU52" s="119"/>
      <c r="AV52" s="119"/>
      <c r="AW52" s="119"/>
      <c r="AX52" s="119"/>
      <c r="AY52" s="119"/>
      <c r="AZ52" s="119"/>
      <c r="BA52" s="119">
        <f t="shared" si="67"/>
        <v>0.16384499692280799</v>
      </c>
      <c r="BB52" s="119"/>
      <c r="BC52" s="119"/>
      <c r="BD52" s="119"/>
      <c r="BE52" s="119"/>
      <c r="BF52" s="119"/>
      <c r="BG52" s="119"/>
      <c r="BH52" s="119">
        <f t="shared" si="68"/>
        <v>3.9238750040968537E-2</v>
      </c>
      <c r="BI52" s="119"/>
      <c r="BJ52" s="119"/>
      <c r="BK52" s="119"/>
      <c r="BL52" s="119"/>
      <c r="BM52" s="119"/>
      <c r="BN52" s="119"/>
      <c r="BO52" s="119">
        <f t="shared" ref="BO52" si="70">BO45/$CC$45*100%</f>
        <v>6.0087181037213994E-4</v>
      </c>
      <c r="BP52" s="119"/>
      <c r="BQ52" s="119"/>
      <c r="BR52" s="119"/>
      <c r="BS52" s="119"/>
      <c r="BT52" s="119"/>
      <c r="BU52" s="119"/>
      <c r="BV52" s="119">
        <f t="shared" si="67"/>
        <v>5.4624710033830902E-5</v>
      </c>
      <c r="BW52" s="119"/>
      <c r="BX52" s="119"/>
      <c r="BY52" s="119"/>
      <c r="BZ52" s="119"/>
      <c r="CA52" s="119"/>
      <c r="CB52" s="119"/>
    </row>
    <row r="53" spans="3:80" ht="14.25" customHeight="1" x14ac:dyDescent="0.35">
      <c r="D53" s="117"/>
      <c r="E53" s="118"/>
      <c r="F53" s="118"/>
      <c r="G53" s="118"/>
      <c r="H53" s="118"/>
      <c r="I53" s="118"/>
      <c r="J53" s="118"/>
    </row>
    <row r="54" spans="3:80" ht="14.25" customHeight="1" x14ac:dyDescent="0.35"/>
    <row r="55" spans="3:80" ht="14.25" customHeight="1" x14ac:dyDescent="0.35"/>
    <row r="56" spans="3:80" ht="14.25" customHeight="1" x14ac:dyDescent="0.35"/>
    <row r="57" spans="3:80" ht="14.25" customHeight="1" x14ac:dyDescent="0.35"/>
    <row r="58" spans="3:80" ht="14.25" customHeight="1" x14ac:dyDescent="0.35"/>
    <row r="59" spans="3:80" ht="14.25" customHeight="1" x14ac:dyDescent="0.35"/>
    <row r="60" spans="3:80" ht="14.25" customHeight="1" x14ac:dyDescent="0.35"/>
    <row r="61" spans="3:80" ht="14.25" customHeight="1" x14ac:dyDescent="0.35"/>
    <row r="62" spans="3:80" ht="14.25" customHeight="1" x14ac:dyDescent="0.35"/>
    <row r="63" spans="3:80" ht="14.25" customHeight="1" x14ac:dyDescent="0.35"/>
    <row r="64" spans="3:80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</sheetData>
  <mergeCells count="117">
    <mergeCell ref="BV10:CB10"/>
    <mergeCell ref="CC10:CC11"/>
    <mergeCell ref="CD10:CD11"/>
    <mergeCell ref="CE10:CE11"/>
    <mergeCell ref="AF10:AL10"/>
    <mergeCell ref="AM10:AS10"/>
    <mergeCell ref="AT10:AZ10"/>
    <mergeCell ref="BA10:BG10"/>
    <mergeCell ref="BH10:BN10"/>
    <mergeCell ref="BO10:BU10"/>
    <mergeCell ref="A10:A11"/>
    <mergeCell ref="B10:B11"/>
    <mergeCell ref="C10:C11"/>
    <mergeCell ref="D10:J10"/>
    <mergeCell ref="K10:Q10"/>
    <mergeCell ref="R10:X10"/>
    <mergeCell ref="AT52:AZ52"/>
    <mergeCell ref="BA52:BG52"/>
    <mergeCell ref="BH52:BN52"/>
    <mergeCell ref="AM50:AS50"/>
    <mergeCell ref="AT50:AZ50"/>
    <mergeCell ref="BA50:BG50"/>
    <mergeCell ref="BH50:BN50"/>
    <mergeCell ref="AM48:AS48"/>
    <mergeCell ref="AT48:AZ48"/>
    <mergeCell ref="BA48:BG48"/>
    <mergeCell ref="BH48:BN48"/>
    <mergeCell ref="AM46:AS46"/>
    <mergeCell ref="AT46:AZ46"/>
    <mergeCell ref="BA46:BG46"/>
    <mergeCell ref="BH46:BN46"/>
    <mergeCell ref="BA44:BG44"/>
    <mergeCell ref="BH44:BN44"/>
    <mergeCell ref="AT41:AZ41"/>
    <mergeCell ref="BO52:BU52"/>
    <mergeCell ref="BV52:CB52"/>
    <mergeCell ref="D53:J53"/>
    <mergeCell ref="D52:J52"/>
    <mergeCell ref="K52:Q52"/>
    <mergeCell ref="R52:X52"/>
    <mergeCell ref="Y52:AE52"/>
    <mergeCell ref="AF52:AL52"/>
    <mergeCell ref="AM52:AS52"/>
    <mergeCell ref="BO50:BU50"/>
    <mergeCell ref="BV50:CB50"/>
    <mergeCell ref="AT49:AZ49"/>
    <mergeCell ref="BA49:BG49"/>
    <mergeCell ref="BH49:BN49"/>
    <mergeCell ref="BO49:BU49"/>
    <mergeCell ref="BV49:CB49"/>
    <mergeCell ref="D50:J50"/>
    <mergeCell ref="K50:Q50"/>
    <mergeCell ref="R50:X50"/>
    <mergeCell ref="Y50:AE50"/>
    <mergeCell ref="AF50:AL50"/>
    <mergeCell ref="D49:J49"/>
    <mergeCell ref="K49:Q49"/>
    <mergeCell ref="R49:X49"/>
    <mergeCell ref="Y49:AE49"/>
    <mergeCell ref="AF49:AL49"/>
    <mergeCell ref="AM49:AS49"/>
    <mergeCell ref="D46:J46"/>
    <mergeCell ref="K46:Q46"/>
    <mergeCell ref="R46:X46"/>
    <mergeCell ref="Y46:AE46"/>
    <mergeCell ref="AF46:AL46"/>
    <mergeCell ref="BO48:BU48"/>
    <mergeCell ref="BV48:CB48"/>
    <mergeCell ref="AT47:AZ47"/>
    <mergeCell ref="BA47:BG47"/>
    <mergeCell ref="BH47:BN47"/>
    <mergeCell ref="BO47:BU47"/>
    <mergeCell ref="BV47:CB47"/>
    <mergeCell ref="D48:J48"/>
    <mergeCell ref="K48:Q48"/>
    <mergeCell ref="R48:X48"/>
    <mergeCell ref="Y48:AE48"/>
    <mergeCell ref="AF48:AL48"/>
    <mergeCell ref="D47:J47"/>
    <mergeCell ref="K47:Q47"/>
    <mergeCell ref="R47:X47"/>
    <mergeCell ref="Y47:AE47"/>
    <mergeCell ref="AF47:AL47"/>
    <mergeCell ref="AM47:AS47"/>
    <mergeCell ref="AM41:AS41"/>
    <mergeCell ref="BO46:BU46"/>
    <mergeCell ref="BV46:CB46"/>
    <mergeCell ref="AT45:AZ45"/>
    <mergeCell ref="BA45:BG45"/>
    <mergeCell ref="BH45:BN45"/>
    <mergeCell ref="BO45:BU45"/>
    <mergeCell ref="BV45:CB45"/>
    <mergeCell ref="BA41:BG41"/>
    <mergeCell ref="Y10:AE10"/>
    <mergeCell ref="BO44:BU44"/>
    <mergeCell ref="BV44:CB44"/>
    <mergeCell ref="D45:J45"/>
    <mergeCell ref="K45:Q45"/>
    <mergeCell ref="R45:X45"/>
    <mergeCell ref="Y45:AE45"/>
    <mergeCell ref="AF45:AL45"/>
    <mergeCell ref="AM45:AS45"/>
    <mergeCell ref="BH41:BN41"/>
    <mergeCell ref="BO41:BU41"/>
    <mergeCell ref="BV41:CB41"/>
    <mergeCell ref="D44:J44"/>
    <mergeCell ref="K44:Q44"/>
    <mergeCell ref="R44:X44"/>
    <mergeCell ref="Y44:AE44"/>
    <mergeCell ref="AF44:AL44"/>
    <mergeCell ref="AM44:AS44"/>
    <mergeCell ref="AT44:AZ44"/>
    <mergeCell ref="D41:J41"/>
    <mergeCell ref="K41:Q41"/>
    <mergeCell ref="R41:X41"/>
    <mergeCell ref="Y41:AE41"/>
    <mergeCell ref="AF41:AL4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B328-ED8B-4B68-B8A3-C3ECEE5B7C9A}">
  <dimension ref="B2:M6"/>
  <sheetViews>
    <sheetView workbookViewId="0">
      <selection activeCell="J10" sqref="J10"/>
    </sheetView>
  </sheetViews>
  <sheetFormatPr defaultRowHeight="14.5" x14ac:dyDescent="0.35"/>
  <cols>
    <col min="2" max="2" width="22.90625" customWidth="1"/>
    <col min="13" max="13" width="10.81640625" bestFit="1" customWidth="1"/>
  </cols>
  <sheetData>
    <row r="2" spans="2:13" x14ac:dyDescent="0.35">
      <c r="C2" s="151" t="s">
        <v>149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2:13" ht="42.5" x14ac:dyDescent="0.35">
      <c r="C3" s="75" t="s">
        <v>146</v>
      </c>
      <c r="D3" s="75" t="s">
        <v>147</v>
      </c>
      <c r="E3" s="4" t="s">
        <v>9</v>
      </c>
      <c r="F3" s="4" t="s">
        <v>10</v>
      </c>
      <c r="G3" s="75" t="s">
        <v>122</v>
      </c>
      <c r="H3" s="75" t="s">
        <v>110</v>
      </c>
      <c r="I3" s="75" t="s">
        <v>148</v>
      </c>
      <c r="J3" s="75" t="s">
        <v>123</v>
      </c>
      <c r="K3" s="75" t="s">
        <v>113</v>
      </c>
      <c r="L3" s="75" t="s">
        <v>114</v>
      </c>
      <c r="M3" s="4" t="s">
        <v>17</v>
      </c>
    </row>
    <row r="4" spans="2:13" x14ac:dyDescent="0.35">
      <c r="B4" t="s">
        <v>151</v>
      </c>
      <c r="C4" s="67">
        <v>7.3413239999999991E-2</v>
      </c>
      <c r="D4" s="67">
        <v>8.5494743999999984E-2</v>
      </c>
      <c r="E4" s="67">
        <v>1.46545404</v>
      </c>
      <c r="F4" s="67">
        <v>0.15333029279999996</v>
      </c>
      <c r="G4" s="67">
        <v>0.11690855999999998</v>
      </c>
      <c r="H4" s="67">
        <v>0.94570164000000012</v>
      </c>
      <c r="I4" s="67">
        <v>0.16015202320000002</v>
      </c>
      <c r="J4" s="67">
        <v>0.16003864000000001</v>
      </c>
      <c r="K4" s="67">
        <v>1.232288E-2</v>
      </c>
      <c r="L4" s="67">
        <v>1.7071E-3</v>
      </c>
      <c r="M4" s="67">
        <v>1.2704E-2</v>
      </c>
    </row>
    <row r="5" spans="2:13" x14ac:dyDescent="0.35">
      <c r="B5" t="s">
        <v>150</v>
      </c>
      <c r="C5" s="67">
        <v>0.24728971199999999</v>
      </c>
      <c r="D5" s="67">
        <v>8.6742912000000005E-2</v>
      </c>
      <c r="E5" s="67">
        <v>0</v>
      </c>
      <c r="F5" s="67">
        <v>0.20380392000000006</v>
      </c>
      <c r="G5" s="67">
        <v>0</v>
      </c>
      <c r="H5" s="67">
        <v>0</v>
      </c>
      <c r="I5" s="67">
        <v>0.15660856000000001</v>
      </c>
      <c r="J5" s="67">
        <v>0.14289459199999999</v>
      </c>
      <c r="K5" s="67">
        <v>3.4221399999999999E-2</v>
      </c>
      <c r="L5" s="67">
        <v>5.2403999999999992E-4</v>
      </c>
      <c r="M5" s="67">
        <v>4.7639999999999998E-5</v>
      </c>
    </row>
    <row r="6" spans="2:13" x14ac:dyDescent="0.35">
      <c r="B6" t="s">
        <v>152</v>
      </c>
      <c r="C6" s="67">
        <v>0.31978826400000004</v>
      </c>
      <c r="D6" s="67">
        <v>0.17223765599999991</v>
      </c>
      <c r="E6" s="67">
        <v>1.4654540399999998</v>
      </c>
      <c r="F6" s="67">
        <v>0.35713421280000029</v>
      </c>
      <c r="G6" s="67">
        <v>0.11690855999999998</v>
      </c>
      <c r="H6" s="67">
        <v>0.94570164000000012</v>
      </c>
      <c r="I6" s="67">
        <v>0.3167605832</v>
      </c>
      <c r="J6" s="67">
        <v>0.30293323200000005</v>
      </c>
      <c r="K6" s="67">
        <v>4.654428E-2</v>
      </c>
      <c r="L6" s="67">
        <v>2.2311399999999999E-3</v>
      </c>
      <c r="M6" s="67">
        <v>1.275164E-2</v>
      </c>
    </row>
  </sheetData>
  <mergeCells count="1">
    <mergeCell ref="C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Menengah Atas </vt:lpstr>
      <vt:lpstr>Menengah Bawah </vt:lpstr>
      <vt:lpstr>Sheet8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2024-12-20T05:29:45Z</dcterms:created>
  <dcterms:modified xsi:type="dcterms:W3CDTF">2024-12-20T05:29:51Z</dcterms:modified>
</cp:coreProperties>
</file>