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Documents\"/>
    </mc:Choice>
  </mc:AlternateContent>
  <xr:revisionPtr revIDLastSave="0" documentId="13_ncr:1_{6A5C694E-2FD1-4A8B-AD89-E92A5279ED85}" xr6:coauthVersionLast="47" xr6:coauthVersionMax="47" xr10:uidLastSave="{00000000-0000-0000-0000-000000000000}"/>
  <bookViews>
    <workbookView xWindow="11424" yWindow="0" windowWidth="11712" windowHeight="12336" firstSheet="12" activeTab="12" xr2:uid="{00000000-000D-0000-FFFF-FFFF00000000}"/>
  </bookViews>
  <sheets>
    <sheet name="Sheet1" sheetId="1" r:id="rId1"/>
    <sheet name="Sheet2" sheetId="8" r:id="rId2"/>
    <sheet name="Sheet3" sheetId="3" r:id="rId3"/>
    <sheet name="Sheet4" sheetId="4" r:id="rId4"/>
    <sheet name="Sheet5" sheetId="5" r:id="rId5"/>
    <sheet name="jumlah daun" sheetId="19" r:id="rId6"/>
    <sheet name="Sheet6" sheetId="6" r:id="rId7"/>
    <sheet name="Sheet7" sheetId="7" r:id="rId8"/>
    <sheet name="Sheet8" sheetId="9" r:id="rId9"/>
    <sheet name="Sheet9" sheetId="10" r:id="rId10"/>
    <sheet name="0-19" sheetId="12" r:id="rId11"/>
    <sheet name="Sheet10" sheetId="11" r:id="rId12"/>
    <sheet name="tpc" sheetId="17" r:id="rId13"/>
    <sheet name="finish" sheetId="18" r:id="rId14"/>
    <sheet name="Sheet11" sheetId="23" r:id="rId15"/>
    <sheet name="Sheet14" sheetId="24" r:id="rId16"/>
    <sheet name="Sheet12" sheetId="14" r:id="rId17"/>
    <sheet name="pertumbuhan" sheetId="16" r:id="rId18"/>
    <sheet name="Sheet16" sheetId="22" r:id="rId19"/>
    <sheet name="al" sheetId="13" r:id="rId20"/>
    <sheet name="Sheet13" sheetId="15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6" i="13" l="1" a="1"/>
  <c r="O36" i="13" s="1"/>
  <c r="F25" i="24"/>
  <c r="F26" i="24"/>
  <c r="F27" i="24"/>
  <c r="F28" i="24"/>
  <c r="F29" i="24"/>
  <c r="F30" i="24"/>
  <c r="F31" i="24"/>
  <c r="F32" i="24"/>
  <c r="F24" i="24"/>
  <c r="F14" i="24"/>
  <c r="F15" i="24"/>
  <c r="F16" i="24"/>
  <c r="F17" i="24"/>
  <c r="F18" i="24"/>
  <c r="F19" i="24"/>
  <c r="F20" i="24"/>
  <c r="F21" i="24"/>
  <c r="F13" i="24"/>
  <c r="R41" i="18"/>
  <c r="J17" i="23"/>
  <c r="J99" i="18" a="1"/>
  <c r="J99" i="18" s="1"/>
  <c r="J101" i="18"/>
  <c r="K102" i="18"/>
  <c r="J103" i="18"/>
  <c r="K103" i="18"/>
  <c r="R100" i="18" s="1"/>
  <c r="J104" i="18"/>
  <c r="K104" i="18"/>
  <c r="J107" i="18"/>
  <c r="K108" i="18"/>
  <c r="R102" i="18" s="1"/>
  <c r="E16" i="24" s="1"/>
  <c r="H27" i="24" s="1"/>
  <c r="J109" i="18"/>
  <c r="K109" i="18"/>
  <c r="J110" i="18"/>
  <c r="K110" i="18"/>
  <c r="J113" i="18"/>
  <c r="K114" i="18"/>
  <c r="J115" i="18"/>
  <c r="K115" i="18"/>
  <c r="J116" i="18"/>
  <c r="K116" i="18"/>
  <c r="J119" i="18"/>
  <c r="K120" i="18"/>
  <c r="J121" i="18"/>
  <c r="K121" i="18"/>
  <c r="R106" i="18" s="1"/>
  <c r="E20" i="24" s="1"/>
  <c r="H31" i="24" s="1"/>
  <c r="J122" i="18"/>
  <c r="K122" i="18"/>
  <c r="J125" i="18"/>
  <c r="U42" i="14"/>
  <c r="U43" i="14"/>
  <c r="U44" i="14"/>
  <c r="U45" i="14"/>
  <c r="U46" i="14"/>
  <c r="U47" i="14"/>
  <c r="U48" i="14"/>
  <c r="U49" i="14"/>
  <c r="U69" i="14" s="1"/>
  <c r="U50" i="14"/>
  <c r="U51" i="14"/>
  <c r="U52" i="14"/>
  <c r="U53" i="14"/>
  <c r="U54" i="14"/>
  <c r="U55" i="14"/>
  <c r="U56" i="14"/>
  <c r="U57" i="14"/>
  <c r="U58" i="14"/>
  <c r="U59" i="14"/>
  <c r="U60" i="14"/>
  <c r="U61" i="14"/>
  <c r="U62" i="14"/>
  <c r="U63" i="14"/>
  <c r="U64" i="14"/>
  <c r="U65" i="14"/>
  <c r="U66" i="14"/>
  <c r="U67" i="14"/>
  <c r="U41" i="14"/>
  <c r="V42" i="14"/>
  <c r="V43" i="14"/>
  <c r="V44" i="14"/>
  <c r="V45" i="14"/>
  <c r="V46" i="14"/>
  <c r="V47" i="14"/>
  <c r="V48" i="14"/>
  <c r="V69" i="14" s="1"/>
  <c r="V49" i="14"/>
  <c r="V50" i="14"/>
  <c r="V51" i="14"/>
  <c r="V52" i="14"/>
  <c r="V53" i="14"/>
  <c r="V54" i="14"/>
  <c r="V55" i="14"/>
  <c r="V56" i="14"/>
  <c r="V57" i="14"/>
  <c r="V58" i="14"/>
  <c r="V59" i="14"/>
  <c r="V60" i="14"/>
  <c r="V61" i="14"/>
  <c r="V62" i="14"/>
  <c r="V63" i="14"/>
  <c r="V64" i="14"/>
  <c r="V65" i="14"/>
  <c r="V66" i="14"/>
  <c r="V67" i="14"/>
  <c r="V41" i="14"/>
  <c r="V40" i="14"/>
  <c r="V39" i="14"/>
  <c r="E24" i="24" a="1"/>
  <c r="E25" i="24" s="1"/>
  <c r="E24" i="24"/>
  <c r="E27" i="24"/>
  <c r="E28" i="24"/>
  <c r="E29" i="24"/>
  <c r="E30" i="24"/>
  <c r="E31" i="24"/>
  <c r="E32" i="24"/>
  <c r="D24" i="24" a="1"/>
  <c r="D25" i="24" s="1"/>
  <c r="D24" i="24"/>
  <c r="D26" i="24"/>
  <c r="D29" i="24"/>
  <c r="D30" i="24"/>
  <c r="D31" i="24"/>
  <c r="D32" i="24"/>
  <c r="D13" i="24" a="1"/>
  <c r="E13" i="24" a="1"/>
  <c r="N100" i="18"/>
  <c r="I66" i="17"/>
  <c r="I65" i="17"/>
  <c r="I64" i="17"/>
  <c r="I63" i="17"/>
  <c r="I62" i="17"/>
  <c r="I61" i="17"/>
  <c r="I60" i="17"/>
  <c r="I59" i="17"/>
  <c r="I58" i="17"/>
  <c r="I57" i="17"/>
  <c r="I56" i="17"/>
  <c r="I55" i="17"/>
  <c r="I54" i="17"/>
  <c r="I53" i="17"/>
  <c r="I52" i="17"/>
  <c r="I51" i="17"/>
  <c r="I50" i="17"/>
  <c r="I49" i="17"/>
  <c r="C65" i="17"/>
  <c r="C60" i="17"/>
  <c r="C58" i="17"/>
  <c r="Q44" i="17"/>
  <c r="Q43" i="17"/>
  <c r="Q42" i="17"/>
  <c r="Q41" i="17"/>
  <c r="Q40" i="17"/>
  <c r="Q39" i="17"/>
  <c r="Q38" i="17"/>
  <c r="Q37" i="17"/>
  <c r="Q36" i="17"/>
  <c r="C57" i="17"/>
  <c r="R37" i="17"/>
  <c r="S37" i="17"/>
  <c r="R38" i="17"/>
  <c r="S38" i="17"/>
  <c r="R39" i="17"/>
  <c r="S39" i="17"/>
  <c r="R40" i="17"/>
  <c r="S40" i="17"/>
  <c r="R41" i="17"/>
  <c r="S41" i="17"/>
  <c r="R42" i="17"/>
  <c r="S42" i="17"/>
  <c r="R43" i="17"/>
  <c r="S43" i="17"/>
  <c r="R44" i="17"/>
  <c r="S44" i="17"/>
  <c r="S36" i="17"/>
  <c r="R36" i="17"/>
  <c r="H37" i="17"/>
  <c r="I37" i="17"/>
  <c r="H38" i="17"/>
  <c r="I38" i="17"/>
  <c r="H39" i="17"/>
  <c r="I39" i="17"/>
  <c r="H40" i="17"/>
  <c r="I40" i="17"/>
  <c r="H41" i="17"/>
  <c r="I41" i="17"/>
  <c r="H42" i="17"/>
  <c r="I42" i="17"/>
  <c r="H43" i="17"/>
  <c r="I43" i="17"/>
  <c r="H44" i="17"/>
  <c r="I44" i="17"/>
  <c r="I36" i="17"/>
  <c r="H36" i="17"/>
  <c r="G37" i="17"/>
  <c r="G38" i="17"/>
  <c r="G39" i="17"/>
  <c r="G40" i="17"/>
  <c r="G41" i="17"/>
  <c r="G42" i="17"/>
  <c r="G43" i="17"/>
  <c r="G44" i="17"/>
  <c r="G36" i="17"/>
  <c r="A113" i="17" a="1"/>
  <c r="A113" i="17" s="1"/>
  <c r="A91" i="17" a="1"/>
  <c r="A91" i="17" s="1"/>
  <c r="O50" i="17"/>
  <c r="O49" i="17"/>
  <c r="A45" i="17" a="1"/>
  <c r="A45" i="17" s="1"/>
  <c r="U4" i="14"/>
  <c r="V4" i="14"/>
  <c r="V3" i="14"/>
  <c r="J21" i="23" a="1"/>
  <c r="J21" i="23" s="1"/>
  <c r="AC40" i="23"/>
  <c r="AC39" i="23"/>
  <c r="AC38" i="23"/>
  <c r="AH27" i="23"/>
  <c r="AH26" i="23"/>
  <c r="AH25" i="23"/>
  <c r="AH14" i="23"/>
  <c r="AH13" i="23"/>
  <c r="AH12" i="23"/>
  <c r="AH5" i="23"/>
  <c r="AH4" i="23"/>
  <c r="AH3" i="23"/>
  <c r="BG97" i="18"/>
  <c r="BK97" i="18"/>
  <c r="BM97" i="18"/>
  <c r="BO97" i="18"/>
  <c r="BQ97" i="18"/>
  <c r="BS97" i="18"/>
  <c r="BU97" i="18"/>
  <c r="BW97" i="18"/>
  <c r="BY97" i="18"/>
  <c r="N99" i="18"/>
  <c r="O99" i="18"/>
  <c r="P99" i="18"/>
  <c r="O100" i="18"/>
  <c r="P100" i="18"/>
  <c r="BG100" i="18"/>
  <c r="BK100" i="18"/>
  <c r="BM100" i="18"/>
  <c r="BO100" i="18"/>
  <c r="BQ100" i="18"/>
  <c r="BS100" i="18"/>
  <c r="BU100" i="18"/>
  <c r="BW100" i="18"/>
  <c r="BY100" i="18"/>
  <c r="N101" i="18"/>
  <c r="O101" i="18"/>
  <c r="P101" i="18"/>
  <c r="N102" i="18"/>
  <c r="O102" i="18"/>
  <c r="P102" i="18"/>
  <c r="N103" i="18"/>
  <c r="O103" i="18"/>
  <c r="P103" i="18"/>
  <c r="BG103" i="18"/>
  <c r="BK103" i="18"/>
  <c r="BM103" i="18"/>
  <c r="BO103" i="18"/>
  <c r="BQ103" i="18"/>
  <c r="BS103" i="18"/>
  <c r="BU103" i="18"/>
  <c r="BW103" i="18"/>
  <c r="BY103" i="18"/>
  <c r="N104" i="18"/>
  <c r="O104" i="18"/>
  <c r="P104" i="18"/>
  <c r="R104" i="18"/>
  <c r="N105" i="18"/>
  <c r="O105" i="18"/>
  <c r="P105" i="18"/>
  <c r="N106" i="18"/>
  <c r="O106" i="18"/>
  <c r="P106" i="18"/>
  <c r="BG106" i="18"/>
  <c r="BK106" i="18"/>
  <c r="BM106" i="18"/>
  <c r="BO106" i="18"/>
  <c r="BQ106" i="18"/>
  <c r="BS106" i="18"/>
  <c r="BU106" i="18"/>
  <c r="BW106" i="18"/>
  <c r="BY106" i="18"/>
  <c r="N107" i="18"/>
  <c r="O107" i="18"/>
  <c r="P107" i="18"/>
  <c r="BG109" i="18"/>
  <c r="BK109" i="18"/>
  <c r="BM109" i="18"/>
  <c r="BO109" i="18"/>
  <c r="BQ109" i="18"/>
  <c r="BS109" i="18"/>
  <c r="BU109" i="18"/>
  <c r="BW109" i="18"/>
  <c r="BY109" i="18"/>
  <c r="BG112" i="18"/>
  <c r="BK112" i="18"/>
  <c r="BM112" i="18"/>
  <c r="BO112" i="18"/>
  <c r="BQ112" i="18"/>
  <c r="BS112" i="18"/>
  <c r="BU112" i="18"/>
  <c r="BW112" i="18"/>
  <c r="BY112" i="18"/>
  <c r="BG115" i="18"/>
  <c r="BK115" i="18"/>
  <c r="BM115" i="18"/>
  <c r="BO115" i="18"/>
  <c r="BQ115" i="18"/>
  <c r="BS115" i="18"/>
  <c r="BU115" i="18"/>
  <c r="BW115" i="18"/>
  <c r="BY115" i="18"/>
  <c r="BG118" i="18"/>
  <c r="BK118" i="18"/>
  <c r="BM118" i="18"/>
  <c r="BO118" i="18"/>
  <c r="BQ118" i="18"/>
  <c r="BS118" i="18"/>
  <c r="BU118" i="18"/>
  <c r="BW118" i="18"/>
  <c r="BY118" i="18"/>
  <c r="BG121" i="18"/>
  <c r="BK121" i="18"/>
  <c r="BM121" i="18"/>
  <c r="BO121" i="18"/>
  <c r="BQ121" i="18"/>
  <c r="BS121" i="18"/>
  <c r="BU121" i="18"/>
  <c r="BW121" i="18"/>
  <c r="BY121" i="18"/>
  <c r="E61" i="17"/>
  <c r="E60" i="17"/>
  <c r="E58" i="17"/>
  <c r="D59" i="17"/>
  <c r="D61" i="17"/>
  <c r="D63" i="17"/>
  <c r="D64" i="17"/>
  <c r="M36" i="17"/>
  <c r="D58" i="17" s="1"/>
  <c r="N36" i="17"/>
  <c r="D51" i="17"/>
  <c r="D52" i="17"/>
  <c r="D53" i="17"/>
  <c r="D54" i="17"/>
  <c r="E54" i="17"/>
  <c r="D55" i="17"/>
  <c r="C51" i="17"/>
  <c r="C52" i="17"/>
  <c r="C53" i="17"/>
  <c r="C54" i="17"/>
  <c r="K36" i="17"/>
  <c r="O36" i="17"/>
  <c r="P36" i="17"/>
  <c r="K37" i="17"/>
  <c r="C59" i="17" s="1"/>
  <c r="O37" i="17"/>
  <c r="E59" i="17" s="1"/>
  <c r="P37" i="17"/>
  <c r="L38" i="17"/>
  <c r="M38" i="17"/>
  <c r="D60" i="17" s="1"/>
  <c r="N38" i="17"/>
  <c r="O38" i="17"/>
  <c r="P38" i="17"/>
  <c r="L39" i="17"/>
  <c r="C61" i="17" s="1"/>
  <c r="M39" i="17"/>
  <c r="N39" i="17"/>
  <c r="O39" i="17"/>
  <c r="P39" i="17"/>
  <c r="C62" i="17"/>
  <c r="M40" i="17"/>
  <c r="D62" i="17" s="1"/>
  <c r="N40" i="17"/>
  <c r="O40" i="17"/>
  <c r="E62" i="17" s="1"/>
  <c r="P40" i="17"/>
  <c r="M41" i="17"/>
  <c r="N41" i="17"/>
  <c r="O41" i="17"/>
  <c r="E63" i="17" s="1"/>
  <c r="P41" i="17"/>
  <c r="M42" i="17"/>
  <c r="N42" i="17"/>
  <c r="O42" i="17"/>
  <c r="E64" i="17" s="1"/>
  <c r="P42" i="17"/>
  <c r="M43" i="17"/>
  <c r="D65" i="17" s="1"/>
  <c r="N43" i="17"/>
  <c r="O43" i="17"/>
  <c r="E65" i="17" s="1"/>
  <c r="P43" i="17"/>
  <c r="L44" i="17"/>
  <c r="M44" i="17"/>
  <c r="D66" i="17" s="1"/>
  <c r="N44" i="17"/>
  <c r="P44" i="17"/>
  <c r="C66" i="17"/>
  <c r="K43" i="17"/>
  <c r="K42" i="17"/>
  <c r="C64" i="17" s="1"/>
  <c r="K41" i="17"/>
  <c r="C63" i="17" s="1"/>
  <c r="K40" i="17"/>
  <c r="K39" i="17"/>
  <c r="K38" i="17"/>
  <c r="E36" i="17"/>
  <c r="E49" i="17" s="1"/>
  <c r="F36" i="17"/>
  <c r="E37" i="17"/>
  <c r="E50" i="17" s="1"/>
  <c r="F37" i="17"/>
  <c r="E38" i="17"/>
  <c r="E51" i="17" s="1"/>
  <c r="F38" i="17"/>
  <c r="E39" i="17"/>
  <c r="E52" i="17" s="1"/>
  <c r="F39" i="17"/>
  <c r="E40" i="17"/>
  <c r="E53" i="17" s="1"/>
  <c r="F40" i="17"/>
  <c r="E41" i="17"/>
  <c r="F41" i="17"/>
  <c r="E42" i="17"/>
  <c r="E55" i="17" s="1"/>
  <c r="F42" i="17"/>
  <c r="E43" i="17"/>
  <c r="E56" i="17" s="1"/>
  <c r="F43" i="17"/>
  <c r="E44" i="17"/>
  <c r="E57" i="17" s="1"/>
  <c r="F44" i="17"/>
  <c r="C36" i="17"/>
  <c r="D49" i="17" s="1"/>
  <c r="D36" i="17"/>
  <c r="C37" i="17"/>
  <c r="D50" i="17" s="1"/>
  <c r="D37" i="17"/>
  <c r="C38" i="17"/>
  <c r="D38" i="17"/>
  <c r="C39" i="17"/>
  <c r="D39" i="17"/>
  <c r="C40" i="17"/>
  <c r="D40" i="17"/>
  <c r="C41" i="17"/>
  <c r="D41" i="17"/>
  <c r="C42" i="17"/>
  <c r="D42" i="17"/>
  <c r="C43" i="17"/>
  <c r="D56" i="17" s="1"/>
  <c r="D43" i="17"/>
  <c r="B43" i="17"/>
  <c r="B42" i="17"/>
  <c r="B41" i="17"/>
  <c r="B40" i="17"/>
  <c r="B39" i="17"/>
  <c r="B38" i="17"/>
  <c r="B37" i="17"/>
  <c r="C50" i="17" s="1"/>
  <c r="B36" i="17"/>
  <c r="A44" i="17"/>
  <c r="A43" i="17"/>
  <c r="C56" i="17" s="1"/>
  <c r="A42" i="17"/>
  <c r="C55" i="17" s="1"/>
  <c r="A41" i="17"/>
  <c r="A40" i="17"/>
  <c r="A39" i="17"/>
  <c r="A38" i="17"/>
  <c r="A37" i="17"/>
  <c r="A36" i="17"/>
  <c r="C49" i="17" s="1"/>
  <c r="G28" i="17"/>
  <c r="G7" i="17"/>
  <c r="AV5" i="18" s="1"/>
  <c r="G10" i="17"/>
  <c r="G13" i="17"/>
  <c r="AV11" i="18" s="1"/>
  <c r="G16" i="17"/>
  <c r="AV14" i="18" s="1"/>
  <c r="G19" i="17"/>
  <c r="AV17" i="18" s="1"/>
  <c r="G22" i="17"/>
  <c r="G25" i="17"/>
  <c r="G4" i="17"/>
  <c r="AV2" i="18" s="1"/>
  <c r="AE13" i="17"/>
  <c r="AE4" i="17"/>
  <c r="AE32" i="17" s="1"/>
  <c r="AB47" i="17"/>
  <c r="AB46" i="17"/>
  <c r="AB44" i="17"/>
  <c r="AB43" i="17"/>
  <c r="AB42" i="17"/>
  <c r="AB41" i="17"/>
  <c r="AA46" i="17"/>
  <c r="AA44" i="17"/>
  <c r="AA43" i="17"/>
  <c r="AA39" i="17"/>
  <c r="AA38" i="17"/>
  <c r="AE7" i="17"/>
  <c r="AB39" i="17" s="1"/>
  <c r="AE10" i="17"/>
  <c r="AB40" i="17" s="1"/>
  <c r="AE16" i="17"/>
  <c r="AE19" i="17"/>
  <c r="BB17" i="18" s="1"/>
  <c r="AE22" i="17"/>
  <c r="AE25" i="17"/>
  <c r="BB26" i="18"/>
  <c r="R7" i="17"/>
  <c r="X7" i="17" s="1"/>
  <c r="R10" i="17"/>
  <c r="AA40" i="17" s="1"/>
  <c r="R13" i="17"/>
  <c r="AA41" i="17" s="1"/>
  <c r="R16" i="17"/>
  <c r="X16" i="17" s="1"/>
  <c r="BA16" i="17" s="1"/>
  <c r="R19" i="17"/>
  <c r="R22" i="17"/>
  <c r="R25" i="17"/>
  <c r="R28" i="17"/>
  <c r="AA47" i="17" s="1"/>
  <c r="R4" i="17"/>
  <c r="AF13" i="17"/>
  <c r="BC11" i="18" s="1"/>
  <c r="BB23" i="18"/>
  <c r="M28" i="17"/>
  <c r="S28" i="17" s="1"/>
  <c r="AW28" i="17" s="1"/>
  <c r="M7" i="17"/>
  <c r="S7" i="17" s="1"/>
  <c r="AW7" i="17" s="1"/>
  <c r="M10" i="17"/>
  <c r="S10" i="17" s="1"/>
  <c r="M13" i="17"/>
  <c r="S13" i="17" s="1"/>
  <c r="AW13" i="17" s="1"/>
  <c r="M16" i="17"/>
  <c r="S16" i="17" s="1"/>
  <c r="M19" i="17"/>
  <c r="M22" i="17"/>
  <c r="M25" i="17"/>
  <c r="M4" i="17"/>
  <c r="A32" i="17"/>
  <c r="AK33" i="17"/>
  <c r="S4" i="17"/>
  <c r="AW4" i="17" s="1"/>
  <c r="AX46" i="17"/>
  <c r="P68" i="18"/>
  <c r="Y74" i="18"/>
  <c r="X74" i="18"/>
  <c r="W74" i="18"/>
  <c r="V74" i="18"/>
  <c r="U74" i="18"/>
  <c r="T74" i="18"/>
  <c r="S74" i="18"/>
  <c r="R74" i="18"/>
  <c r="Q74" i="18"/>
  <c r="P74" i="18"/>
  <c r="Y73" i="18"/>
  <c r="X73" i="18"/>
  <c r="W73" i="18"/>
  <c r="V73" i="18"/>
  <c r="U73" i="18"/>
  <c r="T73" i="18"/>
  <c r="S73" i="18"/>
  <c r="R73" i="18"/>
  <c r="Q73" i="18"/>
  <c r="P73" i="18"/>
  <c r="Y72" i="18"/>
  <c r="X72" i="18"/>
  <c r="W72" i="18"/>
  <c r="V72" i="18"/>
  <c r="U72" i="18"/>
  <c r="T72" i="18"/>
  <c r="S72" i="18"/>
  <c r="R72" i="18"/>
  <c r="Q72" i="18"/>
  <c r="P72" i="18"/>
  <c r="Y71" i="18"/>
  <c r="X71" i="18"/>
  <c r="W71" i="18"/>
  <c r="V71" i="18"/>
  <c r="U71" i="18"/>
  <c r="T71" i="18"/>
  <c r="S71" i="18"/>
  <c r="R71" i="18"/>
  <c r="Q71" i="18"/>
  <c r="P71" i="18"/>
  <c r="Y70" i="18"/>
  <c r="X70" i="18"/>
  <c r="W70" i="18"/>
  <c r="V70" i="18"/>
  <c r="U70" i="18"/>
  <c r="T70" i="18"/>
  <c r="S70" i="18"/>
  <c r="R70" i="18"/>
  <c r="Q70" i="18"/>
  <c r="P70" i="18"/>
  <c r="Y69" i="18"/>
  <c r="X69" i="18"/>
  <c r="W69" i="18"/>
  <c r="V69" i="18"/>
  <c r="U69" i="18"/>
  <c r="T69" i="18"/>
  <c r="S69" i="18"/>
  <c r="R69" i="18"/>
  <c r="Q69" i="18"/>
  <c r="P69" i="18"/>
  <c r="Y68" i="18"/>
  <c r="X68" i="18"/>
  <c r="W68" i="18"/>
  <c r="V68" i="18"/>
  <c r="U68" i="18"/>
  <c r="T68" i="18"/>
  <c r="S68" i="18"/>
  <c r="R68" i="18"/>
  <c r="Q68" i="18"/>
  <c r="Y67" i="18"/>
  <c r="X67" i="18"/>
  <c r="W67" i="18"/>
  <c r="V67" i="18"/>
  <c r="U67" i="18"/>
  <c r="T67" i="18"/>
  <c r="S67" i="18"/>
  <c r="R67" i="18"/>
  <c r="Q67" i="18"/>
  <c r="P67" i="18"/>
  <c r="Y66" i="18"/>
  <c r="X66" i="18"/>
  <c r="W66" i="18"/>
  <c r="V66" i="18"/>
  <c r="U66" i="18"/>
  <c r="T66" i="18"/>
  <c r="S66" i="18"/>
  <c r="R66" i="18"/>
  <c r="Q66" i="18"/>
  <c r="P66" i="18"/>
  <c r="Q34" i="18"/>
  <c r="R34" i="18"/>
  <c r="S34" i="18"/>
  <c r="T34" i="18"/>
  <c r="U34" i="18"/>
  <c r="V34" i="18"/>
  <c r="W34" i="18"/>
  <c r="X34" i="18"/>
  <c r="Y34" i="18"/>
  <c r="Q35" i="18"/>
  <c r="R35" i="18"/>
  <c r="S35" i="18"/>
  <c r="T35" i="18"/>
  <c r="U35" i="18"/>
  <c r="V35" i="18"/>
  <c r="W35" i="18"/>
  <c r="X35" i="18"/>
  <c r="Y35" i="18"/>
  <c r="Q36" i="18"/>
  <c r="R36" i="18"/>
  <c r="S36" i="18"/>
  <c r="T36" i="18"/>
  <c r="U36" i="18"/>
  <c r="V36" i="18"/>
  <c r="W36" i="18"/>
  <c r="X36" i="18"/>
  <c r="Y36" i="18"/>
  <c r="Q37" i="18"/>
  <c r="R37" i="18"/>
  <c r="S37" i="18"/>
  <c r="T37" i="18"/>
  <c r="U37" i="18"/>
  <c r="V37" i="18"/>
  <c r="W37" i="18"/>
  <c r="X37" i="18"/>
  <c r="Y37" i="18"/>
  <c r="Q38" i="18"/>
  <c r="R38" i="18"/>
  <c r="S38" i="18"/>
  <c r="T38" i="18"/>
  <c r="U38" i="18"/>
  <c r="V38" i="18"/>
  <c r="W38" i="18"/>
  <c r="X38" i="18"/>
  <c r="Y38" i="18"/>
  <c r="Q39" i="18"/>
  <c r="R39" i="18"/>
  <c r="S39" i="18"/>
  <c r="T39" i="18"/>
  <c r="U39" i="18"/>
  <c r="V39" i="18"/>
  <c r="W39" i="18"/>
  <c r="X39" i="18"/>
  <c r="Y39" i="18"/>
  <c r="Q40" i="18"/>
  <c r="R40" i="18"/>
  <c r="S40" i="18"/>
  <c r="T40" i="18"/>
  <c r="U40" i="18"/>
  <c r="V40" i="18"/>
  <c r="W40" i="18"/>
  <c r="X40" i="18"/>
  <c r="Y40" i="18"/>
  <c r="Q41" i="18"/>
  <c r="S41" i="18"/>
  <c r="T41" i="18"/>
  <c r="U41" i="18"/>
  <c r="V41" i="18"/>
  <c r="W41" i="18"/>
  <c r="X41" i="18"/>
  <c r="Y41" i="18"/>
  <c r="Q42" i="18"/>
  <c r="R42" i="18"/>
  <c r="S42" i="18"/>
  <c r="T42" i="18"/>
  <c r="U42" i="18"/>
  <c r="V42" i="18"/>
  <c r="W42" i="18"/>
  <c r="X42" i="18"/>
  <c r="Y42" i="18"/>
  <c r="P42" i="18"/>
  <c r="P41" i="18"/>
  <c r="P40" i="18"/>
  <c r="P39" i="18"/>
  <c r="P38" i="18"/>
  <c r="P37" i="18"/>
  <c r="P36" i="18"/>
  <c r="P35" i="18"/>
  <c r="P34" i="18"/>
  <c r="K45" i="23"/>
  <c r="L45" i="23"/>
  <c r="M45" i="23"/>
  <c r="N45" i="23"/>
  <c r="J45" i="23"/>
  <c r="O40" i="23"/>
  <c r="O39" i="23"/>
  <c r="O38" i="23"/>
  <c r="K32" i="23"/>
  <c r="L32" i="23"/>
  <c r="M32" i="23"/>
  <c r="N32" i="23"/>
  <c r="O32" i="23"/>
  <c r="P32" i="23"/>
  <c r="Q32" i="23"/>
  <c r="R32" i="23"/>
  <c r="S32" i="23"/>
  <c r="J32" i="23"/>
  <c r="T27" i="23"/>
  <c r="T26" i="23"/>
  <c r="T25" i="23"/>
  <c r="K20" i="23"/>
  <c r="L20" i="23"/>
  <c r="M20" i="23"/>
  <c r="N20" i="23"/>
  <c r="O20" i="23"/>
  <c r="P20" i="23"/>
  <c r="Q20" i="23"/>
  <c r="R20" i="23"/>
  <c r="S20" i="23"/>
  <c r="J20" i="23"/>
  <c r="T14" i="23"/>
  <c r="T13" i="23"/>
  <c r="T12" i="23"/>
  <c r="T5" i="23"/>
  <c r="T4" i="23"/>
  <c r="T3" i="23"/>
  <c r="V5" i="22"/>
  <c r="V4" i="22"/>
  <c r="V3" i="22"/>
  <c r="D22" i="23"/>
  <c r="D21" i="23"/>
  <c r="D20" i="23"/>
  <c r="D19" i="23"/>
  <c r="D78" i="23"/>
  <c r="D77" i="23"/>
  <c r="D76" i="23"/>
  <c r="D75" i="23"/>
  <c r="D62" i="23"/>
  <c r="D61" i="23"/>
  <c r="D60" i="23"/>
  <c r="D59" i="23"/>
  <c r="D30" i="23"/>
  <c r="D29" i="23"/>
  <c r="D28" i="23"/>
  <c r="D27" i="23"/>
  <c r="D38" i="23"/>
  <c r="D37" i="23"/>
  <c r="D36" i="23"/>
  <c r="D35" i="23"/>
  <c r="D46" i="23"/>
  <c r="D45" i="23"/>
  <c r="D44" i="23"/>
  <c r="D43" i="23"/>
  <c r="D14" i="23"/>
  <c r="D13" i="23"/>
  <c r="D12" i="23"/>
  <c r="D11" i="23"/>
  <c r="D86" i="23"/>
  <c r="D85" i="23"/>
  <c r="D84" i="23"/>
  <c r="D83" i="23"/>
  <c r="D70" i="23"/>
  <c r="D69" i="23"/>
  <c r="D68" i="23"/>
  <c r="D67" i="23"/>
  <c r="D54" i="23"/>
  <c r="D53" i="23"/>
  <c r="D52" i="23"/>
  <c r="D51" i="23"/>
  <c r="D6" i="23"/>
  <c r="D5" i="23"/>
  <c r="D4" i="23"/>
  <c r="D3" i="23"/>
  <c r="AY25" i="17"/>
  <c r="Z2" i="18" a="1"/>
  <c r="Z2" i="18" s="1"/>
  <c r="M17" i="22"/>
  <c r="M16" i="22"/>
  <c r="M15" i="22"/>
  <c r="M5" i="22"/>
  <c r="M4" i="22"/>
  <c r="M3" i="22"/>
  <c r="D46" i="22"/>
  <c r="D45" i="22"/>
  <c r="D44" i="22"/>
  <c r="D43" i="22"/>
  <c r="D38" i="22"/>
  <c r="D30" i="22"/>
  <c r="D22" i="22"/>
  <c r="D14" i="22"/>
  <c r="D6" i="22"/>
  <c r="D37" i="22"/>
  <c r="D36" i="22"/>
  <c r="D35" i="22"/>
  <c r="D29" i="22"/>
  <c r="D28" i="22"/>
  <c r="D27" i="22"/>
  <c r="D21" i="22"/>
  <c r="D20" i="22"/>
  <c r="D19" i="22"/>
  <c r="D13" i="22"/>
  <c r="D12" i="22"/>
  <c r="D11" i="22"/>
  <c r="D4" i="22"/>
  <c r="D5" i="22"/>
  <c r="D3" i="22"/>
  <c r="AJ2" i="18" a="1"/>
  <c r="AJ2" i="18" s="1"/>
  <c r="AI2" i="18" a="1"/>
  <c r="AI2" i="18" s="1"/>
  <c r="AI30" i="18" s="1"/>
  <c r="AH2" i="18" a="1"/>
  <c r="AH2" i="18" s="1"/>
  <c r="AG2" i="18" a="1"/>
  <c r="AG2" i="18" s="1"/>
  <c r="AF2" i="18" a="1"/>
  <c r="AF2" i="18" s="1"/>
  <c r="AE2" i="18" a="1"/>
  <c r="AE2" i="18" s="1"/>
  <c r="AD2" i="18" a="1"/>
  <c r="AD2" i="18" s="1"/>
  <c r="AC2" i="18" a="1"/>
  <c r="AC2" i="18" s="1"/>
  <c r="AB2" i="18" a="1"/>
  <c r="AB2" i="18" s="1"/>
  <c r="AA2" i="18" a="1"/>
  <c r="AA2" i="18" s="1"/>
  <c r="AI5" i="19"/>
  <c r="AI6" i="19"/>
  <c r="AI7" i="19"/>
  <c r="AI8" i="19"/>
  <c r="AI9" i="19"/>
  <c r="AI10" i="19"/>
  <c r="AI11" i="19"/>
  <c r="AI12" i="19"/>
  <c r="AI13" i="19"/>
  <c r="AI14" i="19"/>
  <c r="AI15" i="19"/>
  <c r="AI16" i="19"/>
  <c r="AI17" i="19"/>
  <c r="AI18" i="19"/>
  <c r="AI19" i="19"/>
  <c r="AI20" i="19"/>
  <c r="AI21" i="19"/>
  <c r="AI22" i="19"/>
  <c r="AI23" i="19"/>
  <c r="AI24" i="19"/>
  <c r="AI25" i="19"/>
  <c r="AI26" i="19"/>
  <c r="AI27" i="19"/>
  <c r="AI28" i="19"/>
  <c r="AI29" i="19"/>
  <c r="AI30" i="19"/>
  <c r="AI4" i="19"/>
  <c r="AH30" i="19"/>
  <c r="AH29" i="19"/>
  <c r="AH28" i="19"/>
  <c r="AH27" i="19"/>
  <c r="AH26" i="19"/>
  <c r="AH25" i="19"/>
  <c r="AH24" i="19"/>
  <c r="AH23" i="19"/>
  <c r="AH22" i="19"/>
  <c r="AH21" i="19"/>
  <c r="AH20" i="19"/>
  <c r="AH19" i="19"/>
  <c r="AH18" i="19"/>
  <c r="AH17" i="19"/>
  <c r="AH16" i="19"/>
  <c r="AH15" i="19"/>
  <c r="AH14" i="19"/>
  <c r="AH13" i="19"/>
  <c r="AH12" i="19"/>
  <c r="AH11" i="19"/>
  <c r="AH10" i="19"/>
  <c r="AH9" i="19"/>
  <c r="AH8" i="19"/>
  <c r="AH7" i="19"/>
  <c r="AH6" i="19"/>
  <c r="AH5" i="19"/>
  <c r="AH4" i="19"/>
  <c r="AE30" i="19"/>
  <c r="AE29" i="19"/>
  <c r="AE28" i="19"/>
  <c r="AE27" i="19"/>
  <c r="AE26" i="19"/>
  <c r="AE25" i="19"/>
  <c r="AE24" i="19"/>
  <c r="AE23" i="19"/>
  <c r="AE22" i="19"/>
  <c r="AE21" i="19"/>
  <c r="AE20" i="19"/>
  <c r="AE19" i="19"/>
  <c r="AE18" i="19"/>
  <c r="AE17" i="19"/>
  <c r="AE16" i="19"/>
  <c r="AE15" i="19"/>
  <c r="AE14" i="19"/>
  <c r="AE13" i="19"/>
  <c r="AE12" i="19"/>
  <c r="AE11" i="19"/>
  <c r="AE10" i="19"/>
  <c r="AE9" i="19"/>
  <c r="AE8" i="19"/>
  <c r="AE7" i="19"/>
  <c r="AE6" i="19"/>
  <c r="AE5" i="19"/>
  <c r="AE4" i="19"/>
  <c r="AB30" i="19"/>
  <c r="AB29" i="19"/>
  <c r="AB28" i="19"/>
  <c r="AB27" i="19"/>
  <c r="AB26" i="19"/>
  <c r="AB25" i="19"/>
  <c r="AB24" i="19"/>
  <c r="AB23" i="19"/>
  <c r="AB22" i="19"/>
  <c r="AB21" i="19"/>
  <c r="AB20" i="19"/>
  <c r="AB19" i="19"/>
  <c r="AB18" i="19"/>
  <c r="AB17" i="19"/>
  <c r="AB16" i="19"/>
  <c r="AB15" i="19"/>
  <c r="AB14" i="19"/>
  <c r="AB13" i="19"/>
  <c r="AB12" i="19"/>
  <c r="AB11" i="19"/>
  <c r="AB10" i="19"/>
  <c r="AB9" i="19"/>
  <c r="AB8" i="19"/>
  <c r="AB7" i="19"/>
  <c r="AB6" i="19"/>
  <c r="AB5" i="19"/>
  <c r="AB4" i="19"/>
  <c r="Y30" i="19"/>
  <c r="Y29" i="19"/>
  <c r="Y28" i="19"/>
  <c r="Y27" i="19"/>
  <c r="Y26" i="19"/>
  <c r="Y25" i="19"/>
  <c r="Y24" i="19"/>
  <c r="Y23" i="19"/>
  <c r="Y22" i="19"/>
  <c r="Y21" i="19"/>
  <c r="Y20" i="19"/>
  <c r="Y19" i="19"/>
  <c r="Y18" i="19"/>
  <c r="Y17" i="19"/>
  <c r="Y16" i="19"/>
  <c r="Y15" i="19"/>
  <c r="Y14" i="19"/>
  <c r="Y13" i="19"/>
  <c r="Y12" i="19"/>
  <c r="Y11" i="19"/>
  <c r="Y10" i="19"/>
  <c r="Y9" i="19"/>
  <c r="Y8" i="19"/>
  <c r="Y7" i="19"/>
  <c r="Y6" i="19"/>
  <c r="Y5" i="19"/>
  <c r="Y4" i="19"/>
  <c r="V30" i="19"/>
  <c r="V29" i="19"/>
  <c r="V28" i="19"/>
  <c r="V27" i="19"/>
  <c r="V26" i="19"/>
  <c r="V25" i="19"/>
  <c r="V24" i="19"/>
  <c r="V23" i="19"/>
  <c r="V22" i="19"/>
  <c r="V21" i="19"/>
  <c r="V20" i="19"/>
  <c r="V19" i="19"/>
  <c r="V18" i="19"/>
  <c r="V17" i="19"/>
  <c r="V16" i="19"/>
  <c r="V15" i="19"/>
  <c r="V14" i="19"/>
  <c r="V13" i="19"/>
  <c r="V12" i="19"/>
  <c r="V11" i="19"/>
  <c r="V10" i="19"/>
  <c r="V9" i="19"/>
  <c r="V8" i="19"/>
  <c r="V7" i="19"/>
  <c r="V6" i="19"/>
  <c r="V5" i="19"/>
  <c r="V4" i="19"/>
  <c r="S30" i="19"/>
  <c r="S29" i="19"/>
  <c r="S28" i="19"/>
  <c r="S27" i="19"/>
  <c r="S26" i="19"/>
  <c r="S25" i="19"/>
  <c r="S24" i="19"/>
  <c r="S23" i="19"/>
  <c r="S22" i="19"/>
  <c r="S21" i="19"/>
  <c r="S20" i="19"/>
  <c r="S19" i="19"/>
  <c r="S18" i="19"/>
  <c r="S17" i="19"/>
  <c r="S16" i="19"/>
  <c r="S15" i="19"/>
  <c r="S14" i="19"/>
  <c r="S13" i="19"/>
  <c r="S12" i="19"/>
  <c r="S11" i="19"/>
  <c r="S10" i="19"/>
  <c r="S9" i="19"/>
  <c r="S8" i="19"/>
  <c r="S7" i="19"/>
  <c r="S6" i="19"/>
  <c r="S5" i="19"/>
  <c r="S4" i="19"/>
  <c r="P30" i="19"/>
  <c r="P29" i="19"/>
  <c r="P28" i="19"/>
  <c r="P27" i="19"/>
  <c r="P26" i="19"/>
  <c r="P25" i="19"/>
  <c r="P24" i="19"/>
  <c r="P23" i="19"/>
  <c r="P22" i="19"/>
  <c r="P21" i="19"/>
  <c r="P20" i="19"/>
  <c r="P19" i="19"/>
  <c r="P18" i="19"/>
  <c r="P17" i="19"/>
  <c r="P16" i="19"/>
  <c r="P15" i="19"/>
  <c r="P14" i="19"/>
  <c r="P13" i="19"/>
  <c r="P12" i="19"/>
  <c r="P11" i="19"/>
  <c r="P10" i="19"/>
  <c r="P9" i="19"/>
  <c r="P8" i="19"/>
  <c r="P7" i="19"/>
  <c r="P6" i="19"/>
  <c r="P5" i="19"/>
  <c r="P4" i="19"/>
  <c r="M30" i="19"/>
  <c r="M29" i="19"/>
  <c r="M28" i="19"/>
  <c r="M27" i="19"/>
  <c r="M26" i="19"/>
  <c r="M25" i="19"/>
  <c r="M24" i="19"/>
  <c r="M23" i="19"/>
  <c r="M22" i="19"/>
  <c r="M21" i="19"/>
  <c r="M20" i="19"/>
  <c r="M19" i="19"/>
  <c r="M18" i="19"/>
  <c r="M17" i="19"/>
  <c r="M16" i="19"/>
  <c r="M15" i="19"/>
  <c r="M14" i="19"/>
  <c r="M13" i="19"/>
  <c r="M12" i="19"/>
  <c r="M11" i="19"/>
  <c r="M10" i="19"/>
  <c r="M9" i="19"/>
  <c r="M8" i="19"/>
  <c r="M7" i="19"/>
  <c r="M6" i="19"/>
  <c r="M5" i="19"/>
  <c r="M4" i="19"/>
  <c r="J5" i="19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4" i="19"/>
  <c r="G5" i="19"/>
  <c r="G6" i="19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4" i="19"/>
  <c r="Y29" i="18"/>
  <c r="E31" i="22" s="1"/>
  <c r="F31" i="22" s="1"/>
  <c r="Y30" i="18"/>
  <c r="W2" i="18" a="1"/>
  <c r="W2" i="18" s="1"/>
  <c r="V2" i="18" a="1"/>
  <c r="V2" i="18" s="1"/>
  <c r="U2" i="18" a="1"/>
  <c r="U2" i="18" s="1"/>
  <c r="T2" i="18" a="1"/>
  <c r="T2" i="18" s="1"/>
  <c r="S2" i="18" a="1"/>
  <c r="S2" i="18" s="1"/>
  <c r="R2" i="18" a="1"/>
  <c r="R2" i="18" s="1"/>
  <c r="Q2" i="18" a="1"/>
  <c r="Q2" i="18" s="1"/>
  <c r="P2" i="18" a="1"/>
  <c r="P2" i="18" s="1"/>
  <c r="O2" i="18" a="1"/>
  <c r="O2" i="18" s="1"/>
  <c r="AE30" i="16"/>
  <c r="AE29" i="16"/>
  <c r="AE28" i="16"/>
  <c r="AE27" i="16"/>
  <c r="AE26" i="16"/>
  <c r="AE25" i="16"/>
  <c r="AE24" i="16"/>
  <c r="AE23" i="16"/>
  <c r="AE22" i="16"/>
  <c r="AE21" i="16"/>
  <c r="AE20" i="16"/>
  <c r="AE19" i="16"/>
  <c r="AE18" i="16"/>
  <c r="AE17" i="16"/>
  <c r="AE16" i="16"/>
  <c r="AE15" i="16"/>
  <c r="AE14" i="16"/>
  <c r="AE13" i="16"/>
  <c r="AE12" i="16"/>
  <c r="AE11" i="16"/>
  <c r="AE10" i="16"/>
  <c r="AE9" i="16"/>
  <c r="AE8" i="16"/>
  <c r="AE7" i="16"/>
  <c r="AE6" i="16"/>
  <c r="AE5" i="16"/>
  <c r="AE4" i="16"/>
  <c r="AB30" i="16"/>
  <c r="AB29" i="16"/>
  <c r="AB28" i="16"/>
  <c r="AB27" i="16"/>
  <c r="AB26" i="16"/>
  <c r="AB25" i="16"/>
  <c r="AB24" i="16"/>
  <c r="AB23" i="16"/>
  <c r="AB22" i="16"/>
  <c r="AB21" i="16"/>
  <c r="AB20" i="16"/>
  <c r="AB19" i="16"/>
  <c r="AB18" i="16"/>
  <c r="AB17" i="16"/>
  <c r="AB16" i="16"/>
  <c r="AB15" i="16"/>
  <c r="AB14" i="16"/>
  <c r="AB13" i="16"/>
  <c r="AB12" i="16"/>
  <c r="AB11" i="16"/>
  <c r="AB10" i="16"/>
  <c r="AB9" i="16"/>
  <c r="AB8" i="16"/>
  <c r="AB7" i="16"/>
  <c r="AB6" i="16"/>
  <c r="AB5" i="16"/>
  <c r="AB4" i="16"/>
  <c r="Y30" i="16"/>
  <c r="Y29" i="16"/>
  <c r="Y28" i="16"/>
  <c r="Y27" i="16"/>
  <c r="Y26" i="16"/>
  <c r="Y25" i="16"/>
  <c r="Y24" i="16"/>
  <c r="Y23" i="16"/>
  <c r="Y22" i="16"/>
  <c r="Y21" i="16"/>
  <c r="Y20" i="16"/>
  <c r="Y19" i="16"/>
  <c r="Y18" i="16"/>
  <c r="Y17" i="16"/>
  <c r="Y16" i="16"/>
  <c r="Y15" i="16"/>
  <c r="Y14" i="16"/>
  <c r="Y13" i="16"/>
  <c r="Y12" i="16"/>
  <c r="Y11" i="16"/>
  <c r="Y10" i="16"/>
  <c r="Y9" i="16"/>
  <c r="Y8" i="16"/>
  <c r="Y7" i="16"/>
  <c r="Y6" i="16"/>
  <c r="Y5" i="16"/>
  <c r="Y4" i="16"/>
  <c r="V30" i="16"/>
  <c r="V29" i="16"/>
  <c r="V28" i="16"/>
  <c r="V27" i="16"/>
  <c r="V26" i="16"/>
  <c r="V25" i="16"/>
  <c r="V24" i="16"/>
  <c r="V23" i="16"/>
  <c r="V22" i="16"/>
  <c r="V21" i="16"/>
  <c r="V20" i="16"/>
  <c r="V19" i="16"/>
  <c r="V18" i="16"/>
  <c r="V17" i="16"/>
  <c r="V16" i="16"/>
  <c r="V15" i="16"/>
  <c r="V14" i="16"/>
  <c r="V13" i="16"/>
  <c r="V12" i="16"/>
  <c r="V11" i="16"/>
  <c r="V10" i="16"/>
  <c r="V9" i="16"/>
  <c r="V8" i="16"/>
  <c r="V7" i="16"/>
  <c r="V6" i="16"/>
  <c r="V5" i="16"/>
  <c r="V4" i="16"/>
  <c r="S30" i="16"/>
  <c r="S29" i="16"/>
  <c r="S28" i="16"/>
  <c r="S27" i="16"/>
  <c r="S26" i="16"/>
  <c r="S25" i="16"/>
  <c r="S24" i="16"/>
  <c r="S23" i="16"/>
  <c r="S22" i="16"/>
  <c r="S21" i="16"/>
  <c r="S20" i="16"/>
  <c r="S19" i="16"/>
  <c r="S18" i="16"/>
  <c r="S17" i="16"/>
  <c r="S16" i="16"/>
  <c r="S15" i="16"/>
  <c r="S14" i="16"/>
  <c r="S13" i="16"/>
  <c r="S12" i="16"/>
  <c r="S11" i="16"/>
  <c r="S10" i="16"/>
  <c r="S9" i="16"/>
  <c r="S8" i="16"/>
  <c r="S7" i="16"/>
  <c r="S6" i="16"/>
  <c r="S5" i="16"/>
  <c r="S4" i="16"/>
  <c r="P30" i="16"/>
  <c r="P29" i="16"/>
  <c r="P28" i="16"/>
  <c r="P27" i="16"/>
  <c r="P26" i="16"/>
  <c r="P25" i="16"/>
  <c r="P24" i="16"/>
  <c r="P23" i="16"/>
  <c r="P22" i="16"/>
  <c r="P21" i="16"/>
  <c r="P20" i="16"/>
  <c r="P19" i="16"/>
  <c r="P18" i="16"/>
  <c r="P17" i="16"/>
  <c r="P16" i="16"/>
  <c r="P15" i="16"/>
  <c r="P14" i="16"/>
  <c r="P13" i="16"/>
  <c r="P12" i="16"/>
  <c r="P11" i="16"/>
  <c r="P10" i="16"/>
  <c r="P9" i="16"/>
  <c r="P8" i="16"/>
  <c r="P7" i="16"/>
  <c r="P6" i="16"/>
  <c r="P5" i="16"/>
  <c r="P4" i="16"/>
  <c r="M30" i="16"/>
  <c r="M29" i="16"/>
  <c r="M28" i="16"/>
  <c r="M27" i="16"/>
  <c r="M26" i="16"/>
  <c r="M25" i="16"/>
  <c r="M24" i="16"/>
  <c r="M23" i="16"/>
  <c r="M22" i="16"/>
  <c r="M21" i="16"/>
  <c r="M20" i="16"/>
  <c r="M19" i="16"/>
  <c r="M18" i="16"/>
  <c r="M17" i="16"/>
  <c r="M16" i="16"/>
  <c r="M15" i="16"/>
  <c r="M14" i="16"/>
  <c r="M13" i="16"/>
  <c r="M12" i="16"/>
  <c r="M11" i="16"/>
  <c r="M10" i="16"/>
  <c r="M9" i="16"/>
  <c r="M8" i="16"/>
  <c r="M7" i="16"/>
  <c r="M6" i="16"/>
  <c r="M5" i="16"/>
  <c r="M4" i="16"/>
  <c r="J5" i="16"/>
  <c r="J6" i="16"/>
  <c r="J7" i="16"/>
  <c r="J8" i="16"/>
  <c r="J9" i="16"/>
  <c r="J10" i="16"/>
  <c r="J11" i="16"/>
  <c r="J12" i="16"/>
  <c r="J13" i="16"/>
  <c r="J14" i="16"/>
  <c r="J15" i="16"/>
  <c r="J16" i="16"/>
  <c r="J17" i="16"/>
  <c r="J18" i="16"/>
  <c r="J19" i="16"/>
  <c r="J20" i="16"/>
  <c r="J21" i="16"/>
  <c r="J22" i="16"/>
  <c r="J23" i="16"/>
  <c r="J24" i="16"/>
  <c r="J25" i="16"/>
  <c r="J26" i="16"/>
  <c r="J27" i="16"/>
  <c r="J28" i="16"/>
  <c r="J29" i="16"/>
  <c r="J30" i="16"/>
  <c r="J4" i="16"/>
  <c r="G5" i="16"/>
  <c r="G6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4" i="16"/>
  <c r="L2" i="18" a="1"/>
  <c r="L2" i="18" s="1"/>
  <c r="K2" i="18" a="1"/>
  <c r="K2" i="18" s="1"/>
  <c r="J2" i="18" a="1"/>
  <c r="J2" i="18" s="1"/>
  <c r="I2" i="18" a="1"/>
  <c r="I2" i="18" s="1"/>
  <c r="H2" i="18" a="1"/>
  <c r="H2" i="18" s="1"/>
  <c r="G2" i="18" a="1"/>
  <c r="G2" i="18" s="1"/>
  <c r="F2" i="18" a="1"/>
  <c r="F2" i="18" s="1"/>
  <c r="E2" i="18" a="1"/>
  <c r="E2" i="18" s="1"/>
  <c r="CP30" i="14"/>
  <c r="CP29" i="14"/>
  <c r="CP28" i="14"/>
  <c r="CP27" i="14"/>
  <c r="CP26" i="14"/>
  <c r="CP25" i="14"/>
  <c r="CP24" i="14"/>
  <c r="CP23" i="14"/>
  <c r="CP22" i="14"/>
  <c r="CP21" i="14"/>
  <c r="CP20" i="14"/>
  <c r="CP19" i="14"/>
  <c r="CP18" i="14"/>
  <c r="CP17" i="14"/>
  <c r="CP16" i="14"/>
  <c r="CP15" i="14"/>
  <c r="CP14" i="14"/>
  <c r="CP13" i="14"/>
  <c r="CP12" i="14"/>
  <c r="CP11" i="14"/>
  <c r="CP10" i="14"/>
  <c r="CP9" i="14"/>
  <c r="CP8" i="14"/>
  <c r="CP7" i="14"/>
  <c r="CP6" i="14"/>
  <c r="CP5" i="14"/>
  <c r="CP4" i="14"/>
  <c r="CI30" i="14"/>
  <c r="CI29" i="14"/>
  <c r="CI28" i="14"/>
  <c r="CI27" i="14"/>
  <c r="CI26" i="14"/>
  <c r="CI25" i="14"/>
  <c r="CI24" i="14"/>
  <c r="CI23" i="14"/>
  <c r="CI22" i="14"/>
  <c r="CI21" i="14"/>
  <c r="CI20" i="14"/>
  <c r="CI19" i="14"/>
  <c r="CI18" i="14"/>
  <c r="CI17" i="14"/>
  <c r="CI16" i="14"/>
  <c r="CI15" i="14"/>
  <c r="CI14" i="14"/>
  <c r="CI13" i="14"/>
  <c r="CI12" i="14"/>
  <c r="CI11" i="14"/>
  <c r="CI10" i="14"/>
  <c r="CI9" i="14"/>
  <c r="CI8" i="14"/>
  <c r="CI7" i="14"/>
  <c r="CI6" i="14"/>
  <c r="CI5" i="14"/>
  <c r="CI4" i="14"/>
  <c r="CB30" i="14"/>
  <c r="CB29" i="14"/>
  <c r="CB28" i="14"/>
  <c r="CB27" i="14"/>
  <c r="CB26" i="14"/>
  <c r="CB25" i="14"/>
  <c r="CB24" i="14"/>
  <c r="CB23" i="14"/>
  <c r="CB22" i="14"/>
  <c r="CB21" i="14"/>
  <c r="CB20" i="14"/>
  <c r="CB19" i="14"/>
  <c r="CB18" i="14"/>
  <c r="CB17" i="14"/>
  <c r="CB16" i="14"/>
  <c r="CB15" i="14"/>
  <c r="CB14" i="14"/>
  <c r="CB13" i="14"/>
  <c r="CB12" i="14"/>
  <c r="CB11" i="14"/>
  <c r="CB10" i="14"/>
  <c r="CB9" i="14"/>
  <c r="CB8" i="14"/>
  <c r="CB7" i="14"/>
  <c r="CB6" i="14"/>
  <c r="CB5" i="14"/>
  <c r="CB4" i="14"/>
  <c r="BU30" i="14"/>
  <c r="BU29" i="14"/>
  <c r="BU28" i="14"/>
  <c r="BU27" i="14"/>
  <c r="BU26" i="14"/>
  <c r="BU25" i="14"/>
  <c r="BU24" i="14"/>
  <c r="BU23" i="14"/>
  <c r="BU22" i="14"/>
  <c r="BU21" i="14"/>
  <c r="BU20" i="14"/>
  <c r="BU19" i="14"/>
  <c r="BU18" i="14"/>
  <c r="BU17" i="14"/>
  <c r="BU16" i="14"/>
  <c r="BU15" i="14"/>
  <c r="BU14" i="14"/>
  <c r="BU13" i="14"/>
  <c r="BU12" i="14"/>
  <c r="BU11" i="14"/>
  <c r="BU10" i="14"/>
  <c r="BU9" i="14"/>
  <c r="BU8" i="14"/>
  <c r="BU7" i="14"/>
  <c r="BU6" i="14"/>
  <c r="BU5" i="14"/>
  <c r="BU4" i="14"/>
  <c r="BN30" i="14"/>
  <c r="BN29" i="14"/>
  <c r="BN28" i="14"/>
  <c r="BN27" i="14"/>
  <c r="BN26" i="14"/>
  <c r="BN25" i="14"/>
  <c r="BN24" i="14"/>
  <c r="BN23" i="14"/>
  <c r="BN22" i="14"/>
  <c r="BN21" i="14"/>
  <c r="BN20" i="14"/>
  <c r="BN19" i="14"/>
  <c r="BN18" i="14"/>
  <c r="BN17" i="14"/>
  <c r="BN16" i="14"/>
  <c r="BN15" i="14"/>
  <c r="BN14" i="14"/>
  <c r="BN13" i="14"/>
  <c r="BN12" i="14"/>
  <c r="BN11" i="14"/>
  <c r="BN10" i="14"/>
  <c r="BN9" i="14"/>
  <c r="BN8" i="14"/>
  <c r="BN7" i="14"/>
  <c r="BN6" i="14"/>
  <c r="BN5" i="14"/>
  <c r="BN4" i="14"/>
  <c r="BG30" i="14"/>
  <c r="BG29" i="14"/>
  <c r="BG28" i="14"/>
  <c r="BG27" i="14"/>
  <c r="BG26" i="14"/>
  <c r="BG25" i="14"/>
  <c r="BG24" i="14"/>
  <c r="BG23" i="14"/>
  <c r="BG22" i="14"/>
  <c r="BG21" i="14"/>
  <c r="BG20" i="14"/>
  <c r="BG19" i="14"/>
  <c r="BG18" i="14"/>
  <c r="BG17" i="14"/>
  <c r="BG16" i="14"/>
  <c r="BG15" i="14"/>
  <c r="BG14" i="14"/>
  <c r="BG13" i="14"/>
  <c r="BG12" i="14"/>
  <c r="BG11" i="14"/>
  <c r="BG10" i="14"/>
  <c r="BG9" i="14"/>
  <c r="BG8" i="14"/>
  <c r="BG7" i="14"/>
  <c r="BG6" i="14"/>
  <c r="BG5" i="14"/>
  <c r="BG4" i="14"/>
  <c r="AZ30" i="14"/>
  <c r="AZ29" i="14"/>
  <c r="AZ28" i="14"/>
  <c r="AZ27" i="14"/>
  <c r="AZ26" i="14"/>
  <c r="AZ25" i="14"/>
  <c r="AZ24" i="14"/>
  <c r="AZ23" i="14"/>
  <c r="AZ22" i="14"/>
  <c r="AZ21" i="14"/>
  <c r="AZ20" i="14"/>
  <c r="AZ19" i="14"/>
  <c r="AZ18" i="14"/>
  <c r="AZ17" i="14"/>
  <c r="AZ16" i="14"/>
  <c r="AZ15" i="14"/>
  <c r="AZ14" i="14"/>
  <c r="AZ13" i="14"/>
  <c r="AZ12" i="14"/>
  <c r="AZ11" i="14"/>
  <c r="AZ10" i="14"/>
  <c r="AZ9" i="14"/>
  <c r="AZ8" i="14"/>
  <c r="AZ7" i="14"/>
  <c r="AZ6" i="14"/>
  <c r="AZ5" i="14"/>
  <c r="AZ4" i="14"/>
  <c r="AS5" i="14"/>
  <c r="AS6" i="14"/>
  <c r="AS7" i="14"/>
  <c r="AS8" i="14"/>
  <c r="AS9" i="14"/>
  <c r="AS10" i="14"/>
  <c r="AS11" i="14"/>
  <c r="AS12" i="14"/>
  <c r="AS13" i="14"/>
  <c r="AS14" i="14"/>
  <c r="AS15" i="14"/>
  <c r="AS16" i="14"/>
  <c r="AS17" i="14"/>
  <c r="AS18" i="14"/>
  <c r="AS19" i="14"/>
  <c r="AS20" i="14"/>
  <c r="AS21" i="14"/>
  <c r="AS22" i="14"/>
  <c r="AS23" i="14"/>
  <c r="AS24" i="14"/>
  <c r="AS25" i="14"/>
  <c r="AS26" i="14"/>
  <c r="AS27" i="14"/>
  <c r="AS28" i="14"/>
  <c r="AS29" i="14"/>
  <c r="AS30" i="14"/>
  <c r="AS4" i="14"/>
  <c r="CO30" i="14"/>
  <c r="CO29" i="14"/>
  <c r="CO28" i="14"/>
  <c r="CO27" i="14"/>
  <c r="CO26" i="14"/>
  <c r="CO25" i="14"/>
  <c r="CO24" i="14"/>
  <c r="CO23" i="14"/>
  <c r="CO22" i="14"/>
  <c r="CO21" i="14"/>
  <c r="CO20" i="14"/>
  <c r="CO19" i="14"/>
  <c r="CO18" i="14"/>
  <c r="CO17" i="14"/>
  <c r="CO16" i="14"/>
  <c r="CO15" i="14"/>
  <c r="CO14" i="14"/>
  <c r="CO13" i="14"/>
  <c r="CO12" i="14"/>
  <c r="CO11" i="14"/>
  <c r="CO10" i="14"/>
  <c r="CO9" i="14"/>
  <c r="CO8" i="14"/>
  <c r="CO7" i="14"/>
  <c r="CO6" i="14"/>
  <c r="CO5" i="14"/>
  <c r="CO4" i="14"/>
  <c r="CL30" i="14"/>
  <c r="CL29" i="14"/>
  <c r="CL28" i="14"/>
  <c r="CL27" i="14"/>
  <c r="CL26" i="14"/>
  <c r="CL25" i="14"/>
  <c r="CL24" i="14"/>
  <c r="CL23" i="14"/>
  <c r="CL22" i="14"/>
  <c r="CL21" i="14"/>
  <c r="CL20" i="14"/>
  <c r="CL19" i="14"/>
  <c r="CL18" i="14"/>
  <c r="CL17" i="14"/>
  <c r="CL16" i="14"/>
  <c r="CL15" i="14"/>
  <c r="CL14" i="14"/>
  <c r="CL13" i="14"/>
  <c r="CL12" i="14"/>
  <c r="CL11" i="14"/>
  <c r="CL10" i="14"/>
  <c r="CL9" i="14"/>
  <c r="CL8" i="14"/>
  <c r="CL7" i="14"/>
  <c r="CL6" i="14"/>
  <c r="CL5" i="14"/>
  <c r="CL4" i="14"/>
  <c r="CH30" i="14"/>
  <c r="CH29" i="14"/>
  <c r="CH28" i="14"/>
  <c r="CH27" i="14"/>
  <c r="CH26" i="14"/>
  <c r="CH25" i="14"/>
  <c r="CH24" i="14"/>
  <c r="CH23" i="14"/>
  <c r="CH22" i="14"/>
  <c r="CH21" i="14"/>
  <c r="CH20" i="14"/>
  <c r="CH19" i="14"/>
  <c r="CH18" i="14"/>
  <c r="CH17" i="14"/>
  <c r="CH16" i="14"/>
  <c r="CH15" i="14"/>
  <c r="CH14" i="14"/>
  <c r="CH13" i="14"/>
  <c r="CH12" i="14"/>
  <c r="CH11" i="14"/>
  <c r="CH10" i="14"/>
  <c r="CH9" i="14"/>
  <c r="CH8" i="14"/>
  <c r="CH7" i="14"/>
  <c r="CH6" i="14"/>
  <c r="CH5" i="14"/>
  <c r="CH4" i="14"/>
  <c r="CE30" i="14"/>
  <c r="CE29" i="14"/>
  <c r="CE28" i="14"/>
  <c r="CE27" i="14"/>
  <c r="CE26" i="14"/>
  <c r="CE25" i="14"/>
  <c r="CE24" i="14"/>
  <c r="CE23" i="14"/>
  <c r="CE22" i="14"/>
  <c r="CE21" i="14"/>
  <c r="CE20" i="14"/>
  <c r="CE19" i="14"/>
  <c r="CE18" i="14"/>
  <c r="CE17" i="14"/>
  <c r="CE16" i="14"/>
  <c r="CE15" i="14"/>
  <c r="CE14" i="14"/>
  <c r="CE13" i="14"/>
  <c r="CE12" i="14"/>
  <c r="CE11" i="14"/>
  <c r="CE10" i="14"/>
  <c r="CE9" i="14"/>
  <c r="CE8" i="14"/>
  <c r="CE7" i="14"/>
  <c r="CE6" i="14"/>
  <c r="CE5" i="14"/>
  <c r="CE4" i="14"/>
  <c r="CA30" i="14"/>
  <c r="CA29" i="14"/>
  <c r="CA28" i="14"/>
  <c r="CA27" i="14"/>
  <c r="CA26" i="14"/>
  <c r="CA25" i="14"/>
  <c r="CA24" i="14"/>
  <c r="CA23" i="14"/>
  <c r="CA22" i="14"/>
  <c r="CA21" i="14"/>
  <c r="CA20" i="14"/>
  <c r="CA19" i="14"/>
  <c r="CA18" i="14"/>
  <c r="CA17" i="14"/>
  <c r="CA16" i="14"/>
  <c r="CA15" i="14"/>
  <c r="CA14" i="14"/>
  <c r="CA13" i="14"/>
  <c r="CA12" i="14"/>
  <c r="CA11" i="14"/>
  <c r="CA10" i="14"/>
  <c r="CA9" i="14"/>
  <c r="CA8" i="14"/>
  <c r="CA7" i="14"/>
  <c r="CA6" i="14"/>
  <c r="CA5" i="14"/>
  <c r="CA4" i="14"/>
  <c r="BX30" i="14"/>
  <c r="BX29" i="14"/>
  <c r="BX28" i="14"/>
  <c r="BX27" i="14"/>
  <c r="BX26" i="14"/>
  <c r="BX25" i="14"/>
  <c r="BX24" i="14"/>
  <c r="BX23" i="14"/>
  <c r="BX22" i="14"/>
  <c r="BX21" i="14"/>
  <c r="BX20" i="14"/>
  <c r="BX19" i="14"/>
  <c r="BX18" i="14"/>
  <c r="BX17" i="14"/>
  <c r="BX16" i="14"/>
  <c r="BX15" i="14"/>
  <c r="BX14" i="14"/>
  <c r="BX13" i="14"/>
  <c r="BX12" i="14"/>
  <c r="BX11" i="14"/>
  <c r="BX10" i="14"/>
  <c r="BX9" i="14"/>
  <c r="BX8" i="14"/>
  <c r="BX7" i="14"/>
  <c r="BX6" i="14"/>
  <c r="BX5" i="14"/>
  <c r="BX4" i="14"/>
  <c r="BT30" i="14"/>
  <c r="BT29" i="14"/>
  <c r="BT28" i="14"/>
  <c r="BT27" i="14"/>
  <c r="BT26" i="14"/>
  <c r="BT25" i="14"/>
  <c r="BT24" i="14"/>
  <c r="BT23" i="14"/>
  <c r="BT22" i="14"/>
  <c r="BT21" i="14"/>
  <c r="BT20" i="14"/>
  <c r="BT19" i="14"/>
  <c r="BT18" i="14"/>
  <c r="BT17" i="14"/>
  <c r="BT16" i="14"/>
  <c r="BT15" i="14"/>
  <c r="BT14" i="14"/>
  <c r="BT13" i="14"/>
  <c r="BT12" i="14"/>
  <c r="BT11" i="14"/>
  <c r="BT10" i="14"/>
  <c r="BT9" i="14"/>
  <c r="BT8" i="14"/>
  <c r="BT7" i="14"/>
  <c r="BT6" i="14"/>
  <c r="BT5" i="14"/>
  <c r="BT4" i="14"/>
  <c r="BQ30" i="14"/>
  <c r="BQ29" i="14"/>
  <c r="BQ28" i="14"/>
  <c r="BQ27" i="14"/>
  <c r="BQ26" i="14"/>
  <c r="BQ25" i="14"/>
  <c r="BQ24" i="14"/>
  <c r="BQ23" i="14"/>
  <c r="BQ22" i="14"/>
  <c r="BQ21" i="14"/>
  <c r="BQ20" i="14"/>
  <c r="BQ19" i="14"/>
  <c r="BQ18" i="14"/>
  <c r="BQ17" i="14"/>
  <c r="BQ16" i="14"/>
  <c r="BQ15" i="14"/>
  <c r="BQ14" i="14"/>
  <c r="BQ13" i="14"/>
  <c r="BQ12" i="14"/>
  <c r="BQ11" i="14"/>
  <c r="BQ10" i="14"/>
  <c r="BQ9" i="14"/>
  <c r="BQ8" i="14"/>
  <c r="BQ7" i="14"/>
  <c r="BQ6" i="14"/>
  <c r="BQ5" i="14"/>
  <c r="BQ4" i="14"/>
  <c r="BM30" i="14"/>
  <c r="BM29" i="14"/>
  <c r="BM28" i="14"/>
  <c r="BM27" i="14"/>
  <c r="BM26" i="14"/>
  <c r="BM25" i="14"/>
  <c r="BM24" i="14"/>
  <c r="BM23" i="14"/>
  <c r="BM22" i="14"/>
  <c r="BM21" i="14"/>
  <c r="BM20" i="14"/>
  <c r="BM19" i="14"/>
  <c r="BM18" i="14"/>
  <c r="BM17" i="14"/>
  <c r="BM16" i="14"/>
  <c r="BM15" i="14"/>
  <c r="BM14" i="14"/>
  <c r="BM13" i="14"/>
  <c r="BM12" i="14"/>
  <c r="BM11" i="14"/>
  <c r="BM10" i="14"/>
  <c r="BM9" i="14"/>
  <c r="BM8" i="14"/>
  <c r="BM7" i="14"/>
  <c r="BM6" i="14"/>
  <c r="BM5" i="14"/>
  <c r="BM4" i="14"/>
  <c r="BJ30" i="14"/>
  <c r="BJ29" i="14"/>
  <c r="BJ28" i="14"/>
  <c r="BJ27" i="14"/>
  <c r="BJ26" i="14"/>
  <c r="BJ25" i="14"/>
  <c r="BJ24" i="14"/>
  <c r="BJ23" i="14"/>
  <c r="BJ22" i="14"/>
  <c r="BJ21" i="14"/>
  <c r="BJ20" i="14"/>
  <c r="BJ19" i="14"/>
  <c r="BJ18" i="14"/>
  <c r="BJ17" i="14"/>
  <c r="BJ16" i="14"/>
  <c r="BJ15" i="14"/>
  <c r="BJ14" i="14"/>
  <c r="BJ13" i="14"/>
  <c r="BJ12" i="14"/>
  <c r="BJ11" i="14"/>
  <c r="BJ10" i="14"/>
  <c r="BJ9" i="14"/>
  <c r="BJ8" i="14"/>
  <c r="BJ7" i="14"/>
  <c r="BJ6" i="14"/>
  <c r="BJ5" i="14"/>
  <c r="BJ4" i="14"/>
  <c r="BF30" i="14"/>
  <c r="BF29" i="14"/>
  <c r="BF28" i="14"/>
  <c r="BF27" i="14"/>
  <c r="BF26" i="14"/>
  <c r="BF25" i="14"/>
  <c r="BF24" i="14"/>
  <c r="BF23" i="14"/>
  <c r="BF22" i="14"/>
  <c r="BF21" i="14"/>
  <c r="BF20" i="14"/>
  <c r="BF19" i="14"/>
  <c r="BF18" i="14"/>
  <c r="BF17" i="14"/>
  <c r="BF16" i="14"/>
  <c r="BF15" i="14"/>
  <c r="BF14" i="14"/>
  <c r="BF13" i="14"/>
  <c r="BF12" i="14"/>
  <c r="BF11" i="14"/>
  <c r="BF10" i="14"/>
  <c r="BF9" i="14"/>
  <c r="BF8" i="14"/>
  <c r="BF7" i="14"/>
  <c r="BF6" i="14"/>
  <c r="BF5" i="14"/>
  <c r="BF4" i="14"/>
  <c r="BC30" i="14"/>
  <c r="BC29" i="14"/>
  <c r="BC28" i="14"/>
  <c r="BC27" i="14"/>
  <c r="BC26" i="14"/>
  <c r="BC25" i="14"/>
  <c r="BC24" i="14"/>
  <c r="BC23" i="14"/>
  <c r="BC22" i="14"/>
  <c r="BC21" i="14"/>
  <c r="BC20" i="14"/>
  <c r="BC19" i="14"/>
  <c r="BC18" i="14"/>
  <c r="BC17" i="14"/>
  <c r="BC16" i="14"/>
  <c r="BC15" i="14"/>
  <c r="BC14" i="14"/>
  <c r="BC13" i="14"/>
  <c r="BC12" i="14"/>
  <c r="BC11" i="14"/>
  <c r="BC10" i="14"/>
  <c r="BC9" i="14"/>
  <c r="BC8" i="14"/>
  <c r="BC7" i="14"/>
  <c r="BC6" i="14"/>
  <c r="BC5" i="14"/>
  <c r="BC4" i="14"/>
  <c r="AY30" i="14"/>
  <c r="AY29" i="14"/>
  <c r="AY28" i="14"/>
  <c r="AY27" i="14"/>
  <c r="AY26" i="14"/>
  <c r="AY25" i="14"/>
  <c r="AY24" i="14"/>
  <c r="AY23" i="14"/>
  <c r="AY22" i="14"/>
  <c r="AY21" i="14"/>
  <c r="AY20" i="14"/>
  <c r="AY19" i="14"/>
  <c r="AY18" i="14"/>
  <c r="AY17" i="14"/>
  <c r="AY16" i="14"/>
  <c r="AY15" i="14"/>
  <c r="AY14" i="14"/>
  <c r="AY13" i="14"/>
  <c r="AY12" i="14"/>
  <c r="AY11" i="14"/>
  <c r="AY10" i="14"/>
  <c r="AY9" i="14"/>
  <c r="AY8" i="14"/>
  <c r="AY7" i="14"/>
  <c r="AY6" i="14"/>
  <c r="AY5" i="14"/>
  <c r="AY4" i="14"/>
  <c r="AV30" i="14"/>
  <c r="AV29" i="14"/>
  <c r="AV28" i="14"/>
  <c r="AV27" i="14"/>
  <c r="AV26" i="14"/>
  <c r="AV25" i="14"/>
  <c r="AV24" i="14"/>
  <c r="AV23" i="14"/>
  <c r="AV22" i="14"/>
  <c r="AV21" i="14"/>
  <c r="AV20" i="14"/>
  <c r="AV19" i="14"/>
  <c r="AV18" i="14"/>
  <c r="AV17" i="14"/>
  <c r="AV16" i="14"/>
  <c r="AV15" i="14"/>
  <c r="AV14" i="14"/>
  <c r="AV13" i="14"/>
  <c r="AV12" i="14"/>
  <c r="AV11" i="14"/>
  <c r="AV10" i="14"/>
  <c r="AV9" i="14"/>
  <c r="AV8" i="14"/>
  <c r="AV7" i="14"/>
  <c r="AV6" i="14"/>
  <c r="AV5" i="14"/>
  <c r="AV4" i="14"/>
  <c r="AR30" i="14"/>
  <c r="AR29" i="14"/>
  <c r="AR28" i="14"/>
  <c r="AR27" i="14"/>
  <c r="AR26" i="14"/>
  <c r="AR25" i="14"/>
  <c r="AR24" i="14"/>
  <c r="AR23" i="14"/>
  <c r="AR22" i="14"/>
  <c r="AR21" i="14"/>
  <c r="AR20" i="14"/>
  <c r="AR19" i="14"/>
  <c r="AR18" i="14"/>
  <c r="AR17" i="14"/>
  <c r="AR16" i="14"/>
  <c r="AR15" i="14"/>
  <c r="AR14" i="14"/>
  <c r="AR13" i="14"/>
  <c r="AR12" i="14"/>
  <c r="AR11" i="14"/>
  <c r="AR10" i="14"/>
  <c r="AR9" i="14"/>
  <c r="AR8" i="14"/>
  <c r="AR7" i="14"/>
  <c r="AR6" i="14"/>
  <c r="AR5" i="14"/>
  <c r="AR4" i="14"/>
  <c r="AO5" i="14"/>
  <c r="AO6" i="14"/>
  <c r="AO7" i="14"/>
  <c r="AO8" i="14"/>
  <c r="AO9" i="14"/>
  <c r="AO10" i="14"/>
  <c r="AO11" i="14"/>
  <c r="AO12" i="14"/>
  <c r="AO13" i="14"/>
  <c r="AO14" i="14"/>
  <c r="AO15" i="14"/>
  <c r="AO16" i="14"/>
  <c r="AO17" i="14"/>
  <c r="AO18" i="14"/>
  <c r="AO19" i="14"/>
  <c r="AO20" i="14"/>
  <c r="AO21" i="14"/>
  <c r="AO22" i="14"/>
  <c r="AO23" i="14"/>
  <c r="AO24" i="14"/>
  <c r="AO25" i="14"/>
  <c r="AO26" i="14"/>
  <c r="AO27" i="14"/>
  <c r="AO28" i="14"/>
  <c r="AO29" i="14"/>
  <c r="AO30" i="14"/>
  <c r="AO4" i="14"/>
  <c r="AK2" i="18" a="1"/>
  <c r="AK2" i="18" s="1"/>
  <c r="AK30" i="18" s="1"/>
  <c r="Y3" i="18"/>
  <c r="Y4" i="18"/>
  <c r="Y5" i="18"/>
  <c r="Y6" i="18"/>
  <c r="Y7" i="18"/>
  <c r="Y8" i="18"/>
  <c r="Y9" i="18"/>
  <c r="Y10" i="18"/>
  <c r="Y11" i="18"/>
  <c r="Y12" i="18"/>
  <c r="Y13" i="18"/>
  <c r="Y14" i="18"/>
  <c r="Y15" i="18"/>
  <c r="Y16" i="18"/>
  <c r="Y17" i="18"/>
  <c r="Y18" i="18"/>
  <c r="Y19" i="18"/>
  <c r="Y20" i="18"/>
  <c r="Y21" i="18"/>
  <c r="Y22" i="18"/>
  <c r="Y23" i="18"/>
  <c r="Y24" i="18"/>
  <c r="Y25" i="18"/>
  <c r="Y26" i="18"/>
  <c r="Y27" i="18"/>
  <c r="Y28" i="18"/>
  <c r="Y2" i="18"/>
  <c r="X3" i="18"/>
  <c r="X4" i="18"/>
  <c r="X5" i="18"/>
  <c r="X6" i="18"/>
  <c r="X7" i="18"/>
  <c r="X8" i="18"/>
  <c r="X9" i="18"/>
  <c r="X10" i="18"/>
  <c r="X11" i="18"/>
  <c r="X12" i="18"/>
  <c r="X13" i="18"/>
  <c r="X14" i="18"/>
  <c r="X15" i="18"/>
  <c r="X16" i="18"/>
  <c r="X17" i="18"/>
  <c r="X18" i="18"/>
  <c r="X19" i="18"/>
  <c r="X20" i="18"/>
  <c r="X21" i="18"/>
  <c r="X22" i="18"/>
  <c r="X23" i="18"/>
  <c r="X24" i="18"/>
  <c r="X25" i="18"/>
  <c r="X26" i="18"/>
  <c r="X27" i="18"/>
  <c r="X28" i="18"/>
  <c r="X2" i="18"/>
  <c r="X29" i="18" s="1"/>
  <c r="BP14" i="18"/>
  <c r="BT23" i="18"/>
  <c r="BP26" i="18"/>
  <c r="BL23" i="18"/>
  <c r="BN23" i="18"/>
  <c r="BC5" i="18"/>
  <c r="BD5" i="18"/>
  <c r="BE5" i="18"/>
  <c r="BF5" i="18"/>
  <c r="BG5" i="18"/>
  <c r="BB8" i="18"/>
  <c r="BC8" i="18"/>
  <c r="BD8" i="18"/>
  <c r="BE8" i="18"/>
  <c r="BF8" i="18"/>
  <c r="BG8" i="18"/>
  <c r="BB11" i="18"/>
  <c r="BD11" i="18"/>
  <c r="BE11" i="18"/>
  <c r="BF11" i="18"/>
  <c r="BG11" i="18"/>
  <c r="BB14" i="18"/>
  <c r="BC14" i="18"/>
  <c r="BD14" i="18"/>
  <c r="BE14" i="18"/>
  <c r="BF14" i="18"/>
  <c r="BG14" i="18"/>
  <c r="BC17" i="18"/>
  <c r="BD17" i="18"/>
  <c r="BE17" i="18"/>
  <c r="BF17" i="18"/>
  <c r="BG17" i="18"/>
  <c r="BB20" i="18"/>
  <c r="BC20" i="18"/>
  <c r="BD20" i="18"/>
  <c r="BE20" i="18"/>
  <c r="BF20" i="18"/>
  <c r="BG20" i="18"/>
  <c r="BC23" i="18"/>
  <c r="BD23" i="18"/>
  <c r="BE23" i="18"/>
  <c r="BF23" i="18"/>
  <c r="BG23" i="18"/>
  <c r="BC26" i="18"/>
  <c r="BD26" i="18"/>
  <c r="BE26" i="18"/>
  <c r="BG26" i="18"/>
  <c r="BG2" i="18"/>
  <c r="BC2" i="18"/>
  <c r="BD2" i="18"/>
  <c r="BE2" i="18"/>
  <c r="BF2" i="18"/>
  <c r="AW5" i="18"/>
  <c r="AX5" i="18"/>
  <c r="AY5" i="18"/>
  <c r="AZ5" i="18"/>
  <c r="BA5" i="18"/>
  <c r="AV8" i="18"/>
  <c r="AW8" i="18"/>
  <c r="AX8" i="18"/>
  <c r="AY8" i="18"/>
  <c r="AZ8" i="18"/>
  <c r="BA8" i="18"/>
  <c r="AW11" i="18"/>
  <c r="AX11" i="18"/>
  <c r="AY11" i="18"/>
  <c r="AZ11" i="18"/>
  <c r="BA11" i="18"/>
  <c r="AW14" i="18"/>
  <c r="AX14" i="18"/>
  <c r="AY14" i="18"/>
  <c r="AZ14" i="18"/>
  <c r="BA14" i="18"/>
  <c r="AW17" i="18"/>
  <c r="AX17" i="18"/>
  <c r="AY17" i="18"/>
  <c r="AZ17" i="18"/>
  <c r="BA17" i="18"/>
  <c r="AV20" i="18"/>
  <c r="AW20" i="18"/>
  <c r="AX20" i="18"/>
  <c r="AY20" i="18"/>
  <c r="AZ20" i="18"/>
  <c r="BA20" i="18"/>
  <c r="AV23" i="18"/>
  <c r="AW23" i="18"/>
  <c r="AX23" i="18"/>
  <c r="AY23" i="18"/>
  <c r="AV26" i="18"/>
  <c r="AW2" i="18"/>
  <c r="AX2" i="18"/>
  <c r="AY2" i="18"/>
  <c r="AZ2" i="18"/>
  <c r="BA2" i="18"/>
  <c r="BM25" i="17"/>
  <c r="BZ23" i="18" s="1"/>
  <c r="BE4" i="17"/>
  <c r="BR2" i="18" s="1"/>
  <c r="BE7" i="17"/>
  <c r="BR5" i="18" s="1"/>
  <c r="BE16" i="17"/>
  <c r="BR14" i="18" s="1"/>
  <c r="BG19" i="17"/>
  <c r="BT17" i="18" s="1"/>
  <c r="BE22" i="17"/>
  <c r="BE25" i="17"/>
  <c r="BK25" i="17" s="1"/>
  <c r="BX23" i="18" s="1"/>
  <c r="BG25" i="17"/>
  <c r="BC16" i="17"/>
  <c r="AX43" i="17" s="1"/>
  <c r="BC28" i="17"/>
  <c r="AX48" i="17" s="1"/>
  <c r="BC4" i="17"/>
  <c r="AX39" i="17" s="1"/>
  <c r="BA25" i="17"/>
  <c r="AY28" i="17"/>
  <c r="BL26" i="18" s="1"/>
  <c r="BA28" i="17"/>
  <c r="BN26" i="18" s="1"/>
  <c r="AP28" i="17"/>
  <c r="AV28" i="17" s="1"/>
  <c r="BG28" i="17" s="1"/>
  <c r="AO28" i="17"/>
  <c r="AN28" i="17"/>
  <c r="AT28" i="17" s="1"/>
  <c r="AM28" i="17"/>
  <c r="AS28" i="17" s="1"/>
  <c r="BE28" i="17" s="1"/>
  <c r="AL28" i="17"/>
  <c r="AR28" i="17" s="1"/>
  <c r="AK28" i="17"/>
  <c r="AQ28" i="17" s="1"/>
  <c r="AP25" i="17"/>
  <c r="AO25" i="17"/>
  <c r="AN25" i="17"/>
  <c r="AT25" i="17" s="1"/>
  <c r="AM25" i="17"/>
  <c r="AL25" i="17"/>
  <c r="AR25" i="17" s="1"/>
  <c r="AK25" i="17"/>
  <c r="AQ25" i="17" s="1"/>
  <c r="BC25" i="17" s="1"/>
  <c r="AP22" i="17"/>
  <c r="AV22" i="17" s="1"/>
  <c r="AO22" i="17"/>
  <c r="AU22" i="17" s="1"/>
  <c r="BG22" i="17" s="1"/>
  <c r="BT20" i="18" s="1"/>
  <c r="AN22" i="17"/>
  <c r="AT22" i="17" s="1"/>
  <c r="AM22" i="17"/>
  <c r="AS22" i="17" s="1"/>
  <c r="AL22" i="17"/>
  <c r="AR22" i="17" s="1"/>
  <c r="BC22" i="17" s="1"/>
  <c r="AK22" i="17"/>
  <c r="AQ22" i="17" s="1"/>
  <c r="AP19" i="17"/>
  <c r="AV19" i="17" s="1"/>
  <c r="AO19" i="17"/>
  <c r="AU19" i="17" s="1"/>
  <c r="AN19" i="17"/>
  <c r="AT19" i="17" s="1"/>
  <c r="AM19" i="17"/>
  <c r="AS19" i="17" s="1"/>
  <c r="BE19" i="17" s="1"/>
  <c r="AL19" i="17"/>
  <c r="AR19" i="17" s="1"/>
  <c r="AK19" i="17"/>
  <c r="AQ19" i="17" s="1"/>
  <c r="BC19" i="17" s="1"/>
  <c r="AP16" i="17"/>
  <c r="AV16" i="17" s="1"/>
  <c r="AO16" i="17"/>
  <c r="AU16" i="17" s="1"/>
  <c r="BG16" i="17" s="1"/>
  <c r="BT14" i="18" s="1"/>
  <c r="AN16" i="17"/>
  <c r="AT16" i="17" s="1"/>
  <c r="AM16" i="17"/>
  <c r="AS16" i="17" s="1"/>
  <c r="AL16" i="17"/>
  <c r="AR16" i="17" s="1"/>
  <c r="AK16" i="17"/>
  <c r="AQ16" i="17" s="1"/>
  <c r="AP13" i="17"/>
  <c r="AV13" i="17" s="1"/>
  <c r="AO13" i="17"/>
  <c r="AU13" i="17" s="1"/>
  <c r="BG13" i="17" s="1"/>
  <c r="BT11" i="18" s="1"/>
  <c r="AN13" i="17"/>
  <c r="AT13" i="17" s="1"/>
  <c r="AM13" i="17"/>
  <c r="AS13" i="17" s="1"/>
  <c r="BE13" i="17" s="1"/>
  <c r="AL13" i="17"/>
  <c r="AR13" i="17" s="1"/>
  <c r="AK13" i="17"/>
  <c r="AQ13" i="17" s="1"/>
  <c r="BC13" i="17" s="1"/>
  <c r="AP10" i="17"/>
  <c r="AV10" i="17" s="1"/>
  <c r="AO10" i="17"/>
  <c r="AU10" i="17" s="1"/>
  <c r="BG10" i="17" s="1"/>
  <c r="BT8" i="18" s="1"/>
  <c r="AN10" i="17"/>
  <c r="AT10" i="17" s="1"/>
  <c r="AM10" i="17"/>
  <c r="AS10" i="17" s="1"/>
  <c r="BE10" i="17" s="1"/>
  <c r="AL10" i="17"/>
  <c r="AR10" i="17" s="1"/>
  <c r="AK10" i="17"/>
  <c r="AQ10" i="17" s="1"/>
  <c r="BC10" i="17" s="1"/>
  <c r="AP7" i="17"/>
  <c r="AV7" i="17" s="1"/>
  <c r="AO7" i="17"/>
  <c r="AU7" i="17" s="1"/>
  <c r="BG7" i="17" s="1"/>
  <c r="BT5" i="18" s="1"/>
  <c r="AN7" i="17"/>
  <c r="AT7" i="17" s="1"/>
  <c r="AM7" i="17"/>
  <c r="AS7" i="17" s="1"/>
  <c r="AL7" i="17"/>
  <c r="AR7" i="17" s="1"/>
  <c r="AK7" i="17"/>
  <c r="AQ7" i="17" s="1"/>
  <c r="BC7" i="17" s="1"/>
  <c r="AP4" i="17"/>
  <c r="AV4" i="17" s="1"/>
  <c r="AO4" i="17"/>
  <c r="AU4" i="17" s="1"/>
  <c r="BG4" i="17" s="1"/>
  <c r="AN4" i="17"/>
  <c r="AT4" i="17" s="1"/>
  <c r="AM4" i="17"/>
  <c r="AS4" i="17" s="1"/>
  <c r="AL4" i="17"/>
  <c r="AR4" i="17" s="1"/>
  <c r="AK4" i="17"/>
  <c r="AQ4" i="17" s="1"/>
  <c r="T4" i="17"/>
  <c r="W4" i="17"/>
  <c r="X4" i="17"/>
  <c r="BA4" i="17" s="1"/>
  <c r="T7" i="17"/>
  <c r="U7" i="17"/>
  <c r="AY7" i="17" s="1"/>
  <c r="BL5" i="18" s="1"/>
  <c r="V7" i="17"/>
  <c r="T13" i="17"/>
  <c r="X13" i="17"/>
  <c r="U16" i="17"/>
  <c r="W16" i="17"/>
  <c r="U19" i="17"/>
  <c r="AY19" i="17" s="1"/>
  <c r="BL17" i="18" s="1"/>
  <c r="V19" i="17"/>
  <c r="W19" i="17"/>
  <c r="X19" i="17"/>
  <c r="BA19" i="17" s="1"/>
  <c r="T22" i="17"/>
  <c r="U22" i="17"/>
  <c r="AY22" i="17" s="1"/>
  <c r="BL20" i="18" s="1"/>
  <c r="W22" i="17"/>
  <c r="X22" i="17"/>
  <c r="S19" i="17"/>
  <c r="S22" i="17"/>
  <c r="S25" i="17"/>
  <c r="Q7" i="17"/>
  <c r="W7" i="17" s="1"/>
  <c r="Q10" i="17"/>
  <c r="W10" i="17" s="1"/>
  <c r="Q13" i="17"/>
  <c r="W13" i="17" s="1"/>
  <c r="BA13" i="17" s="1"/>
  <c r="Q16" i="17"/>
  <c r="Q19" i="17"/>
  <c r="Q22" i="17"/>
  <c r="Q25" i="17"/>
  <c r="Q28" i="17"/>
  <c r="Q4" i="17"/>
  <c r="O7" i="17"/>
  <c r="P7" i="17"/>
  <c r="O10" i="17"/>
  <c r="U10" i="17" s="1"/>
  <c r="P10" i="17"/>
  <c r="V10" i="17" s="1"/>
  <c r="O13" i="17"/>
  <c r="U13" i="17" s="1"/>
  <c r="P13" i="17"/>
  <c r="V13" i="17" s="1"/>
  <c r="O16" i="17"/>
  <c r="P16" i="17"/>
  <c r="V16" i="17" s="1"/>
  <c r="AY16" i="17" s="1"/>
  <c r="O19" i="17"/>
  <c r="P19" i="17"/>
  <c r="O22" i="17"/>
  <c r="P22" i="17"/>
  <c r="V22" i="17" s="1"/>
  <c r="O25" i="17"/>
  <c r="P25" i="17"/>
  <c r="O28" i="17"/>
  <c r="P28" i="17"/>
  <c r="P4" i="17"/>
  <c r="V4" i="17" s="1"/>
  <c r="O4" i="17"/>
  <c r="U4" i="17" s="1"/>
  <c r="AY4" i="17" s="1"/>
  <c r="N4" i="17"/>
  <c r="N7" i="17"/>
  <c r="N10" i="17"/>
  <c r="T10" i="17" s="1"/>
  <c r="N13" i="17"/>
  <c r="N16" i="17"/>
  <c r="T16" i="17" s="1"/>
  <c r="N19" i="17"/>
  <c r="T19" i="17" s="1"/>
  <c r="N22" i="17"/>
  <c r="N25" i="17"/>
  <c r="T25" i="17" s="1"/>
  <c r="N28" i="17"/>
  <c r="AI28" i="17"/>
  <c r="L28" i="17"/>
  <c r="BA26" i="18" s="1"/>
  <c r="K28" i="17"/>
  <c r="AZ26" i="18" s="1"/>
  <c r="J28" i="17"/>
  <c r="I28" i="17"/>
  <c r="AI25" i="17"/>
  <c r="L25" i="17"/>
  <c r="BA23" i="18" s="1"/>
  <c r="K25" i="17"/>
  <c r="AZ23" i="18" s="1"/>
  <c r="AU32" i="16"/>
  <c r="AU31" i="16"/>
  <c r="AT32" i="16"/>
  <c r="AT31" i="16"/>
  <c r="AO32" i="16"/>
  <c r="AO31" i="16"/>
  <c r="AU5" i="16"/>
  <c r="AU6" i="16"/>
  <c r="AU7" i="16"/>
  <c r="AU8" i="16"/>
  <c r="AU9" i="16"/>
  <c r="AU10" i="16"/>
  <c r="AU11" i="16"/>
  <c r="AU12" i="16"/>
  <c r="AU13" i="16"/>
  <c r="AU14" i="16"/>
  <c r="AU15" i="16"/>
  <c r="AU16" i="16"/>
  <c r="AU17" i="16"/>
  <c r="AU18" i="16"/>
  <c r="AU19" i="16"/>
  <c r="AU20" i="16"/>
  <c r="AU21" i="16"/>
  <c r="AU22" i="16"/>
  <c r="AU23" i="16"/>
  <c r="AU24" i="16"/>
  <c r="AU25" i="16"/>
  <c r="AU26" i="16"/>
  <c r="AU27" i="16"/>
  <c r="AU28" i="16"/>
  <c r="AU29" i="16"/>
  <c r="AU30" i="16"/>
  <c r="AU4" i="16"/>
  <c r="AT30" i="16"/>
  <c r="AT29" i="16"/>
  <c r="AT28" i="16"/>
  <c r="AT27" i="16"/>
  <c r="AT26" i="16"/>
  <c r="AT25" i="16"/>
  <c r="AT24" i="16"/>
  <c r="AT23" i="16"/>
  <c r="AT22" i="16"/>
  <c r="AT21" i="16"/>
  <c r="AT20" i="16"/>
  <c r="AT19" i="16"/>
  <c r="AT18" i="16"/>
  <c r="AT17" i="16"/>
  <c r="AT16" i="16"/>
  <c r="AT15" i="16"/>
  <c r="AT14" i="16"/>
  <c r="AT13" i="16"/>
  <c r="AT12" i="16"/>
  <c r="AT11" i="16"/>
  <c r="AT10" i="16"/>
  <c r="AT9" i="16"/>
  <c r="AT8" i="16"/>
  <c r="AT7" i="16"/>
  <c r="AT6" i="16"/>
  <c r="AT5" i="16"/>
  <c r="AT4" i="16"/>
  <c r="AO5" i="16"/>
  <c r="AO6" i="16"/>
  <c r="AO7" i="16"/>
  <c r="AO8" i="16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4" i="16"/>
  <c r="EM30" i="14"/>
  <c r="EM29" i="14"/>
  <c r="EM28" i="14"/>
  <c r="EM27" i="14"/>
  <c r="EM26" i="14"/>
  <c r="EM25" i="14"/>
  <c r="EM24" i="14"/>
  <c r="EM23" i="14"/>
  <c r="EM22" i="14"/>
  <c r="EM21" i="14"/>
  <c r="EM20" i="14"/>
  <c r="EM19" i="14"/>
  <c r="EM18" i="14"/>
  <c r="EM17" i="14"/>
  <c r="EM16" i="14"/>
  <c r="EM15" i="14"/>
  <c r="EM14" i="14"/>
  <c r="EM13" i="14"/>
  <c r="EM12" i="14"/>
  <c r="EM11" i="14"/>
  <c r="EM10" i="14"/>
  <c r="EM9" i="14"/>
  <c r="EM8" i="14"/>
  <c r="EM7" i="14"/>
  <c r="EM6" i="14"/>
  <c r="EM5" i="14"/>
  <c r="EM4" i="14"/>
  <c r="EJ30" i="14"/>
  <c r="EJ29" i="14"/>
  <c r="EJ28" i="14"/>
  <c r="EN28" i="14" s="1"/>
  <c r="EJ27" i="14"/>
  <c r="EN27" i="14" s="1"/>
  <c r="EJ26" i="14"/>
  <c r="EJ25" i="14"/>
  <c r="EJ24" i="14"/>
  <c r="EN24" i="14" s="1"/>
  <c r="EJ23" i="14"/>
  <c r="EJ22" i="14"/>
  <c r="EJ21" i="14"/>
  <c r="EN21" i="14" s="1"/>
  <c r="EJ20" i="14"/>
  <c r="EJ19" i="14"/>
  <c r="EJ18" i="14"/>
  <c r="EJ17" i="14"/>
  <c r="EJ16" i="14"/>
  <c r="EN16" i="14" s="1"/>
  <c r="EJ15" i="14"/>
  <c r="EJ14" i="14"/>
  <c r="EJ13" i="14"/>
  <c r="EJ12" i="14"/>
  <c r="EN12" i="14" s="1"/>
  <c r="EJ11" i="14"/>
  <c r="EJ10" i="14"/>
  <c r="EJ9" i="14"/>
  <c r="EN9" i="14" s="1"/>
  <c r="EJ8" i="14"/>
  <c r="EJ7" i="14"/>
  <c r="EJ6" i="14"/>
  <c r="EJ5" i="14"/>
  <c r="EJ4" i="14"/>
  <c r="EN4" i="14" s="1"/>
  <c r="EF30" i="14"/>
  <c r="EF29" i="14"/>
  <c r="EF28" i="14"/>
  <c r="EF27" i="14"/>
  <c r="EF26" i="14"/>
  <c r="EF25" i="14"/>
  <c r="EF24" i="14"/>
  <c r="EF23" i="14"/>
  <c r="EF22" i="14"/>
  <c r="EF21" i="14"/>
  <c r="EF20" i="14"/>
  <c r="EF19" i="14"/>
  <c r="EF18" i="14"/>
  <c r="EF17" i="14"/>
  <c r="EF16" i="14"/>
  <c r="EF15" i="14"/>
  <c r="EF14" i="14"/>
  <c r="EF13" i="14"/>
  <c r="EF12" i="14"/>
  <c r="EF11" i="14"/>
  <c r="EF10" i="14"/>
  <c r="EF9" i="14"/>
  <c r="EF8" i="14"/>
  <c r="EF7" i="14"/>
  <c r="EF6" i="14"/>
  <c r="EF5" i="14"/>
  <c r="EF4" i="14"/>
  <c r="EC5" i="14"/>
  <c r="EC6" i="14"/>
  <c r="EC7" i="14"/>
  <c r="EC8" i="14"/>
  <c r="EC9" i="14"/>
  <c r="EC10" i="14"/>
  <c r="EG10" i="14" s="1"/>
  <c r="EC11" i="14"/>
  <c r="EC12" i="14"/>
  <c r="EC13" i="14"/>
  <c r="EC14" i="14"/>
  <c r="EC15" i="14"/>
  <c r="EC16" i="14"/>
  <c r="EC17" i="14"/>
  <c r="EC18" i="14"/>
  <c r="EC19" i="14"/>
  <c r="EC20" i="14"/>
  <c r="EC21" i="14"/>
  <c r="EC22" i="14"/>
  <c r="EG22" i="14" s="1"/>
  <c r="EC23" i="14"/>
  <c r="EC24" i="14"/>
  <c r="EC25" i="14"/>
  <c r="EC26" i="14"/>
  <c r="EC27" i="14"/>
  <c r="EC28" i="14"/>
  <c r="EG28" i="14" s="1"/>
  <c r="EC29" i="14"/>
  <c r="EC30" i="14"/>
  <c r="EC4" i="14"/>
  <c r="AJ5" i="16"/>
  <c r="AJ6" i="16"/>
  <c r="AJ7" i="16"/>
  <c r="AJ8" i="16"/>
  <c r="AJ9" i="16"/>
  <c r="AJ10" i="16"/>
  <c r="AJ11" i="16"/>
  <c r="AJ12" i="16"/>
  <c r="AJ13" i="16"/>
  <c r="AJ14" i="16"/>
  <c r="AJ15" i="16"/>
  <c r="AJ16" i="16"/>
  <c r="AJ17" i="16"/>
  <c r="AJ18" i="16"/>
  <c r="AJ19" i="16"/>
  <c r="AJ20" i="16"/>
  <c r="AJ21" i="16"/>
  <c r="AJ22" i="16"/>
  <c r="AJ23" i="16"/>
  <c r="AJ24" i="16"/>
  <c r="AJ25" i="16"/>
  <c r="AJ26" i="16"/>
  <c r="AJ27" i="16"/>
  <c r="AJ28" i="16"/>
  <c r="AJ29" i="16"/>
  <c r="AJ30" i="16"/>
  <c r="AJ4" i="16"/>
  <c r="CT30" i="13"/>
  <c r="CT29" i="13"/>
  <c r="CT28" i="13"/>
  <c r="CT27" i="13"/>
  <c r="CT26" i="13"/>
  <c r="CT25" i="13"/>
  <c r="CT24" i="13"/>
  <c r="CT23" i="13"/>
  <c r="CT22" i="13"/>
  <c r="CT21" i="13"/>
  <c r="CU21" i="13" s="1"/>
  <c r="CT20" i="13"/>
  <c r="CT19" i="13"/>
  <c r="CT18" i="13"/>
  <c r="CT17" i="13"/>
  <c r="CT16" i="13"/>
  <c r="CT15" i="13"/>
  <c r="CT14" i="13"/>
  <c r="CT13" i="13"/>
  <c r="CT12" i="13"/>
  <c r="CT11" i="13"/>
  <c r="CT10" i="13"/>
  <c r="CT9" i="13"/>
  <c r="CU9" i="13" s="1"/>
  <c r="CT8" i="13"/>
  <c r="CT7" i="13"/>
  <c r="CT6" i="13"/>
  <c r="CT5" i="13"/>
  <c r="CU5" i="13" s="1"/>
  <c r="CT4" i="13"/>
  <c r="CO5" i="13"/>
  <c r="CO6" i="13"/>
  <c r="CO7" i="13"/>
  <c r="CO8" i="13"/>
  <c r="CO9" i="13"/>
  <c r="CO10" i="13"/>
  <c r="CO11" i="13"/>
  <c r="CU11" i="13" s="1"/>
  <c r="CO12" i="13"/>
  <c r="CO13" i="13"/>
  <c r="CO14" i="13"/>
  <c r="CO15" i="13"/>
  <c r="CO16" i="13"/>
  <c r="CU16" i="13" s="1"/>
  <c r="CO17" i="13"/>
  <c r="CO18" i="13"/>
  <c r="CO19" i="13"/>
  <c r="CO20" i="13"/>
  <c r="CO21" i="13"/>
  <c r="CO22" i="13"/>
  <c r="CO23" i="13"/>
  <c r="CU23" i="13" s="1"/>
  <c r="CO24" i="13"/>
  <c r="CO25" i="13"/>
  <c r="CO26" i="13"/>
  <c r="CO27" i="13"/>
  <c r="CO28" i="13"/>
  <c r="CO29" i="13"/>
  <c r="CO30" i="13"/>
  <c r="CO4" i="13"/>
  <c r="CF5" i="13"/>
  <c r="CF6" i="13"/>
  <c r="CF7" i="13"/>
  <c r="CF8" i="13"/>
  <c r="CF9" i="13"/>
  <c r="CF10" i="13"/>
  <c r="CF11" i="13"/>
  <c r="CF12" i="13"/>
  <c r="CF13" i="13"/>
  <c r="CF14" i="13"/>
  <c r="CF15" i="13"/>
  <c r="CF16" i="13"/>
  <c r="CF17" i="13"/>
  <c r="CF18" i="13"/>
  <c r="CF19" i="13"/>
  <c r="CF20" i="13"/>
  <c r="CF21" i="13"/>
  <c r="CF22" i="13"/>
  <c r="CF23" i="13"/>
  <c r="CF24" i="13"/>
  <c r="CF25" i="13"/>
  <c r="CF26" i="13"/>
  <c r="CF27" i="13"/>
  <c r="CF28" i="13"/>
  <c r="CF29" i="13"/>
  <c r="CF30" i="13"/>
  <c r="CF4" i="13"/>
  <c r="CC30" i="13"/>
  <c r="CC29" i="13"/>
  <c r="CC28" i="13"/>
  <c r="CC27" i="13"/>
  <c r="CC26" i="13"/>
  <c r="CC25" i="13"/>
  <c r="CC24" i="13"/>
  <c r="CC23" i="13"/>
  <c r="CC22" i="13"/>
  <c r="CC21" i="13"/>
  <c r="CC20" i="13"/>
  <c r="CC19" i="13"/>
  <c r="CC18" i="13"/>
  <c r="CC17" i="13"/>
  <c r="CC16" i="13"/>
  <c r="CC15" i="13"/>
  <c r="CC14" i="13"/>
  <c r="CC13" i="13"/>
  <c r="CC12" i="13"/>
  <c r="CC11" i="13"/>
  <c r="CC10" i="13"/>
  <c r="CC9" i="13"/>
  <c r="CC8" i="13"/>
  <c r="CC7" i="13"/>
  <c r="CC6" i="13"/>
  <c r="CC5" i="13"/>
  <c r="CC4" i="13"/>
  <c r="BZ30" i="13"/>
  <c r="BZ29" i="13"/>
  <c r="BZ28" i="13"/>
  <c r="BZ27" i="13"/>
  <c r="BZ26" i="13"/>
  <c r="BZ25" i="13"/>
  <c r="BZ24" i="13"/>
  <c r="BZ23" i="13"/>
  <c r="BZ22" i="13"/>
  <c r="BZ21" i="13"/>
  <c r="BZ20" i="13"/>
  <c r="BZ19" i="13"/>
  <c r="BZ18" i="13"/>
  <c r="BZ17" i="13"/>
  <c r="BZ16" i="13"/>
  <c r="BZ15" i="13"/>
  <c r="BZ14" i="13"/>
  <c r="BZ13" i="13"/>
  <c r="BZ12" i="13"/>
  <c r="BZ11" i="13"/>
  <c r="BZ10" i="13"/>
  <c r="BZ9" i="13"/>
  <c r="BZ8" i="13"/>
  <c r="BZ7" i="13"/>
  <c r="BZ6" i="13"/>
  <c r="BZ5" i="13"/>
  <c r="BZ4" i="13"/>
  <c r="BW30" i="13"/>
  <c r="BW29" i="13"/>
  <c r="BW28" i="13"/>
  <c r="BW27" i="13"/>
  <c r="BW26" i="13"/>
  <c r="BW25" i="13"/>
  <c r="BW24" i="13"/>
  <c r="BW23" i="13"/>
  <c r="BW22" i="13"/>
  <c r="BW21" i="13"/>
  <c r="BW20" i="13"/>
  <c r="BW19" i="13"/>
  <c r="BW18" i="13"/>
  <c r="BW17" i="13"/>
  <c r="BW16" i="13"/>
  <c r="BW15" i="13"/>
  <c r="BW14" i="13"/>
  <c r="BW13" i="13"/>
  <c r="BW12" i="13"/>
  <c r="BW11" i="13"/>
  <c r="BW10" i="13"/>
  <c r="BW9" i="13"/>
  <c r="BW8" i="13"/>
  <c r="BW7" i="13"/>
  <c r="BW6" i="13"/>
  <c r="BW5" i="13"/>
  <c r="BW4" i="13"/>
  <c r="BT30" i="13"/>
  <c r="BT29" i="13"/>
  <c r="BT28" i="13"/>
  <c r="BT27" i="13"/>
  <c r="BT26" i="13"/>
  <c r="BT25" i="13"/>
  <c r="BT24" i="13"/>
  <c r="BT23" i="13"/>
  <c r="BT22" i="13"/>
  <c r="BT21" i="13"/>
  <c r="BT20" i="13"/>
  <c r="BT19" i="13"/>
  <c r="BT18" i="13"/>
  <c r="BT17" i="13"/>
  <c r="BT16" i="13"/>
  <c r="BT15" i="13"/>
  <c r="BT14" i="13"/>
  <c r="BT13" i="13"/>
  <c r="BT12" i="13"/>
  <c r="BT11" i="13"/>
  <c r="BT10" i="13"/>
  <c r="BT9" i="13"/>
  <c r="BT8" i="13"/>
  <c r="BT7" i="13"/>
  <c r="BT6" i="13"/>
  <c r="BT5" i="13"/>
  <c r="BT4" i="13"/>
  <c r="BQ30" i="13"/>
  <c r="BQ29" i="13"/>
  <c r="BQ28" i="13"/>
  <c r="BQ27" i="13"/>
  <c r="BQ26" i="13"/>
  <c r="BQ25" i="13"/>
  <c r="BQ24" i="13"/>
  <c r="BQ23" i="13"/>
  <c r="BQ22" i="13"/>
  <c r="BQ21" i="13"/>
  <c r="BQ20" i="13"/>
  <c r="BQ19" i="13"/>
  <c r="BQ18" i="13"/>
  <c r="BQ17" i="13"/>
  <c r="BQ16" i="13"/>
  <c r="BQ15" i="13"/>
  <c r="BQ14" i="13"/>
  <c r="BQ13" i="13"/>
  <c r="BQ12" i="13"/>
  <c r="BQ11" i="13"/>
  <c r="BQ10" i="13"/>
  <c r="BQ9" i="13"/>
  <c r="BQ8" i="13"/>
  <c r="BQ7" i="13"/>
  <c r="BQ6" i="13"/>
  <c r="BQ5" i="13"/>
  <c r="BQ4" i="13"/>
  <c r="BN30" i="13"/>
  <c r="BN29" i="13"/>
  <c r="BN28" i="13"/>
  <c r="BN27" i="13"/>
  <c r="BN26" i="13"/>
  <c r="BN25" i="13"/>
  <c r="BN24" i="13"/>
  <c r="BN23" i="13"/>
  <c r="BN22" i="13"/>
  <c r="BN21" i="13"/>
  <c r="BN20" i="13"/>
  <c r="BN19" i="13"/>
  <c r="BN18" i="13"/>
  <c r="BN17" i="13"/>
  <c r="BN16" i="13"/>
  <c r="BN15" i="13"/>
  <c r="BN14" i="13"/>
  <c r="BN13" i="13"/>
  <c r="BN12" i="13"/>
  <c r="BN11" i="13"/>
  <c r="BN10" i="13"/>
  <c r="BN9" i="13"/>
  <c r="BN8" i="13"/>
  <c r="BN7" i="13"/>
  <c r="BN6" i="13"/>
  <c r="BN5" i="13"/>
  <c r="BN4" i="13"/>
  <c r="BK30" i="13"/>
  <c r="BK29" i="13"/>
  <c r="BK28" i="13"/>
  <c r="BK27" i="13"/>
  <c r="BK26" i="13"/>
  <c r="BK25" i="13"/>
  <c r="BK24" i="13"/>
  <c r="BK23" i="13"/>
  <c r="BK22" i="13"/>
  <c r="BK21" i="13"/>
  <c r="BK20" i="13"/>
  <c r="BK19" i="13"/>
  <c r="BK18" i="13"/>
  <c r="BK17" i="13"/>
  <c r="BK16" i="13"/>
  <c r="BK15" i="13"/>
  <c r="BK14" i="13"/>
  <c r="BK13" i="13"/>
  <c r="BK12" i="13"/>
  <c r="BK11" i="13"/>
  <c r="BK10" i="13"/>
  <c r="BK9" i="13"/>
  <c r="BK8" i="13"/>
  <c r="BK7" i="13"/>
  <c r="BK6" i="13"/>
  <c r="BK5" i="13"/>
  <c r="BK4" i="13"/>
  <c r="BH30" i="13"/>
  <c r="BH29" i="13"/>
  <c r="BH28" i="13"/>
  <c r="BH27" i="13"/>
  <c r="BH26" i="13"/>
  <c r="BH25" i="13"/>
  <c r="BH24" i="13"/>
  <c r="BH23" i="13"/>
  <c r="BH22" i="13"/>
  <c r="BH21" i="13"/>
  <c r="BH20" i="13"/>
  <c r="BH19" i="13"/>
  <c r="BH18" i="13"/>
  <c r="BH17" i="13"/>
  <c r="BH16" i="13"/>
  <c r="BH15" i="13"/>
  <c r="BH14" i="13"/>
  <c r="BH13" i="13"/>
  <c r="BH12" i="13"/>
  <c r="BH11" i="13"/>
  <c r="BH10" i="13"/>
  <c r="BH9" i="13"/>
  <c r="BH8" i="13"/>
  <c r="BH7" i="13"/>
  <c r="BH6" i="13"/>
  <c r="BH5" i="13"/>
  <c r="BH4" i="13"/>
  <c r="BE30" i="13"/>
  <c r="BE29" i="13"/>
  <c r="BE28" i="13"/>
  <c r="BE27" i="13"/>
  <c r="BE26" i="13"/>
  <c r="BE25" i="13"/>
  <c r="BE24" i="13"/>
  <c r="BE23" i="13"/>
  <c r="BE22" i="13"/>
  <c r="BE21" i="13"/>
  <c r="BE20" i="13"/>
  <c r="BE19" i="13"/>
  <c r="BE18" i="13"/>
  <c r="BE17" i="13"/>
  <c r="BE16" i="13"/>
  <c r="BE15" i="13"/>
  <c r="BE14" i="13"/>
  <c r="BE13" i="13"/>
  <c r="BE12" i="13"/>
  <c r="BE11" i="13"/>
  <c r="BE10" i="13"/>
  <c r="BE9" i="13"/>
  <c r="BE8" i="13"/>
  <c r="BE7" i="13"/>
  <c r="BE6" i="13"/>
  <c r="BE5" i="13"/>
  <c r="BE4" i="13"/>
  <c r="BB30" i="13"/>
  <c r="BB29" i="13"/>
  <c r="BB28" i="13"/>
  <c r="BB27" i="13"/>
  <c r="BB26" i="13"/>
  <c r="BB25" i="13"/>
  <c r="BB24" i="13"/>
  <c r="BB23" i="13"/>
  <c r="BB22" i="13"/>
  <c r="BB21" i="13"/>
  <c r="BB20" i="13"/>
  <c r="BB19" i="13"/>
  <c r="BB18" i="13"/>
  <c r="BB17" i="13"/>
  <c r="BB16" i="13"/>
  <c r="BB15" i="13"/>
  <c r="BB14" i="13"/>
  <c r="BB13" i="13"/>
  <c r="BB12" i="13"/>
  <c r="BB11" i="13"/>
  <c r="BB10" i="13"/>
  <c r="BB9" i="13"/>
  <c r="BB8" i="13"/>
  <c r="BB7" i="13"/>
  <c r="BB6" i="13"/>
  <c r="BB5" i="13"/>
  <c r="BB4" i="13"/>
  <c r="AY30" i="13"/>
  <c r="AY29" i="13"/>
  <c r="AY28" i="13"/>
  <c r="AY27" i="13"/>
  <c r="AY26" i="13"/>
  <c r="AY25" i="13"/>
  <c r="AY24" i="13"/>
  <c r="AY23" i="13"/>
  <c r="AY22" i="13"/>
  <c r="AY21" i="13"/>
  <c r="AY20" i="13"/>
  <c r="AY19" i="13"/>
  <c r="AY18" i="13"/>
  <c r="AY17" i="13"/>
  <c r="AY16" i="13"/>
  <c r="AY15" i="13"/>
  <c r="AY14" i="13"/>
  <c r="AY13" i="13"/>
  <c r="AY12" i="13"/>
  <c r="AY11" i="13"/>
  <c r="AY10" i="13"/>
  <c r="AY9" i="13"/>
  <c r="AY8" i="13"/>
  <c r="AY7" i="13"/>
  <c r="AY6" i="13"/>
  <c r="AY5" i="13"/>
  <c r="AY4" i="13"/>
  <c r="AV30" i="13"/>
  <c r="AV29" i="13"/>
  <c r="AV28" i="13"/>
  <c r="AV27" i="13"/>
  <c r="AV26" i="13"/>
  <c r="AV25" i="13"/>
  <c r="AV24" i="13"/>
  <c r="AV23" i="13"/>
  <c r="AV22" i="13"/>
  <c r="AV21" i="13"/>
  <c r="AV20" i="13"/>
  <c r="AV19" i="13"/>
  <c r="AV18" i="13"/>
  <c r="AV17" i="13"/>
  <c r="AV16" i="13"/>
  <c r="AV15" i="13"/>
  <c r="AV14" i="13"/>
  <c r="AV13" i="13"/>
  <c r="AV12" i="13"/>
  <c r="AV11" i="13"/>
  <c r="AV10" i="13"/>
  <c r="AV9" i="13"/>
  <c r="AV8" i="13"/>
  <c r="AV7" i="13"/>
  <c r="AV6" i="13"/>
  <c r="AV5" i="13"/>
  <c r="AV4" i="13"/>
  <c r="AS30" i="13"/>
  <c r="AS29" i="13"/>
  <c r="AS28" i="13"/>
  <c r="AS27" i="13"/>
  <c r="AS26" i="13"/>
  <c r="AS25" i="13"/>
  <c r="AS24" i="13"/>
  <c r="AS23" i="13"/>
  <c r="AS22" i="13"/>
  <c r="AS21" i="13"/>
  <c r="AS20" i="13"/>
  <c r="AS19" i="13"/>
  <c r="AS18" i="13"/>
  <c r="AS17" i="13"/>
  <c r="AS16" i="13"/>
  <c r="AS15" i="13"/>
  <c r="AS14" i="13"/>
  <c r="AS13" i="13"/>
  <c r="AS12" i="13"/>
  <c r="AS11" i="13"/>
  <c r="AS10" i="13"/>
  <c r="AS9" i="13"/>
  <c r="AS8" i="13"/>
  <c r="AS7" i="13"/>
  <c r="AS6" i="13"/>
  <c r="AS5" i="13"/>
  <c r="AS4" i="13"/>
  <c r="AP30" i="13"/>
  <c r="AP29" i="13"/>
  <c r="AP28" i="13"/>
  <c r="AP27" i="13"/>
  <c r="AP26" i="13"/>
  <c r="AP25" i="13"/>
  <c r="AP24" i="13"/>
  <c r="AP23" i="13"/>
  <c r="AP22" i="13"/>
  <c r="AP21" i="13"/>
  <c r="AP20" i="13"/>
  <c r="AP19" i="13"/>
  <c r="AP18" i="13"/>
  <c r="AP17" i="13"/>
  <c r="AP16" i="13"/>
  <c r="AP15" i="13"/>
  <c r="AP14" i="13"/>
  <c r="AP13" i="13"/>
  <c r="AP12" i="13"/>
  <c r="AP11" i="13"/>
  <c r="AP10" i="13"/>
  <c r="AP9" i="13"/>
  <c r="AP8" i="13"/>
  <c r="AP7" i="13"/>
  <c r="AP6" i="13"/>
  <c r="AP5" i="13"/>
  <c r="AP4" i="13"/>
  <c r="AM30" i="13"/>
  <c r="Z106" i="13" s="1"/>
  <c r="AM29" i="13"/>
  <c r="Z105" i="13" s="1"/>
  <c r="AM28" i="13"/>
  <c r="Z104" i="13" s="1"/>
  <c r="AM27" i="13"/>
  <c r="Z103" i="13" s="1"/>
  <c r="AM26" i="13"/>
  <c r="Z102" i="13" s="1"/>
  <c r="AM25" i="13"/>
  <c r="Z101" i="13" s="1"/>
  <c r="AM24" i="13"/>
  <c r="Z100" i="13" s="1"/>
  <c r="AM23" i="13"/>
  <c r="Z99" i="13" s="1"/>
  <c r="AM22" i="13"/>
  <c r="Z98" i="13" s="1"/>
  <c r="AM21" i="13"/>
  <c r="Z97" i="13" s="1"/>
  <c r="AM20" i="13"/>
  <c r="Z96" i="13" s="1"/>
  <c r="AM19" i="13"/>
  <c r="Z95" i="13" s="1"/>
  <c r="AM18" i="13"/>
  <c r="Z94" i="13" s="1"/>
  <c r="AM17" i="13"/>
  <c r="Z93" i="13" s="1"/>
  <c r="AM16" i="13"/>
  <c r="Z92" i="13" s="1"/>
  <c r="AM15" i="13"/>
  <c r="Z91" i="13" s="1"/>
  <c r="AM14" i="13"/>
  <c r="Z90" i="13" s="1"/>
  <c r="AM13" i="13"/>
  <c r="Z89" i="13" s="1"/>
  <c r="AM12" i="13"/>
  <c r="Z88" i="13" s="1"/>
  <c r="AM11" i="13"/>
  <c r="Z87" i="13" s="1"/>
  <c r="AM10" i="13"/>
  <c r="Z86" i="13" s="1"/>
  <c r="AM9" i="13"/>
  <c r="Z85" i="13" s="1"/>
  <c r="AM8" i="13"/>
  <c r="Z84" i="13" s="1"/>
  <c r="AM7" i="13"/>
  <c r="Z83" i="13" s="1"/>
  <c r="AM6" i="13"/>
  <c r="Z82" i="13" s="1"/>
  <c r="AM5" i="13"/>
  <c r="Z81" i="13" s="1"/>
  <c r="AM4" i="13"/>
  <c r="Z80" i="13" s="1"/>
  <c r="AJ30" i="13"/>
  <c r="AJ29" i="13"/>
  <c r="AJ28" i="13"/>
  <c r="AJ27" i="13"/>
  <c r="AJ26" i="13"/>
  <c r="AJ25" i="13"/>
  <c r="AJ24" i="13"/>
  <c r="AJ23" i="13"/>
  <c r="AJ22" i="13"/>
  <c r="AJ21" i="13"/>
  <c r="AJ20" i="13"/>
  <c r="AJ19" i="13"/>
  <c r="AJ18" i="13"/>
  <c r="AJ17" i="13"/>
  <c r="AJ16" i="13"/>
  <c r="AJ15" i="13"/>
  <c r="AJ14" i="13"/>
  <c r="AJ13" i="13"/>
  <c r="AJ12" i="13"/>
  <c r="AJ11" i="13"/>
  <c r="AJ10" i="13"/>
  <c r="AJ9" i="13"/>
  <c r="AJ8" i="13"/>
  <c r="AJ7" i="13"/>
  <c r="AJ6" i="13"/>
  <c r="AJ5" i="13"/>
  <c r="AJ4" i="13"/>
  <c r="AG30" i="13"/>
  <c r="Z79" i="13" s="1"/>
  <c r="AG29" i="13"/>
  <c r="Z78" i="13" s="1"/>
  <c r="AG28" i="13"/>
  <c r="Z77" i="13" s="1"/>
  <c r="AG27" i="13"/>
  <c r="Z76" i="13" s="1"/>
  <c r="AG26" i="13"/>
  <c r="Z75" i="13" s="1"/>
  <c r="AG25" i="13"/>
  <c r="Z74" i="13" s="1"/>
  <c r="AG24" i="13"/>
  <c r="Z73" i="13" s="1"/>
  <c r="AG23" i="13"/>
  <c r="Z72" i="13" s="1"/>
  <c r="AG22" i="13"/>
  <c r="Z71" i="13" s="1"/>
  <c r="AG21" i="13"/>
  <c r="Z70" i="13" s="1"/>
  <c r="AG20" i="13"/>
  <c r="AG19" i="13"/>
  <c r="AG18" i="13"/>
  <c r="Z69" i="13" s="1"/>
  <c r="AG17" i="13"/>
  <c r="AG16" i="13"/>
  <c r="AG15" i="13"/>
  <c r="Z68" i="13" s="1"/>
  <c r="AG14" i="13"/>
  <c r="AG13" i="13"/>
  <c r="AG12" i="13"/>
  <c r="Z67" i="13" s="1"/>
  <c r="AG11" i="13"/>
  <c r="Z66" i="13" s="1"/>
  <c r="AG10" i="13"/>
  <c r="Z65" i="13" s="1"/>
  <c r="AG9" i="13"/>
  <c r="Z64" i="13" s="1"/>
  <c r="AG8" i="13"/>
  <c r="Z63" i="13" s="1"/>
  <c r="AG7" i="13"/>
  <c r="Y62" i="13" s="1"/>
  <c r="AG6" i="13"/>
  <c r="Y61" i="13" s="1"/>
  <c r="AG5" i="13"/>
  <c r="Y60" i="13" s="1"/>
  <c r="AG4" i="13"/>
  <c r="Y59" i="13" s="1"/>
  <c r="AD5" i="13"/>
  <c r="AD6" i="13"/>
  <c r="AD7" i="13"/>
  <c r="AD8" i="13"/>
  <c r="AD9" i="13"/>
  <c r="AD10" i="13"/>
  <c r="AD11" i="13"/>
  <c r="AD12" i="13"/>
  <c r="AD13" i="13"/>
  <c r="AD14" i="13"/>
  <c r="AD15" i="13"/>
  <c r="AD16" i="13"/>
  <c r="AD17" i="13"/>
  <c r="AD18" i="13"/>
  <c r="AD19" i="13"/>
  <c r="AD20" i="13"/>
  <c r="AD21" i="13"/>
  <c r="AD22" i="13"/>
  <c r="AD23" i="13"/>
  <c r="AD24" i="13"/>
  <c r="AD25" i="13"/>
  <c r="AD26" i="13"/>
  <c r="AD27" i="13"/>
  <c r="AD28" i="13"/>
  <c r="AD29" i="13"/>
  <c r="AD30" i="13"/>
  <c r="AD4" i="13"/>
  <c r="AA7" i="13"/>
  <c r="Z35" i="13" s="1"/>
  <c r="AA5" i="13"/>
  <c r="Z33" i="13" s="1"/>
  <c r="AA6" i="13"/>
  <c r="Z34" i="13" s="1"/>
  <c r="AA8" i="13"/>
  <c r="Z36" i="13" s="1"/>
  <c r="AA9" i="13"/>
  <c r="Z37" i="13" s="1"/>
  <c r="AA10" i="13"/>
  <c r="Z38" i="13" s="1"/>
  <c r="AA11" i="13"/>
  <c r="Z39" i="13" s="1"/>
  <c r="AA12" i="13"/>
  <c r="Z40" i="13" s="1"/>
  <c r="AA13" i="13"/>
  <c r="Z41" i="13" s="1"/>
  <c r="AA14" i="13"/>
  <c r="Z42" i="13" s="1"/>
  <c r="AA15" i="13"/>
  <c r="Z43" i="13" s="1"/>
  <c r="AA16" i="13"/>
  <c r="Z44" i="13" s="1"/>
  <c r="AA17" i="13"/>
  <c r="Z45" i="13" s="1"/>
  <c r="AA18" i="13"/>
  <c r="Z46" i="13" s="1"/>
  <c r="AA19" i="13"/>
  <c r="Z47" i="13" s="1"/>
  <c r="AA20" i="13"/>
  <c r="Z48" i="13" s="1"/>
  <c r="AA21" i="13"/>
  <c r="Z49" i="13" s="1"/>
  <c r="AA22" i="13"/>
  <c r="Z50" i="13" s="1"/>
  <c r="AA23" i="13"/>
  <c r="Z51" i="13" s="1"/>
  <c r="AA24" i="13"/>
  <c r="Z52" i="13" s="1"/>
  <c r="AA25" i="13"/>
  <c r="Z53" i="13" s="1"/>
  <c r="AA26" i="13"/>
  <c r="Z54" i="13" s="1"/>
  <c r="AA27" i="13"/>
  <c r="Z55" i="13" s="1"/>
  <c r="AA28" i="13"/>
  <c r="Z56" i="13" s="1"/>
  <c r="AA29" i="13"/>
  <c r="Z57" i="13" s="1"/>
  <c r="AA30" i="13"/>
  <c r="Z58" i="13" s="1"/>
  <c r="AA4" i="13"/>
  <c r="Z32" i="13" s="1"/>
  <c r="K10" i="14"/>
  <c r="AN8" i="18" s="1"/>
  <c r="K7" i="14"/>
  <c r="AN5" i="18" s="1"/>
  <c r="K4" i="14"/>
  <c r="AN2" i="18" s="1"/>
  <c r="AB25" i="12"/>
  <c r="AB28" i="12"/>
  <c r="Q25" i="12"/>
  <c r="Q28" i="12"/>
  <c r="P25" i="12"/>
  <c r="P28" i="12"/>
  <c r="M28" i="12"/>
  <c r="N28" i="12"/>
  <c r="O28" i="12"/>
  <c r="AH5" i="16"/>
  <c r="AI5" i="16"/>
  <c r="AH6" i="16"/>
  <c r="AI6" i="16"/>
  <c r="AH7" i="16"/>
  <c r="AI7" i="16"/>
  <c r="AH8" i="16"/>
  <c r="AI8" i="16"/>
  <c r="AH9" i="16"/>
  <c r="AI9" i="16"/>
  <c r="AH10" i="16"/>
  <c r="AI10" i="16"/>
  <c r="AH11" i="16"/>
  <c r="AI11" i="16"/>
  <c r="AH12" i="16"/>
  <c r="AI12" i="16"/>
  <c r="AH13" i="16"/>
  <c r="AI13" i="16"/>
  <c r="AH14" i="16"/>
  <c r="AI14" i="16"/>
  <c r="AH15" i="16"/>
  <c r="AI15" i="16"/>
  <c r="AH16" i="16"/>
  <c r="AI16" i="16"/>
  <c r="AH17" i="16"/>
  <c r="AI17" i="16"/>
  <c r="AH18" i="16"/>
  <c r="AI18" i="16"/>
  <c r="AH19" i="16"/>
  <c r="AI19" i="16"/>
  <c r="AH20" i="16"/>
  <c r="AI20" i="16"/>
  <c r="AH21" i="16"/>
  <c r="AI21" i="16"/>
  <c r="AH22" i="16"/>
  <c r="AI22" i="16"/>
  <c r="AH23" i="16"/>
  <c r="AI23" i="16"/>
  <c r="AH24" i="16"/>
  <c r="AI24" i="16"/>
  <c r="AH25" i="16"/>
  <c r="AI25" i="16"/>
  <c r="AH26" i="16"/>
  <c r="AI26" i="16"/>
  <c r="AH27" i="16"/>
  <c r="AI27" i="16"/>
  <c r="AH28" i="16"/>
  <c r="AI28" i="16"/>
  <c r="AH29" i="16"/>
  <c r="AI29" i="16"/>
  <c r="AH30" i="16"/>
  <c r="AI30" i="16"/>
  <c r="AI4" i="16"/>
  <c r="AH4" i="16"/>
  <c r="J5" i="13"/>
  <c r="K5" i="13" s="1"/>
  <c r="J6" i="13"/>
  <c r="K6" i="13" s="1"/>
  <c r="J7" i="13"/>
  <c r="K7" i="13" s="1"/>
  <c r="J8" i="13"/>
  <c r="K8" i="13" s="1"/>
  <c r="J9" i="13"/>
  <c r="K9" i="13" s="1"/>
  <c r="J10" i="13"/>
  <c r="K10" i="13" s="1"/>
  <c r="J11" i="13"/>
  <c r="K11" i="13" s="1"/>
  <c r="J12" i="13"/>
  <c r="K12" i="13" s="1"/>
  <c r="J13" i="13"/>
  <c r="K13" i="13" s="1"/>
  <c r="J14" i="13"/>
  <c r="K14" i="13" s="1"/>
  <c r="J15" i="13"/>
  <c r="K15" i="13" s="1"/>
  <c r="J16" i="13"/>
  <c r="K16" i="13" s="1"/>
  <c r="J17" i="13"/>
  <c r="K17" i="13" s="1"/>
  <c r="J18" i="13"/>
  <c r="K18" i="13" s="1"/>
  <c r="J19" i="13"/>
  <c r="K19" i="13" s="1"/>
  <c r="J20" i="13"/>
  <c r="K20" i="13" s="1"/>
  <c r="J21" i="13"/>
  <c r="K21" i="13" s="1"/>
  <c r="J22" i="13"/>
  <c r="K22" i="13" s="1"/>
  <c r="J23" i="13"/>
  <c r="K23" i="13" s="1"/>
  <c r="J24" i="13"/>
  <c r="K24" i="13" s="1"/>
  <c r="J25" i="13"/>
  <c r="K25" i="13" s="1"/>
  <c r="J26" i="13"/>
  <c r="K26" i="13" s="1"/>
  <c r="J27" i="13"/>
  <c r="K27" i="13" s="1"/>
  <c r="J28" i="13"/>
  <c r="K28" i="13" s="1"/>
  <c r="J29" i="13"/>
  <c r="K29" i="13" s="1"/>
  <c r="J30" i="13"/>
  <c r="K30" i="13" s="1"/>
  <c r="J4" i="13"/>
  <c r="K4" i="13" s="1"/>
  <c r="L2" i="14"/>
  <c r="V2" i="14"/>
  <c r="V5" i="14"/>
  <c r="V6" i="14"/>
  <c r="V7" i="14"/>
  <c r="V8" i="14"/>
  <c r="V9" i="14"/>
  <c r="V10" i="14"/>
  <c r="V11" i="14"/>
  <c r="V12" i="14"/>
  <c r="V13" i="14"/>
  <c r="V14" i="14"/>
  <c r="V15" i="14"/>
  <c r="V16" i="14"/>
  <c r="V17" i="14"/>
  <c r="V18" i="14"/>
  <c r="V19" i="14"/>
  <c r="V20" i="14"/>
  <c r="V21" i="14"/>
  <c r="V22" i="14"/>
  <c r="V23" i="14"/>
  <c r="V24" i="14"/>
  <c r="V25" i="14"/>
  <c r="V26" i="14"/>
  <c r="V27" i="14"/>
  <c r="V28" i="14"/>
  <c r="V29" i="14"/>
  <c r="V30" i="14"/>
  <c r="U5" i="14"/>
  <c r="U6" i="14"/>
  <c r="U7" i="14"/>
  <c r="U8" i="14"/>
  <c r="U9" i="14"/>
  <c r="U10" i="14"/>
  <c r="U11" i="14"/>
  <c r="U12" i="14"/>
  <c r="U13" i="14"/>
  <c r="U14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U27" i="14"/>
  <c r="U28" i="14"/>
  <c r="U29" i="14"/>
  <c r="U30" i="14"/>
  <c r="L5" i="14"/>
  <c r="L6" i="14"/>
  <c r="L7" i="14"/>
  <c r="L8" i="14"/>
  <c r="L9" i="14"/>
  <c r="L10" i="14"/>
  <c r="L11" i="14"/>
  <c r="L12" i="14"/>
  <c r="O12" i="14" s="1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4" i="14"/>
  <c r="K13" i="14"/>
  <c r="AN11" i="18" s="1"/>
  <c r="K16" i="14"/>
  <c r="AN14" i="18" s="1"/>
  <c r="K19" i="14"/>
  <c r="AN17" i="18" s="1"/>
  <c r="K22" i="14"/>
  <c r="M23" i="14" s="1"/>
  <c r="K25" i="14"/>
  <c r="AC27" i="14" s="1"/>
  <c r="K28" i="14"/>
  <c r="AN26" i="18" s="1"/>
  <c r="DU5" i="14"/>
  <c r="DV5" i="14"/>
  <c r="DW5" i="14"/>
  <c r="DX5" i="14"/>
  <c r="DU6" i="14"/>
  <c r="DV6" i="14"/>
  <c r="DW6" i="14"/>
  <c r="DX6" i="14"/>
  <c r="DU7" i="14"/>
  <c r="DV7" i="14"/>
  <c r="DW7" i="14"/>
  <c r="DX7" i="14"/>
  <c r="DU8" i="14"/>
  <c r="DV8" i="14"/>
  <c r="DW8" i="14"/>
  <c r="DX8" i="14"/>
  <c r="DU9" i="14"/>
  <c r="DV9" i="14"/>
  <c r="DW9" i="14"/>
  <c r="DX9" i="14"/>
  <c r="DU10" i="14"/>
  <c r="DV10" i="14"/>
  <c r="DW10" i="14"/>
  <c r="DX10" i="14"/>
  <c r="DU11" i="14"/>
  <c r="DV11" i="14"/>
  <c r="DW11" i="14"/>
  <c r="DX11" i="14"/>
  <c r="DU12" i="14"/>
  <c r="DV12" i="14"/>
  <c r="DW12" i="14"/>
  <c r="DX12" i="14"/>
  <c r="DU13" i="14"/>
  <c r="DV13" i="14"/>
  <c r="DW13" i="14"/>
  <c r="DX13" i="14"/>
  <c r="DU14" i="14"/>
  <c r="DV14" i="14"/>
  <c r="DW14" i="14"/>
  <c r="DX14" i="14"/>
  <c r="DU15" i="14"/>
  <c r="DV15" i="14"/>
  <c r="DW15" i="14"/>
  <c r="DX15" i="14"/>
  <c r="DU16" i="14"/>
  <c r="DV16" i="14"/>
  <c r="DW16" i="14"/>
  <c r="DX16" i="14"/>
  <c r="DU17" i="14"/>
  <c r="DV17" i="14"/>
  <c r="DW17" i="14"/>
  <c r="DX17" i="14"/>
  <c r="DU18" i="14"/>
  <c r="DV18" i="14"/>
  <c r="DW18" i="14"/>
  <c r="DX18" i="14"/>
  <c r="DU19" i="14"/>
  <c r="DV19" i="14"/>
  <c r="DW19" i="14"/>
  <c r="DX19" i="14"/>
  <c r="DU20" i="14"/>
  <c r="DV20" i="14"/>
  <c r="DW20" i="14"/>
  <c r="DX20" i="14"/>
  <c r="DU21" i="14"/>
  <c r="DV21" i="14"/>
  <c r="DW21" i="14"/>
  <c r="DX21" i="14"/>
  <c r="DU22" i="14"/>
  <c r="DV22" i="14"/>
  <c r="DW22" i="14"/>
  <c r="DX22" i="14"/>
  <c r="DU23" i="14"/>
  <c r="DV23" i="14"/>
  <c r="DW23" i="14"/>
  <c r="DX23" i="14"/>
  <c r="DU24" i="14"/>
  <c r="DV24" i="14"/>
  <c r="DW24" i="14"/>
  <c r="DX24" i="14"/>
  <c r="DU25" i="14"/>
  <c r="DV25" i="14"/>
  <c r="DW25" i="14"/>
  <c r="DX25" i="14"/>
  <c r="DU26" i="14"/>
  <c r="DV26" i="14"/>
  <c r="DW26" i="14"/>
  <c r="DX26" i="14"/>
  <c r="DU27" i="14"/>
  <c r="DV27" i="14"/>
  <c r="DW27" i="14"/>
  <c r="DX27" i="14"/>
  <c r="DU28" i="14"/>
  <c r="DV28" i="14"/>
  <c r="DW28" i="14"/>
  <c r="DX28" i="14"/>
  <c r="DU29" i="14"/>
  <c r="DV29" i="14"/>
  <c r="DW29" i="14"/>
  <c r="DX29" i="14"/>
  <c r="DU30" i="14"/>
  <c r="DV30" i="14"/>
  <c r="DW30" i="14"/>
  <c r="DX30" i="14"/>
  <c r="DX4" i="14"/>
  <c r="DW4" i="14"/>
  <c r="DV4" i="14"/>
  <c r="DU4" i="14"/>
  <c r="DQ5" i="14"/>
  <c r="DR5" i="14"/>
  <c r="DS5" i="14"/>
  <c r="DT5" i="14"/>
  <c r="DQ6" i="14"/>
  <c r="DR6" i="14"/>
  <c r="DS6" i="14"/>
  <c r="DT6" i="14"/>
  <c r="DQ7" i="14"/>
  <c r="DR7" i="14"/>
  <c r="DS7" i="14"/>
  <c r="DT7" i="14"/>
  <c r="DQ8" i="14"/>
  <c r="DR8" i="14"/>
  <c r="DS8" i="14"/>
  <c r="DT8" i="14"/>
  <c r="DQ9" i="14"/>
  <c r="DR9" i="14"/>
  <c r="DS9" i="14"/>
  <c r="DT9" i="14"/>
  <c r="DQ10" i="14"/>
  <c r="DR10" i="14"/>
  <c r="DS10" i="14"/>
  <c r="DT10" i="14"/>
  <c r="DQ11" i="14"/>
  <c r="DR11" i="14"/>
  <c r="DS11" i="14"/>
  <c r="DT11" i="14"/>
  <c r="DQ12" i="14"/>
  <c r="DR12" i="14"/>
  <c r="DS12" i="14"/>
  <c r="DT12" i="14"/>
  <c r="DQ13" i="14"/>
  <c r="DR13" i="14"/>
  <c r="DS13" i="14"/>
  <c r="DT13" i="14"/>
  <c r="DQ14" i="14"/>
  <c r="DR14" i="14"/>
  <c r="DS14" i="14"/>
  <c r="DT14" i="14"/>
  <c r="DQ15" i="14"/>
  <c r="DR15" i="14"/>
  <c r="DS15" i="14"/>
  <c r="DT15" i="14"/>
  <c r="DQ16" i="14"/>
  <c r="DR16" i="14"/>
  <c r="DS16" i="14"/>
  <c r="DT16" i="14"/>
  <c r="DQ17" i="14"/>
  <c r="DR17" i="14"/>
  <c r="DS17" i="14"/>
  <c r="DT17" i="14"/>
  <c r="DQ18" i="14"/>
  <c r="DR18" i="14"/>
  <c r="DS18" i="14"/>
  <c r="DT18" i="14"/>
  <c r="DQ19" i="14"/>
  <c r="DR19" i="14"/>
  <c r="DS19" i="14"/>
  <c r="DT19" i="14"/>
  <c r="DQ20" i="14"/>
  <c r="DR20" i="14"/>
  <c r="DS20" i="14"/>
  <c r="DT20" i="14"/>
  <c r="DQ21" i="14"/>
  <c r="DR21" i="14"/>
  <c r="DS21" i="14"/>
  <c r="DT21" i="14"/>
  <c r="DQ22" i="14"/>
  <c r="DR22" i="14"/>
  <c r="DS22" i="14"/>
  <c r="DT22" i="14"/>
  <c r="DQ23" i="14"/>
  <c r="DR23" i="14"/>
  <c r="DS23" i="14"/>
  <c r="DT23" i="14"/>
  <c r="DQ24" i="14"/>
  <c r="DR24" i="14"/>
  <c r="DS24" i="14"/>
  <c r="DT24" i="14"/>
  <c r="DQ25" i="14"/>
  <c r="DR25" i="14"/>
  <c r="DS25" i="14"/>
  <c r="DT25" i="14"/>
  <c r="DQ26" i="14"/>
  <c r="DR26" i="14"/>
  <c r="DS26" i="14"/>
  <c r="DT26" i="14"/>
  <c r="DQ27" i="14"/>
  <c r="DR27" i="14"/>
  <c r="DS27" i="14"/>
  <c r="DT27" i="14"/>
  <c r="DQ28" i="14"/>
  <c r="DR28" i="14"/>
  <c r="DS28" i="14"/>
  <c r="DT28" i="14"/>
  <c r="DQ29" i="14"/>
  <c r="DR29" i="14"/>
  <c r="DS29" i="14"/>
  <c r="DT29" i="14"/>
  <c r="DQ30" i="14"/>
  <c r="DR30" i="14"/>
  <c r="DS30" i="14"/>
  <c r="DT30" i="14"/>
  <c r="DT4" i="14"/>
  <c r="DS4" i="14"/>
  <c r="DR4" i="14"/>
  <c r="DQ4" i="14"/>
  <c r="DN5" i="14"/>
  <c r="DO5" i="14"/>
  <c r="DP5" i="14"/>
  <c r="DN6" i="14"/>
  <c r="DO6" i="14"/>
  <c r="DP6" i="14"/>
  <c r="DN7" i="14"/>
  <c r="DO7" i="14"/>
  <c r="DP7" i="14"/>
  <c r="DN8" i="14"/>
  <c r="DO8" i="14"/>
  <c r="DP8" i="14"/>
  <c r="DN9" i="14"/>
  <c r="DO9" i="14"/>
  <c r="DP9" i="14"/>
  <c r="DN10" i="14"/>
  <c r="DO10" i="14"/>
  <c r="DP10" i="14"/>
  <c r="DN11" i="14"/>
  <c r="DO11" i="14"/>
  <c r="DP11" i="14"/>
  <c r="DN12" i="14"/>
  <c r="DO12" i="14"/>
  <c r="DP12" i="14"/>
  <c r="DN13" i="14"/>
  <c r="DO13" i="14"/>
  <c r="DP13" i="14"/>
  <c r="DN14" i="14"/>
  <c r="DO14" i="14"/>
  <c r="DP14" i="14"/>
  <c r="DN15" i="14"/>
  <c r="DO15" i="14"/>
  <c r="DP15" i="14"/>
  <c r="DN16" i="14"/>
  <c r="DO16" i="14"/>
  <c r="DP16" i="14"/>
  <c r="DN17" i="14"/>
  <c r="DO17" i="14"/>
  <c r="DP17" i="14"/>
  <c r="DN18" i="14"/>
  <c r="DO18" i="14"/>
  <c r="DP18" i="14"/>
  <c r="DN19" i="14"/>
  <c r="DO19" i="14"/>
  <c r="DP19" i="14"/>
  <c r="DN20" i="14"/>
  <c r="DO20" i="14"/>
  <c r="DP20" i="14"/>
  <c r="DN21" i="14"/>
  <c r="DO21" i="14"/>
  <c r="DP21" i="14"/>
  <c r="DN22" i="14"/>
  <c r="DO22" i="14"/>
  <c r="DP22" i="14"/>
  <c r="DN23" i="14"/>
  <c r="DO23" i="14"/>
  <c r="DP23" i="14"/>
  <c r="DN24" i="14"/>
  <c r="DO24" i="14"/>
  <c r="DP24" i="14"/>
  <c r="DN25" i="14"/>
  <c r="DO25" i="14"/>
  <c r="DP25" i="14"/>
  <c r="DN26" i="14"/>
  <c r="DO26" i="14"/>
  <c r="DP26" i="14"/>
  <c r="DN27" i="14"/>
  <c r="DO27" i="14"/>
  <c r="DP27" i="14"/>
  <c r="DN28" i="14"/>
  <c r="DO28" i="14"/>
  <c r="DP28" i="14"/>
  <c r="DN29" i="14"/>
  <c r="DO29" i="14"/>
  <c r="DP29" i="14"/>
  <c r="DN30" i="14"/>
  <c r="DO30" i="14"/>
  <c r="DP30" i="14"/>
  <c r="DP4" i="14"/>
  <c r="DO4" i="14"/>
  <c r="DN4" i="14"/>
  <c r="DM5" i="14"/>
  <c r="DM6" i="14"/>
  <c r="DM7" i="14"/>
  <c r="DM8" i="14"/>
  <c r="DM9" i="14"/>
  <c r="DM10" i="14"/>
  <c r="DM11" i="14"/>
  <c r="DM12" i="14"/>
  <c r="DM13" i="14"/>
  <c r="DM14" i="14"/>
  <c r="DM15" i="14"/>
  <c r="DM16" i="14"/>
  <c r="DM17" i="14"/>
  <c r="DM18" i="14"/>
  <c r="DM19" i="14"/>
  <c r="DM20" i="14"/>
  <c r="DM21" i="14"/>
  <c r="DM22" i="14"/>
  <c r="DM23" i="14"/>
  <c r="DM24" i="14"/>
  <c r="DM25" i="14"/>
  <c r="DM26" i="14"/>
  <c r="DM27" i="14"/>
  <c r="DM28" i="14"/>
  <c r="DM29" i="14"/>
  <c r="DM30" i="14"/>
  <c r="DM4" i="14"/>
  <c r="DK5" i="14"/>
  <c r="DK6" i="14"/>
  <c r="DK7" i="14"/>
  <c r="DK8" i="14"/>
  <c r="DK9" i="14"/>
  <c r="DK10" i="14"/>
  <c r="DK11" i="14"/>
  <c r="DK12" i="14"/>
  <c r="DK13" i="14"/>
  <c r="DK14" i="14"/>
  <c r="DK15" i="14"/>
  <c r="DK16" i="14"/>
  <c r="DK17" i="14"/>
  <c r="DK18" i="14"/>
  <c r="DK19" i="14"/>
  <c r="DK20" i="14"/>
  <c r="DK21" i="14"/>
  <c r="DK22" i="14"/>
  <c r="DK23" i="14"/>
  <c r="DK24" i="14"/>
  <c r="DK25" i="14"/>
  <c r="DK26" i="14"/>
  <c r="DK27" i="14"/>
  <c r="DK28" i="14"/>
  <c r="DK29" i="14"/>
  <c r="DK30" i="14"/>
  <c r="DK4" i="14"/>
  <c r="DJ5" i="14"/>
  <c r="DJ6" i="14"/>
  <c r="DJ7" i="14"/>
  <c r="DJ8" i="14"/>
  <c r="DJ9" i="14"/>
  <c r="DJ10" i="14"/>
  <c r="DJ11" i="14"/>
  <c r="DJ12" i="14"/>
  <c r="DJ13" i="14"/>
  <c r="DJ14" i="14"/>
  <c r="DJ15" i="14"/>
  <c r="DJ16" i="14"/>
  <c r="DJ17" i="14"/>
  <c r="DJ18" i="14"/>
  <c r="DJ19" i="14"/>
  <c r="DJ20" i="14"/>
  <c r="DJ21" i="14"/>
  <c r="DJ22" i="14"/>
  <c r="DJ23" i="14"/>
  <c r="DJ24" i="14"/>
  <c r="DJ25" i="14"/>
  <c r="DJ26" i="14"/>
  <c r="DJ27" i="14"/>
  <c r="DJ28" i="14"/>
  <c r="DJ29" i="14"/>
  <c r="DJ30" i="14"/>
  <c r="DJ4" i="14"/>
  <c r="DH5" i="14"/>
  <c r="DH6" i="14"/>
  <c r="DH7" i="14"/>
  <c r="DH8" i="14"/>
  <c r="DH9" i="14"/>
  <c r="DH10" i="14"/>
  <c r="DH11" i="14"/>
  <c r="DH12" i="14"/>
  <c r="DH13" i="14"/>
  <c r="DH14" i="14"/>
  <c r="DH15" i="14"/>
  <c r="DH16" i="14"/>
  <c r="DH17" i="14"/>
  <c r="DH18" i="14"/>
  <c r="DH19" i="14"/>
  <c r="DH20" i="14"/>
  <c r="DH21" i="14"/>
  <c r="DH22" i="14"/>
  <c r="DH23" i="14"/>
  <c r="DH24" i="14"/>
  <c r="DH25" i="14"/>
  <c r="DH26" i="14"/>
  <c r="DH27" i="14"/>
  <c r="DH28" i="14"/>
  <c r="DH29" i="14"/>
  <c r="DH30" i="14"/>
  <c r="DH4" i="14"/>
  <c r="DG6" i="14"/>
  <c r="DG7" i="14"/>
  <c r="DG8" i="14"/>
  <c r="DG9" i="14"/>
  <c r="DG10" i="14"/>
  <c r="DG11" i="14"/>
  <c r="DG12" i="14"/>
  <c r="DG13" i="14"/>
  <c r="DG14" i="14"/>
  <c r="DG15" i="14"/>
  <c r="DG16" i="14"/>
  <c r="DG17" i="14"/>
  <c r="DG18" i="14"/>
  <c r="DG19" i="14"/>
  <c r="DG20" i="14"/>
  <c r="DG21" i="14"/>
  <c r="DG22" i="14"/>
  <c r="DG23" i="14"/>
  <c r="DG24" i="14"/>
  <c r="DG25" i="14"/>
  <c r="DG26" i="14"/>
  <c r="DG27" i="14"/>
  <c r="DG28" i="14"/>
  <c r="DG29" i="14"/>
  <c r="DG30" i="14"/>
  <c r="DG5" i="14"/>
  <c r="DG4" i="14"/>
  <c r="AG38" i="14"/>
  <c r="AG37" i="14"/>
  <c r="AG36" i="14"/>
  <c r="AG35" i="14"/>
  <c r="DB4" i="14"/>
  <c r="DD4" i="14"/>
  <c r="DE4" i="14"/>
  <c r="DB5" i="14"/>
  <c r="DD5" i="14"/>
  <c r="DE5" i="14"/>
  <c r="DB6" i="14"/>
  <c r="DD6" i="14"/>
  <c r="DE6" i="14"/>
  <c r="DB7" i="14"/>
  <c r="DD7" i="14"/>
  <c r="DE7" i="14"/>
  <c r="DB8" i="14"/>
  <c r="DD8" i="14"/>
  <c r="DE8" i="14"/>
  <c r="DB9" i="14"/>
  <c r="DD9" i="14"/>
  <c r="DE9" i="14"/>
  <c r="DB10" i="14"/>
  <c r="DD10" i="14"/>
  <c r="DE10" i="14"/>
  <c r="DB11" i="14"/>
  <c r="DD11" i="14"/>
  <c r="DE11" i="14"/>
  <c r="DB12" i="14"/>
  <c r="DD12" i="14"/>
  <c r="DE12" i="14"/>
  <c r="DB13" i="14"/>
  <c r="DD13" i="14"/>
  <c r="DE13" i="14"/>
  <c r="DB14" i="14"/>
  <c r="DD14" i="14"/>
  <c r="DE14" i="14"/>
  <c r="DB15" i="14"/>
  <c r="DD15" i="14"/>
  <c r="DE15" i="14"/>
  <c r="DB16" i="14"/>
  <c r="DD16" i="14"/>
  <c r="DE16" i="14"/>
  <c r="DB17" i="14"/>
  <c r="DD17" i="14"/>
  <c r="DE17" i="14"/>
  <c r="DB18" i="14"/>
  <c r="DD18" i="14"/>
  <c r="DE18" i="14"/>
  <c r="DB19" i="14"/>
  <c r="DD19" i="14"/>
  <c r="DE19" i="14"/>
  <c r="DB20" i="14"/>
  <c r="DD20" i="14"/>
  <c r="DE20" i="14"/>
  <c r="DB21" i="14"/>
  <c r="DD21" i="14"/>
  <c r="DE21" i="14"/>
  <c r="DB22" i="14"/>
  <c r="DD22" i="14"/>
  <c r="DE22" i="14"/>
  <c r="DB23" i="14"/>
  <c r="DD23" i="14"/>
  <c r="DE23" i="14"/>
  <c r="DB24" i="14"/>
  <c r="DD24" i="14"/>
  <c r="DE24" i="14"/>
  <c r="DB25" i="14"/>
  <c r="DD25" i="14"/>
  <c r="DE25" i="14"/>
  <c r="DB26" i="14"/>
  <c r="DD26" i="14"/>
  <c r="DE26" i="14"/>
  <c r="DB27" i="14"/>
  <c r="DD27" i="14"/>
  <c r="DE27" i="14"/>
  <c r="DB28" i="14"/>
  <c r="DD28" i="14"/>
  <c r="DE28" i="14"/>
  <c r="DB29" i="14"/>
  <c r="DD29" i="14"/>
  <c r="DE29" i="14"/>
  <c r="DB30" i="14"/>
  <c r="DD30" i="14"/>
  <c r="DE30" i="14"/>
  <c r="DA5" i="14"/>
  <c r="DA6" i="14"/>
  <c r="DA7" i="14"/>
  <c r="DA8" i="14"/>
  <c r="DA9" i="14"/>
  <c r="DA10" i="14"/>
  <c r="DA11" i="14"/>
  <c r="DA12" i="14"/>
  <c r="DA13" i="14"/>
  <c r="DA14" i="14"/>
  <c r="DA15" i="14"/>
  <c r="DA16" i="14"/>
  <c r="DA17" i="14"/>
  <c r="DA18" i="14"/>
  <c r="DA19" i="14"/>
  <c r="DA20" i="14"/>
  <c r="DA21" i="14"/>
  <c r="DA22" i="14"/>
  <c r="DA23" i="14"/>
  <c r="DA24" i="14"/>
  <c r="DA25" i="14"/>
  <c r="DA26" i="14"/>
  <c r="DA27" i="14"/>
  <c r="DA28" i="14"/>
  <c r="DA29" i="14"/>
  <c r="DA30" i="14"/>
  <c r="DA4" i="14"/>
  <c r="CV4" i="14"/>
  <c r="CX4" i="14"/>
  <c r="CY4" i="14"/>
  <c r="CV5" i="14"/>
  <c r="CX5" i="14"/>
  <c r="CY5" i="14"/>
  <c r="CV6" i="14"/>
  <c r="CX6" i="14"/>
  <c r="CY6" i="14"/>
  <c r="CV7" i="14"/>
  <c r="CX7" i="14"/>
  <c r="CY7" i="14"/>
  <c r="CV8" i="14"/>
  <c r="CX8" i="14"/>
  <c r="CY8" i="14"/>
  <c r="CV9" i="14"/>
  <c r="CX9" i="14"/>
  <c r="CY9" i="14"/>
  <c r="CV10" i="14"/>
  <c r="CX10" i="14"/>
  <c r="CY10" i="14"/>
  <c r="CV11" i="14"/>
  <c r="CX11" i="14"/>
  <c r="CY11" i="14"/>
  <c r="CV12" i="14"/>
  <c r="CX12" i="14"/>
  <c r="CY12" i="14"/>
  <c r="CV13" i="14"/>
  <c r="CX13" i="14"/>
  <c r="CY13" i="14"/>
  <c r="CV14" i="14"/>
  <c r="CX14" i="14"/>
  <c r="CY14" i="14"/>
  <c r="CV15" i="14"/>
  <c r="CX15" i="14"/>
  <c r="CY15" i="14"/>
  <c r="CV16" i="14"/>
  <c r="CX16" i="14"/>
  <c r="CY16" i="14"/>
  <c r="CV17" i="14"/>
  <c r="CX17" i="14"/>
  <c r="CY17" i="14"/>
  <c r="CV18" i="14"/>
  <c r="CX18" i="14"/>
  <c r="CY18" i="14"/>
  <c r="CV19" i="14"/>
  <c r="CX19" i="14"/>
  <c r="CY19" i="14"/>
  <c r="CV20" i="14"/>
  <c r="CX20" i="14"/>
  <c r="CY20" i="14"/>
  <c r="CV21" i="14"/>
  <c r="CX21" i="14"/>
  <c r="CY21" i="14"/>
  <c r="CV22" i="14"/>
  <c r="CX22" i="14"/>
  <c r="CY22" i="14"/>
  <c r="CV23" i="14"/>
  <c r="CX23" i="14"/>
  <c r="CY23" i="14"/>
  <c r="CV24" i="14"/>
  <c r="CX24" i="14"/>
  <c r="CY24" i="14"/>
  <c r="CV25" i="14"/>
  <c r="CX25" i="14"/>
  <c r="CY25" i="14"/>
  <c r="CV26" i="14"/>
  <c r="CX26" i="14"/>
  <c r="CY26" i="14"/>
  <c r="CV27" i="14"/>
  <c r="CX27" i="14"/>
  <c r="CY27" i="14"/>
  <c r="CV28" i="14"/>
  <c r="CX28" i="14"/>
  <c r="CY28" i="14"/>
  <c r="CV29" i="14"/>
  <c r="CX29" i="14"/>
  <c r="CY29" i="14"/>
  <c r="CV30" i="14"/>
  <c r="CX30" i="14"/>
  <c r="CY30" i="14"/>
  <c r="CU5" i="14"/>
  <c r="CU6" i="14"/>
  <c r="CU7" i="14"/>
  <c r="CU8" i="14"/>
  <c r="CW8" i="14" s="1"/>
  <c r="CU9" i="14"/>
  <c r="CU10" i="14"/>
  <c r="CU11" i="14"/>
  <c r="CU12" i="14"/>
  <c r="CU13" i="14"/>
  <c r="CU14" i="14"/>
  <c r="CW14" i="14" s="1"/>
  <c r="CU15" i="14"/>
  <c r="CU16" i="14"/>
  <c r="CU17" i="14"/>
  <c r="CU18" i="14"/>
  <c r="CU19" i="14"/>
  <c r="CU20" i="14"/>
  <c r="CW20" i="14" s="1"/>
  <c r="CU21" i="14"/>
  <c r="CU22" i="14"/>
  <c r="CU23" i="14"/>
  <c r="CU24" i="14"/>
  <c r="CU25" i="14"/>
  <c r="CU26" i="14"/>
  <c r="CW26" i="14" s="1"/>
  <c r="CU27" i="14"/>
  <c r="CU28" i="14"/>
  <c r="CU29" i="14"/>
  <c r="CU30" i="14"/>
  <c r="CU4" i="14"/>
  <c r="EP7" i="14"/>
  <c r="EQ7" i="14" s="1"/>
  <c r="EV30" i="14"/>
  <c r="EW30" i="14" s="1"/>
  <c r="ET30" i="14"/>
  <c r="EU30" i="14" s="1"/>
  <c r="ER30" i="14"/>
  <c r="ES30" i="14" s="1"/>
  <c r="EP30" i="14"/>
  <c r="EQ30" i="14" s="1"/>
  <c r="AA30" i="14"/>
  <c r="AB30" i="14" s="1"/>
  <c r="G30" i="14"/>
  <c r="H30" i="14" s="1"/>
  <c r="EV29" i="14"/>
  <c r="EW29" i="14" s="1"/>
  <c r="ET29" i="14"/>
  <c r="EU29" i="14" s="1"/>
  <c r="ER29" i="14"/>
  <c r="ES29" i="14" s="1"/>
  <c r="EP29" i="14"/>
  <c r="EQ29" i="14" s="1"/>
  <c r="AA29" i="14"/>
  <c r="AB29" i="14" s="1"/>
  <c r="G29" i="14"/>
  <c r="H29" i="14" s="1"/>
  <c r="EV28" i="14"/>
  <c r="EW28" i="14" s="1"/>
  <c r="ET28" i="14"/>
  <c r="EU28" i="14" s="1"/>
  <c r="ER28" i="14"/>
  <c r="ES28" i="14" s="1"/>
  <c r="EP28" i="14"/>
  <c r="EQ28" i="14" s="1"/>
  <c r="AA28" i="14"/>
  <c r="AB28" i="14" s="1"/>
  <c r="G28" i="14"/>
  <c r="H28" i="14" s="1"/>
  <c r="EV27" i="14"/>
  <c r="EW27" i="14" s="1"/>
  <c r="ET27" i="14"/>
  <c r="EU27" i="14" s="1"/>
  <c r="ER27" i="14"/>
  <c r="ES27" i="14" s="1"/>
  <c r="EP27" i="14"/>
  <c r="EQ27" i="14" s="1"/>
  <c r="AA27" i="14"/>
  <c r="AB27" i="14" s="1"/>
  <c r="G27" i="14"/>
  <c r="H27" i="14" s="1"/>
  <c r="EV26" i="14"/>
  <c r="EW26" i="14" s="1"/>
  <c r="ET26" i="14"/>
  <c r="EU26" i="14" s="1"/>
  <c r="ER26" i="14"/>
  <c r="ES26" i="14" s="1"/>
  <c r="EP26" i="14"/>
  <c r="EQ26" i="14" s="1"/>
  <c r="AA26" i="14"/>
  <c r="AB26" i="14" s="1"/>
  <c r="G26" i="14"/>
  <c r="H26" i="14" s="1"/>
  <c r="EV25" i="14"/>
  <c r="EW25" i="14" s="1"/>
  <c r="ET25" i="14"/>
  <c r="EU25" i="14" s="1"/>
  <c r="ER25" i="14"/>
  <c r="ES25" i="14" s="1"/>
  <c r="EP25" i="14"/>
  <c r="EQ25" i="14" s="1"/>
  <c r="AA25" i="14"/>
  <c r="AB25" i="14" s="1"/>
  <c r="G25" i="14"/>
  <c r="H25" i="14" s="1"/>
  <c r="EV24" i="14"/>
  <c r="EW24" i="14" s="1"/>
  <c r="ET24" i="14"/>
  <c r="EU24" i="14" s="1"/>
  <c r="ER24" i="14"/>
  <c r="ES24" i="14" s="1"/>
  <c r="EP24" i="14"/>
  <c r="EQ24" i="14" s="1"/>
  <c r="AA24" i="14"/>
  <c r="AB24" i="14" s="1"/>
  <c r="G24" i="14"/>
  <c r="H24" i="14" s="1"/>
  <c r="EV23" i="14"/>
  <c r="EW23" i="14" s="1"/>
  <c r="ET23" i="14"/>
  <c r="EU23" i="14" s="1"/>
  <c r="ER23" i="14"/>
  <c r="ES23" i="14" s="1"/>
  <c r="EP23" i="14"/>
  <c r="EQ23" i="14" s="1"/>
  <c r="AA23" i="14"/>
  <c r="AB23" i="14" s="1"/>
  <c r="G23" i="14"/>
  <c r="H23" i="14" s="1"/>
  <c r="EV22" i="14"/>
  <c r="EW22" i="14" s="1"/>
  <c r="ET22" i="14"/>
  <c r="EU22" i="14" s="1"/>
  <c r="ER22" i="14"/>
  <c r="ES22" i="14" s="1"/>
  <c r="EP22" i="14"/>
  <c r="EQ22" i="14" s="1"/>
  <c r="AA22" i="14"/>
  <c r="AB22" i="14" s="1"/>
  <c r="G22" i="14"/>
  <c r="H22" i="14" s="1"/>
  <c r="EV21" i="14"/>
  <c r="EW21" i="14" s="1"/>
  <c r="ET21" i="14"/>
  <c r="EU21" i="14" s="1"/>
  <c r="ER21" i="14"/>
  <c r="ES21" i="14" s="1"/>
  <c r="EP21" i="14"/>
  <c r="EQ21" i="14" s="1"/>
  <c r="AA21" i="14"/>
  <c r="AB21" i="14" s="1"/>
  <c r="G21" i="14"/>
  <c r="H21" i="14" s="1"/>
  <c r="EV20" i="14"/>
  <c r="EW20" i="14" s="1"/>
  <c r="ET20" i="14"/>
  <c r="EU20" i="14" s="1"/>
  <c r="ER20" i="14"/>
  <c r="ES20" i="14" s="1"/>
  <c r="EP20" i="14"/>
  <c r="EQ20" i="14" s="1"/>
  <c r="AA20" i="14"/>
  <c r="AB20" i="14" s="1"/>
  <c r="G20" i="14"/>
  <c r="H20" i="14" s="1"/>
  <c r="EV19" i="14"/>
  <c r="EW19" i="14" s="1"/>
  <c r="ET19" i="14"/>
  <c r="EU19" i="14" s="1"/>
  <c r="ER19" i="14"/>
  <c r="ES19" i="14" s="1"/>
  <c r="EP19" i="14"/>
  <c r="EQ19" i="14" s="1"/>
  <c r="AA19" i="14"/>
  <c r="AB19" i="14" s="1"/>
  <c r="G19" i="14"/>
  <c r="H19" i="14" s="1"/>
  <c r="EV18" i="14"/>
  <c r="EW18" i="14" s="1"/>
  <c r="ET18" i="14"/>
  <c r="EU18" i="14" s="1"/>
  <c r="ER18" i="14"/>
  <c r="ES18" i="14" s="1"/>
  <c r="EP18" i="14"/>
  <c r="EQ18" i="14" s="1"/>
  <c r="AA18" i="14"/>
  <c r="AB18" i="14" s="1"/>
  <c r="G18" i="14"/>
  <c r="H18" i="14" s="1"/>
  <c r="EV17" i="14"/>
  <c r="EW17" i="14" s="1"/>
  <c r="ET17" i="14"/>
  <c r="EU17" i="14" s="1"/>
  <c r="ER17" i="14"/>
  <c r="ES17" i="14" s="1"/>
  <c r="EP17" i="14"/>
  <c r="EQ17" i="14" s="1"/>
  <c r="AA17" i="14"/>
  <c r="AB17" i="14" s="1"/>
  <c r="G17" i="14"/>
  <c r="H17" i="14" s="1"/>
  <c r="EV16" i="14"/>
  <c r="EW16" i="14" s="1"/>
  <c r="ET16" i="14"/>
  <c r="EU16" i="14" s="1"/>
  <c r="ER16" i="14"/>
  <c r="ES16" i="14" s="1"/>
  <c r="EP16" i="14"/>
  <c r="EQ16" i="14" s="1"/>
  <c r="AA16" i="14"/>
  <c r="AB16" i="14" s="1"/>
  <c r="G16" i="14"/>
  <c r="H16" i="14" s="1"/>
  <c r="EV15" i="14"/>
  <c r="EW15" i="14" s="1"/>
  <c r="ET15" i="14"/>
  <c r="EU15" i="14" s="1"/>
  <c r="ER15" i="14"/>
  <c r="ES15" i="14" s="1"/>
  <c r="EP15" i="14"/>
  <c r="EQ15" i="14" s="1"/>
  <c r="AA15" i="14"/>
  <c r="AB15" i="14" s="1"/>
  <c r="G15" i="14"/>
  <c r="H15" i="14" s="1"/>
  <c r="EV14" i="14"/>
  <c r="EW14" i="14" s="1"/>
  <c r="ET14" i="14"/>
  <c r="EU14" i="14" s="1"/>
  <c r="ER14" i="14"/>
  <c r="ES14" i="14" s="1"/>
  <c r="EP14" i="14"/>
  <c r="EQ14" i="14" s="1"/>
  <c r="AA14" i="14"/>
  <c r="AB14" i="14" s="1"/>
  <c r="G14" i="14"/>
  <c r="H14" i="14" s="1"/>
  <c r="EV13" i="14"/>
  <c r="EW13" i="14" s="1"/>
  <c r="ET13" i="14"/>
  <c r="EU13" i="14" s="1"/>
  <c r="ER13" i="14"/>
  <c r="ES13" i="14" s="1"/>
  <c r="EP13" i="14"/>
  <c r="EQ13" i="14" s="1"/>
  <c r="AA13" i="14"/>
  <c r="AB13" i="14" s="1"/>
  <c r="G13" i="14"/>
  <c r="H13" i="14" s="1"/>
  <c r="EV12" i="14"/>
  <c r="EW12" i="14" s="1"/>
  <c r="ET12" i="14"/>
  <c r="EU12" i="14" s="1"/>
  <c r="ER12" i="14"/>
  <c r="ES12" i="14" s="1"/>
  <c r="EP12" i="14"/>
  <c r="EQ12" i="14" s="1"/>
  <c r="AA12" i="14"/>
  <c r="AB12" i="14" s="1"/>
  <c r="G12" i="14"/>
  <c r="H12" i="14" s="1"/>
  <c r="EV11" i="14"/>
  <c r="EW11" i="14" s="1"/>
  <c r="ET11" i="14"/>
  <c r="EU11" i="14" s="1"/>
  <c r="ER11" i="14"/>
  <c r="ES11" i="14" s="1"/>
  <c r="EP11" i="14"/>
  <c r="EQ11" i="14" s="1"/>
  <c r="AA11" i="14"/>
  <c r="AB11" i="14" s="1"/>
  <c r="G11" i="14"/>
  <c r="H11" i="14" s="1"/>
  <c r="EV10" i="14"/>
  <c r="EW10" i="14" s="1"/>
  <c r="ET10" i="14"/>
  <c r="EU10" i="14" s="1"/>
  <c r="ER10" i="14"/>
  <c r="ES10" i="14" s="1"/>
  <c r="EP10" i="14"/>
  <c r="EQ10" i="14" s="1"/>
  <c r="AA10" i="14"/>
  <c r="AB10" i="14" s="1"/>
  <c r="G10" i="14"/>
  <c r="H10" i="14" s="1"/>
  <c r="EV9" i="14"/>
  <c r="EW9" i="14" s="1"/>
  <c r="ET9" i="14"/>
  <c r="EU9" i="14" s="1"/>
  <c r="ER9" i="14"/>
  <c r="ES9" i="14" s="1"/>
  <c r="EP9" i="14"/>
  <c r="EQ9" i="14" s="1"/>
  <c r="AA9" i="14"/>
  <c r="AB9" i="14" s="1"/>
  <c r="G9" i="14"/>
  <c r="H9" i="14" s="1"/>
  <c r="EV8" i="14"/>
  <c r="EW8" i="14" s="1"/>
  <c r="ET8" i="14"/>
  <c r="EU8" i="14" s="1"/>
  <c r="ER8" i="14"/>
  <c r="ES8" i="14" s="1"/>
  <c r="EP8" i="14"/>
  <c r="EQ8" i="14" s="1"/>
  <c r="AA8" i="14"/>
  <c r="AB8" i="14" s="1"/>
  <c r="G8" i="14"/>
  <c r="H8" i="14" s="1"/>
  <c r="EV7" i="14"/>
  <c r="EW7" i="14" s="1"/>
  <c r="ET7" i="14"/>
  <c r="EU7" i="14" s="1"/>
  <c r="ER7" i="14"/>
  <c r="ES7" i="14" s="1"/>
  <c r="AA7" i="14"/>
  <c r="AB7" i="14" s="1"/>
  <c r="G7" i="14"/>
  <c r="H7" i="14" s="1"/>
  <c r="EV6" i="14"/>
  <c r="EW6" i="14" s="1"/>
  <c r="ET6" i="14"/>
  <c r="EU6" i="14" s="1"/>
  <c r="ER6" i="14"/>
  <c r="ES6" i="14" s="1"/>
  <c r="EP6" i="14"/>
  <c r="EQ6" i="14" s="1"/>
  <c r="AA6" i="14"/>
  <c r="AB6" i="14" s="1"/>
  <c r="G6" i="14"/>
  <c r="H6" i="14" s="1"/>
  <c r="EV5" i="14"/>
  <c r="EW5" i="14" s="1"/>
  <c r="ET5" i="14"/>
  <c r="EU5" i="14" s="1"/>
  <c r="ER5" i="14"/>
  <c r="ES5" i="14" s="1"/>
  <c r="EP5" i="14"/>
  <c r="EQ5" i="14" s="1"/>
  <c r="AA5" i="14"/>
  <c r="AB5" i="14" s="1"/>
  <c r="G5" i="14"/>
  <c r="H5" i="14" s="1"/>
  <c r="EV4" i="14"/>
  <c r="EW4" i="14" s="1"/>
  <c r="ET4" i="14"/>
  <c r="EU4" i="14" s="1"/>
  <c r="ER4" i="14"/>
  <c r="ES4" i="14" s="1"/>
  <c r="EP4" i="14"/>
  <c r="EQ4" i="14" s="1"/>
  <c r="AA4" i="14"/>
  <c r="AB4" i="14" s="1"/>
  <c r="G4" i="14"/>
  <c r="H4" i="14" s="1"/>
  <c r="V4" i="13"/>
  <c r="V5" i="13"/>
  <c r="V6" i="13"/>
  <c r="V7" i="13"/>
  <c r="V8" i="13"/>
  <c r="V9" i="13"/>
  <c r="V10" i="13"/>
  <c r="V11" i="13"/>
  <c r="V12" i="13"/>
  <c r="V13" i="13"/>
  <c r="V14" i="13"/>
  <c r="V15" i="13"/>
  <c r="V16" i="13"/>
  <c r="V17" i="13"/>
  <c r="V18" i="13"/>
  <c r="V19" i="13"/>
  <c r="V20" i="13"/>
  <c r="V21" i="13"/>
  <c r="V22" i="13"/>
  <c r="V23" i="13"/>
  <c r="V24" i="13"/>
  <c r="V25" i="13"/>
  <c r="V26" i="13"/>
  <c r="V27" i="13"/>
  <c r="V28" i="13"/>
  <c r="V29" i="13"/>
  <c r="V30" i="13"/>
  <c r="U5" i="13"/>
  <c r="U6" i="13"/>
  <c r="U7" i="13"/>
  <c r="U8" i="13"/>
  <c r="U9" i="13"/>
  <c r="U10" i="13"/>
  <c r="U11" i="13"/>
  <c r="U12" i="13"/>
  <c r="U13" i="13"/>
  <c r="U14" i="13"/>
  <c r="U15" i="13"/>
  <c r="U16" i="13"/>
  <c r="U17" i="13"/>
  <c r="U18" i="13"/>
  <c r="U19" i="13"/>
  <c r="U20" i="13"/>
  <c r="U21" i="13"/>
  <c r="U22" i="13"/>
  <c r="U23" i="13"/>
  <c r="U24" i="13"/>
  <c r="U25" i="13"/>
  <c r="U26" i="13"/>
  <c r="U27" i="13"/>
  <c r="U28" i="13"/>
  <c r="U29" i="13"/>
  <c r="U30" i="13"/>
  <c r="U4" i="13"/>
  <c r="P5" i="13"/>
  <c r="P6" i="13"/>
  <c r="P7" i="13"/>
  <c r="P8" i="13"/>
  <c r="P9" i="13"/>
  <c r="P10" i="13"/>
  <c r="P11" i="13"/>
  <c r="P12" i="13"/>
  <c r="P13" i="13"/>
  <c r="P14" i="13"/>
  <c r="P15" i="13"/>
  <c r="P16" i="13"/>
  <c r="P17" i="13"/>
  <c r="P18" i="13"/>
  <c r="P19" i="13"/>
  <c r="P20" i="13"/>
  <c r="P21" i="13"/>
  <c r="P22" i="13"/>
  <c r="P23" i="13"/>
  <c r="P24" i="13"/>
  <c r="P25" i="13"/>
  <c r="P26" i="13"/>
  <c r="P27" i="13"/>
  <c r="P28" i="13"/>
  <c r="P29" i="13"/>
  <c r="P30" i="13"/>
  <c r="P4" i="13"/>
  <c r="O10" i="13"/>
  <c r="O13" i="13"/>
  <c r="O16" i="13"/>
  <c r="O19" i="13"/>
  <c r="O22" i="13"/>
  <c r="O25" i="13"/>
  <c r="O28" i="13"/>
  <c r="O7" i="13"/>
  <c r="O4" i="13"/>
  <c r="DD5" i="13"/>
  <c r="DE5" i="13" s="1"/>
  <c r="DD6" i="13"/>
  <c r="DE6" i="13" s="1"/>
  <c r="DD7" i="13"/>
  <c r="DE7" i="13" s="1"/>
  <c r="DD8" i="13"/>
  <c r="DE8" i="13" s="1"/>
  <c r="DD9" i="13"/>
  <c r="DE9" i="13" s="1"/>
  <c r="DD10" i="13"/>
  <c r="DE10" i="13" s="1"/>
  <c r="DD11" i="13"/>
  <c r="DE11" i="13" s="1"/>
  <c r="DD12" i="13"/>
  <c r="DE12" i="13" s="1"/>
  <c r="DD13" i="13"/>
  <c r="DE13" i="13" s="1"/>
  <c r="DD14" i="13"/>
  <c r="DE14" i="13" s="1"/>
  <c r="DD15" i="13"/>
  <c r="DE15" i="13" s="1"/>
  <c r="DD16" i="13"/>
  <c r="DE16" i="13" s="1"/>
  <c r="DD17" i="13"/>
  <c r="DE17" i="13" s="1"/>
  <c r="DD18" i="13"/>
  <c r="DE18" i="13" s="1"/>
  <c r="DD19" i="13"/>
  <c r="DE19" i="13" s="1"/>
  <c r="DD20" i="13"/>
  <c r="DE20" i="13" s="1"/>
  <c r="DD21" i="13"/>
  <c r="DE21" i="13" s="1"/>
  <c r="DD22" i="13"/>
  <c r="DE22" i="13" s="1"/>
  <c r="DD23" i="13"/>
  <c r="DE23" i="13" s="1"/>
  <c r="DD24" i="13"/>
  <c r="DE24" i="13" s="1"/>
  <c r="DD25" i="13"/>
  <c r="DE25" i="13" s="1"/>
  <c r="DD26" i="13"/>
  <c r="DE26" i="13" s="1"/>
  <c r="DD27" i="13"/>
  <c r="DE27" i="13" s="1"/>
  <c r="DD28" i="13"/>
  <c r="DE28" i="13" s="1"/>
  <c r="DD29" i="13"/>
  <c r="DE29" i="13" s="1"/>
  <c r="DD30" i="13"/>
  <c r="DE30" i="13" s="1"/>
  <c r="DD4" i="13"/>
  <c r="DE4" i="13" s="1"/>
  <c r="DB8" i="13"/>
  <c r="DC8" i="13" s="1"/>
  <c r="DB5" i="13"/>
  <c r="DC5" i="13" s="1"/>
  <c r="DB6" i="13"/>
  <c r="DC6" i="13" s="1"/>
  <c r="DB7" i="13"/>
  <c r="DC7" i="13" s="1"/>
  <c r="DB9" i="13"/>
  <c r="DC9" i="13" s="1"/>
  <c r="DB10" i="13"/>
  <c r="DC10" i="13" s="1"/>
  <c r="DB11" i="13"/>
  <c r="DC11" i="13" s="1"/>
  <c r="DB12" i="13"/>
  <c r="DC12" i="13" s="1"/>
  <c r="DB13" i="13"/>
  <c r="DC13" i="13" s="1"/>
  <c r="DB14" i="13"/>
  <c r="DC14" i="13" s="1"/>
  <c r="DB15" i="13"/>
  <c r="DC15" i="13" s="1"/>
  <c r="DB16" i="13"/>
  <c r="DC16" i="13" s="1"/>
  <c r="DB17" i="13"/>
  <c r="DC17" i="13" s="1"/>
  <c r="DB18" i="13"/>
  <c r="DC18" i="13" s="1"/>
  <c r="DB19" i="13"/>
  <c r="DC19" i="13" s="1"/>
  <c r="DB20" i="13"/>
  <c r="DC20" i="13" s="1"/>
  <c r="DB21" i="13"/>
  <c r="DC21" i="13" s="1"/>
  <c r="DB22" i="13"/>
  <c r="DC22" i="13" s="1"/>
  <c r="DB23" i="13"/>
  <c r="DC23" i="13" s="1"/>
  <c r="DB24" i="13"/>
  <c r="DC24" i="13" s="1"/>
  <c r="DB25" i="13"/>
  <c r="DC25" i="13" s="1"/>
  <c r="DB26" i="13"/>
  <c r="DC26" i="13" s="1"/>
  <c r="DB27" i="13"/>
  <c r="DC27" i="13" s="1"/>
  <c r="DB28" i="13"/>
  <c r="DC28" i="13" s="1"/>
  <c r="DB29" i="13"/>
  <c r="DC29" i="13" s="1"/>
  <c r="DB30" i="13"/>
  <c r="DC30" i="13" s="1"/>
  <c r="DB4" i="13"/>
  <c r="DC4" i="13" s="1"/>
  <c r="CZ25" i="13"/>
  <c r="DA25" i="13" s="1"/>
  <c r="CZ26" i="13"/>
  <c r="DA26" i="13" s="1"/>
  <c r="CZ27" i="13"/>
  <c r="DA27" i="13" s="1"/>
  <c r="CZ28" i="13"/>
  <c r="DA28" i="13" s="1"/>
  <c r="CZ29" i="13"/>
  <c r="DA29" i="13" s="1"/>
  <c r="CZ30" i="13"/>
  <c r="DA30" i="13" s="1"/>
  <c r="CZ5" i="13"/>
  <c r="DA5" i="13" s="1"/>
  <c r="CZ6" i="13"/>
  <c r="DA6" i="13" s="1"/>
  <c r="CZ7" i="13"/>
  <c r="DA7" i="13" s="1"/>
  <c r="CZ8" i="13"/>
  <c r="DA8" i="13" s="1"/>
  <c r="CZ9" i="13"/>
  <c r="DA9" i="13" s="1"/>
  <c r="CZ10" i="13"/>
  <c r="DA10" i="13" s="1"/>
  <c r="CZ11" i="13"/>
  <c r="DA11" i="13" s="1"/>
  <c r="CZ12" i="13"/>
  <c r="DA12" i="13" s="1"/>
  <c r="CZ13" i="13"/>
  <c r="DA13" i="13" s="1"/>
  <c r="CZ14" i="13"/>
  <c r="DA14" i="13" s="1"/>
  <c r="CZ15" i="13"/>
  <c r="DA15" i="13" s="1"/>
  <c r="CZ16" i="13"/>
  <c r="DA16" i="13" s="1"/>
  <c r="CZ17" i="13"/>
  <c r="DA17" i="13" s="1"/>
  <c r="CZ18" i="13"/>
  <c r="DA18" i="13" s="1"/>
  <c r="CZ19" i="13"/>
  <c r="DA19" i="13" s="1"/>
  <c r="CZ20" i="13"/>
  <c r="DA20" i="13" s="1"/>
  <c r="CZ21" i="13"/>
  <c r="DA21" i="13" s="1"/>
  <c r="CZ22" i="13"/>
  <c r="DA22" i="13" s="1"/>
  <c r="CZ23" i="13"/>
  <c r="DA23" i="13" s="1"/>
  <c r="CZ24" i="13"/>
  <c r="DA24" i="13" s="1"/>
  <c r="CZ4" i="13"/>
  <c r="DA4" i="13" s="1"/>
  <c r="CX30" i="13"/>
  <c r="CY30" i="13" s="1"/>
  <c r="CX5" i="13"/>
  <c r="CY5" i="13" s="1"/>
  <c r="CX6" i="13"/>
  <c r="CY6" i="13" s="1"/>
  <c r="CX7" i="13"/>
  <c r="CY7" i="13" s="1"/>
  <c r="CX8" i="13"/>
  <c r="CY8" i="13" s="1"/>
  <c r="CX9" i="13"/>
  <c r="CY9" i="13" s="1"/>
  <c r="CX10" i="13"/>
  <c r="CY10" i="13" s="1"/>
  <c r="CX11" i="13"/>
  <c r="CY11" i="13" s="1"/>
  <c r="CX12" i="13"/>
  <c r="CY12" i="13" s="1"/>
  <c r="CX13" i="13"/>
  <c r="CY13" i="13" s="1"/>
  <c r="CX14" i="13"/>
  <c r="CY14" i="13" s="1"/>
  <c r="CX15" i="13"/>
  <c r="CY15" i="13" s="1"/>
  <c r="CX16" i="13"/>
  <c r="CY16" i="13" s="1"/>
  <c r="CX17" i="13"/>
  <c r="CY17" i="13" s="1"/>
  <c r="CX18" i="13"/>
  <c r="CY18" i="13" s="1"/>
  <c r="CX19" i="13"/>
  <c r="CY19" i="13" s="1"/>
  <c r="CX20" i="13"/>
  <c r="CY20" i="13" s="1"/>
  <c r="CX21" i="13"/>
  <c r="CY21" i="13" s="1"/>
  <c r="CX22" i="13"/>
  <c r="CY22" i="13" s="1"/>
  <c r="CX23" i="13"/>
  <c r="CY23" i="13" s="1"/>
  <c r="CX24" i="13"/>
  <c r="CY24" i="13" s="1"/>
  <c r="CX25" i="13"/>
  <c r="CY25" i="13" s="1"/>
  <c r="CX26" i="13"/>
  <c r="CY26" i="13" s="1"/>
  <c r="CX27" i="13"/>
  <c r="CY27" i="13" s="1"/>
  <c r="CX28" i="13"/>
  <c r="CY28" i="13" s="1"/>
  <c r="CX29" i="13"/>
  <c r="CY29" i="13" s="1"/>
  <c r="CX4" i="13"/>
  <c r="CY4" i="13" s="1"/>
  <c r="W5" i="13"/>
  <c r="X5" i="13" s="1"/>
  <c r="W6" i="13"/>
  <c r="X6" i="13" s="1"/>
  <c r="W7" i="13"/>
  <c r="X7" i="13" s="1"/>
  <c r="W8" i="13"/>
  <c r="X8" i="13" s="1"/>
  <c r="W9" i="13"/>
  <c r="X9" i="13" s="1"/>
  <c r="W10" i="13"/>
  <c r="X10" i="13" s="1"/>
  <c r="W11" i="13"/>
  <c r="X11" i="13" s="1"/>
  <c r="W12" i="13"/>
  <c r="X12" i="13" s="1"/>
  <c r="W13" i="13"/>
  <c r="X13" i="13" s="1"/>
  <c r="W14" i="13"/>
  <c r="X14" i="13" s="1"/>
  <c r="W15" i="13"/>
  <c r="X15" i="13" s="1"/>
  <c r="W16" i="13"/>
  <c r="X16" i="13" s="1"/>
  <c r="W17" i="13"/>
  <c r="X17" i="13" s="1"/>
  <c r="W18" i="13"/>
  <c r="X18" i="13" s="1"/>
  <c r="W19" i="13"/>
  <c r="X19" i="13" s="1"/>
  <c r="W20" i="13"/>
  <c r="X20" i="13" s="1"/>
  <c r="W21" i="13"/>
  <c r="X21" i="13" s="1"/>
  <c r="W22" i="13"/>
  <c r="X22" i="13" s="1"/>
  <c r="W23" i="13"/>
  <c r="X23" i="13" s="1"/>
  <c r="W24" i="13"/>
  <c r="X24" i="13" s="1"/>
  <c r="W25" i="13"/>
  <c r="X25" i="13" s="1"/>
  <c r="W26" i="13"/>
  <c r="X26" i="13" s="1"/>
  <c r="W27" i="13"/>
  <c r="X27" i="13" s="1"/>
  <c r="W28" i="13"/>
  <c r="X28" i="13" s="1"/>
  <c r="W29" i="13"/>
  <c r="X29" i="13" s="1"/>
  <c r="W30" i="13"/>
  <c r="X30" i="13" s="1"/>
  <c r="W4" i="13"/>
  <c r="X4" i="13" s="1"/>
  <c r="Q7" i="13"/>
  <c r="R7" i="13" s="1"/>
  <c r="Q8" i="13"/>
  <c r="R8" i="13" s="1"/>
  <c r="Q9" i="13"/>
  <c r="R9" i="13" s="1"/>
  <c r="Q10" i="13"/>
  <c r="R10" i="13" s="1"/>
  <c r="Q11" i="13"/>
  <c r="R11" i="13" s="1"/>
  <c r="Q12" i="13"/>
  <c r="R12" i="13" s="1"/>
  <c r="Q13" i="13"/>
  <c r="R13" i="13" s="1"/>
  <c r="Q14" i="13"/>
  <c r="R14" i="13" s="1"/>
  <c r="Q15" i="13"/>
  <c r="R15" i="13" s="1"/>
  <c r="Q16" i="13"/>
  <c r="R16" i="13" s="1"/>
  <c r="Q17" i="13"/>
  <c r="R17" i="13" s="1"/>
  <c r="Q18" i="13"/>
  <c r="R18" i="13" s="1"/>
  <c r="Q19" i="13"/>
  <c r="R19" i="13" s="1"/>
  <c r="Q20" i="13"/>
  <c r="R20" i="13" s="1"/>
  <c r="Q21" i="13"/>
  <c r="R21" i="13" s="1"/>
  <c r="Q22" i="13"/>
  <c r="R22" i="13" s="1"/>
  <c r="Q23" i="13"/>
  <c r="R23" i="13" s="1"/>
  <c r="Q24" i="13"/>
  <c r="R24" i="13" s="1"/>
  <c r="Q25" i="13"/>
  <c r="R25" i="13" s="1"/>
  <c r="Q26" i="13"/>
  <c r="R26" i="13" s="1"/>
  <c r="Q27" i="13"/>
  <c r="R27" i="13" s="1"/>
  <c r="Q28" i="13"/>
  <c r="R28" i="13" s="1"/>
  <c r="Q29" i="13"/>
  <c r="R29" i="13" s="1"/>
  <c r="Q30" i="13"/>
  <c r="R30" i="13" s="1"/>
  <c r="Q6" i="13"/>
  <c r="R6" i="13" s="1"/>
  <c r="Q5" i="13"/>
  <c r="R5" i="13" s="1"/>
  <c r="Q4" i="13"/>
  <c r="R4" i="13" s="1"/>
  <c r="F5" i="13"/>
  <c r="G5" i="13" s="1"/>
  <c r="F6" i="13"/>
  <c r="G6" i="13" s="1"/>
  <c r="F7" i="13"/>
  <c r="G7" i="13" s="1"/>
  <c r="F8" i="13"/>
  <c r="G8" i="13" s="1"/>
  <c r="F9" i="13"/>
  <c r="G9" i="13" s="1"/>
  <c r="F10" i="13"/>
  <c r="G10" i="13" s="1"/>
  <c r="F11" i="13"/>
  <c r="G11" i="13" s="1"/>
  <c r="F12" i="13"/>
  <c r="G12" i="13" s="1"/>
  <c r="F13" i="13"/>
  <c r="G13" i="13" s="1"/>
  <c r="F14" i="13"/>
  <c r="G14" i="13" s="1"/>
  <c r="F15" i="13"/>
  <c r="G15" i="13" s="1"/>
  <c r="F16" i="13"/>
  <c r="G16" i="13" s="1"/>
  <c r="F17" i="13"/>
  <c r="G17" i="13" s="1"/>
  <c r="F18" i="13"/>
  <c r="G18" i="13" s="1"/>
  <c r="F19" i="13"/>
  <c r="G19" i="13" s="1"/>
  <c r="F20" i="13"/>
  <c r="G20" i="13" s="1"/>
  <c r="F21" i="13"/>
  <c r="G21" i="13" s="1"/>
  <c r="F22" i="13"/>
  <c r="G22" i="13" s="1"/>
  <c r="F23" i="13"/>
  <c r="G23" i="13" s="1"/>
  <c r="F24" i="13"/>
  <c r="G24" i="13" s="1"/>
  <c r="F25" i="13"/>
  <c r="G25" i="13" s="1"/>
  <c r="F26" i="13"/>
  <c r="G26" i="13" s="1"/>
  <c r="F27" i="13"/>
  <c r="G27" i="13" s="1"/>
  <c r="F28" i="13"/>
  <c r="G28" i="13" s="1"/>
  <c r="F29" i="13"/>
  <c r="G29" i="13" s="1"/>
  <c r="F30" i="13"/>
  <c r="G30" i="13" s="1"/>
  <c r="F4" i="13"/>
  <c r="G4" i="13" s="1"/>
  <c r="AP28" i="12"/>
  <c r="AP4" i="12"/>
  <c r="AQ4" i="12"/>
  <c r="AP7" i="12"/>
  <c r="AQ7" i="12"/>
  <c r="AP10" i="12"/>
  <c r="AQ10" i="12"/>
  <c r="AP13" i="12"/>
  <c r="AQ13" i="12"/>
  <c r="AP16" i="12"/>
  <c r="AQ16" i="12"/>
  <c r="AP19" i="12"/>
  <c r="AQ19" i="12"/>
  <c r="AP22" i="12"/>
  <c r="AQ22" i="12"/>
  <c r="AP25" i="12"/>
  <c r="AQ25" i="12"/>
  <c r="AQ28" i="12"/>
  <c r="AO7" i="12"/>
  <c r="AO10" i="12"/>
  <c r="AO13" i="12"/>
  <c r="AO16" i="12"/>
  <c r="AO19" i="12"/>
  <c r="AO22" i="12"/>
  <c r="AO25" i="12"/>
  <c r="AO28" i="12"/>
  <c r="AO4" i="12"/>
  <c r="AJ5" i="12"/>
  <c r="AJ6" i="12"/>
  <c r="AJ7" i="12"/>
  <c r="AJ8" i="12"/>
  <c r="AJ9" i="12"/>
  <c r="AJ10" i="12"/>
  <c r="AJ11" i="12"/>
  <c r="AJ12" i="12"/>
  <c r="AJ13" i="12"/>
  <c r="AJ14" i="12"/>
  <c r="AJ15" i="12"/>
  <c r="AJ16" i="12"/>
  <c r="AJ17" i="12"/>
  <c r="AJ18" i="12"/>
  <c r="AJ19" i="12"/>
  <c r="AJ20" i="12"/>
  <c r="AJ21" i="12"/>
  <c r="AJ22" i="12"/>
  <c r="AJ23" i="12"/>
  <c r="AJ24" i="12"/>
  <c r="AJ25" i="12"/>
  <c r="AJ26" i="12"/>
  <c r="AJ27" i="12"/>
  <c r="AJ28" i="12"/>
  <c r="AJ29" i="12"/>
  <c r="AJ30" i="12"/>
  <c r="AJ4" i="12"/>
  <c r="AI5" i="12"/>
  <c r="AI6" i="12"/>
  <c r="AI7" i="12"/>
  <c r="AI8" i="12"/>
  <c r="AI9" i="12"/>
  <c r="AI10" i="12"/>
  <c r="AI11" i="12"/>
  <c r="AI12" i="12"/>
  <c r="AI13" i="12"/>
  <c r="AI14" i="12"/>
  <c r="AI15" i="12"/>
  <c r="AI16" i="12"/>
  <c r="AI17" i="12"/>
  <c r="AI18" i="12"/>
  <c r="AI19" i="12"/>
  <c r="AI20" i="12"/>
  <c r="AI21" i="12"/>
  <c r="AI22" i="12"/>
  <c r="AI23" i="12"/>
  <c r="AI24" i="12"/>
  <c r="AI25" i="12"/>
  <c r="AI26" i="12"/>
  <c r="AI27" i="12"/>
  <c r="AI28" i="12"/>
  <c r="AI29" i="12"/>
  <c r="AI30" i="12"/>
  <c r="AI4" i="12"/>
  <c r="AH5" i="12"/>
  <c r="AH6" i="12"/>
  <c r="AH7" i="12"/>
  <c r="AH8" i="12"/>
  <c r="AH9" i="12"/>
  <c r="AH10" i="12"/>
  <c r="AH11" i="12"/>
  <c r="AH12" i="12"/>
  <c r="AH13" i="12"/>
  <c r="AH14" i="12"/>
  <c r="AH15" i="12"/>
  <c r="AH16" i="12"/>
  <c r="AH17" i="12"/>
  <c r="AH18" i="12"/>
  <c r="AH19" i="12"/>
  <c r="AH20" i="12"/>
  <c r="AH21" i="12"/>
  <c r="AH22" i="12"/>
  <c r="AH23" i="12"/>
  <c r="AH24" i="12"/>
  <c r="AH25" i="12"/>
  <c r="AH26" i="12"/>
  <c r="AH27" i="12"/>
  <c r="AH28" i="12"/>
  <c r="AH29" i="12"/>
  <c r="AH30" i="12"/>
  <c r="AH4" i="12"/>
  <c r="CU28" i="13" l="1"/>
  <c r="CU22" i="13"/>
  <c r="CU13" i="13"/>
  <c r="CU25" i="13"/>
  <c r="CU30" i="13"/>
  <c r="CU14" i="13"/>
  <c r="CU26" i="13"/>
  <c r="CU18" i="13"/>
  <c r="CU10" i="13"/>
  <c r="CU7" i="13"/>
  <c r="CU19" i="13"/>
  <c r="CU20" i="13"/>
  <c r="CU8" i="13"/>
  <c r="CU12" i="13"/>
  <c r="CU24" i="13"/>
  <c r="CU15" i="13"/>
  <c r="CU27" i="13"/>
  <c r="AM2" i="18" a="1"/>
  <c r="AM2" i="18" s="1"/>
  <c r="AM30" i="18" s="1"/>
  <c r="CU4" i="13"/>
  <c r="CU17" i="13"/>
  <c r="CU29" i="13"/>
  <c r="CU6" i="13"/>
  <c r="AL2" i="18" a="1"/>
  <c r="AL2" i="18" s="1"/>
  <c r="AL30" i="18" s="1"/>
  <c r="P59" i="13"/>
  <c r="P53" i="13"/>
  <c r="P47" i="13"/>
  <c r="P41" i="13"/>
  <c r="O59" i="13"/>
  <c r="O53" i="13"/>
  <c r="O47" i="13"/>
  <c r="O41" i="13"/>
  <c r="P58" i="13"/>
  <c r="P52" i="13"/>
  <c r="P46" i="13"/>
  <c r="V68" i="13" s="1"/>
  <c r="P40" i="13"/>
  <c r="O58" i="13"/>
  <c r="O52" i="13"/>
  <c r="O46" i="13"/>
  <c r="O40" i="13"/>
  <c r="P57" i="13"/>
  <c r="P51" i="13"/>
  <c r="P45" i="13"/>
  <c r="P39" i="13"/>
  <c r="O57" i="13"/>
  <c r="O51" i="13"/>
  <c r="O45" i="13"/>
  <c r="U68" i="13" s="1"/>
  <c r="O39" i="13"/>
  <c r="P62" i="13"/>
  <c r="P56" i="13"/>
  <c r="P50" i="13"/>
  <c r="P44" i="13"/>
  <c r="P38" i="13"/>
  <c r="O62" i="13"/>
  <c r="O56" i="13"/>
  <c r="O50" i="13"/>
  <c r="O44" i="13"/>
  <c r="O38" i="13"/>
  <c r="P61" i="13"/>
  <c r="P55" i="13"/>
  <c r="P49" i="13"/>
  <c r="P43" i="13"/>
  <c r="P37" i="13"/>
  <c r="O61" i="13"/>
  <c r="O55" i="13"/>
  <c r="O49" i="13"/>
  <c r="O43" i="13"/>
  <c r="O37" i="13"/>
  <c r="U67" i="13" s="1"/>
  <c r="P60" i="13"/>
  <c r="P54" i="13"/>
  <c r="V69" i="13" s="1"/>
  <c r="P48" i="13"/>
  <c r="P42" i="13"/>
  <c r="P36" i="13"/>
  <c r="V67" i="13" s="1"/>
  <c r="O60" i="13"/>
  <c r="O54" i="13"/>
  <c r="U69" i="13" s="1"/>
  <c r="O48" i="13"/>
  <c r="O42" i="13"/>
  <c r="E14" i="24"/>
  <c r="H25" i="24" s="1"/>
  <c r="J120" i="18"/>
  <c r="Q106" i="18" s="1"/>
  <c r="D20" i="24" s="1"/>
  <c r="G31" i="24" s="1"/>
  <c r="J114" i="18"/>
  <c r="Q104" i="18" s="1"/>
  <c r="D18" i="24" s="1"/>
  <c r="G29" i="24" s="1"/>
  <c r="J108" i="18"/>
  <c r="Q102" i="18" s="1"/>
  <c r="D16" i="24" s="1"/>
  <c r="G27" i="24" s="1"/>
  <c r="J102" i="18"/>
  <c r="Q100" i="18" s="1"/>
  <c r="K125" i="18"/>
  <c r="K119" i="18"/>
  <c r="K113" i="18"/>
  <c r="K107" i="18"/>
  <c r="K101" i="18"/>
  <c r="K124" i="18"/>
  <c r="K118" i="18"/>
  <c r="K112" i="18"/>
  <c r="K106" i="18"/>
  <c r="K100" i="18"/>
  <c r="J124" i="18"/>
  <c r="J118" i="18"/>
  <c r="J112" i="18"/>
  <c r="J106" i="18"/>
  <c r="J100" i="18"/>
  <c r="Q99" i="18" s="1"/>
  <c r="D13" i="24" s="1"/>
  <c r="G24" i="24" s="1"/>
  <c r="K123" i="18"/>
  <c r="K117" i="18"/>
  <c r="R105" i="18" s="1"/>
  <c r="E19" i="24" s="1"/>
  <c r="H30" i="24" s="1"/>
  <c r="K111" i="18"/>
  <c r="R103" i="18" s="1"/>
  <c r="E17" i="24" s="1"/>
  <c r="H28" i="24" s="1"/>
  <c r="K105" i="18"/>
  <c r="K99" i="18"/>
  <c r="J123" i="18"/>
  <c r="J117" i="18"/>
  <c r="J111" i="18"/>
  <c r="J105" i="18"/>
  <c r="D14" i="24"/>
  <c r="G25" i="24" s="1"/>
  <c r="U68" i="14"/>
  <c r="V68" i="14"/>
  <c r="E26" i="24"/>
  <c r="D28" i="24"/>
  <c r="D27" i="24"/>
  <c r="E18" i="24"/>
  <c r="H29" i="24" s="1"/>
  <c r="H93" i="17"/>
  <c r="BL14" i="18"/>
  <c r="BK16" i="17"/>
  <c r="BX14" i="18" s="1"/>
  <c r="BL2" i="18"/>
  <c r="AY13" i="17"/>
  <c r="BL11" i="18" s="1"/>
  <c r="AW10" i="17"/>
  <c r="AW31" i="17" s="1"/>
  <c r="AY10" i="17"/>
  <c r="BL8" i="18" s="1"/>
  <c r="BA7" i="17"/>
  <c r="BK13" i="17"/>
  <c r="BX11" i="18" s="1"/>
  <c r="BR11" i="18"/>
  <c r="AX41" i="17"/>
  <c r="BP8" i="18"/>
  <c r="AW16" i="17"/>
  <c r="BK22" i="17"/>
  <c r="BX20" i="18" s="1"/>
  <c r="BT2" i="18"/>
  <c r="BG32" i="17"/>
  <c r="BG31" i="17"/>
  <c r="BR17" i="18"/>
  <c r="BK19" i="17"/>
  <c r="BX17" i="18" s="1"/>
  <c r="BM13" i="17"/>
  <c r="BZ11" i="18" s="1"/>
  <c r="BR8" i="18"/>
  <c r="BR30" i="18" s="1"/>
  <c r="BK10" i="17"/>
  <c r="BX8" i="18" s="1"/>
  <c r="BT26" i="18"/>
  <c r="BT30" i="18" s="1"/>
  <c r="BM28" i="17"/>
  <c r="BZ26" i="18" s="1"/>
  <c r="BK28" i="17"/>
  <c r="BX26" i="18" s="1"/>
  <c r="BR26" i="18"/>
  <c r="BP5" i="18"/>
  <c r="AX40" i="17"/>
  <c r="BP11" i="18"/>
  <c r="AX42" i="17"/>
  <c r="AX44" i="17"/>
  <c r="BP17" i="18"/>
  <c r="AX47" i="17"/>
  <c r="BP23" i="18"/>
  <c r="BR23" i="18"/>
  <c r="X10" i="17"/>
  <c r="BA10" i="17" s="1"/>
  <c r="R31" i="17"/>
  <c r="BE31" i="17"/>
  <c r="AA42" i="17"/>
  <c r="BK7" i="17"/>
  <c r="BX5" i="18" s="1"/>
  <c r="BB2" i="18"/>
  <c r="AW25" i="17"/>
  <c r="AW19" i="17"/>
  <c r="AW44" i="17" s="1"/>
  <c r="R32" i="17"/>
  <c r="BE32" i="17"/>
  <c r="BR20" i="18"/>
  <c r="BB5" i="18"/>
  <c r="BP2" i="18"/>
  <c r="BK4" i="17"/>
  <c r="AW22" i="17"/>
  <c r="BA22" i="17"/>
  <c r="BY125" i="18"/>
  <c r="BW125" i="18"/>
  <c r="BS124" i="18"/>
  <c r="BQ125" i="18"/>
  <c r="BK124" i="18"/>
  <c r="BO124" i="18"/>
  <c r="BO125" i="18"/>
  <c r="BK125" i="18"/>
  <c r="BG125" i="18"/>
  <c r="BG124" i="18"/>
  <c r="BU124" i="18"/>
  <c r="BY124" i="18"/>
  <c r="BS125" i="18"/>
  <c r="BW124" i="18"/>
  <c r="BM125" i="18"/>
  <c r="BM124" i="18"/>
  <c r="BQ124" i="18"/>
  <c r="BU125" i="18"/>
  <c r="AB38" i="17"/>
  <c r="AE31" i="17"/>
  <c r="BM19" i="17"/>
  <c r="BZ17" i="18" s="1"/>
  <c r="BN17" i="18"/>
  <c r="BN14" i="18"/>
  <c r="BM16" i="17"/>
  <c r="BZ14" i="18" s="1"/>
  <c r="BM22" i="17"/>
  <c r="BZ20" i="18" s="1"/>
  <c r="BN20" i="18"/>
  <c r="BN11" i="18"/>
  <c r="BN2" i="18"/>
  <c r="BM4" i="17"/>
  <c r="BJ20" i="18"/>
  <c r="AW46" i="17"/>
  <c r="BJ26" i="18"/>
  <c r="BI28" i="17"/>
  <c r="BV26" i="18" s="1"/>
  <c r="AW48" i="17"/>
  <c r="AW43" i="17"/>
  <c r="BI16" i="17"/>
  <c r="BV14" i="18" s="1"/>
  <c r="BJ14" i="18"/>
  <c r="BI13" i="17"/>
  <c r="BV11" i="18" s="1"/>
  <c r="BJ11" i="18"/>
  <c r="AW42" i="17"/>
  <c r="AW40" i="17"/>
  <c r="BI7" i="17"/>
  <c r="BV5" i="18" s="1"/>
  <c r="BJ5" i="18"/>
  <c r="AW47" i="17"/>
  <c r="BI25" i="17"/>
  <c r="BV23" i="18" s="1"/>
  <c r="BJ23" i="18"/>
  <c r="BJ17" i="18"/>
  <c r="AW39" i="17"/>
  <c r="BJ2" i="18"/>
  <c r="BI4" i="17"/>
  <c r="BV2" i="18" s="1"/>
  <c r="BI22" i="17"/>
  <c r="BP20" i="18"/>
  <c r="BC31" i="17"/>
  <c r="BC32" i="17"/>
  <c r="BL29" i="18"/>
  <c r="AJ30" i="18"/>
  <c r="AJ29" i="18"/>
  <c r="E39" i="22" s="1"/>
  <c r="F39" i="22" s="1"/>
  <c r="AI29" i="18"/>
  <c r="Z30" i="18"/>
  <c r="AH29" i="18"/>
  <c r="AA29" i="18"/>
  <c r="AA30" i="18"/>
  <c r="AF29" i="18"/>
  <c r="AB29" i="18"/>
  <c r="AB30" i="18"/>
  <c r="AC30" i="18"/>
  <c r="AC29" i="18"/>
  <c r="AD29" i="18"/>
  <c r="AD30" i="18"/>
  <c r="AE30" i="18"/>
  <c r="Z29" i="18"/>
  <c r="AF30" i="18"/>
  <c r="AE29" i="18"/>
  <c r="AG29" i="18"/>
  <c r="AH30" i="18"/>
  <c r="BL30" i="18"/>
  <c r="J30" i="18"/>
  <c r="G29" i="18"/>
  <c r="E31" i="23" s="1" a="1"/>
  <c r="E31" i="23" s="1"/>
  <c r="F31" i="23" s="1"/>
  <c r="M8" i="23" s="1"/>
  <c r="P30" i="18"/>
  <c r="X30" i="18"/>
  <c r="I30" i="18"/>
  <c r="F29" i="18"/>
  <c r="E23" i="23" s="1" a="1"/>
  <c r="E23" i="23" s="1"/>
  <c r="F23" i="23" s="1"/>
  <c r="L8" i="23" s="1"/>
  <c r="U29" i="18"/>
  <c r="AK29" i="18"/>
  <c r="H30" i="18"/>
  <c r="E29" i="18"/>
  <c r="E15" i="23" s="1" a="1"/>
  <c r="E15" i="23" s="1"/>
  <c r="F15" i="23" s="1"/>
  <c r="K8" i="23" s="1"/>
  <c r="T29" i="18"/>
  <c r="G30" i="18"/>
  <c r="O29" i="18"/>
  <c r="S29" i="18"/>
  <c r="F30" i="18"/>
  <c r="O30" i="18"/>
  <c r="R29" i="18"/>
  <c r="E30" i="18"/>
  <c r="Q29" i="18"/>
  <c r="P29" i="18"/>
  <c r="L29" i="18"/>
  <c r="E71" i="23" s="1" a="1"/>
  <c r="E71" i="23" s="1"/>
  <c r="F71" i="23" s="1"/>
  <c r="R8" i="23" s="1"/>
  <c r="U30" i="18"/>
  <c r="W30" i="18"/>
  <c r="AN29" i="18"/>
  <c r="K29" i="18"/>
  <c r="E63" i="23" s="1" a="1"/>
  <c r="E63" i="23" s="1"/>
  <c r="F63" i="23" s="1"/>
  <c r="Q8" i="23" s="1"/>
  <c r="T30" i="18"/>
  <c r="V30" i="18"/>
  <c r="J29" i="18"/>
  <c r="E55" i="23" s="1" a="1"/>
  <c r="E55" i="23" s="1"/>
  <c r="F55" i="23" s="1"/>
  <c r="P8" i="23" s="1"/>
  <c r="S30" i="18"/>
  <c r="L30" i="18"/>
  <c r="I29" i="18"/>
  <c r="E47" i="23" s="1" a="1"/>
  <c r="E47" i="23" s="1"/>
  <c r="F47" i="23" s="1"/>
  <c r="O8" i="23" s="1"/>
  <c r="R30" i="18"/>
  <c r="W29" i="18"/>
  <c r="K30" i="18"/>
  <c r="H29" i="18"/>
  <c r="E39" i="23" s="1" a="1"/>
  <c r="E39" i="23" s="1"/>
  <c r="F39" i="23" s="1"/>
  <c r="N8" i="23" s="1"/>
  <c r="Q30" i="18"/>
  <c r="V29" i="18"/>
  <c r="AR2" i="18" a="1"/>
  <c r="AO2" i="18" a="1"/>
  <c r="AQ2" i="18" a="1"/>
  <c r="AT19" i="18" s="1"/>
  <c r="EN5" i="14"/>
  <c r="EN17" i="14"/>
  <c r="EN29" i="14"/>
  <c r="EG23" i="14"/>
  <c r="EG11" i="14"/>
  <c r="AN23" i="18"/>
  <c r="AN20" i="18"/>
  <c r="EN13" i="14"/>
  <c r="EN25" i="14"/>
  <c r="EO25" i="14" s="1"/>
  <c r="EN15" i="14"/>
  <c r="EG16" i="14"/>
  <c r="EO16" i="14" s="1"/>
  <c r="EG27" i="14"/>
  <c r="EG26" i="14"/>
  <c r="EG25" i="14"/>
  <c r="EG12" i="14"/>
  <c r="EO12" i="14" s="1"/>
  <c r="EG15" i="14"/>
  <c r="EO15" i="14" s="1"/>
  <c r="EG14" i="14"/>
  <c r="EG13" i="14"/>
  <c r="EG24" i="14"/>
  <c r="EO24" i="14" s="1"/>
  <c r="EN26" i="14"/>
  <c r="EG21" i="14"/>
  <c r="EO21" i="14" s="1"/>
  <c r="EG9" i="14"/>
  <c r="EO9" i="14" s="1"/>
  <c r="EG20" i="14"/>
  <c r="EG8" i="14"/>
  <c r="EN6" i="14"/>
  <c r="EN18" i="14"/>
  <c r="EN30" i="14"/>
  <c r="EN14" i="14"/>
  <c r="EG4" i="14"/>
  <c r="EO4" i="14" s="1"/>
  <c r="EG19" i="14"/>
  <c r="EG7" i="14"/>
  <c r="EN10" i="14"/>
  <c r="EO10" i="14" s="1"/>
  <c r="EN22" i="14"/>
  <c r="EO22" i="14" s="1"/>
  <c r="EN7" i="14"/>
  <c r="EN19" i="14"/>
  <c r="EG30" i="14"/>
  <c r="EG18" i="14"/>
  <c r="EG6" i="14"/>
  <c r="EN11" i="14"/>
  <c r="EO11" i="14" s="1"/>
  <c r="EN23" i="14"/>
  <c r="EO23" i="14" s="1"/>
  <c r="EN8" i="14"/>
  <c r="EN20" i="14"/>
  <c r="EG29" i="14"/>
  <c r="EO29" i="14" s="1"/>
  <c r="EG17" i="14"/>
  <c r="EG5" i="14"/>
  <c r="EO5" i="14" s="1"/>
  <c r="EO27" i="14"/>
  <c r="EO28" i="14"/>
  <c r="Y22" i="14"/>
  <c r="Y10" i="14"/>
  <c r="W21" i="14"/>
  <c r="W9" i="14"/>
  <c r="CW19" i="14"/>
  <c r="CZ19" i="14"/>
  <c r="CZ7" i="14"/>
  <c r="CZ12" i="14"/>
  <c r="CW4" i="14"/>
  <c r="CZ11" i="14"/>
  <c r="CZ23" i="14"/>
  <c r="CW30" i="14"/>
  <c r="CW6" i="14"/>
  <c r="CZ27" i="14"/>
  <c r="CW25" i="14"/>
  <c r="CW13" i="14"/>
  <c r="CZ15" i="14"/>
  <c r="CW24" i="14"/>
  <c r="CW12" i="14"/>
  <c r="CW9" i="14"/>
  <c r="Y23" i="14"/>
  <c r="Y11" i="14"/>
  <c r="CZ26" i="14"/>
  <c r="CW21" i="14"/>
  <c r="CZ24" i="14"/>
  <c r="CZ14" i="14"/>
  <c r="CW18" i="14"/>
  <c r="CW27" i="14"/>
  <c r="CW15" i="14"/>
  <c r="CW7" i="14"/>
  <c r="CZ30" i="14"/>
  <c r="CZ10" i="14"/>
  <c r="CZ29" i="14"/>
  <c r="CZ17" i="14"/>
  <c r="CZ9" i="14"/>
  <c r="CW11" i="14"/>
  <c r="CW17" i="14"/>
  <c r="Q8" i="14"/>
  <c r="CZ20" i="14"/>
  <c r="CZ8" i="14"/>
  <c r="Q4" i="14"/>
  <c r="CW28" i="14"/>
  <c r="CW16" i="14"/>
  <c r="N30" i="14"/>
  <c r="R30" i="14" s="1"/>
  <c r="N6" i="14"/>
  <c r="R6" i="14" s="1"/>
  <c r="CZ18" i="14"/>
  <c r="CZ25" i="14"/>
  <c r="CZ13" i="14"/>
  <c r="CW23" i="14"/>
  <c r="CW5" i="14"/>
  <c r="CW22" i="14"/>
  <c r="CZ28" i="14"/>
  <c r="Q29" i="14"/>
  <c r="Q5" i="14"/>
  <c r="Y20" i="14"/>
  <c r="Y8" i="14"/>
  <c r="CZ22" i="14"/>
  <c r="CZ6" i="14"/>
  <c r="CZ21" i="14"/>
  <c r="CZ5" i="14"/>
  <c r="CW29" i="14"/>
  <c r="CW10" i="14"/>
  <c r="CZ16" i="14"/>
  <c r="CZ4" i="14"/>
  <c r="Q7" i="14"/>
  <c r="Y19" i="14"/>
  <c r="Y7" i="14"/>
  <c r="Q28" i="14"/>
  <c r="Y25" i="14"/>
  <c r="Q19" i="14"/>
  <c r="Q20" i="14"/>
  <c r="Q18" i="14"/>
  <c r="Y12" i="14"/>
  <c r="Q17" i="14"/>
  <c r="Y26" i="14"/>
  <c r="Y14" i="14"/>
  <c r="K31" i="14"/>
  <c r="V31" i="14"/>
  <c r="Y24" i="14"/>
  <c r="Q16" i="14"/>
  <c r="K32" i="14"/>
  <c r="Y30" i="14"/>
  <c r="Y18" i="14"/>
  <c r="Y6" i="14"/>
  <c r="U32" i="14"/>
  <c r="Y29" i="14"/>
  <c r="Q11" i="14"/>
  <c r="Y28" i="14"/>
  <c r="Y16" i="14"/>
  <c r="Y4" i="14"/>
  <c r="Y31" i="14" s="1"/>
  <c r="Y17" i="14"/>
  <c r="Q10" i="14"/>
  <c r="Y27" i="14"/>
  <c r="Y15" i="14"/>
  <c r="Y5" i="14"/>
  <c r="Q23" i="14"/>
  <c r="Q22" i="14"/>
  <c r="Q13" i="14"/>
  <c r="U31" i="14"/>
  <c r="Y13" i="14"/>
  <c r="Q21" i="14"/>
  <c r="Y9" i="14"/>
  <c r="Q27" i="14"/>
  <c r="Q15" i="14"/>
  <c r="V32" i="14"/>
  <c r="Q26" i="14"/>
  <c r="Q14" i="14"/>
  <c r="L32" i="14"/>
  <c r="Y21" i="14"/>
  <c r="Q25" i="14"/>
  <c r="Q9" i="14"/>
  <c r="N4" i="14"/>
  <c r="L31" i="14"/>
  <c r="Q24" i="14"/>
  <c r="Q6" i="14"/>
  <c r="Z19" i="14"/>
  <c r="Q12" i="14"/>
  <c r="X22" i="14"/>
  <c r="Q30" i="14"/>
  <c r="X19" i="14"/>
  <c r="AE7" i="14"/>
  <c r="Z20" i="14"/>
  <c r="Z8" i="14"/>
  <c r="AE4" i="14"/>
  <c r="AE28" i="14"/>
  <c r="Z22" i="14"/>
  <c r="X27" i="14"/>
  <c r="X15" i="14"/>
  <c r="AE29" i="14"/>
  <c r="AE17" i="14"/>
  <c r="Z5" i="14"/>
  <c r="O11" i="14"/>
  <c r="Z59" i="13" a="1"/>
  <c r="Z59" i="13" s="1"/>
  <c r="AA107" i="13" a="1"/>
  <c r="AA107" i="13" s="1"/>
  <c r="Z134" i="13" a="1"/>
  <c r="Z134" i="13" s="1"/>
  <c r="AA161" i="13" a="1"/>
  <c r="AA161" i="13" s="1"/>
  <c r="Z188" i="13" a="1"/>
  <c r="Z188" i="13" s="1"/>
  <c r="AA215" i="13" a="1"/>
  <c r="AA215" i="13" s="1"/>
  <c r="Z242" i="13" a="1"/>
  <c r="Z242" i="13" s="1"/>
  <c r="AA269" i="13" a="1"/>
  <c r="AA269" i="13" s="1"/>
  <c r="AA188" i="13" a="1"/>
  <c r="AA188" i="13" s="1"/>
  <c r="AA32" i="13" a="1"/>
  <c r="AA32" i="13" s="1"/>
  <c r="AA80" i="13" a="1"/>
  <c r="AA80" i="13" s="1"/>
  <c r="AA134" i="13" a="1"/>
  <c r="AA134" i="13" s="1"/>
  <c r="AA242" i="13" a="1"/>
  <c r="AA242" i="13" s="1"/>
  <c r="Z107" i="13" a="1"/>
  <c r="Z107" i="13" s="1"/>
  <c r="Z161" i="13" a="1"/>
  <c r="Z161" i="13" s="1"/>
  <c r="Z215" i="13" a="1"/>
  <c r="Z215" i="13" s="1"/>
  <c r="Z269" i="13" a="1"/>
  <c r="Z269" i="13" s="1"/>
  <c r="X26" i="14"/>
  <c r="AE14" i="14"/>
  <c r="X14" i="14"/>
  <c r="N22" i="14"/>
  <c r="R22" i="14" s="1"/>
  <c r="Z25" i="14"/>
  <c r="Z13" i="14"/>
  <c r="Z23" i="14"/>
  <c r="Z11" i="14"/>
  <c r="X10" i="14"/>
  <c r="X4" i="14"/>
  <c r="O15" i="14"/>
  <c r="AE26" i="14"/>
  <c r="AE19" i="14"/>
  <c r="Z7" i="14"/>
  <c r="AE22" i="14"/>
  <c r="N25" i="14"/>
  <c r="R25" i="14" s="1"/>
  <c r="Z28" i="14"/>
  <c r="Z16" i="14"/>
  <c r="AE16" i="14"/>
  <c r="N11" i="14"/>
  <c r="R11" i="14" s="1"/>
  <c r="X28" i="14"/>
  <c r="X16" i="14"/>
  <c r="Z4" i="14"/>
  <c r="Z17" i="14"/>
  <c r="AE27" i="14"/>
  <c r="AE15" i="14"/>
  <c r="O10" i="14"/>
  <c r="Z27" i="14"/>
  <c r="Z15" i="14"/>
  <c r="AC17" i="14"/>
  <c r="O9" i="14"/>
  <c r="Z24" i="14"/>
  <c r="Z12" i="14"/>
  <c r="Z26" i="14"/>
  <c r="Z14" i="14"/>
  <c r="Z10" i="14"/>
  <c r="AE25" i="14"/>
  <c r="AE13" i="14"/>
  <c r="W23" i="14"/>
  <c r="W11" i="14"/>
  <c r="AE24" i="14"/>
  <c r="AE12" i="14"/>
  <c r="O7" i="14"/>
  <c r="W22" i="14"/>
  <c r="W10" i="14"/>
  <c r="AE23" i="14"/>
  <c r="AE11" i="14"/>
  <c r="AE10" i="14"/>
  <c r="N29" i="14"/>
  <c r="R29" i="14" s="1"/>
  <c r="N5" i="14"/>
  <c r="R5" i="14" s="1"/>
  <c r="X20" i="14"/>
  <c r="W8" i="14"/>
  <c r="AE21" i="14"/>
  <c r="AE9" i="14"/>
  <c r="O28" i="14"/>
  <c r="Z21" i="14"/>
  <c r="Z9" i="14"/>
  <c r="X7" i="14"/>
  <c r="AE20" i="14"/>
  <c r="AE8" i="14"/>
  <c r="O27" i="14"/>
  <c r="X30" i="14"/>
  <c r="X18" i="14"/>
  <c r="X6" i="14"/>
  <c r="Z29" i="14"/>
  <c r="X29" i="14"/>
  <c r="X17" i="14"/>
  <c r="X5" i="14"/>
  <c r="AE30" i="14"/>
  <c r="AE18" i="14"/>
  <c r="AE6" i="14"/>
  <c r="AE5" i="14"/>
  <c r="O21" i="14"/>
  <c r="N10" i="14"/>
  <c r="R10" i="14" s="1"/>
  <c r="Z30" i="14"/>
  <c r="Z18" i="14"/>
  <c r="Z6" i="14"/>
  <c r="N15" i="14"/>
  <c r="R15" i="14" s="1"/>
  <c r="AD20" i="14"/>
  <c r="AD8" i="14"/>
  <c r="X24" i="14"/>
  <c r="X12" i="14"/>
  <c r="X25" i="14"/>
  <c r="X13" i="14"/>
  <c r="AD19" i="14"/>
  <c r="AD7" i="14"/>
  <c r="X23" i="14"/>
  <c r="X11" i="14"/>
  <c r="O18" i="14"/>
  <c r="O22" i="14"/>
  <c r="X21" i="14"/>
  <c r="X9" i="14"/>
  <c r="O17" i="14"/>
  <c r="O19" i="14"/>
  <c r="X8" i="14"/>
  <c r="O26" i="14"/>
  <c r="AC4" i="14"/>
  <c r="AC29" i="14"/>
  <c r="O13" i="14"/>
  <c r="O24" i="14"/>
  <c r="O14" i="14"/>
  <c r="N23" i="14"/>
  <c r="R23" i="14" s="1"/>
  <c r="N12" i="14"/>
  <c r="R12" i="14" s="1"/>
  <c r="M21" i="14"/>
  <c r="N19" i="14"/>
  <c r="R19" i="14" s="1"/>
  <c r="N27" i="14"/>
  <c r="R27" i="14" s="1"/>
  <c r="O25" i="14"/>
  <c r="O23" i="14"/>
  <c r="N28" i="14"/>
  <c r="R28" i="14" s="1"/>
  <c r="N16" i="14"/>
  <c r="R16" i="14" s="1"/>
  <c r="O8" i="14"/>
  <c r="O5" i="14"/>
  <c r="O16" i="14"/>
  <c r="O20" i="14"/>
  <c r="N26" i="14"/>
  <c r="R26" i="14" s="1"/>
  <c r="N14" i="14"/>
  <c r="R14" i="14" s="1"/>
  <c r="O6" i="14"/>
  <c r="O30" i="14"/>
  <c r="N18" i="14"/>
  <c r="R18" i="14" s="1"/>
  <c r="N17" i="14"/>
  <c r="R17" i="14" s="1"/>
  <c r="N7" i="14"/>
  <c r="R7" i="14" s="1"/>
  <c r="O4" i="14"/>
  <c r="O29" i="14"/>
  <c r="N8" i="14"/>
  <c r="R8" i="14" s="1"/>
  <c r="N21" i="14"/>
  <c r="R21" i="14" s="1"/>
  <c r="AD21" i="14"/>
  <c r="AD9" i="14"/>
  <c r="N9" i="14"/>
  <c r="R9" i="14" s="1"/>
  <c r="N20" i="14"/>
  <c r="R20" i="14" s="1"/>
  <c r="N13" i="14"/>
  <c r="R13" i="14" s="1"/>
  <c r="AC25" i="14"/>
  <c r="W28" i="14"/>
  <c r="W16" i="14"/>
  <c r="N24" i="14"/>
  <c r="R24" i="14" s="1"/>
  <c r="AC16" i="14"/>
  <c r="AC14" i="14"/>
  <c r="AD13" i="14"/>
  <c r="AD4" i="14"/>
  <c r="AD24" i="14"/>
  <c r="AD30" i="14"/>
  <c r="AC26" i="14"/>
  <c r="AD28" i="14"/>
  <c r="AD27" i="14"/>
  <c r="AD15" i="14"/>
  <c r="AC10" i="14"/>
  <c r="AC28" i="14"/>
  <c r="AC21" i="14"/>
  <c r="AC20" i="14"/>
  <c r="AD25" i="14"/>
  <c r="AC24" i="14"/>
  <c r="AD12" i="14"/>
  <c r="AD18" i="14"/>
  <c r="AD6" i="14"/>
  <c r="AD23" i="14"/>
  <c r="AD11" i="14"/>
  <c r="AD29" i="14"/>
  <c r="AD17" i="14"/>
  <c r="AD5" i="14"/>
  <c r="AD22" i="14"/>
  <c r="AD10" i="14"/>
  <c r="AD16" i="14"/>
  <c r="AC7" i="14"/>
  <c r="AD26" i="14"/>
  <c r="AD14" i="14"/>
  <c r="AC22" i="14"/>
  <c r="AC6" i="14"/>
  <c r="AC5" i="14"/>
  <c r="AC9" i="14"/>
  <c r="AC8" i="14"/>
  <c r="AC11" i="14"/>
  <c r="AC13" i="14"/>
  <c r="AC15" i="14"/>
  <c r="AC23" i="14"/>
  <c r="AC30" i="14"/>
  <c r="W25" i="14"/>
  <c r="W13" i="14"/>
  <c r="AC12" i="14"/>
  <c r="M17" i="14"/>
  <c r="AC19" i="14"/>
  <c r="AC18" i="14"/>
  <c r="W26" i="14"/>
  <c r="W4" i="14"/>
  <c r="W7" i="14"/>
  <c r="W30" i="14"/>
  <c r="W18" i="14"/>
  <c r="W6" i="14"/>
  <c r="M29" i="14"/>
  <c r="W27" i="14"/>
  <c r="W15" i="14"/>
  <c r="M7" i="14"/>
  <c r="W20" i="14"/>
  <c r="W19" i="14"/>
  <c r="M5" i="14"/>
  <c r="W14" i="14"/>
  <c r="M10" i="14"/>
  <c r="M12" i="14"/>
  <c r="W5" i="14"/>
  <c r="M9" i="14"/>
  <c r="M11" i="14"/>
  <c r="M14" i="14"/>
  <c r="M20" i="14"/>
  <c r="M8" i="14"/>
  <c r="M19" i="14"/>
  <c r="W24" i="14"/>
  <c r="W12" i="14"/>
  <c r="W29" i="14"/>
  <c r="M18" i="14"/>
  <c r="M6" i="14"/>
  <c r="M22" i="14"/>
  <c r="W17" i="14"/>
  <c r="M24" i="14"/>
  <c r="M26" i="14"/>
  <c r="M4" i="14"/>
  <c r="M13" i="14"/>
  <c r="M25" i="14"/>
  <c r="M15" i="14"/>
  <c r="M27" i="14"/>
  <c r="M16" i="14"/>
  <c r="M28" i="14"/>
  <c r="M30" i="14"/>
  <c r="AM4" i="12"/>
  <c r="AL25" i="12"/>
  <c r="AM25" i="12"/>
  <c r="AN16" i="12"/>
  <c r="AM7" i="12"/>
  <c r="AL28" i="12"/>
  <c r="AN4" i="12"/>
  <c r="AL4" i="12"/>
  <c r="AM10" i="12"/>
  <c r="AM22" i="12"/>
  <c r="AN22" i="12"/>
  <c r="AN10" i="12"/>
  <c r="AL16" i="12"/>
  <c r="AM19" i="12"/>
  <c r="AM16" i="12"/>
  <c r="AL22" i="12"/>
  <c r="AN28" i="12"/>
  <c r="AL7" i="12"/>
  <c r="AN25" i="12"/>
  <c r="AN13" i="12"/>
  <c r="AM13" i="12"/>
  <c r="AL13" i="12"/>
  <c r="AM28" i="12"/>
  <c r="AL10" i="12"/>
  <c r="AL19" i="12"/>
  <c r="AN19" i="12"/>
  <c r="AN7" i="12"/>
  <c r="AM29" i="18" l="1"/>
  <c r="AL29" i="18"/>
  <c r="J46" i="23" s="1"/>
  <c r="J43" i="23" s="1"/>
  <c r="Q105" i="18"/>
  <c r="D19" i="24" s="1"/>
  <c r="G30" i="24" s="1"/>
  <c r="R107" i="18"/>
  <c r="E21" i="24" s="1"/>
  <c r="H32" i="24" s="1"/>
  <c r="Q103" i="18"/>
  <c r="D17" i="24" s="1"/>
  <c r="G28" i="24" s="1"/>
  <c r="R99" i="18"/>
  <c r="E13" i="24" s="1"/>
  <c r="H24" i="24" s="1"/>
  <c r="Q101" i="18"/>
  <c r="D15" i="24" s="1"/>
  <c r="G26" i="24" s="1"/>
  <c r="Q107" i="18"/>
  <c r="D21" i="24" s="1"/>
  <c r="G32" i="24" s="1"/>
  <c r="R101" i="18"/>
  <c r="E15" i="24" s="1"/>
  <c r="H26" i="24" s="1"/>
  <c r="BT29" i="18"/>
  <c r="BA31" i="17"/>
  <c r="BM10" i="17"/>
  <c r="BZ8" i="18" s="1"/>
  <c r="BN8" i="18"/>
  <c r="BP29" i="18"/>
  <c r="BJ8" i="18"/>
  <c r="BN5" i="18"/>
  <c r="AY32" i="17"/>
  <c r="BR29" i="18"/>
  <c r="AW32" i="17"/>
  <c r="BM7" i="17"/>
  <c r="BZ5" i="18" s="1"/>
  <c r="AY31" i="17"/>
  <c r="AW41" i="17"/>
  <c r="BA32" i="17"/>
  <c r="BX2" i="18"/>
  <c r="BK32" i="17"/>
  <c r="BK31" i="17"/>
  <c r="BI10" i="17"/>
  <c r="BV8" i="18" s="1"/>
  <c r="BI19" i="17"/>
  <c r="BV17" i="18" s="1"/>
  <c r="BN29" i="18"/>
  <c r="BJ30" i="18"/>
  <c r="BP30" i="18"/>
  <c r="BJ29" i="18"/>
  <c r="BN30" i="18"/>
  <c r="BM32" i="17"/>
  <c r="BZ2" i="18"/>
  <c r="J33" i="23" a="1"/>
  <c r="AT6" i="18"/>
  <c r="AT21" i="18"/>
  <c r="AT22" i="18"/>
  <c r="AT20" i="18"/>
  <c r="AU14" i="18"/>
  <c r="AU26" i="18"/>
  <c r="AU3" i="18"/>
  <c r="AU15" i="18"/>
  <c r="AU27" i="18"/>
  <c r="AU4" i="18"/>
  <c r="AU16" i="18"/>
  <c r="AU28" i="18"/>
  <c r="AU5" i="18"/>
  <c r="AU17" i="18"/>
  <c r="AU6" i="18"/>
  <c r="AU18" i="18"/>
  <c r="AU7" i="18"/>
  <c r="AU19" i="18"/>
  <c r="AU8" i="18"/>
  <c r="AU20" i="18"/>
  <c r="AU9" i="18"/>
  <c r="AU21" i="18"/>
  <c r="AU10" i="18"/>
  <c r="AU22" i="18"/>
  <c r="AU12" i="18"/>
  <c r="AU25" i="18"/>
  <c r="AU11" i="18"/>
  <c r="AU23" i="18"/>
  <c r="AU24" i="18"/>
  <c r="AU13" i="18"/>
  <c r="AT7" i="18"/>
  <c r="AT14" i="18"/>
  <c r="AT18" i="18"/>
  <c r="AT16" i="18"/>
  <c r="AT26" i="18"/>
  <c r="AT24" i="18"/>
  <c r="AT25" i="18"/>
  <c r="AT23" i="18"/>
  <c r="AT8" i="18"/>
  <c r="AT12" i="18"/>
  <c r="AT5" i="18"/>
  <c r="AT13" i="18"/>
  <c r="AT27" i="18"/>
  <c r="AT28" i="18"/>
  <c r="AT17" i="18"/>
  <c r="AT9" i="18"/>
  <c r="AT3" i="18"/>
  <c r="E47" i="22"/>
  <c r="F47" i="22" s="1"/>
  <c r="AT4" i="18"/>
  <c r="AT11" i="18"/>
  <c r="AT10" i="18"/>
  <c r="AT15" i="18"/>
  <c r="BI32" i="17"/>
  <c r="BI31" i="17"/>
  <c r="BV20" i="18"/>
  <c r="AG30" i="18"/>
  <c r="AN30" i="18"/>
  <c r="AQ2" i="18"/>
  <c r="AQ29" i="18" s="1"/>
  <c r="AO2" i="18"/>
  <c r="AR2" i="18"/>
  <c r="AR30" i="18" s="1"/>
  <c r="EO17" i="14"/>
  <c r="EO14" i="14"/>
  <c r="EO30" i="14"/>
  <c r="EO26" i="14"/>
  <c r="EO20" i="14"/>
  <c r="EO7" i="14"/>
  <c r="EO13" i="14"/>
  <c r="R4" i="14"/>
  <c r="EN31" i="14"/>
  <c r="EO19" i="14"/>
  <c r="EG32" i="14"/>
  <c r="EO8" i="14"/>
  <c r="D2" i="18" a="1"/>
  <c r="EO6" i="14"/>
  <c r="M2" i="18" a="1"/>
  <c r="EG31" i="14"/>
  <c r="EO18" i="14"/>
  <c r="EN32" i="14"/>
  <c r="CW32" i="14"/>
  <c r="CZ32" i="14"/>
  <c r="CW31" i="14"/>
  <c r="CZ31" i="14"/>
  <c r="Y32" i="14"/>
  <c r="N31" i="14"/>
  <c r="N32" i="14"/>
  <c r="AE32" i="14"/>
  <c r="AE31" i="14"/>
  <c r="BM31" i="17" l="1"/>
  <c r="BX30" i="18"/>
  <c r="BX29" i="18"/>
  <c r="BZ30" i="18"/>
  <c r="BZ29" i="18"/>
  <c r="AO30" i="18"/>
  <c r="AU2" i="18"/>
  <c r="AQ30" i="18"/>
  <c r="AT2" i="18"/>
  <c r="J33" i="23"/>
  <c r="J30" i="23" s="1"/>
  <c r="K30" i="23"/>
  <c r="L30" i="23"/>
  <c r="M30" i="23"/>
  <c r="N30" i="23"/>
  <c r="O30" i="23"/>
  <c r="P30" i="23"/>
  <c r="Q30" i="23"/>
  <c r="R30" i="23"/>
  <c r="S30" i="23"/>
  <c r="M17" i="23"/>
  <c r="N17" i="23"/>
  <c r="O17" i="23"/>
  <c r="P17" i="23"/>
  <c r="Q17" i="23"/>
  <c r="R17" i="23"/>
  <c r="S17" i="23"/>
  <c r="K17" i="23"/>
  <c r="L17" i="23"/>
  <c r="BV29" i="18"/>
  <c r="BV30" i="18"/>
  <c r="AO29" i="18"/>
  <c r="M46" i="23" s="1" a="1"/>
  <c r="M2" i="18"/>
  <c r="M30" i="18" s="1"/>
  <c r="AR29" i="18"/>
  <c r="K46" i="23" s="1" a="1"/>
  <c r="D2" i="18"/>
  <c r="AP2" i="18" a="1"/>
  <c r="AS2" i="18" a="1"/>
  <c r="EO32" i="14"/>
  <c r="EO31" i="14"/>
  <c r="N2" i="18" s="1" a="1"/>
  <c r="K46" i="23" l="1"/>
  <c r="K43" i="23" s="1"/>
  <c r="L43" i="23"/>
  <c r="AT30" i="18"/>
  <c r="AT29" i="18"/>
  <c r="M46" i="23"/>
  <c r="M43" i="23" s="1"/>
  <c r="N43" i="23"/>
  <c r="AU30" i="18"/>
  <c r="AU29" i="18"/>
  <c r="E7" i="22"/>
  <c r="F7" i="22" s="1"/>
  <c r="E87" i="23"/>
  <c r="F87" i="23" s="1"/>
  <c r="D30" i="18"/>
  <c r="D133" i="18" a="1"/>
  <c r="D29" i="18"/>
  <c r="E7" i="23" s="1" a="1"/>
  <c r="E7" i="23" s="1"/>
  <c r="F7" i="23" s="1"/>
  <c r="J8" i="23" s="1"/>
  <c r="M29" i="18"/>
  <c r="E79" i="23" s="1" a="1"/>
  <c r="E79" i="23" s="1"/>
  <c r="F79" i="23" s="1"/>
  <c r="S8" i="23" s="1"/>
  <c r="AP2" i="18"/>
  <c r="E23" i="22"/>
  <c r="F23" i="22" s="1"/>
  <c r="AS2" i="18"/>
  <c r="E15" i="22"/>
  <c r="F15" i="22" s="1"/>
  <c r="N2" i="18"/>
  <c r="D133" i="18" l="1"/>
  <c r="M134" i="18"/>
  <c r="I136" i="18"/>
  <c r="I138" i="18"/>
  <c r="E140" i="18"/>
  <c r="E142" i="18"/>
  <c r="K143" i="18"/>
  <c r="K145" i="18"/>
  <c r="G147" i="18"/>
  <c r="G149" i="18"/>
  <c r="M150" i="18"/>
  <c r="M152" i="18"/>
  <c r="I154" i="18"/>
  <c r="I156" i="18"/>
  <c r="E158" i="18"/>
  <c r="H133" i="18"/>
  <c r="D135" i="18"/>
  <c r="D137" i="18"/>
  <c r="J138" i="18"/>
  <c r="J140" i="18"/>
  <c r="F142" i="18"/>
  <c r="F144" i="18"/>
  <c r="L145" i="18"/>
  <c r="L147" i="18"/>
  <c r="H149" i="18"/>
  <c r="H151" i="18"/>
  <c r="D153" i="18"/>
  <c r="D155" i="18"/>
  <c r="J156" i="18"/>
  <c r="J158" i="18"/>
  <c r="I133" i="18"/>
  <c r="E135" i="18"/>
  <c r="E137" i="18"/>
  <c r="K138" i="18"/>
  <c r="K140" i="18"/>
  <c r="G142" i="18"/>
  <c r="G144" i="18"/>
  <c r="M145" i="18"/>
  <c r="M147" i="18"/>
  <c r="I149" i="18"/>
  <c r="I151" i="18"/>
  <c r="E153" i="18"/>
  <c r="E155" i="18"/>
  <c r="K156" i="18"/>
  <c r="K158" i="18"/>
  <c r="J133" i="18"/>
  <c r="F135" i="18"/>
  <c r="F137" i="18"/>
  <c r="L138" i="18"/>
  <c r="L140" i="18"/>
  <c r="H142" i="18"/>
  <c r="H144" i="18"/>
  <c r="D146" i="18"/>
  <c r="D148" i="18"/>
  <c r="J149" i="18"/>
  <c r="J151" i="18"/>
  <c r="F153" i="18"/>
  <c r="F155" i="18"/>
  <c r="L156" i="18"/>
  <c r="L158" i="18"/>
  <c r="K133" i="18"/>
  <c r="G135" i="18"/>
  <c r="G137" i="18"/>
  <c r="M138" i="18"/>
  <c r="M140" i="18"/>
  <c r="I142" i="18"/>
  <c r="I144" i="18"/>
  <c r="E146" i="18"/>
  <c r="E148" i="18"/>
  <c r="K149" i="18"/>
  <c r="K151" i="18"/>
  <c r="G153" i="18"/>
  <c r="G155" i="18"/>
  <c r="M156" i="18"/>
  <c r="M158" i="18"/>
  <c r="L133" i="18"/>
  <c r="L135" i="18"/>
  <c r="H137" i="18"/>
  <c r="H139" i="18"/>
  <c r="D141" i="18"/>
  <c r="D143" i="18"/>
  <c r="J144" i="18"/>
  <c r="J146" i="18"/>
  <c r="F148" i="18"/>
  <c r="F150" i="18"/>
  <c r="L151" i="18"/>
  <c r="L153" i="18"/>
  <c r="H155" i="18"/>
  <c r="H157" i="18"/>
  <c r="D159" i="18"/>
  <c r="M133" i="18"/>
  <c r="M135" i="18"/>
  <c r="I137" i="18"/>
  <c r="I139" i="18"/>
  <c r="E141" i="18"/>
  <c r="E143" i="18"/>
  <c r="K144" i="18"/>
  <c r="K146" i="18"/>
  <c r="G148" i="18"/>
  <c r="G150" i="18"/>
  <c r="M151" i="18"/>
  <c r="M153" i="18"/>
  <c r="I155" i="18"/>
  <c r="I157" i="18"/>
  <c r="E159" i="18"/>
  <c r="D134" i="18"/>
  <c r="D136" i="18"/>
  <c r="J137" i="18"/>
  <c r="J139" i="18"/>
  <c r="F141" i="18"/>
  <c r="F143" i="18"/>
  <c r="L144" i="18"/>
  <c r="L146" i="18"/>
  <c r="H148" i="18"/>
  <c r="H150" i="18"/>
  <c r="D152" i="18"/>
  <c r="D154" i="18"/>
  <c r="J155" i="18"/>
  <c r="J157" i="18"/>
  <c r="F159" i="18"/>
  <c r="E134" i="18"/>
  <c r="E136" i="18"/>
  <c r="K137" i="18"/>
  <c r="K139" i="18"/>
  <c r="G141" i="18"/>
  <c r="G143" i="18"/>
  <c r="M144" i="18"/>
  <c r="M146" i="18"/>
  <c r="I148" i="18"/>
  <c r="I150" i="18"/>
  <c r="E152" i="18"/>
  <c r="E154" i="18"/>
  <c r="K155" i="18"/>
  <c r="K157" i="18"/>
  <c r="G159" i="18"/>
  <c r="J134" i="18"/>
  <c r="F136" i="18"/>
  <c r="F138" i="18"/>
  <c r="L139" i="18"/>
  <c r="L141" i="18"/>
  <c r="H143" i="18"/>
  <c r="H145" i="18"/>
  <c r="D147" i="18"/>
  <c r="D149" i="18"/>
  <c r="J150" i="18"/>
  <c r="J152" i="18"/>
  <c r="F154" i="18"/>
  <c r="F156" i="18"/>
  <c r="L157" i="18"/>
  <c r="L159" i="18"/>
  <c r="K134" i="18"/>
  <c r="G136" i="18"/>
  <c r="G138" i="18"/>
  <c r="M139" i="18"/>
  <c r="M141" i="18"/>
  <c r="I143" i="18"/>
  <c r="I145" i="18"/>
  <c r="E147" i="18"/>
  <c r="E149" i="18"/>
  <c r="K150" i="18"/>
  <c r="K152" i="18"/>
  <c r="G154" i="18"/>
  <c r="G156" i="18"/>
  <c r="M157" i="18"/>
  <c r="M159" i="18"/>
  <c r="L134" i="18"/>
  <c r="H136" i="18"/>
  <c r="H138" i="18"/>
  <c r="D140" i="18"/>
  <c r="D142" i="18"/>
  <c r="J143" i="18"/>
  <c r="J145" i="18"/>
  <c r="F147" i="18"/>
  <c r="F149" i="18"/>
  <c r="L150" i="18"/>
  <c r="L152" i="18"/>
  <c r="H154" i="18"/>
  <c r="H156" i="18"/>
  <c r="D158" i="18"/>
  <c r="E156" i="18"/>
  <c r="K141" i="18"/>
  <c r="L154" i="18"/>
  <c r="H140" i="18"/>
  <c r="I153" i="18"/>
  <c r="E139" i="18"/>
  <c r="F152" i="18"/>
  <c r="L137" i="18"/>
  <c r="M154" i="18"/>
  <c r="I140" i="18"/>
  <c r="J153" i="18"/>
  <c r="F139" i="18"/>
  <c r="G152" i="18"/>
  <c r="M137" i="18"/>
  <c r="D151" i="18"/>
  <c r="J136" i="18"/>
  <c r="K153" i="18"/>
  <c r="G139" i="18"/>
  <c r="H152" i="18"/>
  <c r="D138" i="18"/>
  <c r="E151" i="18"/>
  <c r="K136" i="18"/>
  <c r="L149" i="18"/>
  <c r="H135" i="18"/>
  <c r="I152" i="18"/>
  <c r="E138" i="18"/>
  <c r="F151" i="18"/>
  <c r="L136" i="18"/>
  <c r="M149" i="18"/>
  <c r="I135" i="18"/>
  <c r="J148" i="18"/>
  <c r="F134" i="18"/>
  <c r="G151" i="18"/>
  <c r="M136" i="18"/>
  <c r="D150" i="18"/>
  <c r="J135" i="18"/>
  <c r="K148" i="18"/>
  <c r="G134" i="18"/>
  <c r="H147" i="18"/>
  <c r="E150" i="18"/>
  <c r="K135" i="18"/>
  <c r="L148" i="18"/>
  <c r="H134" i="18"/>
  <c r="I147" i="18"/>
  <c r="E133" i="18"/>
  <c r="F146" i="18"/>
  <c r="M148" i="18"/>
  <c r="I134" i="18"/>
  <c r="J147" i="18"/>
  <c r="F133" i="18"/>
  <c r="G146" i="18"/>
  <c r="H159" i="18"/>
  <c r="D145" i="18"/>
  <c r="K147" i="18"/>
  <c r="G133" i="18"/>
  <c r="H146" i="18"/>
  <c r="I159" i="18"/>
  <c r="E145" i="18"/>
  <c r="F158" i="18"/>
  <c r="L143" i="18"/>
  <c r="I146" i="18"/>
  <c r="J159" i="18"/>
  <c r="F145" i="18"/>
  <c r="G158" i="18"/>
  <c r="M143" i="18"/>
  <c r="D157" i="18"/>
  <c r="J142" i="18"/>
  <c r="K159" i="18"/>
  <c r="G145" i="18"/>
  <c r="H158" i="18"/>
  <c r="D144" i="18"/>
  <c r="E157" i="18"/>
  <c r="P141" i="18" s="1"/>
  <c r="K142" i="18"/>
  <c r="V136" i="18" s="1"/>
  <c r="L155" i="18"/>
  <c r="H141" i="18"/>
  <c r="I158" i="18"/>
  <c r="E144" i="18"/>
  <c r="F157" i="18"/>
  <c r="L142" i="18"/>
  <c r="M155" i="18"/>
  <c r="I141" i="18"/>
  <c r="J154" i="18"/>
  <c r="F140" i="18"/>
  <c r="G157" i="18"/>
  <c r="M142" i="18"/>
  <c r="X136" i="18" s="1"/>
  <c r="D156" i="18"/>
  <c r="J141" i="18"/>
  <c r="K154" i="18"/>
  <c r="G140" i="18"/>
  <c r="H153" i="18"/>
  <c r="D139" i="18"/>
  <c r="R135" i="18" l="1"/>
  <c r="V138" i="18"/>
  <c r="Q138" i="18"/>
  <c r="R136" i="18"/>
  <c r="O134" i="18"/>
  <c r="S137" i="18"/>
  <c r="R141" i="18"/>
  <c r="U141" i="18"/>
  <c r="V139" i="18"/>
  <c r="P137" i="18"/>
  <c r="X134" i="18"/>
  <c r="O140" i="18"/>
  <c r="P138" i="18"/>
  <c r="S135" i="18"/>
  <c r="R137" i="18"/>
  <c r="P133" i="18"/>
  <c r="O135" i="18"/>
  <c r="R133" i="18"/>
  <c r="U138" i="18"/>
  <c r="X140" i="18"/>
  <c r="R140" i="18"/>
  <c r="Q135" i="18"/>
  <c r="T138" i="18"/>
  <c r="Q136" i="18"/>
  <c r="X141" i="18"/>
  <c r="V134" i="18"/>
  <c r="S138" i="18"/>
  <c r="U136" i="18"/>
  <c r="U140" i="18"/>
  <c r="X138" i="18"/>
  <c r="X135" i="18"/>
  <c r="T135" i="18"/>
  <c r="U133" i="18"/>
  <c r="S134" i="18"/>
  <c r="S140" i="18"/>
  <c r="R139" i="18"/>
  <c r="P139" i="18"/>
  <c r="R134" i="18"/>
  <c r="T141" i="18"/>
  <c r="U139" i="18"/>
  <c r="V137" i="18"/>
  <c r="W135" i="18"/>
  <c r="X133" i="18"/>
  <c r="T133" i="18"/>
  <c r="P140" i="18"/>
  <c r="W136" i="18"/>
  <c r="T136" i="18"/>
  <c r="O138" i="18"/>
  <c r="P136" i="18"/>
  <c r="Q141" i="18"/>
  <c r="O141" i="18"/>
  <c r="W138" i="18"/>
  <c r="P135" i="18"/>
  <c r="W141" i="18"/>
  <c r="Q134" i="18"/>
  <c r="X139" i="18"/>
  <c r="S141" i="18"/>
  <c r="T139" i="18"/>
  <c r="O137" i="18"/>
  <c r="U137" i="18"/>
  <c r="V135" i="18"/>
  <c r="W133" i="18"/>
  <c r="S133" i="18"/>
  <c r="W137" i="18"/>
  <c r="V140" i="18"/>
  <c r="W134" i="18"/>
  <c r="U134" i="18"/>
  <c r="Q140" i="18"/>
  <c r="R138" i="18"/>
  <c r="S136" i="18"/>
  <c r="T134" i="18"/>
  <c r="Q137" i="18"/>
  <c r="Q139" i="18"/>
  <c r="O139" i="18"/>
  <c r="W140" i="18"/>
  <c r="O136" i="18"/>
  <c r="V141" i="18"/>
  <c r="P134" i="18"/>
  <c r="W139" i="18"/>
  <c r="X137" i="18"/>
  <c r="S139" i="18"/>
  <c r="Q133" i="18"/>
  <c r="T137" i="18"/>
  <c r="U135" i="18"/>
  <c r="V133" i="18"/>
  <c r="T140" i="18"/>
  <c r="O133" i="18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<sst xmlns="http://schemas.openxmlformats.org/spreadsheetml/2006/main" count="3369" uniqueCount="472">
  <si>
    <t>No.</t>
  </si>
  <si>
    <t>Kode Tanaman</t>
  </si>
  <si>
    <t>Ulangan</t>
  </si>
  <si>
    <t>Tanaman ke-</t>
  </si>
  <si>
    <t>Catatan</t>
  </si>
  <si>
    <t>Jumlah daun</t>
  </si>
  <si>
    <t>Hari/Tanggal</t>
  </si>
  <si>
    <t>Pengamatan ke</t>
  </si>
  <si>
    <t>:</t>
  </si>
  <si>
    <t>Suhu</t>
  </si>
  <si>
    <t>Keparahan penyakit</t>
  </si>
  <si>
    <t>K0T0</t>
  </si>
  <si>
    <t>K0T1</t>
  </si>
  <si>
    <t>K0T2</t>
  </si>
  <si>
    <t>K1T0</t>
  </si>
  <si>
    <t>K1T1</t>
  </si>
  <si>
    <t>K1T2</t>
  </si>
  <si>
    <t>K2T0</t>
  </si>
  <si>
    <t>K2T1</t>
  </si>
  <si>
    <t>K2T2</t>
  </si>
  <si>
    <t>ph Tanah</t>
  </si>
  <si>
    <t>HH</t>
  </si>
  <si>
    <t>9.0</t>
  </si>
  <si>
    <t>8.5</t>
  </si>
  <si>
    <t>1 (atas)</t>
  </si>
  <si>
    <t>1 (bawah)</t>
  </si>
  <si>
    <t>2 (atas)</t>
  </si>
  <si>
    <t>2 (bawah)</t>
  </si>
  <si>
    <t>3 (atas)</t>
  </si>
  <si>
    <t>3 (bawah)</t>
  </si>
  <si>
    <t>7.0</t>
  </si>
  <si>
    <t>6.5</t>
  </si>
  <si>
    <t>7.5</t>
  </si>
  <si>
    <t>Tinggi Tanaman (cm)</t>
  </si>
  <si>
    <t>Sabtu, 22 November 2025</t>
  </si>
  <si>
    <t>Senin, 24 November 2025</t>
  </si>
  <si>
    <t>8.0</t>
  </si>
  <si>
    <t>6.0</t>
  </si>
  <si>
    <t>Rabu, 26 November 2025</t>
  </si>
  <si>
    <t>Kamis, 28 November 2025</t>
  </si>
  <si>
    <t>Sabtu, 30 November 2025</t>
  </si>
  <si>
    <t>Senin, 2 Desember 2025</t>
  </si>
  <si>
    <t>Rabu, 4 Desember 2025</t>
  </si>
  <si>
    <t>Jumat, 6 Desember 2025</t>
  </si>
  <si>
    <t>Minggu, 8 Desember 2025</t>
  </si>
  <si>
    <t>5.5</t>
  </si>
  <si>
    <t>5 (1)</t>
  </si>
  <si>
    <t>6 (1)</t>
  </si>
  <si>
    <t>7 (1)</t>
  </si>
  <si>
    <t>5 (2)</t>
  </si>
  <si>
    <t>8 (1)</t>
  </si>
  <si>
    <t>9 (1)</t>
  </si>
  <si>
    <t>5.0</t>
  </si>
  <si>
    <t>7 (2)</t>
  </si>
  <si>
    <t>6 (2)</t>
  </si>
  <si>
    <t>8 (2)</t>
  </si>
  <si>
    <t>1 ULAT</t>
  </si>
  <si>
    <t>5 (3)</t>
  </si>
  <si>
    <t>2 MATI</t>
  </si>
  <si>
    <t>BUNGA</t>
  </si>
  <si>
    <t>10 (2)</t>
  </si>
  <si>
    <t>4.5</t>
  </si>
  <si>
    <t>6 (3)</t>
  </si>
  <si>
    <t>10 (1)</t>
  </si>
  <si>
    <t>9 (3)</t>
  </si>
  <si>
    <t>ULAT</t>
  </si>
  <si>
    <t>5 (4)</t>
  </si>
  <si>
    <t>4 (4)</t>
  </si>
  <si>
    <t>7 (3)</t>
  </si>
  <si>
    <t>9 (2)</t>
  </si>
  <si>
    <t>17 (4)</t>
  </si>
  <si>
    <t>11 (2)</t>
  </si>
  <si>
    <t>11 (1)</t>
  </si>
  <si>
    <t xml:space="preserve"> 9 (2)</t>
  </si>
  <si>
    <t>Selasa, 10 Desember 2025 (PANEN)</t>
  </si>
  <si>
    <t>8 (3)</t>
  </si>
  <si>
    <t>6 (4)</t>
  </si>
  <si>
    <t>5 (5)</t>
  </si>
  <si>
    <t>3 (6)</t>
  </si>
  <si>
    <t>7 (9)</t>
  </si>
  <si>
    <t>19 (6)</t>
  </si>
  <si>
    <t>14 (2)</t>
  </si>
  <si>
    <t xml:space="preserve"> 10 (2)</t>
  </si>
  <si>
    <t>12 (3)</t>
  </si>
  <si>
    <t>12 (1)</t>
  </si>
  <si>
    <t>4 (5)</t>
  </si>
  <si>
    <t>8 (8)</t>
  </si>
  <si>
    <t>19 (5)</t>
  </si>
  <si>
    <t>ph (hari ke-0)</t>
  </si>
  <si>
    <t>ph (hari ke-19)</t>
  </si>
  <si>
    <t>TPC (hari ke-0)</t>
  </si>
  <si>
    <t>TPC (hari ke-19)</t>
  </si>
  <si>
    <t>Al (hari ke-0)</t>
  </si>
  <si>
    <t>Al (hari ke-19)</t>
  </si>
  <si>
    <t>~</t>
  </si>
  <si>
    <t>50 zb= 2</t>
  </si>
  <si>
    <t>82 zb= 1</t>
  </si>
  <si>
    <t>26 zb= 1</t>
  </si>
  <si>
    <t>0-awal</t>
  </si>
  <si>
    <t>19-awal</t>
  </si>
  <si>
    <t>0-19</t>
  </si>
  <si>
    <t>AWAL</t>
  </si>
  <si>
    <t>rata2</t>
  </si>
  <si>
    <t>Tanah</t>
  </si>
  <si>
    <t>Tanaman</t>
  </si>
  <si>
    <t>rata2 tanaman</t>
  </si>
  <si>
    <t>rata2 tanah 0</t>
  </si>
  <si>
    <t>rata2 tanah 19</t>
  </si>
  <si>
    <t>Rata-rata</t>
  </si>
  <si>
    <t>STDV</t>
  </si>
  <si>
    <t>SLOPE</t>
  </si>
  <si>
    <t>INTERCEPT</t>
  </si>
  <si>
    <t>RSQ</t>
  </si>
  <si>
    <t>CORELASI</t>
  </si>
  <si>
    <t>Kadar Air</t>
  </si>
  <si>
    <t>5,5 x 10^7</t>
  </si>
  <si>
    <t>2,6 x 10^7</t>
  </si>
  <si>
    <t>8,2 x 10^7</t>
  </si>
  <si>
    <t>8 x 10^6</t>
  </si>
  <si>
    <t>6 x 10^6</t>
  </si>
  <si>
    <t>4 x 10^7</t>
  </si>
  <si>
    <t>8,9 x 10^7</t>
  </si>
  <si>
    <t>2 x 10^6</t>
  </si>
  <si>
    <t>1,69 x 10^8</t>
  </si>
  <si>
    <t>4,2 x 10^7</t>
  </si>
  <si>
    <t>3,2 x 10^7</t>
  </si>
  <si>
    <t>7,1 x 10^7</t>
  </si>
  <si>
    <t>7 x 10^6</t>
  </si>
  <si>
    <t>3,3 x 10^7</t>
  </si>
  <si>
    <t>8,4 x 10^7</t>
  </si>
  <si>
    <t>8 x 10^7</t>
  </si>
  <si>
    <t>6 x 10^7</t>
  </si>
  <si>
    <t>7 x 10^7</t>
  </si>
  <si>
    <t>9 x 10^7</t>
  </si>
  <si>
    <t>3 x 10^7</t>
  </si>
  <si>
    <t>3,6 x 10^8</t>
  </si>
  <si>
    <t>2 x 10^7</t>
  </si>
  <si>
    <t>5 x 10^8</t>
  </si>
  <si>
    <t>2 x 10^8</t>
  </si>
  <si>
    <t>3 x 10^8</t>
  </si>
  <si>
    <t>4 x 10^8</t>
  </si>
  <si>
    <t>6 x 10^8</t>
  </si>
  <si>
    <t>7 x 10^8</t>
  </si>
  <si>
    <t>1 x 10^8</t>
  </si>
  <si>
    <t>3 x 10^6</t>
  </si>
  <si>
    <t>2,2 x 10^7</t>
  </si>
  <si>
    <t>1,75 x 10^8</t>
  </si>
  <si>
    <t>1,89 x 10^8</t>
  </si>
  <si>
    <t>8,3 x 10^7</t>
  </si>
  <si>
    <t>1,37 x 10^8</t>
  </si>
  <si>
    <t>3,5 x 10^7</t>
  </si>
  <si>
    <t>5 x 10^6</t>
  </si>
  <si>
    <t>1,9 x 10^7</t>
  </si>
  <si>
    <t>1,55 x 10^8</t>
  </si>
  <si>
    <t>2,7 x 10^7</t>
  </si>
  <si>
    <t>4,9 x 10^7</t>
  </si>
  <si>
    <t>1,1 x 10^7</t>
  </si>
  <si>
    <t>5 x 10^7</t>
  </si>
  <si>
    <t>7,9 x 10^8</t>
  </si>
  <si>
    <t>1,5 x 10^8</t>
  </si>
  <si>
    <t>2,6 x 10^8</t>
  </si>
  <si>
    <t>3,5 x 10^8</t>
  </si>
  <si>
    <t>1,8 x 10^8</t>
  </si>
  <si>
    <t>1,22 x 10^9</t>
  </si>
  <si>
    <t>4,9 x 10^8</t>
  </si>
  <si>
    <t>1,2 x 10^8</t>
  </si>
  <si>
    <t>4,8 x 10^8</t>
  </si>
  <si>
    <t>6,4 x 10^8</t>
  </si>
  <si>
    <t>4,5 x 10^9</t>
  </si>
  <si>
    <t>1,7 x 10^9</t>
  </si>
  <si>
    <t>5,4 x 10^9</t>
  </si>
  <si>
    <t>BAF 0</t>
  </si>
  <si>
    <t>BAF 19</t>
  </si>
  <si>
    <t>Selisih</t>
  </si>
  <si>
    <t>Laju Perubahan</t>
  </si>
  <si>
    <t>No,</t>
  </si>
  <si>
    <t>delta</t>
  </si>
  <si>
    <t>rata</t>
  </si>
  <si>
    <t>stdv</t>
  </si>
  <si>
    <t>10^6</t>
  </si>
  <si>
    <t>rata hari 0</t>
  </si>
  <si>
    <t>rata hari 19</t>
  </si>
  <si>
    <r>
      <t>6.02</t>
    </r>
    <r>
      <rPr>
        <sz val="11"/>
        <color theme="1"/>
        <rFont val="Calibri"/>
        <family val="2"/>
      </rPr>
      <t>±3.43</t>
    </r>
  </si>
  <si>
    <r>
      <t>6.33</t>
    </r>
    <r>
      <rPr>
        <sz val="11"/>
        <color theme="1"/>
        <rFont val="Calibri"/>
        <family val="2"/>
      </rPr>
      <t>±3.59</t>
    </r>
  </si>
  <si>
    <t>7.33±0.65</t>
  </si>
  <si>
    <t>7.81±1.53</t>
  </si>
  <si>
    <t>7.26±3.17</t>
  </si>
  <si>
    <t>0.37±1.28</t>
  </si>
  <si>
    <t>1.79±2.55</t>
  </si>
  <si>
    <t>0.93±1.24</t>
  </si>
  <si>
    <t>Delta</t>
  </si>
  <si>
    <t>10^7</t>
  </si>
  <si>
    <t>10^8</t>
  </si>
  <si>
    <t>tinggi (hari ke-0)</t>
  </si>
  <si>
    <t>tinggi (hari ke-19)</t>
  </si>
  <si>
    <t>Bobot kering</t>
  </si>
  <si>
    <t>Bobot basah</t>
  </si>
  <si>
    <t>bobot basah</t>
  </si>
  <si>
    <t>bobot kering</t>
  </si>
  <si>
    <t>ph (hari ke-3)</t>
  </si>
  <si>
    <t>ph (hari ke-5)</t>
  </si>
  <si>
    <t>ph (hari ke-7)</t>
  </si>
  <si>
    <t>ph (hari ke-9)</t>
  </si>
  <si>
    <t>ph (hari ke-11)</t>
  </si>
  <si>
    <t>ph (hari ke-13)</t>
  </si>
  <si>
    <t>ph (hari ke-15)</t>
  </si>
  <si>
    <t>ph (hari ke-17)</t>
  </si>
  <si>
    <t>Rerata</t>
  </si>
  <si>
    <t>tinggi (hari ke-3)</t>
  </si>
  <si>
    <t>tinggi (hari ke-5)</t>
  </si>
  <si>
    <t>tinggi (hari ke-7)</t>
  </si>
  <si>
    <t>tinggi (hari ke-9)</t>
  </si>
  <si>
    <t>tinggi (hari ke-11)</t>
  </si>
  <si>
    <t>tinggi (hari ke-13)</t>
  </si>
  <si>
    <t>tinggi (hari ke-15)</t>
  </si>
  <si>
    <t>tinggi (hari ke-17)</t>
  </si>
  <si>
    <t>jumlah daun (hari ke-0)</t>
  </si>
  <si>
    <t>jumlah daun (hari ke-3)</t>
  </si>
  <si>
    <t>jumlah daun (hari ke-5)</t>
  </si>
  <si>
    <t>jumlah daun (hari ke-7)</t>
  </si>
  <si>
    <t>jumlah daun (hari ke-9)</t>
  </si>
  <si>
    <t>jumlah daun (hari ke-11)</t>
  </si>
  <si>
    <t>jumlah daun (hari ke-13)</t>
  </si>
  <si>
    <t>jumlah daun (hari ke-15)</t>
  </si>
  <si>
    <t>jumlah daun (hari ke-17)</t>
  </si>
  <si>
    <t>jumlah daun (hari ke-19)</t>
  </si>
  <si>
    <t>Analisis Keragaman pH Tanah</t>
  </si>
  <si>
    <t>Sumber Keragaman</t>
  </si>
  <si>
    <t>DB</t>
  </si>
  <si>
    <t>F hitung</t>
  </si>
  <si>
    <t>F tabel 5%</t>
  </si>
  <si>
    <t>Kompos</t>
  </si>
  <si>
    <t>Bakteri</t>
  </si>
  <si>
    <t>Kompos x Bakteri</t>
  </si>
  <si>
    <t>Galat</t>
  </si>
  <si>
    <t>Total</t>
  </si>
  <si>
    <t>Analisis Keragaman al Tanah</t>
  </si>
  <si>
    <t>Analisis Keragaman al Tanaman</t>
  </si>
  <si>
    <t>Analisis Keragaman tinggi Tanaman</t>
  </si>
  <si>
    <t>Analisis Keragaman jumlah daun</t>
  </si>
  <si>
    <t>Analisis Keragaman bobot kering</t>
  </si>
  <si>
    <t>F-hitung</t>
  </si>
  <si>
    <t>pH Tanah</t>
  </si>
  <si>
    <t>Al Tanah</t>
  </si>
  <si>
    <t>Al Tanaman</t>
  </si>
  <si>
    <t>F Tabel 5%</t>
  </si>
  <si>
    <t>KK%</t>
  </si>
  <si>
    <t>Tinggi Tanaman</t>
  </si>
  <si>
    <t>Jumlah Daun</t>
  </si>
  <si>
    <t>Bobot Kering</t>
  </si>
  <si>
    <t>Kompos &amp; Bakteri</t>
  </si>
  <si>
    <t>Perlakuan</t>
  </si>
  <si>
    <t>KIT2</t>
  </si>
  <si>
    <t>Ducan 5%</t>
  </si>
  <si>
    <t>-1.458c</t>
  </si>
  <si>
    <t>Jarak</t>
  </si>
  <si>
    <t>Rp</t>
  </si>
  <si>
    <t>-0.125d</t>
  </si>
  <si>
    <t>-1.208c</t>
  </si>
  <si>
    <t>-2.25ab</t>
  </si>
  <si>
    <t>-2b</t>
  </si>
  <si>
    <t>-1.958b</t>
  </si>
  <si>
    <t>-2.167ab</t>
  </si>
  <si>
    <t>-2.292ab</t>
  </si>
  <si>
    <t>-2.5a</t>
  </si>
  <si>
    <t>0.200f</t>
  </si>
  <si>
    <t>0.018e</t>
  </si>
  <si>
    <t>-0.205bc</t>
  </si>
  <si>
    <t>-0.187bc</t>
  </si>
  <si>
    <t>-0.300ab</t>
  </si>
  <si>
    <t>-0.363a</t>
  </si>
  <si>
    <t>-0.135cd</t>
  </si>
  <si>
    <t>-0.045de</t>
  </si>
  <si>
    <t>-0.229bc</t>
  </si>
  <si>
    <t>6.96±1.2</t>
  </si>
  <si>
    <t>6.02±3.43</t>
  </si>
  <si>
    <t>6.33±3.59</t>
  </si>
  <si>
    <t>BAF Hari ke-0</t>
  </si>
  <si>
    <t>BAF Hari ke-19</t>
  </si>
  <si>
    <t>Analisis Keragaman pH Hari ke-0 Tanah</t>
  </si>
  <si>
    <t>Analisis Keragaman pH Hari ke-3 Tanah</t>
  </si>
  <si>
    <t>Analisis Keragaman pH Hari ke-7 Tanah</t>
  </si>
  <si>
    <t>Analisis Keragaman pH Hari ke-9 Tanah</t>
  </si>
  <si>
    <t>Analisis Keragaman pH Hari ke-11 Tanah</t>
  </si>
  <si>
    <t>Analisis Keragaman pH Hari ke-13 Tanah</t>
  </si>
  <si>
    <t>Analisis Keragaman pH Hari ke-15 Tanah</t>
  </si>
  <si>
    <t>Analisis Keragaman pH Hari ke-17 Tanah</t>
  </si>
  <si>
    <t>Analisis Keragaman pH Hari ke-19 Tanah</t>
  </si>
  <si>
    <t>Analisis Keragaman pH Hari ke-5 Tanah</t>
  </si>
  <si>
    <t>pH Hari ke-0</t>
  </si>
  <si>
    <t>pH Hari ke-3</t>
  </si>
  <si>
    <t>pH Hari ke-5</t>
  </si>
  <si>
    <t>pH Hari ke-7</t>
  </si>
  <si>
    <t>pH Hari ke-9</t>
  </si>
  <si>
    <t>pH Hari ke-11</t>
  </si>
  <si>
    <t>pH Hari ke-13</t>
  </si>
  <si>
    <t>pH Hari ke-15</t>
  </si>
  <si>
    <t>pH Hari ke-17</t>
  </si>
  <si>
    <t>pH Hari ke-19</t>
  </si>
  <si>
    <t>Tinggi Hari ke-0</t>
  </si>
  <si>
    <t>Tinggi Hari ke-3</t>
  </si>
  <si>
    <t>Tinggi Hari ke-5</t>
  </si>
  <si>
    <t>Tinggi Hari ke-7</t>
  </si>
  <si>
    <t>Tinggi Hari ke-9</t>
  </si>
  <si>
    <t>Tinggi Hari ke-11</t>
  </si>
  <si>
    <t>Tinggi Hari ke-13</t>
  </si>
  <si>
    <t>Tinggi Hari ke-15</t>
  </si>
  <si>
    <t>Tinggi Hari ke-17</t>
  </si>
  <si>
    <t>Tinggi Hari ke-19</t>
  </si>
  <si>
    <t>Jumlah Daun Hari ke-0</t>
  </si>
  <si>
    <t>Jumlah Daun Hari ke-3</t>
  </si>
  <si>
    <t>Jumlah Daun Hari ke-5</t>
  </si>
  <si>
    <t>Jumlah Daun Hari ke-7</t>
  </si>
  <si>
    <t>Jumlah Daun Hari ke-9</t>
  </si>
  <si>
    <t>Jumlah Daun Hari ke-11</t>
  </si>
  <si>
    <t>Jumlah Daun Hari ke-13</t>
  </si>
  <si>
    <t>Jumlah Daun Hari ke-15</t>
  </si>
  <si>
    <t>Jumlah Daun Hari ke-17</t>
  </si>
  <si>
    <t>Jumlah Daun Hari ke-19</t>
  </si>
  <si>
    <t>Al Tanah Hari ke-0</t>
  </si>
  <si>
    <t>Al Tanah Hari ke-19</t>
  </si>
  <si>
    <t>Al Tanaman Hari ke-0</t>
  </si>
  <si>
    <t>Al Tanaman Hari ke-19</t>
  </si>
  <si>
    <t>hari ke-0</t>
  </si>
  <si>
    <t>hari ke-19</t>
  </si>
  <si>
    <t>nama perlakuan</t>
  </si>
  <si>
    <t>4.85 x 10^7</t>
  </si>
  <si>
    <t>2.9 x 10^7</t>
  </si>
  <si>
    <t>7,65 x 10^7</t>
  </si>
  <si>
    <t>0.8 x 10^7</t>
  </si>
  <si>
    <t>0.65 x 10^7</t>
  </si>
  <si>
    <t>3,65 x 10^7</t>
  </si>
  <si>
    <t>8,65 x 10^7</t>
  </si>
  <si>
    <t>0.2 x 10^7</t>
  </si>
  <si>
    <t>16.9 x 10^7</t>
  </si>
  <si>
    <t>4.85 * 10^7</t>
  </si>
  <si>
    <t>2.9 * 10^7</t>
  </si>
  <si>
    <t>7.65 * 10^7</t>
  </si>
  <si>
    <t>0.8 * 10^7</t>
  </si>
  <si>
    <t>0.65 * 10^7</t>
  </si>
  <si>
    <t>3.65 * 10^7</t>
  </si>
  <si>
    <t>8.65 * 10^7</t>
  </si>
  <si>
    <t>0.2 * 10^7</t>
  </si>
  <si>
    <t>16.9 * 10^7</t>
  </si>
  <si>
    <t>6.4 * 10^7</t>
  </si>
  <si>
    <t>0.85 * 10^7</t>
  </si>
  <si>
    <t>2.1 * 10^7</t>
  </si>
  <si>
    <t>16.5 * 10^7</t>
  </si>
  <si>
    <t>10.8 * 10^7</t>
  </si>
  <si>
    <t>5.9 * 10^7</t>
  </si>
  <si>
    <t>9.6 * 10^7</t>
  </si>
  <si>
    <t>3.5 * 10^7</t>
  </si>
  <si>
    <t>0.9 * 10^7</t>
  </si>
  <si>
    <t>Jumlah Koloni per Pengenceran</t>
  </si>
  <si>
    <t>Standar Plate Count</t>
  </si>
  <si>
    <t>Keterangan</t>
  </si>
  <si>
    <t>Hari ke-</t>
  </si>
  <si>
    <t>H0</t>
  </si>
  <si>
    <t>H19</t>
  </si>
  <si>
    <t>Memenuhi syarat 25 - 250 koloni</t>
  </si>
  <si>
    <t>Hasil perbandingan &gt;2, maka gunakan pengenceran terkecil</t>
  </si>
  <si>
    <t>Koloni kurang dari 25</t>
  </si>
  <si>
    <t>Kode Perlakuan</t>
  </si>
  <si>
    <t>Hari ke-0</t>
  </si>
  <si>
    <t xml:space="preserve"> Hari ke-3</t>
  </si>
  <si>
    <t xml:space="preserve"> Hari ke-5</t>
  </si>
  <si>
    <t xml:space="preserve"> Hari ke-7</t>
  </si>
  <si>
    <t xml:space="preserve"> Hari ke-9</t>
  </si>
  <si>
    <t xml:space="preserve"> Hari ke-11</t>
  </si>
  <si>
    <t xml:space="preserve"> Hari ke-13</t>
  </si>
  <si>
    <t xml:space="preserve"> Hari ke-15</t>
  </si>
  <si>
    <t xml:space="preserve"> Hari ke-17</t>
  </si>
  <si>
    <t xml:space="preserve"> Hari ke-19</t>
  </si>
  <si>
    <r>
      <t>2.792</t>
    </r>
    <r>
      <rPr>
        <vertAlign val="superscript"/>
        <sz val="12"/>
        <color rgb="FF000000"/>
        <rFont val="Times New Roman"/>
        <family val="1"/>
      </rPr>
      <t>tn</t>
    </r>
  </si>
  <si>
    <r>
      <t>2.278</t>
    </r>
    <r>
      <rPr>
        <vertAlign val="superscript"/>
        <sz val="12"/>
        <color rgb="FF000000"/>
        <rFont val="Times New Roman"/>
        <family val="1"/>
      </rPr>
      <t>tn</t>
    </r>
  </si>
  <si>
    <r>
      <t>2.638</t>
    </r>
    <r>
      <rPr>
        <vertAlign val="superscript"/>
        <sz val="12"/>
        <color rgb="FF000000"/>
        <rFont val="Times New Roman"/>
        <family val="1"/>
      </rPr>
      <t>tn</t>
    </r>
  </si>
  <si>
    <r>
      <t>3.96</t>
    </r>
    <r>
      <rPr>
        <sz val="11"/>
        <color theme="1"/>
        <rFont val="Calibri"/>
        <family val="2"/>
      </rPr>
      <t>±1.2</t>
    </r>
  </si>
  <si>
    <t>Std</t>
  </si>
  <si>
    <t>std</t>
  </si>
  <si>
    <t>18.35 * 10^7</t>
  </si>
  <si>
    <r>
      <t>48.5</t>
    </r>
    <r>
      <rPr>
        <sz val="11"/>
        <color theme="1"/>
        <rFont val="Calibri"/>
        <family val="2"/>
      </rPr>
      <t>±</t>
    </r>
    <r>
      <rPr>
        <sz val="10.25"/>
        <color theme="1"/>
        <rFont val="Times New Roman"/>
        <family val="1"/>
      </rPr>
      <t>9.2</t>
    </r>
  </si>
  <si>
    <t>29±4.2</t>
  </si>
  <si>
    <t>76.5±7.8</t>
  </si>
  <si>
    <t>8±0</t>
  </si>
  <si>
    <t>6.5±0.7</t>
  </si>
  <si>
    <t>36.5±4.9</t>
  </si>
  <si>
    <t>86.5±3.5</t>
  </si>
  <si>
    <t>2±0</t>
  </si>
  <si>
    <t>183.5±20.5</t>
  </si>
  <si>
    <t>±9.2</t>
  </si>
  <si>
    <t>±2.1</t>
  </si>
  <si>
    <t>±14.1</t>
  </si>
  <si>
    <t>±28.3</t>
  </si>
  <si>
    <t>±34</t>
  </si>
  <si>
    <t>±4.2</t>
  </si>
  <si>
    <t>±2.8</t>
  </si>
  <si>
    <t>±21.2</t>
  </si>
  <si>
    <t>13.5±2.1</t>
  </si>
  <si>
    <t>20.5±2.1</t>
  </si>
  <si>
    <t>165±14.1</t>
  </si>
  <si>
    <t>169±28.3</t>
  </si>
  <si>
    <t>130.5±9.2</t>
  </si>
  <si>
    <t>32±4.2</t>
  </si>
  <si>
    <t>71±11.3</t>
  </si>
  <si>
    <t>76±9.8</t>
  </si>
  <si>
    <t>10±1.4</t>
  </si>
  <si>
    <t>Hari ke-19</t>
  </si>
  <si>
    <t>4.85 x 10</t>
  </si>
  <si>
    <t>2.9 x 10</t>
  </si>
  <si>
    <t>7.65 x 10</t>
  </si>
  <si>
    <t>0.8 x 10</t>
  </si>
  <si>
    <t>0.65 x 10</t>
  </si>
  <si>
    <t>3.65 x 10</t>
  </si>
  <si>
    <t>8.65 x 10</t>
  </si>
  <si>
    <t>0.2 x 10</t>
  </si>
  <si>
    <t>18.35 x 10</t>
  </si>
  <si>
    <t>7.1 x 10</t>
  </si>
  <si>
    <t>1.35 x 10</t>
  </si>
  <si>
    <t>2.05 x 10</t>
  </si>
  <si>
    <t>16.5 x 10</t>
  </si>
  <si>
    <t>16.9 x 10</t>
  </si>
  <si>
    <t>7.6 x 10</t>
  </si>
  <si>
    <t>13.05 x 10</t>
  </si>
  <si>
    <t>3.2 x 10</t>
  </si>
  <si>
    <t>1 x 10</t>
  </si>
  <si>
    <r>
      <t>4.85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</si>
  <si>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7.1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</si>
  <si>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2.9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</si>
  <si>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1.35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</si>
  <si>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7.65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</si>
  <si>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2.05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</si>
  <si>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0.8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</si>
  <si>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16.5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</si>
  <si>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0.65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</si>
  <si>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16.9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</si>
  <si>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3.65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</si>
  <si>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7.6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</si>
  <si>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8.65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</si>
  <si>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13.05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</si>
  <si>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0.2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</si>
  <si>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3.2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</si>
  <si>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18.35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</si>
  <si>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r>
      <t>1 x 10</t>
    </r>
    <r>
      <rPr>
        <vertAlign val="superscript"/>
        <sz val="12"/>
        <color rgb="FF000000"/>
        <rFont val="Times New Roman"/>
        <family val="1"/>
      </rPr>
      <t>7</t>
    </r>
    <r>
      <rPr>
        <sz val="12"/>
        <color rgb="FF000000"/>
        <rFont val="Times New Roman"/>
        <family val="1"/>
      </rPr>
      <t xml:space="preserve"> CFU/ml</t>
    </r>
  </si>
  <si>
    <t>Satuan</t>
  </si>
  <si>
    <t>CFU/ml</t>
  </si>
  <si>
    <t xml:space="preserve">4.85 x 107 </t>
  </si>
  <si>
    <t xml:space="preserve">7.1 x 107 </t>
  </si>
  <si>
    <t xml:space="preserve">2.9 x 107 </t>
  </si>
  <si>
    <t xml:space="preserve">1.35 x 107 </t>
  </si>
  <si>
    <t xml:space="preserve">7.65 x 107 </t>
  </si>
  <si>
    <t xml:space="preserve">2.05 x 107 </t>
  </si>
  <si>
    <t xml:space="preserve">0.8 x 107 </t>
  </si>
  <si>
    <t xml:space="preserve">16.5 x 107 </t>
  </si>
  <si>
    <t xml:space="preserve">0.65 x 107 </t>
  </si>
  <si>
    <t xml:space="preserve">16.9 x 107 </t>
  </si>
  <si>
    <t xml:space="preserve">3.65 x 107 </t>
  </si>
  <si>
    <t xml:space="preserve">7.6 x 107 </t>
  </si>
  <si>
    <t xml:space="preserve">8.65 x 107 </t>
  </si>
  <si>
    <t xml:space="preserve">13.05 x 107 </t>
  </si>
  <si>
    <t xml:space="preserve">0.2 x 107 </t>
  </si>
  <si>
    <t xml:space="preserve">3.2 x 107 </t>
  </si>
  <si>
    <t xml:space="preserve">18.35 x 107 </t>
  </si>
  <si>
    <t xml:space="preserve">1 x 107 </t>
  </si>
  <si>
    <t>ppm</t>
  </si>
  <si>
    <t>P0</t>
  </si>
  <si>
    <t>P1</t>
  </si>
  <si>
    <t>P2</t>
  </si>
  <si>
    <t>p0= tanpa pupuk</t>
  </si>
  <si>
    <t>p1= 15% pupuk</t>
  </si>
  <si>
    <t>P2= 20% pupuk</t>
  </si>
  <si>
    <t>0 Hari</t>
  </si>
  <si>
    <t>19 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</si>
</sst>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"/>
    <numFmt numFmtId="165" formatCode="0.00000"/>
    <numFmt numFmtId="166" formatCode="0.0000000"/>
    <numFmt numFmtId="167" formatCode="###0.000"/>
    <numFmt numFmtId="168" formatCode="0.000E+00"/>
    <numFmt numFmtId="169" formatCode="0.000000000"/>
    <numFmt numFmtId="170" formatCode="0.0"/>
    <numFmt numFmtId="171" formatCode="###0.0000"/>
  </numFmts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9"/>
      <color indexed="60"/>
      <name val="Arial"/>
      <family val="2"/>
    </font>
    <font>
      <sz val="12"/>
      <color theme="1"/>
      <name val="Times New Roman"/>
      <family val="1"/>
    </font>
    <font>
      <sz val="12"/>
      <color indexed="60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0.25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Constantia"/>
      <family val="1"/>
    </font>
    <font>
      <sz val="10"/>
      <color rgb="FF000000"/>
      <name val="Constantia"/>
      <family val="1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2"/>
      </top>
      <bottom style="thin">
        <color indexed="62"/>
      </bottom>
      <diagonal/>
    </border>
    <border>
      <left/>
      <right style="thin">
        <color indexed="61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5" fillId="0" borderId="0"/>
    <xf numFmtId="0" fontId="10" fillId="0" borderId="0"/>
    <xf numFmtId="0" fontId="5" fillId="0" borderId="0"/>
  </cellStyleXfs>
  <cellXfs count="34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/>
    <xf numFmtId="0" fontId="0" fillId="5" borderId="1" xfId="0" applyFill="1" applyBorder="1" applyAlignment="1">
      <alignment horizontal="center" vertical="center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0" xfId="0" applyFill="1"/>
    <xf numFmtId="0" fontId="0" fillId="7" borderId="1" xfId="0" applyFill="1" applyBorder="1" applyAlignment="1">
      <alignment horizontal="center" vertical="center"/>
    </xf>
    <xf numFmtId="0" fontId="0" fillId="7" borderId="0" xfId="0" applyFill="1"/>
    <xf numFmtId="0" fontId="0" fillId="8" borderId="1" xfId="0" applyFill="1" applyBorder="1" applyAlignment="1">
      <alignment horizontal="center" vertical="center"/>
    </xf>
    <xf numFmtId="0" fontId="0" fillId="8" borderId="0" xfId="0" applyFill="1"/>
    <xf numFmtId="0" fontId="0" fillId="9" borderId="1" xfId="0" applyFill="1" applyBorder="1" applyAlignment="1">
      <alignment horizontal="center" vertical="center"/>
    </xf>
    <xf numFmtId="0" fontId="0" fillId="9" borderId="0" xfId="0" applyFill="1"/>
    <xf numFmtId="0" fontId="0" fillId="10" borderId="1" xfId="0" applyFill="1" applyBorder="1" applyAlignment="1">
      <alignment horizontal="center" vertical="center"/>
    </xf>
    <xf numFmtId="0" fontId="0" fillId="10" borderId="0" xfId="0" applyFill="1"/>
    <xf numFmtId="0" fontId="0" fillId="11" borderId="1" xfId="0" applyFill="1" applyBorder="1" applyAlignment="1">
      <alignment horizontal="center" vertical="center"/>
    </xf>
    <xf numFmtId="0" fontId="0" fillId="11" borderId="0" xfId="0" applyFill="1"/>
    <xf numFmtId="0" fontId="0" fillId="12" borderId="1" xfId="0" applyFill="1" applyBorder="1" applyAlignment="1">
      <alignment horizontal="center" vertical="center"/>
    </xf>
    <xf numFmtId="0" fontId="0" fillId="12" borderId="0" xfId="0" applyFill="1"/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9" borderId="1" xfId="0" applyNumberFormat="1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11" borderId="1" xfId="0" applyNumberFormat="1" applyFont="1" applyFill="1" applyBorder="1" applyAlignment="1">
      <alignment horizontal="center" vertical="center"/>
    </xf>
    <xf numFmtId="164" fontId="2" fillId="10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0" fillId="0" borderId="0" xfId="1" applyFont="1"/>
    <xf numFmtId="0" fontId="0" fillId="0" borderId="0" xfId="1" applyNumberFormat="1" applyFont="1"/>
    <xf numFmtId="165" fontId="0" fillId="0" borderId="0" xfId="1" applyNumberFormat="1" applyFont="1"/>
    <xf numFmtId="2" fontId="0" fillId="0" borderId="0" xfId="1" applyNumberFormat="1" applyFont="1"/>
    <xf numFmtId="0" fontId="2" fillId="4" borderId="0" xfId="0" applyFont="1" applyFill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64" fontId="2" fillId="12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9" fontId="0" fillId="0" borderId="0" xfId="1" applyFont="1" applyAlignment="1">
      <alignment horizontal="center" vertical="center"/>
    </xf>
    <xf numFmtId="166" fontId="0" fillId="0" borderId="0" xfId="1" applyNumberFormat="1" applyFont="1"/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165" fontId="0" fillId="0" borderId="0" xfId="0" applyNumberFormat="1"/>
    <xf numFmtId="0" fontId="0" fillId="0" borderId="1" xfId="0" applyBorder="1"/>
    <xf numFmtId="0" fontId="0" fillId="0" borderId="4" xfId="0" applyBorder="1"/>
    <xf numFmtId="0" fontId="4" fillId="0" borderId="0" xfId="0" applyFont="1"/>
    <xf numFmtId="167" fontId="6" fillId="0" borderId="15" xfId="2" applyNumberFormat="1" applyFont="1" applyBorder="1" applyAlignment="1">
      <alignment horizontal="right" vertical="top"/>
    </xf>
    <xf numFmtId="2" fontId="5" fillId="0" borderId="0" xfId="2" applyNumberFormat="1"/>
    <xf numFmtId="167" fontId="6" fillId="0" borderId="16" xfId="2" applyNumberFormat="1" applyFont="1" applyBorder="1" applyAlignment="1">
      <alignment horizontal="right" vertical="top"/>
    </xf>
    <xf numFmtId="0" fontId="0" fillId="0" borderId="0" xfId="0" applyAlignment="1">
      <alignment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/>
    </xf>
    <xf numFmtId="167" fontId="8" fillId="13" borderId="17" xfId="2" applyNumberFormat="1" applyFont="1" applyFill="1" applyBorder="1" applyAlignment="1">
      <alignment horizontal="center" vertical="center"/>
    </xf>
    <xf numFmtId="2" fontId="9" fillId="13" borderId="17" xfId="2" applyNumberFormat="1" applyFont="1" applyFill="1" applyBorder="1" applyAlignment="1">
      <alignment horizontal="center" vertical="center"/>
    </xf>
    <xf numFmtId="0" fontId="7" fillId="13" borderId="0" xfId="0" applyFont="1" applyFill="1" applyAlignment="1">
      <alignment horizontal="center" vertical="center" wrapText="1"/>
    </xf>
    <xf numFmtId="0" fontId="7" fillId="13" borderId="0" xfId="0" applyFont="1" applyFill="1" applyAlignment="1">
      <alignment horizontal="center" vertical="center"/>
    </xf>
    <xf numFmtId="167" fontId="8" fillId="13" borderId="0" xfId="2" applyNumberFormat="1" applyFont="1" applyFill="1" applyAlignment="1">
      <alignment horizontal="center" vertical="center"/>
    </xf>
    <xf numFmtId="2" fontId="9" fillId="13" borderId="0" xfId="2" applyNumberFormat="1" applyFont="1" applyFill="1" applyAlignment="1">
      <alignment horizontal="center" vertical="center"/>
    </xf>
    <xf numFmtId="0" fontId="7" fillId="13" borderId="10" xfId="0" applyFont="1" applyFill="1" applyBorder="1" applyAlignment="1">
      <alignment horizontal="center" vertical="center"/>
    </xf>
    <xf numFmtId="167" fontId="8" fillId="13" borderId="10" xfId="2" applyNumberFormat="1" applyFont="1" applyFill="1" applyBorder="1" applyAlignment="1">
      <alignment horizontal="center" vertical="center"/>
    </xf>
    <xf numFmtId="0" fontId="8" fillId="13" borderId="10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" fontId="8" fillId="13" borderId="10" xfId="2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0" fillId="0" borderId="0" xfId="3"/>
    <xf numFmtId="0" fontId="7" fillId="0" borderId="1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/>
    <xf numFmtId="0" fontId="7" fillId="0" borderId="17" xfId="0" applyFont="1" applyBorder="1" applyAlignment="1">
      <alignment horizontal="center" vertical="center"/>
    </xf>
    <xf numFmtId="0" fontId="0" fillId="0" borderId="17" xfId="0" applyBorder="1"/>
    <xf numFmtId="0" fontId="7" fillId="0" borderId="10" xfId="0" applyFont="1" applyBorder="1" applyAlignment="1">
      <alignment horizontal="center" vertical="center"/>
    </xf>
    <xf numFmtId="0" fontId="0" fillId="0" borderId="10" xfId="0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0" xfId="0" applyFont="1"/>
    <xf numFmtId="1" fontId="7" fillId="0" borderId="1" xfId="0" applyNumberFormat="1" applyFont="1" applyBorder="1" applyAlignment="1">
      <alignment horizontal="center" vertical="center"/>
    </xf>
    <xf numFmtId="9" fontId="7" fillId="0" borderId="1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2" fontId="7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67" fontId="6" fillId="0" borderId="15" xfId="4" applyNumberFormat="1" applyFont="1" applyBorder="1" applyAlignment="1">
      <alignment horizontal="right" vertical="top"/>
    </xf>
    <xf numFmtId="0" fontId="5" fillId="0" borderId="0" xfId="4"/>
    <xf numFmtId="167" fontId="8" fillId="13" borderId="17" xfId="4" applyNumberFormat="1" applyFont="1" applyFill="1" applyBorder="1" applyAlignment="1">
      <alignment horizontal="center" vertical="center"/>
    </xf>
    <xf numFmtId="167" fontId="8" fillId="13" borderId="0" xfId="4" applyNumberFormat="1" applyFont="1" applyFill="1" applyAlignment="1">
      <alignment horizontal="center" vertical="center"/>
    </xf>
    <xf numFmtId="167" fontId="8" fillId="13" borderId="10" xfId="4" applyNumberFormat="1" applyFont="1" applyFill="1" applyBorder="1" applyAlignment="1">
      <alignment horizontal="center" vertical="center"/>
    </xf>
    <xf numFmtId="165" fontId="8" fillId="13" borderId="10" xfId="2" applyNumberFormat="1" applyFont="1" applyFill="1" applyBorder="1" applyAlignment="1">
      <alignment horizontal="center" vertical="center"/>
    </xf>
    <xf numFmtId="0" fontId="9" fillId="13" borderId="17" xfId="4" applyFont="1" applyFill="1" applyBorder="1" applyAlignment="1">
      <alignment horizontal="center" vertical="center"/>
    </xf>
    <xf numFmtId="0" fontId="9" fillId="13" borderId="0" xfId="4" applyFont="1" applyFill="1" applyAlignment="1">
      <alignment horizontal="center" vertical="center"/>
    </xf>
    <xf numFmtId="0" fontId="9" fillId="13" borderId="10" xfId="4" applyFont="1" applyFill="1" applyBorder="1" applyAlignment="1">
      <alignment horizontal="center" vertical="center"/>
    </xf>
    <xf numFmtId="168" fontId="8" fillId="13" borderId="10" xfId="4" applyNumberFormat="1" applyFont="1" applyFill="1" applyBorder="1" applyAlignment="1">
      <alignment horizontal="center" vertical="center"/>
    </xf>
    <xf numFmtId="1" fontId="8" fillId="13" borderId="17" xfId="4" applyNumberFormat="1" applyFont="1" applyFill="1" applyBorder="1" applyAlignment="1">
      <alignment horizontal="center" vertical="center"/>
    </xf>
    <xf numFmtId="1" fontId="8" fillId="13" borderId="0" xfId="4" applyNumberFormat="1" applyFont="1" applyFill="1" applyAlignment="1">
      <alignment horizontal="center" vertical="center"/>
    </xf>
    <xf numFmtId="11" fontId="7" fillId="13" borderId="10" xfId="0" applyNumberFormat="1" applyFont="1" applyFill="1" applyBorder="1" applyAlignment="1">
      <alignment horizontal="center" vertical="center"/>
    </xf>
    <xf numFmtId="169" fontId="8" fillId="13" borderId="10" xfId="2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vertical="center"/>
    </xf>
    <xf numFmtId="0" fontId="2" fillId="9" borderId="3" xfId="0" applyFont="1" applyFill="1" applyBorder="1" applyAlignment="1">
      <alignment vertical="center"/>
    </xf>
    <xf numFmtId="0" fontId="2" fillId="9" borderId="4" xfId="0" applyFont="1" applyFill="1" applyBorder="1" applyAlignment="1">
      <alignment vertical="center"/>
    </xf>
    <xf numFmtId="0" fontId="2" fillId="10" borderId="2" xfId="0" applyFont="1" applyFill="1" applyBorder="1" applyAlignment="1">
      <alignment vertical="center"/>
    </xf>
    <xf numFmtId="0" fontId="2" fillId="10" borderId="3" xfId="0" applyFont="1" applyFill="1" applyBorder="1" applyAlignment="1">
      <alignment vertical="center"/>
    </xf>
    <xf numFmtId="0" fontId="2" fillId="10" borderId="4" xfId="0" applyFont="1" applyFill="1" applyBorder="1" applyAlignment="1">
      <alignment vertical="center"/>
    </xf>
    <xf numFmtId="0" fontId="2" fillId="11" borderId="2" xfId="0" applyFont="1" applyFill="1" applyBorder="1" applyAlignment="1">
      <alignment vertical="center"/>
    </xf>
    <xf numFmtId="0" fontId="2" fillId="11" borderId="3" xfId="0" applyFont="1" applyFill="1" applyBorder="1" applyAlignment="1">
      <alignment vertical="center"/>
    </xf>
    <xf numFmtId="0" fontId="2" fillId="11" borderId="4" xfId="0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2" fillId="12" borderId="3" xfId="0" applyFont="1" applyFill="1" applyBorder="1" applyAlignment="1">
      <alignment vertical="center"/>
    </xf>
    <xf numFmtId="0" fontId="2" fillId="12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2" fillId="7" borderId="4" xfId="0" applyFont="1" applyFill="1" applyBorder="1" applyAlignment="1">
      <alignment vertical="center"/>
    </xf>
    <xf numFmtId="0" fontId="2" fillId="8" borderId="2" xfId="0" applyFont="1" applyFill="1" applyBorder="1" applyAlignment="1">
      <alignment vertical="center"/>
    </xf>
    <xf numFmtId="0" fontId="2" fillId="8" borderId="3" xfId="0" applyFont="1" applyFill="1" applyBorder="1" applyAlignment="1">
      <alignment vertical="center"/>
    </xf>
    <xf numFmtId="0" fontId="2" fillId="8" borderId="4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170" fontId="0" fillId="0" borderId="0" xfId="0" applyNumberFormat="1"/>
    <xf numFmtId="0" fontId="2" fillId="14" borderId="6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/>
    </xf>
    <xf numFmtId="0" fontId="11" fillId="15" borderId="0" xfId="0" applyFont="1" applyFill="1" applyAlignment="1">
      <alignment horizontal="center" vertical="center" wrapText="1"/>
    </xf>
    <xf numFmtId="0" fontId="11" fillId="15" borderId="18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horizontal="center" vertical="center"/>
    </xf>
    <xf numFmtId="0" fontId="11" fillId="15" borderId="18" xfId="0" applyFont="1" applyFill="1" applyBorder="1" applyAlignment="1">
      <alignment horizontal="center" vertical="center"/>
    </xf>
    <xf numFmtId="0" fontId="11" fillId="15" borderId="20" xfId="0" applyFont="1" applyFill="1" applyBorder="1" applyAlignment="1">
      <alignment horizontal="center" vertical="center" wrapText="1"/>
    </xf>
    <xf numFmtId="0" fontId="11" fillId="15" borderId="20" xfId="0" applyFont="1" applyFill="1" applyBorder="1" applyAlignment="1">
      <alignment horizontal="center" vertical="center"/>
    </xf>
    <xf numFmtId="0" fontId="7" fillId="15" borderId="20" xfId="0" applyFont="1" applyFill="1" applyBorder="1" applyAlignment="1">
      <alignment horizontal="center" vertical="center"/>
    </xf>
    <xf numFmtId="171" fontId="9" fillId="13" borderId="17" xfId="2" applyNumberFormat="1" applyFont="1" applyFill="1" applyBorder="1" applyAlignment="1">
      <alignment horizontal="center" vertical="center"/>
    </xf>
    <xf numFmtId="171" fontId="9" fillId="13" borderId="17" xfId="4" applyNumberFormat="1" applyFont="1" applyFill="1" applyBorder="1" applyAlignment="1">
      <alignment horizontal="center" vertical="center"/>
    </xf>
    <xf numFmtId="171" fontId="9" fillId="13" borderId="0" xfId="2" applyNumberFormat="1" applyFont="1" applyFill="1" applyAlignment="1">
      <alignment horizontal="center" vertical="center"/>
    </xf>
    <xf numFmtId="171" fontId="9" fillId="13" borderId="0" xfId="4" applyNumberFormat="1" applyFont="1" applyFill="1" applyAlignment="1">
      <alignment horizontal="center" vertical="center"/>
    </xf>
    <xf numFmtId="171" fontId="9" fillId="13" borderId="10" xfId="2" applyNumberFormat="1" applyFont="1" applyFill="1" applyBorder="1" applyAlignment="1">
      <alignment horizontal="center" vertical="center"/>
    </xf>
    <xf numFmtId="171" fontId="9" fillId="13" borderId="10" xfId="4" applyNumberFormat="1" applyFont="1" applyFill="1" applyBorder="1" applyAlignment="1">
      <alignment horizontal="center" vertical="center"/>
    </xf>
    <xf numFmtId="171" fontId="9" fillId="13" borderId="10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70" fontId="7" fillId="0" borderId="1" xfId="0" applyNumberFormat="1" applyFont="1" applyBorder="1" applyAlignment="1">
      <alignment horizontal="center" vertical="center" wrapText="1"/>
    </xf>
    <xf numFmtId="9" fontId="2" fillId="0" borderId="0" xfId="1" applyFont="1" applyAlignment="1">
      <alignment vertical="center"/>
    </xf>
    <xf numFmtId="0" fontId="14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15" borderId="10" xfId="0" applyFont="1" applyFill="1" applyBorder="1" applyAlignment="1">
      <alignment horizontal="center" vertical="center" wrapText="1"/>
    </xf>
    <xf numFmtId="0" fontId="0" fillId="3" borderId="0" xfId="0" applyFill="1"/>
    <xf numFmtId="0" fontId="2" fillId="13" borderId="10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15" borderId="1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2" fontId="0" fillId="4" borderId="2" xfId="0" applyNumberFormat="1" applyFill="1" applyBorder="1" applyAlignment="1">
      <alignment horizontal="center" vertical="center"/>
    </xf>
    <xf numFmtId="2" fontId="0" fillId="4" borderId="3" xfId="0" applyNumberFormat="1" applyFill="1" applyBorder="1" applyAlignment="1">
      <alignment horizontal="center" vertical="center"/>
    </xf>
    <xf numFmtId="2" fontId="0" fillId="4" borderId="4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4" borderId="2" xfId="0" applyNumberFormat="1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164" fontId="0" fillId="4" borderId="11" xfId="0" applyNumberFormat="1" applyFill="1" applyBorder="1" applyAlignment="1">
      <alignment horizontal="center" vertical="center"/>
    </xf>
    <xf numFmtId="164" fontId="0" fillId="4" borderId="12" xfId="0" applyNumberFormat="1" applyFill="1" applyBorder="1" applyAlignment="1">
      <alignment horizontal="center" vertical="center"/>
    </xf>
    <xf numFmtId="164" fontId="0" fillId="4" borderId="8" xfId="0" applyNumberFormat="1" applyFill="1" applyBorder="1" applyAlignment="1">
      <alignment horizontal="center" vertical="center"/>
    </xf>
    <xf numFmtId="164" fontId="0" fillId="4" borderId="13" xfId="0" applyNumberFormat="1" applyFill="1" applyBorder="1" applyAlignment="1">
      <alignment horizontal="center" vertical="center"/>
    </xf>
    <xf numFmtId="164" fontId="0" fillId="4" borderId="9" xfId="0" applyNumberFormat="1" applyFill="1" applyBorder="1" applyAlignment="1">
      <alignment horizontal="center" vertical="center"/>
    </xf>
    <xf numFmtId="164" fontId="0" fillId="4" borderId="14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15" borderId="18" xfId="0" applyFont="1" applyFill="1" applyBorder="1" applyAlignment="1">
      <alignment horizontal="center" vertical="center" wrapText="1"/>
    </xf>
    <xf numFmtId="0" fontId="11" fillId="15" borderId="19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0" xfId="0" applyFont="1" applyFill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3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8" fillId="0" borderId="10" xfId="3" applyNumberFormat="1" applyFont="1" applyBorder="1" applyAlignment="1">
      <alignment horizontal="center" vertical="center"/>
    </xf>
    <xf numFmtId="167" fontId="8" fillId="0" borderId="0" xfId="3" applyNumberFormat="1" applyFont="1" applyAlignment="1">
      <alignment horizontal="center" vertical="center"/>
    </xf>
    <xf numFmtId="167" fontId="9" fillId="0" borderId="0" xfId="3" applyNumberFormat="1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0" fontId="7" fillId="13" borderId="6" xfId="0" applyFont="1" applyFill="1" applyBorder="1" applyAlignment="1">
      <alignment horizontal="center" vertical="center" wrapText="1"/>
    </xf>
    <xf numFmtId="49" fontId="8" fillId="0" borderId="17" xfId="3" applyNumberFormat="1" applyFont="1" applyBorder="1" applyAlignment="1">
      <alignment horizontal="center" vertical="center"/>
    </xf>
    <xf numFmtId="49" fontId="8" fillId="0" borderId="0" xfId="3" applyNumberFormat="1" applyFont="1" applyAlignment="1">
      <alignment horizontal="center" vertical="center"/>
    </xf>
    <xf numFmtId="49" fontId="9" fillId="0" borderId="0" xfId="3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 wrapText="1"/>
    </xf>
  </cellXfs>
  <cellStyles count="5">
    <cellStyle name="Normal" xfId="0" builtinId="0"/>
    <cellStyle name="Normal_Sheet11" xfId="4" xr:uid="{959788A5-3200-48FD-9AB5-818C940F699C}"/>
    <cellStyle name="Normal_Sheet16" xfId="2" xr:uid="{CAEA3998-D0D0-4AE6-B393-5E690892DF88}"/>
    <cellStyle name="Normal_Sheet16_1" xfId="3" xr:uid="{657FAA0A-1AFF-46F7-904A-64B35E403003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microsoft.com/office/2017/06/relationships/rdRichValueTypes" Target="richData/rdRichValueTyp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microsoft.com/office/2017/06/relationships/rdRichValueStructure" Target="richData/rdrichvaluestructure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D"/>
              <a:t>Jumlah Mikroorganisme</a:t>
            </a:r>
          </a:p>
          <a:p>
            <a:pPr>
              <a:defRPr/>
            </a:pPr>
            <a:r>
              <a:rPr lang="en-ID"/>
              <a:t>(10^6) CFU/ml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tpc!$AV$39</c:f>
              <c:strCache>
                <c:ptCount val="1"/>
                <c:pt idx="0">
                  <c:v>K0T0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tpc!$AW$39:$AX$39</c:f>
              <c:numCache>
                <c:formatCode>0.0</c:formatCode>
                <c:ptCount val="2"/>
                <c:pt idx="0">
                  <c:v>4.6544955145000824</c:v>
                </c:pt>
                <c:pt idx="1">
                  <c:v>6.5880456295278407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4A-4A35-ACF7-B69704320026}"/>
            </c:ext>
          </c:extLst>
        </c:ser>
        <c:ser>
          <c:idx val="1"/>
          <c:order val="1"/>
          <c:tx>
            <c:strRef>
              <c:f>tpc!$AV$40</c:f>
              <c:strCache>
                <c:ptCount val="1"/>
                <c:pt idx="0">
                  <c:v>K0T1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tpc!$AW$40:$AX$40</c:f>
              <c:numCache>
                <c:formatCode>0.0</c:formatCode>
                <c:ptCount val="2"/>
                <c:pt idx="0">
                  <c:v>4.483773988109431</c:v>
                </c:pt>
                <c:pt idx="1">
                  <c:v>6.3010299956639813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4A-4A35-ACF7-B69704320026}"/>
            </c:ext>
          </c:extLst>
        </c:ser>
        <c:ser>
          <c:idx val="2"/>
          <c:order val="2"/>
          <c:tx>
            <c:strRef>
              <c:f>tpc!$AV$41</c:f>
              <c:strCache>
                <c:ptCount val="1"/>
                <c:pt idx="0">
                  <c:v>K0T2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tpc!$AW$41:$AX$41</c:f>
              <c:numCache>
                <c:formatCode>0.0</c:formatCode>
                <c:ptCount val="2"/>
                <c:pt idx="0">
                  <c:v>4.8674598919363463</c:v>
                </c:pt>
                <c:pt idx="1">
                  <c:v>7.3105881408875177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4A-4A35-ACF7-B69704320026}"/>
            </c:ext>
          </c:extLst>
        </c:ser>
        <c:ser>
          <c:idx val="3"/>
          <c:order val="3"/>
          <c:tx>
            <c:strRef>
              <c:f>tpc!$AV$42</c:f>
              <c:strCache>
                <c:ptCount val="1"/>
                <c:pt idx="0">
                  <c:v>K1T0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tpc!$AW$42:$AX$42</c:f>
              <c:numCache>
                <c:formatCode>0.0</c:formatCode>
                <c:ptCount val="2"/>
                <c:pt idx="0">
                  <c:v>3.9030899869919438</c:v>
                </c:pt>
                <c:pt idx="1">
                  <c:v>8.2166848734282922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4A-4A35-ACF7-B69704320026}"/>
            </c:ext>
          </c:extLst>
        </c:ser>
        <c:ser>
          <c:idx val="4"/>
          <c:order val="4"/>
          <c:tx>
            <c:strRef>
              <c:f>tpc!$AV$43</c:f>
              <c:strCache>
                <c:ptCount val="1"/>
                <c:pt idx="0">
                  <c:v>K1T1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tpc!$AW$43:$AX$43</c:f>
              <c:numCache>
                <c:formatCode>0.0</c:formatCode>
                <c:ptCount val="2"/>
                <c:pt idx="0">
                  <c:v>3.8290056983285563</c:v>
                </c:pt>
                <c:pt idx="1">
                  <c:v>7.8539127841661163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A4A-4A35-ACF7-B69704320026}"/>
            </c:ext>
          </c:extLst>
        </c:ser>
        <c:ser>
          <c:idx val="5"/>
          <c:order val="5"/>
          <c:tx>
            <c:strRef>
              <c:f>tpc!$AV$44</c:f>
              <c:strCache>
                <c:ptCount val="1"/>
                <c:pt idx="0">
                  <c:v>K1T2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tpc!$AW$44:$AX$44</c:f>
              <c:numCache>
                <c:formatCode>0.0</c:formatCode>
                <c:ptCount val="2"/>
                <c:pt idx="0">
                  <c:v>4.5404034021671809</c:v>
                </c:pt>
                <c:pt idx="1">
                  <c:v>7.7315730683631747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4A-4A35-ACF7-B69704320026}"/>
            </c:ext>
          </c:extLst>
        </c:ser>
        <c:ser>
          <c:idx val="6"/>
          <c:order val="6"/>
          <c:tx>
            <c:strRef>
              <c:f>tpc!$AV$46</c:f>
              <c:strCache>
                <c:ptCount val="1"/>
                <c:pt idx="0">
                  <c:v>K2T0</c:v>
                </c:pt>
              </c:strCache>
            </c:strRef>
          </c:tx>
          <c:spPr>
            <a:ln w="2857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>
                    <a:lumMod val="20000"/>
                    <a:lumOff val="80000"/>
                  </a:schemeClr>
                </a:solidFill>
              </a:ln>
              <a:effectLst/>
            </c:spPr>
          </c:marker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tpc!$AW$46:$AX$46</c:f>
              <c:numCache>
                <c:formatCode>0.0</c:formatCode>
                <c:ptCount val="2"/>
                <c:pt idx="0">
                  <c:v>4.9306476967633479</c:v>
                </c:pt>
                <c:pt idx="1">
                  <c:v>7.9385416283253258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A4A-4A35-ACF7-B69704320026}"/>
            </c:ext>
          </c:extLst>
        </c:ser>
        <c:ser>
          <c:idx val="7"/>
          <c:order val="7"/>
          <c:tx>
            <c:strRef>
              <c:f>tpc!$AV$47</c:f>
              <c:strCache>
                <c:ptCount val="1"/>
                <c:pt idx="0">
                  <c:v>K2T1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tpc!$AW$47:$AX$47</c:f>
              <c:numCache>
                <c:formatCode>0.0</c:formatCode>
                <c:ptCount val="2"/>
                <c:pt idx="0">
                  <c:v>3.3010299956639813</c:v>
                </c:pt>
                <c:pt idx="1">
                  <c:v>7.1215190243431472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A4A-4A35-ACF7-B69704320026}"/>
            </c:ext>
          </c:extLst>
        </c:ser>
        <c:ser>
          <c:idx val="8"/>
          <c:order val="8"/>
          <c:tx>
            <c:strRef>
              <c:f>tpc!$AV$48</c:f>
              <c:strCache>
                <c:ptCount val="1"/>
                <c:pt idx="0">
                  <c:v>K2T2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tpc!$AW$48:$AX$48</c:f>
              <c:numCache>
                <c:formatCode>0.0</c:formatCode>
                <c:ptCount val="2"/>
                <c:pt idx="0">
                  <c:v>1.1139433523068367</c:v>
                </c:pt>
                <c:pt idx="1">
                  <c:v>6.9432453625862411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A4A-4A35-ACF7-B69704320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8553631"/>
        <c:axId val="2078552191"/>
      </c:lineChart>
      <c:catAx>
        <c:axId val="207855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78552191"/>
        <c:crosses val="autoZero"/>
        <c:auto val="1"/>
        <c:lblAlgn val="ctr"/>
        <c:lblOffset val="100"/>
        <c:noMultiLvlLbl val="0"/>
      </c:catAx>
      <c:valAx>
        <c:axId val="207855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78553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D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Jumlah Mikroorganisme</a:t>
            </a:r>
          </a:p>
          <a:p>
            <a:pPr>
              <a:defRPr/>
            </a:pPr>
            <a:r>
              <a:rPr lang="en-ID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(10^6) CFU/ml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tpc!$AV$39</c:f>
              <c:strCache>
                <c:ptCount val="1"/>
                <c:pt idx="0">
                  <c:v>K0T0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tpc!$AW$39:$AX$39</c:f>
              <c:numCache>
                <c:formatCode>0.0</c:formatCode>
                <c:ptCount val="2"/>
                <c:pt idx="0">
                  <c:v>4.6544955145000824</c:v>
                </c:pt>
                <c:pt idx="1">
                  <c:v>6.5880456295278407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0-4376-8BC2-A927154EE3F5}"/>
            </c:ext>
          </c:extLst>
        </c:ser>
        <c:ser>
          <c:idx val="1"/>
          <c:order val="1"/>
          <c:tx>
            <c:strRef>
              <c:f>tpc!$AV$40</c:f>
              <c:strCache>
                <c:ptCount val="1"/>
                <c:pt idx="0">
                  <c:v>K0T1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tpc!$AW$40:$AX$40</c:f>
              <c:numCache>
                <c:formatCode>0.0</c:formatCode>
                <c:ptCount val="2"/>
                <c:pt idx="0">
                  <c:v>4.483773988109431</c:v>
                </c:pt>
                <c:pt idx="1">
                  <c:v>6.3010299956639813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60-4376-8BC2-A927154EE3F5}"/>
            </c:ext>
          </c:extLst>
        </c:ser>
        <c:ser>
          <c:idx val="2"/>
          <c:order val="2"/>
          <c:tx>
            <c:strRef>
              <c:f>tpc!$AV$41</c:f>
              <c:strCache>
                <c:ptCount val="1"/>
                <c:pt idx="0">
                  <c:v>K0T2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tpc!$AW$41:$AX$41</c:f>
              <c:numCache>
                <c:formatCode>0.0</c:formatCode>
                <c:ptCount val="2"/>
                <c:pt idx="0">
                  <c:v>4.8674598919363463</c:v>
                </c:pt>
                <c:pt idx="1">
                  <c:v>7.3105881408875177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60-4376-8BC2-A927154EE3F5}"/>
            </c:ext>
          </c:extLst>
        </c:ser>
        <c:ser>
          <c:idx val="3"/>
          <c:order val="3"/>
          <c:tx>
            <c:strRef>
              <c:f>tpc!$AV$42</c:f>
              <c:strCache>
                <c:ptCount val="1"/>
                <c:pt idx="0">
                  <c:v>K1T0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tpc!$AW$42:$AX$42</c:f>
              <c:numCache>
                <c:formatCode>0.0</c:formatCode>
                <c:ptCount val="2"/>
                <c:pt idx="0">
                  <c:v>3.9030899869919438</c:v>
                </c:pt>
                <c:pt idx="1">
                  <c:v>8.2166848734282922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60-4376-8BC2-A927154EE3F5}"/>
            </c:ext>
          </c:extLst>
        </c:ser>
        <c:ser>
          <c:idx val="4"/>
          <c:order val="4"/>
          <c:tx>
            <c:strRef>
              <c:f>tpc!$AV$43</c:f>
              <c:strCache>
                <c:ptCount val="1"/>
                <c:pt idx="0">
                  <c:v>K1T1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tpc!$AW$43:$AX$43</c:f>
              <c:numCache>
                <c:formatCode>0.0</c:formatCode>
                <c:ptCount val="2"/>
                <c:pt idx="0">
                  <c:v>3.8290056983285563</c:v>
                </c:pt>
                <c:pt idx="1">
                  <c:v>7.8539127841661163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60-4376-8BC2-A927154EE3F5}"/>
            </c:ext>
          </c:extLst>
        </c:ser>
        <c:ser>
          <c:idx val="5"/>
          <c:order val="5"/>
          <c:tx>
            <c:strRef>
              <c:f>tpc!$AV$44</c:f>
              <c:strCache>
                <c:ptCount val="1"/>
                <c:pt idx="0">
                  <c:v>K1T2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tpc!$AW$44:$AX$44</c:f>
              <c:numCache>
                <c:formatCode>0.0</c:formatCode>
                <c:ptCount val="2"/>
                <c:pt idx="0">
                  <c:v>4.5404034021671809</c:v>
                </c:pt>
                <c:pt idx="1">
                  <c:v>7.7315730683631747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60-4376-8BC2-A927154EE3F5}"/>
            </c:ext>
          </c:extLst>
        </c:ser>
        <c:ser>
          <c:idx val="6"/>
          <c:order val="6"/>
          <c:tx>
            <c:strRef>
              <c:f>tpc!$AV$46</c:f>
              <c:strCache>
                <c:ptCount val="1"/>
                <c:pt idx="0">
                  <c:v>K2T0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tpc!$AW$46:$AX$46</c:f>
              <c:numCache>
                <c:formatCode>0.0</c:formatCode>
                <c:ptCount val="2"/>
                <c:pt idx="0">
                  <c:v>4.9306476967633479</c:v>
                </c:pt>
                <c:pt idx="1">
                  <c:v>7.9385416283253258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60-4376-8BC2-A927154EE3F5}"/>
            </c:ext>
          </c:extLst>
        </c:ser>
        <c:ser>
          <c:idx val="7"/>
          <c:order val="7"/>
          <c:tx>
            <c:strRef>
              <c:f>tpc!$AV$47</c:f>
              <c:strCache>
                <c:ptCount val="1"/>
                <c:pt idx="0">
                  <c:v>K2T1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tpc!$AW$47:$AX$47</c:f>
              <c:numCache>
                <c:formatCode>0.0</c:formatCode>
                <c:ptCount val="2"/>
                <c:pt idx="0">
                  <c:v>3.3010299956639813</c:v>
                </c:pt>
                <c:pt idx="1">
                  <c:v>7.1215190243431472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B60-4376-8BC2-A927154EE3F5}"/>
            </c:ext>
          </c:extLst>
        </c:ser>
        <c:ser>
          <c:idx val="8"/>
          <c:order val="8"/>
          <c:tx>
            <c:strRef>
              <c:f>tpc!$AV$48</c:f>
              <c:strCache>
                <c:ptCount val="1"/>
                <c:pt idx="0">
                  <c:v>K2T2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tpc!$AW$38:$AX$38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tpc!$AW$48:$AX$48</c:f>
              <c:numCache>
                <c:formatCode>0.0</c:formatCode>
                <c:ptCount val="2"/>
                <c:pt idx="0">
                  <c:v>1.1139433523068367</c:v>
                </c:pt>
                <c:pt idx="1">
                  <c:v>6.9432453625862411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60-4376-8BC2-A927154EE3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54875823"/>
        <c:axId val="454862863"/>
      </c:barChart>
      <c:catAx>
        <c:axId val="454875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54862863"/>
        <c:crosses val="autoZero"/>
        <c:auto val="1"/>
        <c:lblAlgn val="ctr"/>
        <c:lblOffset val="100"/>
        <c:noMultiLvlLbl val="0"/>
      </c:catAx>
      <c:valAx>
        <c:axId val="454862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54875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D"/>
              <a:t>Jumlah Mikroorganisme</a:t>
            </a:r>
          </a:p>
          <a:p>
            <a:pPr>
              <a:defRPr/>
            </a:pPr>
            <a:r>
              <a:rPr lang="en-ID"/>
              <a:t>(*10^8) CFU/ml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tpc!$Z$38</c:f>
              <c:strCache>
                <c:ptCount val="1"/>
                <c:pt idx="0">
                  <c:v>K0T0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tpc!$AA$38:$AB$38</c:f>
              <c:numCache>
                <c:formatCode>General</c:formatCode>
                <c:ptCount val="2"/>
                <c:pt idx="0">
                  <c:v>1.5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D4-465F-9796-523A5153AB08}"/>
            </c:ext>
          </c:extLst>
        </c:ser>
        <c:ser>
          <c:idx val="1"/>
          <c:order val="1"/>
          <c:tx>
            <c:strRef>
              <c:f>tpc!$Z$39</c:f>
              <c:strCache>
                <c:ptCount val="1"/>
                <c:pt idx="0">
                  <c:v>K0T1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tpc!$AA$39:$AB$39</c:f>
              <c:numCache>
                <c:formatCode>General</c:formatCode>
                <c:ptCount val="2"/>
                <c:pt idx="0">
                  <c:v>1.5</c:v>
                </c:pt>
                <c:pt idx="1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D4-465F-9796-523A5153AB08}"/>
            </c:ext>
          </c:extLst>
        </c:ser>
        <c:ser>
          <c:idx val="2"/>
          <c:order val="2"/>
          <c:tx>
            <c:strRef>
              <c:f>tpc!$Z$40</c:f>
              <c:strCache>
                <c:ptCount val="1"/>
                <c:pt idx="0">
                  <c:v>K0T2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tpc!$AA$40:$AB$40</c:f>
              <c:numCache>
                <c:formatCode>General</c:formatCode>
                <c:ptCount val="2"/>
                <c:pt idx="0">
                  <c:v>1.5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D4-465F-9796-523A5153AB08}"/>
            </c:ext>
          </c:extLst>
        </c:ser>
        <c:ser>
          <c:idx val="3"/>
          <c:order val="3"/>
          <c:tx>
            <c:strRef>
              <c:f>tpc!$Z$41</c:f>
              <c:strCache>
                <c:ptCount val="1"/>
                <c:pt idx="0">
                  <c:v>K1T0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tpc!$AA$41:$AB$41</c:f>
              <c:numCache>
                <c:formatCode>General</c:formatCode>
                <c:ptCount val="2"/>
                <c:pt idx="0">
                  <c:v>1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D4-465F-9796-523A5153AB08}"/>
            </c:ext>
          </c:extLst>
        </c:ser>
        <c:ser>
          <c:idx val="4"/>
          <c:order val="4"/>
          <c:tx>
            <c:strRef>
              <c:f>tpc!$Z$42</c:f>
              <c:strCache>
                <c:ptCount val="1"/>
                <c:pt idx="0">
                  <c:v>K1T1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tpc!$AA$42:$AB$42</c:f>
              <c:numCache>
                <c:formatCode>General</c:formatCode>
                <c:ptCount val="2"/>
                <c:pt idx="0">
                  <c:v>2</c:v>
                </c:pt>
                <c:pt idx="1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D4-465F-9796-523A5153AB08}"/>
            </c:ext>
          </c:extLst>
        </c:ser>
        <c:ser>
          <c:idx val="5"/>
          <c:order val="5"/>
          <c:tx>
            <c:strRef>
              <c:f>tpc!$Z$43</c:f>
              <c:strCache>
                <c:ptCount val="1"/>
                <c:pt idx="0">
                  <c:v>K1T2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tpc!$AA$43:$AB$43</c:f>
              <c:numCache>
                <c:formatCode>General</c:formatCode>
                <c:ptCount val="2"/>
                <c:pt idx="0">
                  <c:v>1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DD4-465F-9796-523A5153AB08}"/>
            </c:ext>
          </c:extLst>
        </c:ser>
        <c:ser>
          <c:idx val="6"/>
          <c:order val="6"/>
          <c:tx>
            <c:strRef>
              <c:f>tpc!$Z$44</c:f>
              <c:strCache>
                <c:ptCount val="1"/>
                <c:pt idx="0">
                  <c:v>K2T0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tpc!$AA$44:$AB$44</c:f>
              <c:numCache>
                <c:formatCode>General</c:formatCode>
                <c:ptCount val="2"/>
                <c:pt idx="0">
                  <c:v>2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DD4-465F-9796-523A5153AB08}"/>
            </c:ext>
          </c:extLst>
        </c:ser>
        <c:ser>
          <c:idx val="7"/>
          <c:order val="7"/>
          <c:tx>
            <c:strRef>
              <c:f>tpc!$Z$46</c:f>
              <c:strCache>
                <c:ptCount val="1"/>
                <c:pt idx="0">
                  <c:v>K2T1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tpc!$AA$46:$AB$46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DD4-465F-9796-523A5153AB08}"/>
            </c:ext>
          </c:extLst>
        </c:ser>
        <c:ser>
          <c:idx val="8"/>
          <c:order val="8"/>
          <c:tx>
            <c:strRef>
              <c:f>tpc!$Z$47</c:f>
              <c:strCache>
                <c:ptCount val="1"/>
                <c:pt idx="0">
                  <c:v>K2T2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tpc!$AA$47:$AB$47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DD4-465F-9796-523A5153AB0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57979903"/>
        <c:axId val="457978463"/>
      </c:barChart>
      <c:catAx>
        <c:axId val="457979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57978463"/>
        <c:crosses val="autoZero"/>
        <c:auto val="1"/>
        <c:lblAlgn val="ctr"/>
        <c:lblOffset val="100"/>
        <c:noMultiLvlLbl val="0"/>
      </c:catAx>
      <c:valAx>
        <c:axId val="457978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579799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ID"/>
              <a:t>Jumlah Mikroorganisme</a:t>
            </a:r>
          </a:p>
          <a:p>
            <a:pPr>
              <a:defRPr/>
            </a:pPr>
            <a:r>
              <a:rPr lang="en-ID"/>
              <a:t>(*10^8) CFU/ml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tpc!$Z$38</c:f>
              <c:strCache>
                <c:ptCount val="1"/>
                <c:pt idx="0">
                  <c:v>K0T0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tpc!$AA$38:$AB$38</c:f>
              <c:numCache>
                <c:formatCode>General</c:formatCode>
                <c:ptCount val="2"/>
                <c:pt idx="0">
                  <c:v>1.5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0-474B-9877-80BC19DB635B}"/>
            </c:ext>
          </c:extLst>
        </c:ser>
        <c:ser>
          <c:idx val="1"/>
          <c:order val="1"/>
          <c:tx>
            <c:strRef>
              <c:f>tpc!$Z$39</c:f>
              <c:strCache>
                <c:ptCount val="1"/>
                <c:pt idx="0">
                  <c:v>K0T1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tpc!$AA$39:$AB$39</c:f>
              <c:numCache>
                <c:formatCode>General</c:formatCode>
                <c:ptCount val="2"/>
                <c:pt idx="0">
                  <c:v>1.5</c:v>
                </c:pt>
                <c:pt idx="1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50-474B-9877-80BC19DB635B}"/>
            </c:ext>
          </c:extLst>
        </c:ser>
        <c:ser>
          <c:idx val="2"/>
          <c:order val="2"/>
          <c:tx>
            <c:strRef>
              <c:f>tpc!$Z$40</c:f>
              <c:strCache>
                <c:ptCount val="1"/>
                <c:pt idx="0">
                  <c:v>K0T2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tpc!$AA$40:$AB$40</c:f>
              <c:numCache>
                <c:formatCode>General</c:formatCode>
                <c:ptCount val="2"/>
                <c:pt idx="0">
                  <c:v>1.5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50-474B-9877-80BC19DB635B}"/>
            </c:ext>
          </c:extLst>
        </c:ser>
        <c:ser>
          <c:idx val="3"/>
          <c:order val="3"/>
          <c:tx>
            <c:strRef>
              <c:f>tpc!$Z$41</c:f>
              <c:strCache>
                <c:ptCount val="1"/>
                <c:pt idx="0">
                  <c:v>K1T0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tpc!$AA$41:$AB$41</c:f>
              <c:numCache>
                <c:formatCode>General</c:formatCode>
                <c:ptCount val="2"/>
                <c:pt idx="0">
                  <c:v>1</c:v>
                </c:pt>
                <c:pt idx="1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50-474B-9877-80BC19DB635B}"/>
            </c:ext>
          </c:extLst>
        </c:ser>
        <c:ser>
          <c:idx val="4"/>
          <c:order val="4"/>
          <c:tx>
            <c:strRef>
              <c:f>tpc!$Z$42</c:f>
              <c:strCache>
                <c:ptCount val="1"/>
                <c:pt idx="0">
                  <c:v>K1T1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tpc!$AA$42:$AB$42</c:f>
              <c:numCache>
                <c:formatCode>General</c:formatCode>
                <c:ptCount val="2"/>
                <c:pt idx="0">
                  <c:v>2</c:v>
                </c:pt>
                <c:pt idx="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250-474B-9877-80BC19DB635B}"/>
            </c:ext>
          </c:extLst>
        </c:ser>
        <c:ser>
          <c:idx val="5"/>
          <c:order val="5"/>
          <c:tx>
            <c:strRef>
              <c:f>tpc!$Z$43</c:f>
              <c:strCache>
                <c:ptCount val="1"/>
                <c:pt idx="0">
                  <c:v>K1T2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tpc!$AA$43:$AB$43</c:f>
              <c:numCache>
                <c:formatCode>General</c:formatCode>
                <c:ptCount val="2"/>
                <c:pt idx="0">
                  <c:v>1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250-474B-9877-80BC19DB635B}"/>
            </c:ext>
          </c:extLst>
        </c:ser>
        <c:ser>
          <c:idx val="6"/>
          <c:order val="6"/>
          <c:tx>
            <c:strRef>
              <c:f>tpc!$Z$44</c:f>
              <c:strCache>
                <c:ptCount val="1"/>
                <c:pt idx="0">
                  <c:v>K2T0</c:v>
                </c:pt>
              </c:strCache>
            </c:strRef>
          </c:tx>
          <c:spPr>
            <a:ln w="2857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>
                    <a:lumMod val="20000"/>
                    <a:lumOff val="80000"/>
                  </a:schemeClr>
                </a:solidFill>
              </a:ln>
              <a:effectLst/>
            </c:spPr>
          </c:marker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tpc!$AA$44:$AB$44</c:f>
              <c:numCache>
                <c:formatCode>General</c:formatCode>
                <c:ptCount val="2"/>
                <c:pt idx="0">
                  <c:v>2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250-474B-9877-80BC19DB635B}"/>
            </c:ext>
          </c:extLst>
        </c:ser>
        <c:ser>
          <c:idx val="7"/>
          <c:order val="7"/>
          <c:tx>
            <c:strRef>
              <c:f>tpc!$Z$46</c:f>
              <c:strCache>
                <c:ptCount val="1"/>
                <c:pt idx="0">
                  <c:v>K2T1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tpc!$AA$46:$AB$46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250-474B-9877-80BC19DB635B}"/>
            </c:ext>
          </c:extLst>
        </c:ser>
        <c:ser>
          <c:idx val="8"/>
          <c:order val="8"/>
          <c:tx>
            <c:strRef>
              <c:f>tpc!$Z$47</c:f>
              <c:strCache>
                <c:ptCount val="1"/>
                <c:pt idx="0">
                  <c:v>K2T2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tpc!$AA$37:$AB$37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tpc!$AA$47:$AB$47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250-474B-9877-80BC19DB6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6386335"/>
        <c:axId val="2046389695"/>
      </c:lineChart>
      <c:catAx>
        <c:axId val="2046386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46389695"/>
        <c:crosses val="autoZero"/>
        <c:auto val="1"/>
        <c:lblAlgn val="ctr"/>
        <c:lblOffset val="100"/>
        <c:noMultiLvlLbl val="0"/>
      </c:catAx>
      <c:valAx>
        <c:axId val="2046389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46386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tpc!$K$49</c:f>
              <c:strCache>
                <c:ptCount val="1"/>
                <c:pt idx="0">
                  <c:v>K0T0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tpc!$L$48:$M$48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tpc!$L$49:$M$49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EC-4FCD-8C06-3D30712116D8}"/>
            </c:ext>
          </c:extLst>
        </c:ser>
        <c:ser>
          <c:idx val="1"/>
          <c:order val="1"/>
          <c:tx>
            <c:strRef>
              <c:f>tpc!$K$50</c:f>
              <c:strCache>
                <c:ptCount val="1"/>
                <c:pt idx="0">
                  <c:v>K0T1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tpc!$L$48:$M$48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tpc!$L$50:$M$50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EC-4FCD-8C06-3D30712116D8}"/>
            </c:ext>
          </c:extLst>
        </c:ser>
        <c:ser>
          <c:idx val="2"/>
          <c:order val="2"/>
          <c:tx>
            <c:strRef>
              <c:f>tpc!$K$51</c:f>
              <c:strCache>
                <c:ptCount val="1"/>
                <c:pt idx="0">
                  <c:v>K0T2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tpc!$L$48:$M$48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tpc!$L$51:$M$51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EC-4FCD-8C06-3D30712116D8}"/>
            </c:ext>
          </c:extLst>
        </c:ser>
        <c:ser>
          <c:idx val="3"/>
          <c:order val="3"/>
          <c:tx>
            <c:strRef>
              <c:f>tpc!$K$52</c:f>
              <c:strCache>
                <c:ptCount val="1"/>
                <c:pt idx="0">
                  <c:v>K1T0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tpc!$L$48:$M$48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tpc!$L$52:$M$52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EC-4FCD-8C06-3D30712116D8}"/>
            </c:ext>
          </c:extLst>
        </c:ser>
        <c:ser>
          <c:idx val="4"/>
          <c:order val="4"/>
          <c:tx>
            <c:strRef>
              <c:f>tpc!$K$53</c:f>
              <c:strCache>
                <c:ptCount val="1"/>
                <c:pt idx="0">
                  <c:v>K1T1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tpc!$L$48:$M$48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tpc!$L$53:$M$53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EC-4FCD-8C06-3D30712116D8}"/>
            </c:ext>
          </c:extLst>
        </c:ser>
        <c:ser>
          <c:idx val="5"/>
          <c:order val="5"/>
          <c:tx>
            <c:strRef>
              <c:f>tpc!$K$54</c:f>
              <c:strCache>
                <c:ptCount val="1"/>
                <c:pt idx="0">
                  <c:v>K1T2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tpc!$L$48:$M$48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tpc!$L$54:$M$54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EC-4FCD-8C06-3D30712116D8}"/>
            </c:ext>
          </c:extLst>
        </c:ser>
        <c:ser>
          <c:idx val="6"/>
          <c:order val="6"/>
          <c:tx>
            <c:strRef>
              <c:f>tpc!$K$55</c:f>
              <c:strCache>
                <c:ptCount val="1"/>
                <c:pt idx="0">
                  <c:v>K2T0</c:v>
                </c:pt>
              </c:strCache>
            </c:strRef>
          </c:tx>
          <c:spPr>
            <a:ln w="2857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>
                    <a:lumMod val="20000"/>
                    <a:lumOff val="80000"/>
                  </a:schemeClr>
                </a:solidFill>
              </a:ln>
              <a:effectLst/>
            </c:spPr>
          </c:marker>
          <c:cat>
            <c:strRef>
              <c:f>tpc!$L$48:$M$48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tpc!$L$55:$M$55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BEC-4FCD-8C06-3D30712116D8}"/>
            </c:ext>
          </c:extLst>
        </c:ser>
        <c:ser>
          <c:idx val="7"/>
          <c:order val="7"/>
          <c:tx>
            <c:strRef>
              <c:f>tpc!$K$56</c:f>
              <c:strCache>
                <c:ptCount val="1"/>
                <c:pt idx="0">
                  <c:v>K2T1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cat>
            <c:strRef>
              <c:f>tpc!$L$48:$M$48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tpc!$L$56:$M$56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BEC-4FCD-8C06-3D30712116D8}"/>
            </c:ext>
          </c:extLst>
        </c:ser>
        <c:ser>
          <c:idx val="8"/>
          <c:order val="8"/>
          <c:tx>
            <c:strRef>
              <c:f>tpc!$K$57</c:f>
              <c:strCache>
                <c:ptCount val="1"/>
                <c:pt idx="0">
                  <c:v>K2T2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tpc!$L$48:$M$48</c:f>
              <c:strCache>
                <c:ptCount val="2"/>
                <c:pt idx="0">
                  <c:v>Hari ke-0</c:v>
                </c:pt>
                <c:pt idx="1">
                  <c:v>Hari ke-19</c:v>
                </c:pt>
              </c:strCache>
            </c:strRef>
          </c:cat>
          <c:val>
            <c:numRef>
              <c:f>tpc!$L$57:$M$57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EC-4FCD-8C06-3D3071211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8634591"/>
        <c:axId val="468633631"/>
      </c:lineChart>
      <c:catAx>
        <c:axId val="4686345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68633631"/>
        <c:crosses val="autoZero"/>
        <c:auto val="1"/>
        <c:lblAlgn val="ctr"/>
        <c:lblOffset val="100"/>
        <c:noMultiLvlLbl val="0"/>
      </c:catAx>
      <c:valAx>
        <c:axId val="468633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Populasi Mikroorganisme (*10^7) CFU/ml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686345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finish!$N$133</c:f>
              <c:strCache>
                <c:ptCount val="1"/>
                <c:pt idx="0">
                  <c:v>K0T0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finish!$O$132:$X$132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finish!$O$133:$X$133</c:f>
              <c:numCache>
                <c:formatCode>0.00</c:formatCode>
                <c:ptCount val="10"/>
                <c:pt idx="0">
                  <c:v>10</c:v>
                </c:pt>
                <c:pt idx="1">
                  <c:v>10</c:v>
                </c:pt>
                <c:pt idx="2">
                  <c:v>9.5</c:v>
                </c:pt>
                <c:pt idx="3">
                  <c:v>9.5</c:v>
                </c:pt>
                <c:pt idx="4">
                  <c:v>9.5</c:v>
                </c:pt>
                <c:pt idx="5">
                  <c:v>9.5</c:v>
                </c:pt>
                <c:pt idx="6">
                  <c:v>9.25</c:v>
                </c:pt>
                <c:pt idx="7">
                  <c:v>8.625</c:v>
                </c:pt>
                <c:pt idx="8">
                  <c:v>8.5416666666666661</c:v>
                </c:pt>
                <c:pt idx="9">
                  <c:v>8.5416666666666661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B5-4D7C-A66E-BCC66BCB912A}"/>
            </c:ext>
          </c:extLst>
        </c:ser>
        <c:ser>
          <c:idx val="1"/>
          <c:order val="1"/>
          <c:tx>
            <c:strRef>
              <c:f>finish!$N$134</c:f>
              <c:strCache>
                <c:ptCount val="1"/>
                <c:pt idx="0">
                  <c:v>K0T1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finish!$O$132:$X$132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finish!$O$134:$X$134</c:f>
              <c:numCache>
                <c:formatCode>0.00</c:formatCode>
                <c:ptCount val="10"/>
                <c:pt idx="0">
                  <c:v>8.1666666666666661</c:v>
                </c:pt>
                <c:pt idx="1">
                  <c:v>9.3333333333333339</c:v>
                </c:pt>
                <c:pt idx="2">
                  <c:v>9.2916666666666661</c:v>
                </c:pt>
                <c:pt idx="3">
                  <c:v>9.2083333333333339</c:v>
                </c:pt>
                <c:pt idx="4">
                  <c:v>9.5</c:v>
                </c:pt>
                <c:pt idx="5">
                  <c:v>9.5</c:v>
                </c:pt>
                <c:pt idx="6">
                  <c:v>8.25</c:v>
                </c:pt>
                <c:pt idx="7">
                  <c:v>8.2083333333333339</c:v>
                </c:pt>
                <c:pt idx="8">
                  <c:v>8.2083333333333339</c:v>
                </c:pt>
                <c:pt idx="9">
                  <c:v>8.0416666666666661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B5-4D7C-A66E-BCC66BCB912A}"/>
            </c:ext>
          </c:extLst>
        </c:ser>
        <c:ser>
          <c:idx val="2"/>
          <c:order val="2"/>
          <c:tx>
            <c:strRef>
              <c:f>finish!$N$135</c:f>
              <c:strCache>
                <c:ptCount val="1"/>
                <c:pt idx="0">
                  <c:v>K0T2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finish!$O$132:$X$132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finish!$O$135:$X$135</c:f>
              <c:numCache>
                <c:formatCode>0.00</c:formatCode>
                <c:ptCount val="10"/>
                <c:pt idx="0">
                  <c:v>8.0833333333333339</c:v>
                </c:pt>
                <c:pt idx="1">
                  <c:v>10</c:v>
                </c:pt>
                <c:pt idx="2">
                  <c:v>9.4166666666666661</c:v>
                </c:pt>
                <c:pt idx="3">
                  <c:v>9.4166666666666661</c:v>
                </c:pt>
                <c:pt idx="4">
                  <c:v>9.375</c:v>
                </c:pt>
                <c:pt idx="5">
                  <c:v>9.375</c:v>
                </c:pt>
                <c:pt idx="6">
                  <c:v>7.666666666666667</c:v>
                </c:pt>
                <c:pt idx="7">
                  <c:v>6.875</c:v>
                </c:pt>
                <c:pt idx="8">
                  <c:v>6.875</c:v>
                </c:pt>
                <c:pt idx="9">
                  <c:v>6.875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B5-4D7C-A66E-BCC66BCB912A}"/>
            </c:ext>
          </c:extLst>
        </c:ser>
        <c:ser>
          <c:idx val="3"/>
          <c:order val="3"/>
          <c:tx>
            <c:strRef>
              <c:f>finish!$N$136</c:f>
              <c:strCache>
                <c:ptCount val="1"/>
                <c:pt idx="0">
                  <c:v>K1T0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finish!$O$132:$X$132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finish!$O$136:$X$136</c:f>
              <c:numCache>
                <c:formatCode>0.00</c:formatCode>
                <c:ptCount val="10"/>
                <c:pt idx="0">
                  <c:v>8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7.083333333333333</c:v>
                </c:pt>
                <c:pt idx="5">
                  <c:v>6.541666666666667</c:v>
                </c:pt>
                <c:pt idx="6">
                  <c:v>6.166666666666667</c:v>
                </c:pt>
                <c:pt idx="7">
                  <c:v>5.75</c:v>
                </c:pt>
                <c:pt idx="8">
                  <c:v>5.75</c:v>
                </c:pt>
                <c:pt idx="9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B5-4D7C-A66E-BCC66BCB912A}"/>
            </c:ext>
          </c:extLst>
        </c:ser>
        <c:ser>
          <c:idx val="4"/>
          <c:order val="4"/>
          <c:tx>
            <c:strRef>
              <c:f>finish!$N$137</c:f>
              <c:strCache>
                <c:ptCount val="1"/>
                <c:pt idx="0">
                  <c:v>K1T1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finish!$O$132:$X$132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finish!$O$137:$X$137</c:f>
              <c:numCache>
                <c:formatCode>0.00</c:formatCode>
                <c:ptCount val="10"/>
                <c:pt idx="0">
                  <c:v>7.583333333333333</c:v>
                </c:pt>
                <c:pt idx="1">
                  <c:v>7.583333333333333</c:v>
                </c:pt>
                <c:pt idx="2">
                  <c:v>7.541666666666667</c:v>
                </c:pt>
                <c:pt idx="3">
                  <c:v>7.541666666666667</c:v>
                </c:pt>
                <c:pt idx="4">
                  <c:v>6.541666666666667</c:v>
                </c:pt>
                <c:pt idx="5">
                  <c:v>5.791666666666667</c:v>
                </c:pt>
                <c:pt idx="6">
                  <c:v>5.75</c:v>
                </c:pt>
                <c:pt idx="7">
                  <c:v>5.583333333333333</c:v>
                </c:pt>
                <c:pt idx="8">
                  <c:v>5.583333333333333</c:v>
                </c:pt>
                <c:pt idx="9">
                  <c:v>5.583333333333333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B5-4D7C-A66E-BCC66BCB912A}"/>
            </c:ext>
          </c:extLst>
        </c:ser>
        <c:ser>
          <c:idx val="5"/>
          <c:order val="5"/>
          <c:tx>
            <c:strRef>
              <c:f>finish!$N$138</c:f>
              <c:strCache>
                <c:ptCount val="1"/>
                <c:pt idx="0">
                  <c:v>K1T2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finish!$O$132:$X$132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finish!$O$138:$X$138</c:f>
              <c:numCache>
                <c:formatCode>0.00</c:formatCode>
                <c:ptCount val="10"/>
                <c:pt idx="0">
                  <c:v>7.583333333333333</c:v>
                </c:pt>
                <c:pt idx="1">
                  <c:v>7.583333333333333</c:v>
                </c:pt>
                <c:pt idx="2">
                  <c:v>7.333333333333333</c:v>
                </c:pt>
                <c:pt idx="3">
                  <c:v>7.333333333333333</c:v>
                </c:pt>
                <c:pt idx="4">
                  <c:v>6.375</c:v>
                </c:pt>
                <c:pt idx="5">
                  <c:v>5.541666666666667</c:v>
                </c:pt>
                <c:pt idx="6">
                  <c:v>5.625</c:v>
                </c:pt>
                <c:pt idx="7">
                  <c:v>5.625</c:v>
                </c:pt>
                <c:pt idx="8">
                  <c:v>5.625</c:v>
                </c:pt>
                <c:pt idx="9">
                  <c:v>5.625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B5-4D7C-A66E-BCC66BCB912A}"/>
            </c:ext>
          </c:extLst>
        </c:ser>
        <c:ser>
          <c:idx val="6"/>
          <c:order val="6"/>
          <c:tx>
            <c:strRef>
              <c:f>finish!$N$139</c:f>
              <c:strCache>
                <c:ptCount val="1"/>
                <c:pt idx="0">
                  <c:v>K2T0</c:v>
                </c:pt>
              </c:strCache>
            </c:strRef>
          </c:tx>
          <c:spPr>
            <a:ln w="2857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>
                    <a:lumMod val="20000"/>
                    <a:lumOff val="80000"/>
                  </a:schemeClr>
                </a:solidFill>
              </a:ln>
              <a:effectLst/>
            </c:spPr>
          </c:marker>
          <c:cat>
            <c:numRef>
              <c:f>finish!$O$132:$X$132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finish!$O$139:$X$139</c:f>
              <c:numCache>
                <c:formatCode>0.00</c:formatCode>
                <c:ptCount val="10"/>
                <c:pt idx="0">
                  <c:v>7.583333333333333</c:v>
                </c:pt>
                <c:pt idx="1">
                  <c:v>7.583333333333333</c:v>
                </c:pt>
                <c:pt idx="2">
                  <c:v>7.416666666666667</c:v>
                </c:pt>
                <c:pt idx="3">
                  <c:v>7.416666666666667</c:v>
                </c:pt>
                <c:pt idx="4">
                  <c:v>6.416666666666667</c:v>
                </c:pt>
                <c:pt idx="5">
                  <c:v>5.416666666666667</c:v>
                </c:pt>
                <c:pt idx="6">
                  <c:v>5.458333333333333</c:v>
                </c:pt>
                <c:pt idx="7">
                  <c:v>5.416666666666667</c:v>
                </c:pt>
                <c:pt idx="8">
                  <c:v>5.416666666666667</c:v>
                </c:pt>
                <c:pt idx="9">
                  <c:v>5.416666666666667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B5-4D7C-A66E-BCC66BCB912A}"/>
            </c:ext>
          </c:extLst>
        </c:ser>
        <c:ser>
          <c:idx val="7"/>
          <c:order val="7"/>
          <c:tx>
            <c:strRef>
              <c:f>finish!$N$140</c:f>
              <c:strCache>
                <c:ptCount val="1"/>
                <c:pt idx="0">
                  <c:v>K2T1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cat>
            <c:numRef>
              <c:f>finish!$O$132:$X$132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finish!$O$140:$X$140</c:f>
              <c:numCache>
                <c:formatCode>0.00</c:formatCode>
                <c:ptCount val="10"/>
                <c:pt idx="0">
                  <c:v>7.583333333333333</c:v>
                </c:pt>
                <c:pt idx="1">
                  <c:v>7.583333333333333</c:v>
                </c:pt>
                <c:pt idx="2">
                  <c:v>7.291666666666667</c:v>
                </c:pt>
                <c:pt idx="3">
                  <c:v>7.291666666666667</c:v>
                </c:pt>
                <c:pt idx="4">
                  <c:v>6.083333333333333</c:v>
                </c:pt>
                <c:pt idx="5">
                  <c:v>5.291666666666667</c:v>
                </c:pt>
                <c:pt idx="6">
                  <c:v>5.291666666666667</c:v>
                </c:pt>
                <c:pt idx="7">
                  <c:v>5.291666666666667</c:v>
                </c:pt>
                <c:pt idx="8">
                  <c:v>5.291666666666667</c:v>
                </c:pt>
                <c:pt idx="9">
                  <c:v>5.291666666666667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B5-4D7C-A66E-BCC66BCB912A}"/>
            </c:ext>
          </c:extLst>
        </c:ser>
        <c:ser>
          <c:idx val="8"/>
          <c:order val="8"/>
          <c:tx>
            <c:strRef>
              <c:f>finish!$N$141</c:f>
              <c:strCache>
                <c:ptCount val="1"/>
                <c:pt idx="0">
                  <c:v>K2T2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finish!$O$132:$X$132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finish!$O$141:$X$141</c:f>
              <c:numCache>
                <c:formatCode>0.00</c:formatCode>
                <c:ptCount val="10"/>
                <c:pt idx="0">
                  <c:v>7.583333333333333</c:v>
                </c:pt>
                <c:pt idx="1">
                  <c:v>7.583333333333333</c:v>
                </c:pt>
                <c:pt idx="2">
                  <c:v>7.375</c:v>
                </c:pt>
                <c:pt idx="3">
                  <c:v>7.375</c:v>
                </c:pt>
                <c:pt idx="4">
                  <c:v>6.125</c:v>
                </c:pt>
                <c:pt idx="5">
                  <c:v>5.083333333333333</c:v>
                </c:pt>
                <c:pt idx="6">
                  <c:v>5.083333333333333</c:v>
                </c:pt>
                <c:pt idx="7">
                  <c:v>5.083333333333333</c:v>
                </c:pt>
                <c:pt idx="8">
                  <c:v>5.083333333333333</c:v>
                </c:pt>
                <c:pt idx="9">
                  <c:v>5.083333333333333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B5-4D7C-A66E-BCC66BCB9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157743"/>
        <c:axId val="1072163983"/>
      </c:lineChart>
      <c:catAx>
        <c:axId val="10721577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72163983"/>
        <c:crosses val="autoZero"/>
        <c:auto val="1"/>
        <c:lblAlgn val="ctr"/>
        <c:lblOffset val="100"/>
        <c:noMultiLvlLbl val="0"/>
      </c:catAx>
      <c:valAx>
        <c:axId val="1072163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pH Tanah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7215774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finish!$O$132</c:f>
              <c:strCache>
                <c:ptCount val="1"/>
                <c:pt idx="0">
                  <c:v>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finish!$N$133:$N$141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finish!$O$133:$O$141</c:f>
              <c:numCache>
                <c:formatCode>0.00</c:formatCode>
                <c:ptCount val="9"/>
                <c:pt idx="0">
                  <c:v>10</c:v>
                </c:pt>
                <c:pt idx="1">
                  <c:v>8.1666666666666661</c:v>
                </c:pt>
                <c:pt idx="2">
                  <c:v>8.0833333333333339</c:v>
                </c:pt>
                <c:pt idx="3">
                  <c:v>8</c:v>
                </c:pt>
                <c:pt idx="4">
                  <c:v>7.583333333333333</c:v>
                </c:pt>
                <c:pt idx="5">
                  <c:v>7.583333333333333</c:v>
                </c:pt>
                <c:pt idx="6">
                  <c:v>7.583333333333333</c:v>
                </c:pt>
                <c:pt idx="7">
                  <c:v>7.583333333333333</c:v>
                </c:pt>
                <c:pt idx="8">
                  <c:v>7.583333333333333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FB-469B-9DB2-3EE615EEE8A8}"/>
            </c:ext>
          </c:extLst>
        </c:ser>
        <c:ser>
          <c:idx val="1"/>
          <c:order val="1"/>
          <c:tx>
            <c:strRef>
              <c:f>finish!$P$132</c:f>
              <c:strCache>
                <c:ptCount val="1"/>
                <c:pt idx="0">
                  <c:v>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finish!$N$133:$N$141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finish!$P$133:$P$141</c:f>
              <c:numCache>
                <c:formatCode>0.00</c:formatCode>
                <c:ptCount val="9"/>
                <c:pt idx="0">
                  <c:v>10</c:v>
                </c:pt>
                <c:pt idx="1">
                  <c:v>9.3333333333333339</c:v>
                </c:pt>
                <c:pt idx="2">
                  <c:v>10</c:v>
                </c:pt>
                <c:pt idx="3">
                  <c:v>7.75</c:v>
                </c:pt>
                <c:pt idx="4">
                  <c:v>7.583333333333333</c:v>
                </c:pt>
                <c:pt idx="5">
                  <c:v>7.583333333333333</c:v>
                </c:pt>
                <c:pt idx="6">
                  <c:v>7.583333333333333</c:v>
                </c:pt>
                <c:pt idx="7">
                  <c:v>7.583333333333333</c:v>
                </c:pt>
                <c:pt idx="8">
                  <c:v>7.583333333333333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FB-469B-9DB2-3EE615EEE8A8}"/>
            </c:ext>
          </c:extLst>
        </c:ser>
        <c:ser>
          <c:idx val="2"/>
          <c:order val="2"/>
          <c:tx>
            <c:strRef>
              <c:f>finish!$Q$132</c:f>
              <c:strCache>
                <c:ptCount val="1"/>
                <c:pt idx="0">
                  <c:v>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finish!$N$133:$N$141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finish!$Q$133:$Q$141</c:f>
              <c:numCache>
                <c:formatCode>0.00</c:formatCode>
                <c:ptCount val="9"/>
                <c:pt idx="0">
                  <c:v>9.5</c:v>
                </c:pt>
                <c:pt idx="1">
                  <c:v>9.2916666666666661</c:v>
                </c:pt>
                <c:pt idx="2">
                  <c:v>9.4166666666666661</c:v>
                </c:pt>
                <c:pt idx="3">
                  <c:v>7.75</c:v>
                </c:pt>
                <c:pt idx="4">
                  <c:v>7.541666666666667</c:v>
                </c:pt>
                <c:pt idx="5">
                  <c:v>7.333333333333333</c:v>
                </c:pt>
                <c:pt idx="6">
                  <c:v>7.416666666666667</c:v>
                </c:pt>
                <c:pt idx="7">
                  <c:v>7.291666666666667</c:v>
                </c:pt>
                <c:pt idx="8">
                  <c:v>7.375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FB-469B-9DB2-3EE615EEE8A8}"/>
            </c:ext>
          </c:extLst>
        </c:ser>
        <c:ser>
          <c:idx val="3"/>
          <c:order val="3"/>
          <c:tx>
            <c:strRef>
              <c:f>finish!$R$132</c:f>
              <c:strCache>
                <c:ptCount val="1"/>
                <c:pt idx="0">
                  <c:v>7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finish!$N$133:$N$141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finish!$R$133:$R$141</c:f>
              <c:numCache>
                <c:formatCode>0.00</c:formatCode>
                <c:ptCount val="9"/>
                <c:pt idx="0">
                  <c:v>9.5</c:v>
                </c:pt>
                <c:pt idx="1">
                  <c:v>9.2083333333333339</c:v>
                </c:pt>
                <c:pt idx="2">
                  <c:v>9.4166666666666661</c:v>
                </c:pt>
                <c:pt idx="3">
                  <c:v>7.75</c:v>
                </c:pt>
                <c:pt idx="4">
                  <c:v>7.541666666666667</c:v>
                </c:pt>
                <c:pt idx="5">
                  <c:v>7.333333333333333</c:v>
                </c:pt>
                <c:pt idx="6">
                  <c:v>7.416666666666667</c:v>
                </c:pt>
                <c:pt idx="7">
                  <c:v>7.291666666666667</c:v>
                </c:pt>
                <c:pt idx="8">
                  <c:v>7.375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FB-469B-9DB2-3EE615EEE8A8}"/>
            </c:ext>
          </c:extLst>
        </c:ser>
        <c:ser>
          <c:idx val="4"/>
          <c:order val="4"/>
          <c:tx>
            <c:strRef>
              <c:f>finish!$S$132</c:f>
              <c:strCache>
                <c:ptCount val="1"/>
                <c:pt idx="0">
                  <c:v>9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finish!$N$133:$N$141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finish!$S$133:$S$141</c:f>
              <c:numCache>
                <c:formatCode>0.00</c:formatCode>
                <c:ptCount val="9"/>
                <c:pt idx="0">
                  <c:v>9.5</c:v>
                </c:pt>
                <c:pt idx="1">
                  <c:v>9.5</c:v>
                </c:pt>
                <c:pt idx="2">
                  <c:v>9.375</c:v>
                </c:pt>
                <c:pt idx="3">
                  <c:v>7.083333333333333</c:v>
                </c:pt>
                <c:pt idx="4">
                  <c:v>6.541666666666667</c:v>
                </c:pt>
                <c:pt idx="5">
                  <c:v>6.375</c:v>
                </c:pt>
                <c:pt idx="6">
                  <c:v>6.416666666666667</c:v>
                </c:pt>
                <c:pt idx="7">
                  <c:v>6.083333333333333</c:v>
                </c:pt>
                <c:pt idx="8">
                  <c:v>6.125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FB-469B-9DB2-3EE615EEE8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5835199"/>
        <c:axId val="1095838079"/>
      </c:lineChart>
      <c:catAx>
        <c:axId val="1095835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5838079"/>
        <c:crosses val="autoZero"/>
        <c:auto val="1"/>
        <c:lblAlgn val="ctr"/>
        <c:lblOffset val="100"/>
        <c:noMultiLvlLbl val="0"/>
      </c:catAx>
      <c:valAx>
        <c:axId val="1095838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5835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7777777777777779E-3"/>
          <c:y val="0.92187445319335082"/>
          <c:w val="0.89999993438229797"/>
          <c:h val="7.8125543765253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finish!$T$132</c:f>
              <c:strCache>
                <c:ptCount val="1"/>
                <c:pt idx="0">
                  <c:v>11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finish!$N$133:$N$141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finish!$T$133:$T$141</c:f>
              <c:numCache>
                <c:formatCode>0.00</c:formatCode>
                <c:ptCount val="9"/>
                <c:pt idx="0">
                  <c:v>9.5</c:v>
                </c:pt>
                <c:pt idx="1">
                  <c:v>9.5</c:v>
                </c:pt>
                <c:pt idx="2">
                  <c:v>9.375</c:v>
                </c:pt>
                <c:pt idx="3">
                  <c:v>6.541666666666667</c:v>
                </c:pt>
                <c:pt idx="4">
                  <c:v>5.791666666666667</c:v>
                </c:pt>
                <c:pt idx="5">
                  <c:v>5.541666666666667</c:v>
                </c:pt>
                <c:pt idx="6">
                  <c:v>5.416666666666667</c:v>
                </c:pt>
                <c:pt idx="7">
                  <c:v>5.291666666666667</c:v>
                </c:pt>
                <c:pt idx="8">
                  <c:v>5.083333333333333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00-4CDC-8782-4ADD2719F432}"/>
            </c:ext>
          </c:extLst>
        </c:ser>
        <c:ser>
          <c:idx val="1"/>
          <c:order val="1"/>
          <c:tx>
            <c:strRef>
              <c:f>finish!$U$132</c:f>
              <c:strCache>
                <c:ptCount val="1"/>
                <c:pt idx="0">
                  <c:v>13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finish!$N$133:$N$141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finish!$U$133:$U$141</c:f>
              <c:numCache>
                <c:formatCode>0.00</c:formatCode>
                <c:ptCount val="9"/>
                <c:pt idx="0">
                  <c:v>9.25</c:v>
                </c:pt>
                <c:pt idx="1">
                  <c:v>8.25</c:v>
                </c:pt>
                <c:pt idx="2">
                  <c:v>7.666666666666667</c:v>
                </c:pt>
                <c:pt idx="3">
                  <c:v>6.166666666666667</c:v>
                </c:pt>
                <c:pt idx="4">
                  <c:v>5.75</c:v>
                </c:pt>
                <c:pt idx="5">
                  <c:v>5.625</c:v>
                </c:pt>
                <c:pt idx="6">
                  <c:v>5.458333333333333</c:v>
                </c:pt>
                <c:pt idx="7">
                  <c:v>5.291666666666667</c:v>
                </c:pt>
                <c:pt idx="8">
                  <c:v>5.083333333333333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00-4CDC-8782-4ADD2719F432}"/>
            </c:ext>
          </c:extLst>
        </c:ser>
        <c:ser>
          <c:idx val="2"/>
          <c:order val="2"/>
          <c:tx>
            <c:strRef>
              <c:f>finish!$V$132</c:f>
              <c:strCache>
                <c:ptCount val="1"/>
                <c:pt idx="0">
                  <c:v>15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finish!$N$133:$N$141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finish!$V$133:$V$141</c:f>
              <c:numCache>
                <c:formatCode>0.00</c:formatCode>
                <c:ptCount val="9"/>
                <c:pt idx="0">
                  <c:v>8.625</c:v>
                </c:pt>
                <c:pt idx="1">
                  <c:v>8.2083333333333339</c:v>
                </c:pt>
                <c:pt idx="2">
                  <c:v>6.875</c:v>
                </c:pt>
                <c:pt idx="3">
                  <c:v>5.75</c:v>
                </c:pt>
                <c:pt idx="4">
                  <c:v>5.583333333333333</c:v>
                </c:pt>
                <c:pt idx="5">
                  <c:v>5.625</c:v>
                </c:pt>
                <c:pt idx="6">
                  <c:v>5.416666666666667</c:v>
                </c:pt>
                <c:pt idx="7">
                  <c:v>5.291666666666667</c:v>
                </c:pt>
                <c:pt idx="8">
                  <c:v>5.083333333333333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00-4CDC-8782-4ADD2719F432}"/>
            </c:ext>
          </c:extLst>
        </c:ser>
        <c:ser>
          <c:idx val="3"/>
          <c:order val="3"/>
          <c:tx>
            <c:strRef>
              <c:f>finish!$W$132</c:f>
              <c:strCache>
                <c:ptCount val="1"/>
                <c:pt idx="0">
                  <c:v>17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finish!$N$133:$N$141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finish!$W$133:$W$141</c:f>
              <c:numCache>
                <c:formatCode>0.00</c:formatCode>
                <c:ptCount val="9"/>
                <c:pt idx="0">
                  <c:v>8.5416666666666661</c:v>
                </c:pt>
                <c:pt idx="1">
                  <c:v>8.2083333333333339</c:v>
                </c:pt>
                <c:pt idx="2">
                  <c:v>6.875</c:v>
                </c:pt>
                <c:pt idx="3">
                  <c:v>5.75</c:v>
                </c:pt>
                <c:pt idx="4">
                  <c:v>5.583333333333333</c:v>
                </c:pt>
                <c:pt idx="5">
                  <c:v>5.625</c:v>
                </c:pt>
                <c:pt idx="6">
                  <c:v>5.416666666666667</c:v>
                </c:pt>
                <c:pt idx="7">
                  <c:v>5.291666666666667</c:v>
                </c:pt>
                <c:pt idx="8">
                  <c:v>5.083333333333333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00-4CDC-8782-4ADD2719F432}"/>
            </c:ext>
          </c:extLst>
        </c:ser>
        <c:ser>
          <c:idx val="4"/>
          <c:order val="4"/>
          <c:tx>
            <c:strRef>
              <c:f>finish!$X$132</c:f>
              <c:strCache>
                <c:ptCount val="1"/>
                <c:pt idx="0">
                  <c:v>19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finish!$N$133:$N$141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finish!$X$133:$X$141</c:f>
              <c:numCache>
                <c:formatCode>0.00</c:formatCode>
                <c:ptCount val="9"/>
                <c:pt idx="0">
                  <c:v>8.5416666666666661</c:v>
                </c:pt>
                <c:pt idx="1">
                  <c:v>8.0416666666666661</c:v>
                </c:pt>
                <c:pt idx="2">
                  <c:v>6.875</c:v>
                </c:pt>
                <c:pt idx="3">
                  <c:v>5.75</c:v>
                </c:pt>
                <c:pt idx="4">
                  <c:v>5.583333333333333</c:v>
                </c:pt>
                <c:pt idx="5">
                  <c:v>5.625</c:v>
                </c:pt>
                <c:pt idx="6">
                  <c:v>5.416666666666667</c:v>
                </c:pt>
                <c:pt idx="7">
                  <c:v>5.291666666666667</c:v>
                </c:pt>
                <c:pt idx="8">
                  <c:v>5.083333333333333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00-4CDC-8782-4ADD2719F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7843167"/>
        <c:axId val="999960319"/>
      </c:lineChart>
      <c:catAx>
        <c:axId val="917843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9960319"/>
        <c:crosses val="autoZero"/>
        <c:auto val="1"/>
        <c:lblAlgn val="ctr"/>
        <c:lblOffset val="100"/>
        <c:noMultiLvlLbl val="0"/>
      </c:catAx>
      <c:valAx>
        <c:axId val="999960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78431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finish!$N$133</c:f>
              <c:strCache>
                <c:ptCount val="1"/>
                <c:pt idx="0">
                  <c:v>K0T0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28CDC02-815F-4CE1-B4E1-080F056B0A19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68A3-4BE6-9CE2-B5A48E304B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D1F6638-DFEE-49EB-B4E6-94D7A61D12F3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68A3-4BE6-9CE2-B5A48E304B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DA50B13-0B5C-4046-8068-EFDBE64EB98E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68A3-4BE6-9CE2-B5A48E304B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EA15821-858B-4EF3-BCBC-D42450B02247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68A3-4BE6-9CE2-B5A48E304B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4371733-31A8-4395-92B1-BADF92B3C2C4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68A3-4BE6-9CE2-B5A48E304B4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5E32B9F-0D61-439B-8ABB-F4AD684064D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68A3-4BE6-9CE2-B5A48E304B4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0FC80FB-1010-466E-922A-C82F4F11EDB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68A3-4BE6-9CE2-B5A48E304B4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44656FF-A231-48C4-AA29-FE131265EC5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68A3-4BE6-9CE2-B5A48E304B4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B313070D-5F54-498A-BB09-E501C966694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68A3-4BE6-9CE2-B5A48E304B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finish!$O$132:$S$132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finish!$O$133:$S$133</c:f>
              <c:numCache>
                <c:formatCode>0.00</c:formatCode>
                <c:ptCount val="5"/>
                <c:pt idx="0">
                  <c:v>10</c:v>
                </c:pt>
                <c:pt idx="1">
                  <c:v>10</c:v>
                </c:pt>
                <c:pt idx="2">
                  <c:v>9.5</c:v>
                </c:pt>
                <c:pt idx="3">
                  <c:v>9.5</c:v>
                </c:pt>
                <c:pt idx="4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A3-4BE6-9CE2-B5A48E304B45}"/>
            </c:ext>
          </c:extLst>
        </c:ser>
        <c:ser>
          <c:idx val="1"/>
          <c:order val="1"/>
          <c:tx>
            <c:strRef>
              <c:f>finish!$N$134</c:f>
              <c:strCache>
                <c:ptCount val="1"/>
                <c:pt idx="0">
                  <c:v>K0T1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51167C0-A4DA-4344-8149-7109AC0FFBB3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68A3-4BE6-9CE2-B5A48E304B45}"/>
                </c:ext>
              </c:extLst>
            </c:dLbl>
            <c:dLbl>
              <c:idx val="1"/>
              <c:layout>
                <c:manualLayout>
                  <c:x val="0"/>
                  <c:y val="0.10314160434089945"/>
                </c:manualLayout>
              </c:layout>
              <c:tx>
                <c:rich>
                  <a:bodyPr/>
                  <a:lstStyle/>
                  <a:p>
                    <a:fld id="{9CAEF3A3-80C8-4221-A2B3-5A7967466B09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68A3-4BE6-9CE2-B5A48E304B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F3C40C8-74B9-42B8-9222-9925A85BBB63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68A3-4BE6-9CE2-B5A48E304B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E780B99-FD23-4CFC-975D-6BB3EEE325E9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68A3-4BE6-9CE2-B5A48E304B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8B692AE-2D2A-428B-8161-55E018173C60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68A3-4BE6-9CE2-B5A48E304B4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8BBB313-17C2-441F-986F-D558F88C6CEC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68A3-4BE6-9CE2-B5A48E304B4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9313E9C-5513-47CC-A776-872D42D3E76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4-68A3-4BE6-9CE2-B5A48E304B4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00811A9-DDD8-415A-B312-69B81E80FD3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68A3-4BE6-9CE2-B5A48E304B4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28DBABA4-B78F-410B-AA9F-9FA6CE9067F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68A3-4BE6-9CE2-B5A48E304B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finish!$O$132:$S$132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finish!$O$134:$S$134</c:f>
              <c:numCache>
                <c:formatCode>0.00</c:formatCode>
                <c:ptCount val="5"/>
                <c:pt idx="0">
                  <c:v>8.1666666666666661</c:v>
                </c:pt>
                <c:pt idx="1">
                  <c:v>9.3333333333333339</c:v>
                </c:pt>
                <c:pt idx="2">
                  <c:v>9.2916666666666661</c:v>
                </c:pt>
                <c:pt idx="3">
                  <c:v>9.2083333333333339</c:v>
                </c:pt>
                <c:pt idx="4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A3-4BE6-9CE2-B5A48E304B45}"/>
            </c:ext>
          </c:extLst>
        </c:ser>
        <c:ser>
          <c:idx val="2"/>
          <c:order val="2"/>
          <c:tx>
            <c:strRef>
              <c:f>finish!$N$135</c:f>
              <c:strCache>
                <c:ptCount val="1"/>
                <c:pt idx="0">
                  <c:v>K0T2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4809734-9765-47FE-A881-3BECDA4E0DD0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68A3-4BE6-9CE2-B5A48E304B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72F8F18-BBB6-4203-879C-204E8757E77E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68A3-4BE6-9CE2-B5A48E304B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DE412CD-5D36-42F6-91B6-646F5937FAC9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68A3-4BE6-9CE2-B5A48E304B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F19F418-F902-422C-A82A-FAF91D5D8952}" type="VALUE">
                      <a:rPr lang="en-US"/>
                      <a:pPr/>
                      <a:t>[VALUE]</a:t>
                    </a:fld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68A3-4BE6-9CE2-B5A48E304B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7A350D3-87E3-45CB-86C3-38D192194D3E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68A3-4BE6-9CE2-B5A48E304B4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7D889F3-068E-4759-B19B-4757517AF026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C-68A3-4BE6-9CE2-B5A48E304B4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752B84B-795A-4B1E-8F06-8F5A00653D47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68A3-4BE6-9CE2-B5A48E304B4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3D699C5-5DA6-4DB9-AA1A-76FFB91EDC75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E-68A3-4BE6-9CE2-B5A48E304B4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84A8CA1-9C86-4DD1-BC2E-9D8F67C4102F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68A3-4BE6-9CE2-B5A48E304B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finish!$O$132:$S$132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finish!$O$135:$S$135</c:f>
              <c:numCache>
                <c:formatCode>0.00</c:formatCode>
                <c:ptCount val="5"/>
                <c:pt idx="0">
                  <c:v>8.0833333333333339</c:v>
                </c:pt>
                <c:pt idx="1">
                  <c:v>10</c:v>
                </c:pt>
                <c:pt idx="2">
                  <c:v>9.4166666666666661</c:v>
                </c:pt>
                <c:pt idx="3">
                  <c:v>9.4166666666666661</c:v>
                </c:pt>
                <c:pt idx="4">
                  <c:v>9.375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A3-4BE6-9CE2-B5A48E304B45}"/>
            </c:ext>
          </c:extLst>
        </c:ser>
        <c:ser>
          <c:idx val="3"/>
          <c:order val="3"/>
          <c:tx>
            <c:strRef>
              <c:f>finish!$N$136</c:f>
              <c:strCache>
                <c:ptCount val="1"/>
                <c:pt idx="0">
                  <c:v>K1T0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BD6C209-324D-4033-B246-E118963B700C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0-68A3-4BE6-9CE2-B5A48E304B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AAF3D10-CD27-4D69-A0D7-B94CAA3D7DE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68A3-4BE6-9CE2-B5A48E304B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392A5E3-97DF-4B1F-9D11-981150F4358B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2-68A3-4BE6-9CE2-B5A48E304B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839974E-131B-410C-B611-2D2285E5D7CB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68A3-4BE6-9CE2-B5A48E304B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8E91436-33B0-40B4-8731-2BB8F8010975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4-68A3-4BE6-9CE2-B5A48E304B4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1471446-E8AC-4012-A78C-AE68035D497A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68A3-4BE6-9CE2-B5A48E304B4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13B7A26-6A67-40DC-B9F6-01B682E8AB3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6-68A3-4BE6-9CE2-B5A48E304B45}"/>
                </c:ext>
              </c:extLst>
            </c:dLbl>
            <c:dLbl>
              <c:idx val="7"/>
              <c:layout>
                <c:manualLayout>
                  <c:x val="0"/>
                  <c:y val="6.5479020971239379E-2"/>
                </c:manualLayout>
              </c:layout>
              <c:tx>
                <c:rich>
                  <a:bodyPr/>
                  <a:lstStyle/>
                  <a:p>
                    <a:fld id="{897558A1-4216-4906-BDA5-3283450EFE2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8-68A3-4BE6-9CE2-B5A48E304B45}"/>
                </c:ext>
              </c:extLst>
            </c:dLbl>
            <c:dLbl>
              <c:idx val="8"/>
              <c:layout>
                <c:manualLayout>
                  <c:x val="0"/>
                  <c:y val="5.6057579104874002E-2"/>
                </c:manualLayout>
              </c:layout>
              <c:tx>
                <c:rich>
                  <a:bodyPr/>
                  <a:lstStyle/>
                  <a:p>
                    <a:fld id="{AB3C30C4-6664-46DA-BC69-E1D22E9FA919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A-68A3-4BE6-9CE2-B5A48E304B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finish!$O$132:$S$132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finish!$O$136:$S$136</c:f>
              <c:numCache>
                <c:formatCode>0.00</c:formatCode>
                <c:ptCount val="5"/>
                <c:pt idx="0">
                  <c:v>8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7.083333333333333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A3-4BE6-9CE2-B5A48E304B45}"/>
            </c:ext>
          </c:extLst>
        </c:ser>
        <c:ser>
          <c:idx val="4"/>
          <c:order val="4"/>
          <c:tx>
            <c:strRef>
              <c:f>finish!$N$137</c:f>
              <c:strCache>
                <c:ptCount val="1"/>
                <c:pt idx="0">
                  <c:v>K1T1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BBC8449-3D87-40A1-9FC5-DA702DE3576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68A3-4BE6-9CE2-B5A48E304B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3F88A99-AFA5-489D-A2FE-996B72E43632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C-68A3-4BE6-9CE2-B5A48E304B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AF163E7-32E5-4207-8006-09AC2DE4734B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D-68A3-4BE6-9CE2-B5A48E304B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B63D881-2CE3-4AE9-9E3F-CAE01D9F6E19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E-68A3-4BE6-9CE2-B5A48E304B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D065EA8-C401-444F-B127-A3A37CC39035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F-68A3-4BE6-9CE2-B5A48E304B4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84517BC-92CC-49F0-8781-E52A196C43CC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0-68A3-4BE6-9CE2-B5A48E304B4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20F5CAB-8E10-4DB5-B969-CA5A5901E5BE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1-68A3-4BE6-9CE2-B5A48E304B45}"/>
                </c:ext>
              </c:extLst>
            </c:dLbl>
            <c:dLbl>
              <c:idx val="7"/>
              <c:layout>
                <c:manualLayout>
                  <c:x val="-1.3500813604214949E-16"/>
                  <c:y val="2.8264325599096134E-2"/>
                </c:manualLayout>
              </c:layout>
              <c:tx>
                <c:rich>
                  <a:bodyPr/>
                  <a:lstStyle/>
                  <a:p>
                    <a:fld id="{3298379C-87EB-4B7D-BE2A-F9E06381B64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68A3-4BE6-9CE2-B5A48E304B45}"/>
                </c:ext>
              </c:extLst>
            </c:dLbl>
            <c:dLbl>
              <c:idx val="8"/>
              <c:layout>
                <c:manualLayout>
                  <c:x val="0"/>
                  <c:y val="1.4132162799548067E-2"/>
                </c:manualLayout>
              </c:layout>
              <c:tx>
                <c:rich>
                  <a:bodyPr/>
                  <a:lstStyle/>
                  <a:p>
                    <a:fld id="{EE851128-B708-46BB-B5FB-1D1336C5737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68A3-4BE6-9CE2-B5A48E304B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finish!$O$132:$S$132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finish!$O$137:$S$137</c:f>
              <c:numCache>
                <c:formatCode>0.00</c:formatCode>
                <c:ptCount val="5"/>
                <c:pt idx="0">
                  <c:v>7.583333333333333</c:v>
                </c:pt>
                <c:pt idx="1">
                  <c:v>7.583333333333333</c:v>
                </c:pt>
                <c:pt idx="2">
                  <c:v>7.541666666666667</c:v>
                </c:pt>
                <c:pt idx="3">
                  <c:v>7.541666666666667</c:v>
                </c:pt>
                <c:pt idx="4">
                  <c:v>6.541666666666667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8A3-4BE6-9CE2-B5A48E304B45}"/>
            </c:ext>
          </c:extLst>
        </c:ser>
        <c:ser>
          <c:idx val="5"/>
          <c:order val="5"/>
          <c:tx>
            <c:strRef>
              <c:f>finish!$N$138</c:f>
              <c:strCache>
                <c:ptCount val="1"/>
                <c:pt idx="0">
                  <c:v>K1T2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36236A6-7DC6-4A7E-8C37-11E604B536C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6-68A3-4BE6-9CE2-B5A48E304B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EAE4FDF-2278-483D-90CE-77129F944DF9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A-68A3-4BE6-9CE2-B5A48E304B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2814666-2022-4AA4-B249-DC020BE1D024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E-68A3-4BE6-9CE2-B5A48E304B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400668E-EED1-4027-A8B6-33DE03EF294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42-68A3-4BE6-9CE2-B5A48E304B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A0A73E6-54CE-496C-9131-F5796E1C0239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46-68A3-4BE6-9CE2-B5A48E304B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finish!$O$132:$S$132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finish!$O$138:$S$138</c:f>
              <c:numCache>
                <c:formatCode>0.00</c:formatCode>
                <c:ptCount val="5"/>
                <c:pt idx="0">
                  <c:v>7.583333333333333</c:v>
                </c:pt>
                <c:pt idx="1">
                  <c:v>7.583333333333333</c:v>
                </c:pt>
                <c:pt idx="2">
                  <c:v>7.333333333333333</c:v>
                </c:pt>
                <c:pt idx="3">
                  <c:v>7.333333333333333</c:v>
                </c:pt>
                <c:pt idx="4">
                  <c:v>6.375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68A3-4BE6-9CE2-B5A48E304B45}"/>
            </c:ext>
          </c:extLst>
        </c:ser>
        <c:ser>
          <c:idx val="6"/>
          <c:order val="6"/>
          <c:tx>
            <c:strRef>
              <c:f>finish!$N$139</c:f>
              <c:strCache>
                <c:ptCount val="1"/>
                <c:pt idx="0">
                  <c:v>K2T0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AD14962-EFAC-4AB3-8027-A580DDEF98F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7-68A3-4BE6-9CE2-B5A48E304B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6FB3D5E-2311-43B1-904C-C55D27CACB8F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B-68A3-4BE6-9CE2-B5A48E304B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D06C2DE-1DBF-4590-9542-6D7754E1977D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F-68A3-4BE6-9CE2-B5A48E304B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FA1F659-AC1A-46AA-9ED7-FEE3DD7070F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43-68A3-4BE6-9CE2-B5A48E304B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D13BA2E-6751-4EA1-B04B-CBCA361FD5D6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47-68A3-4BE6-9CE2-B5A48E304B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finish!$O$132:$S$132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finish!$O$139:$S$139</c:f>
              <c:numCache>
                <c:formatCode>0.00</c:formatCode>
                <c:ptCount val="5"/>
                <c:pt idx="0">
                  <c:v>7.583333333333333</c:v>
                </c:pt>
                <c:pt idx="1">
                  <c:v>7.583333333333333</c:v>
                </c:pt>
                <c:pt idx="2">
                  <c:v>7.416666666666667</c:v>
                </c:pt>
                <c:pt idx="3">
                  <c:v>7.416666666666667</c:v>
                </c:pt>
                <c:pt idx="4">
                  <c:v>6.416666666666667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68A3-4BE6-9CE2-B5A48E304B45}"/>
            </c:ext>
          </c:extLst>
        </c:ser>
        <c:ser>
          <c:idx val="7"/>
          <c:order val="7"/>
          <c:tx>
            <c:strRef>
              <c:f>finish!$N$140</c:f>
              <c:strCache>
                <c:ptCount val="1"/>
                <c:pt idx="0">
                  <c:v>K2T1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7190720-E2CF-4E6A-B6BA-7D3E7030F929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8-68A3-4BE6-9CE2-B5A48E304B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E95E565-FD8B-44FD-8E36-3BA432011CC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C-68A3-4BE6-9CE2-B5A48E304B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3E5E59A-B202-4DF1-87D1-83CE8FB00612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40-68A3-4BE6-9CE2-B5A48E304B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FEDF342-73F5-42A5-ABE9-EF303DED65EF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44-68A3-4BE6-9CE2-B5A48E304B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3494EAF-F639-44DC-AE1B-9ACA6143996A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48-68A3-4BE6-9CE2-B5A48E304B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finish!$O$132:$S$132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finish!$O$140:$S$140</c:f>
              <c:numCache>
                <c:formatCode>0.00</c:formatCode>
                <c:ptCount val="5"/>
                <c:pt idx="0">
                  <c:v>7.583333333333333</c:v>
                </c:pt>
                <c:pt idx="1">
                  <c:v>7.583333333333333</c:v>
                </c:pt>
                <c:pt idx="2">
                  <c:v>7.291666666666667</c:v>
                </c:pt>
                <c:pt idx="3">
                  <c:v>7.291666666666667</c:v>
                </c:pt>
                <c:pt idx="4">
                  <c:v>6.083333333333333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68A3-4BE6-9CE2-B5A48E304B45}"/>
            </c:ext>
          </c:extLst>
        </c:ser>
        <c:ser>
          <c:idx val="8"/>
          <c:order val="8"/>
          <c:tx>
            <c:strRef>
              <c:f>finish!$N$141</c:f>
              <c:strCache>
                <c:ptCount val="1"/>
                <c:pt idx="0">
                  <c:v>K2T2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93A8E0A-8E4A-42F9-8741-76BC285326FD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9-68A3-4BE6-9CE2-B5A48E304B4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C3F0EF5-F20B-479E-A5F5-9E5431246A53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D-68A3-4BE6-9CE2-B5A48E304B4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E5ECCCD-0BDC-46FB-A5D3-28236FB31EDF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41-68A3-4BE6-9CE2-B5A48E304B4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4FC0274-CC12-4A59-81DB-358AB845FD7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45-68A3-4BE6-9CE2-B5A48E304B4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CF82563-C5B0-43E4-BDCC-90BAC4787D7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49-68A3-4BE6-9CE2-B5A48E304B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finish!$O$132:$S$132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finish!$O$141:$S$141</c:f>
              <c:numCache>
                <c:formatCode>0.00</c:formatCode>
                <c:ptCount val="5"/>
                <c:pt idx="0">
                  <c:v>7.583333333333333</c:v>
                </c:pt>
                <c:pt idx="1">
                  <c:v>7.583333333333333</c:v>
                </c:pt>
                <c:pt idx="2">
                  <c:v>7.375</c:v>
                </c:pt>
                <c:pt idx="3">
                  <c:v>7.375</c:v>
                </c:pt>
                <c:pt idx="4">
                  <c:v>6.125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68A3-4BE6-9CE2-B5A48E304B4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-27"/>
        <c:axId val="250958367"/>
        <c:axId val="250958847"/>
      </c:barChart>
      <c:catAx>
        <c:axId val="2509583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50958847"/>
        <c:crosses val="autoZero"/>
        <c:auto val="1"/>
        <c:lblAlgn val="ctr"/>
        <c:lblOffset val="100"/>
        <c:noMultiLvlLbl val="0"/>
      </c:catAx>
      <c:valAx>
        <c:axId val="250958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pH Tanah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50958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finish!$N$133</c:f>
              <c:strCache>
                <c:ptCount val="1"/>
                <c:pt idx="0">
                  <c:v>K0T0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B975D7F-48D8-41E3-A65E-41B5E6226DD6}" type="VALUE">
                      <a:rPr lang="en-US"/>
                      <a:pPr/>
                      <a:t>[VALUE]</a:t>
                    </a:fld>
                    <a:r>
                      <a:rPr lang="en-US"/>
                      <a:t>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B210-4663-A24B-5B1E06171B6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8E8FC0E-DEA3-4A7F-87FC-909491889ACA}" type="VALUE">
                      <a:rPr lang="en-US"/>
                      <a:pPr/>
                      <a:t>[VALUE]</a:t>
                    </a:fld>
                    <a:r>
                      <a:rPr lang="en-US"/>
                      <a:t>f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B210-4663-A24B-5B1E06171B6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87583FA-920A-40CA-BC5D-EC459E7C846B}" type="VALUE">
                      <a:rPr lang="en-US"/>
                      <a:pPr/>
                      <a:t>[VALUE]</a:t>
                    </a:fld>
                    <a:r>
                      <a:rPr lang="en-US"/>
                      <a:t>f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B210-4663-A24B-5B1E06171B6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F2A80A6-324C-4F64-88B9-B97222A48474}" type="VALUE">
                      <a:rPr lang="en-US"/>
                      <a:pPr/>
                      <a:t>[VALUE]</a:t>
                    </a:fld>
                    <a:r>
                      <a:rPr lang="en-US"/>
                      <a:t>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B210-4663-A24B-5B1E06171B6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0147C58-B104-4619-BA30-2CE5B66CFD45}" type="VALUE">
                      <a:rPr lang="en-US"/>
                      <a:pPr/>
                      <a:t>[VALUE]</a:t>
                    </a:fld>
                    <a:r>
                      <a:rPr lang="en-US"/>
                      <a:t>f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F-B210-4663-A24B-5B1E06171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finish!$T$132:$X$132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finish!$T$133:$X$133</c:f>
              <c:numCache>
                <c:formatCode>0.00</c:formatCode>
                <c:ptCount val="5"/>
                <c:pt idx="0">
                  <c:v>9.5</c:v>
                </c:pt>
                <c:pt idx="1">
                  <c:v>9.25</c:v>
                </c:pt>
                <c:pt idx="2">
                  <c:v>8.625</c:v>
                </c:pt>
                <c:pt idx="3">
                  <c:v>8.5416666666666661</c:v>
                </c:pt>
                <c:pt idx="4">
                  <c:v>8.5416666666666661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0-4663-A24B-5B1E06171B6E}"/>
            </c:ext>
          </c:extLst>
        </c:ser>
        <c:ser>
          <c:idx val="1"/>
          <c:order val="1"/>
          <c:tx>
            <c:strRef>
              <c:f>finish!$N$134</c:f>
              <c:strCache>
                <c:ptCount val="1"/>
                <c:pt idx="0">
                  <c:v>K0T1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EEC9ECD-4D08-4CAD-88D5-2C0322D6D6DC}" type="VALUE">
                      <a:rPr lang="en-US"/>
                      <a:pPr/>
                      <a:t>[VALUE]</a:t>
                    </a:fld>
                    <a:r>
                      <a:rPr lang="en-US"/>
                      <a:t>e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B210-4663-A24B-5B1E06171B6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EB01D07-1A30-4593-8636-1D7CBD69DAE2}" type="VALUE">
                      <a:rPr lang="en-US"/>
                      <a:pPr/>
                      <a:t>[VALUE]</a:t>
                    </a:fld>
                    <a:r>
                      <a:rPr lang="en-US"/>
                      <a:t>e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B210-4663-A24B-5B1E06171B6E}"/>
                </c:ext>
              </c:extLst>
            </c:dLbl>
            <c:dLbl>
              <c:idx val="2"/>
              <c:layout>
                <c:manualLayout>
                  <c:x val="-5.8999612714940049E-17"/>
                  <c:y val="3.9340686589303307E-2"/>
                </c:manualLayout>
              </c:layout>
              <c:tx>
                <c:rich>
                  <a:bodyPr/>
                  <a:lstStyle/>
                  <a:p>
                    <a:fld id="{91E82CBD-235C-44CB-BF02-2B85A21E1E89}" type="VALUE">
                      <a:rPr lang="en-US"/>
                      <a:pPr/>
                      <a:t>[VALUE]</a:t>
                    </a:fld>
                    <a:r>
                      <a:rPr lang="en-US"/>
                      <a:t>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B210-4663-A24B-5B1E06171B6E}"/>
                </c:ext>
              </c:extLst>
            </c:dLbl>
            <c:dLbl>
              <c:idx val="3"/>
              <c:layout>
                <c:manualLayout>
                  <c:x val="-1.179992254298801E-16"/>
                  <c:y val="2.5197906126088271E-2"/>
                </c:manualLayout>
              </c:layout>
              <c:tx>
                <c:rich>
                  <a:bodyPr/>
                  <a:lstStyle/>
                  <a:p>
                    <a:fld id="{AF7F02DA-6C86-44CD-BAC9-6B2AC92EC381}" type="VALUE">
                      <a:rPr lang="en-US"/>
                      <a:pPr/>
                      <a:t>[VALUE]</a:t>
                    </a:fld>
                    <a:r>
                      <a:rPr lang="en-US"/>
                      <a:t>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B210-4663-A24B-5B1E06171B6E}"/>
                </c:ext>
              </c:extLst>
            </c:dLbl>
            <c:dLbl>
              <c:idx val="4"/>
              <c:layout>
                <c:manualLayout>
                  <c:x val="0"/>
                  <c:y val="2.048364597168326E-2"/>
                </c:manualLayout>
              </c:layout>
              <c:tx>
                <c:rich>
                  <a:bodyPr/>
                  <a:lstStyle/>
                  <a:p>
                    <a:fld id="{CBFBEB37-9B19-49B1-AE32-1FF18709E7DF}" type="VALUE">
                      <a:rPr lang="en-US"/>
                      <a:pPr/>
                      <a:t>[VALUE]</a:t>
                    </a:fld>
                    <a:r>
                      <a:rPr lang="en-US"/>
                      <a:t>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B210-4663-A24B-5B1E06171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finish!$T$132:$X$132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finish!$T$134:$X$134</c:f>
              <c:numCache>
                <c:formatCode>0.00</c:formatCode>
                <c:ptCount val="5"/>
                <c:pt idx="0">
                  <c:v>9.5</c:v>
                </c:pt>
                <c:pt idx="1">
                  <c:v>8.25</c:v>
                </c:pt>
                <c:pt idx="2">
                  <c:v>8.2083333333333339</c:v>
                </c:pt>
                <c:pt idx="3">
                  <c:v>8.2083333333333339</c:v>
                </c:pt>
                <c:pt idx="4">
                  <c:v>8.0416666666666661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10-4663-A24B-5B1E06171B6E}"/>
            </c:ext>
          </c:extLst>
        </c:ser>
        <c:ser>
          <c:idx val="2"/>
          <c:order val="2"/>
          <c:tx>
            <c:strRef>
              <c:f>finish!$N$135</c:f>
              <c:strCache>
                <c:ptCount val="1"/>
                <c:pt idx="0">
                  <c:v>K0T2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56CCB13-B5BD-4527-B458-2EB6C1DDE463}" type="VALUE">
                      <a:rPr lang="en-US"/>
                      <a:pPr/>
                      <a:t>[VALUE]</a:t>
                    </a:fld>
                    <a:r>
                      <a:rPr lang="en-US"/>
                      <a:t>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B210-4663-A24B-5B1E06171B6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A333346-756B-46F4-B508-CA2CBB4A6A6B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B210-4663-A24B-5B1E06171B6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25FD0F7-7641-4987-B62C-B4BDE0BAC476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0-B210-4663-A24B-5B1E06171B6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953D2EE-90F2-44E2-A361-65D034BCDCA5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8-B210-4663-A24B-5B1E06171B6E}"/>
                </c:ext>
              </c:extLst>
            </c:dLbl>
            <c:dLbl>
              <c:idx val="4"/>
              <c:layout>
                <c:manualLayout>
                  <c:x val="-1.179992254298801E-16"/>
                  <c:y val="2.3571300772025062E-2"/>
                </c:manualLayout>
              </c:layout>
              <c:tx>
                <c:rich>
                  <a:bodyPr/>
                  <a:lstStyle/>
                  <a:p>
                    <a:fld id="{42C51768-C890-4A92-8751-51E9D091DF5B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B210-4663-A24B-5B1E06171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finish!$T$132:$X$132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finish!$T$135:$X$135</c:f>
              <c:numCache>
                <c:formatCode>0.00</c:formatCode>
                <c:ptCount val="5"/>
                <c:pt idx="0">
                  <c:v>9.375</c:v>
                </c:pt>
                <c:pt idx="1">
                  <c:v>7.666666666666667</c:v>
                </c:pt>
                <c:pt idx="2">
                  <c:v>6.875</c:v>
                </c:pt>
                <c:pt idx="3">
                  <c:v>6.875</c:v>
                </c:pt>
                <c:pt idx="4">
                  <c:v>6.875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10-4663-A24B-5B1E06171B6E}"/>
            </c:ext>
          </c:extLst>
        </c:ser>
        <c:ser>
          <c:idx val="3"/>
          <c:order val="3"/>
          <c:tx>
            <c:strRef>
              <c:f>finish!$N$136</c:f>
              <c:strCache>
                <c:ptCount val="1"/>
                <c:pt idx="0">
                  <c:v>K1T0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36A4AB7-423C-4E27-87D4-22674BAE85A0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B210-4663-A24B-5B1E06171B6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FE90C17-F5A5-4EED-8A85-9CD14A3F92B4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B210-4663-A24B-5B1E06171B6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580EB5D-5030-47B8-9B54-58D3A8999274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B210-4663-A24B-5B1E06171B6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5F46914-42DF-4005-B702-E85B7539E36F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B210-4663-A24B-5B1E06171B6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7B3D673-B906-4866-A740-94AEFB5F5CD7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0-B210-4663-A24B-5B1E06171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finish!$T$132:$X$132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finish!$T$136:$X$136</c:f>
              <c:numCache>
                <c:formatCode>0.00</c:formatCode>
                <c:ptCount val="5"/>
                <c:pt idx="0">
                  <c:v>6.541666666666667</c:v>
                </c:pt>
                <c:pt idx="1">
                  <c:v>6.166666666666667</c:v>
                </c:pt>
                <c:pt idx="2">
                  <c:v>5.75</c:v>
                </c:pt>
                <c:pt idx="3">
                  <c:v>5.75</c:v>
                </c:pt>
                <c:pt idx="4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10-4663-A24B-5B1E06171B6E}"/>
            </c:ext>
          </c:extLst>
        </c:ser>
        <c:ser>
          <c:idx val="4"/>
          <c:order val="4"/>
          <c:tx>
            <c:strRef>
              <c:f>finish!$N$137</c:f>
              <c:strCache>
                <c:ptCount val="1"/>
                <c:pt idx="0">
                  <c:v>K1T1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C0F5849-AB83-4084-910C-D40445DDB25F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B210-4663-A24B-5B1E06171B6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1C77EB4-5FCD-442A-9E16-20B291890486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B210-4663-A24B-5B1E06171B6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21FAC60-3BA4-4C89-8285-AE61CE747401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2-B210-4663-A24B-5B1E06171B6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E2A3C77-5780-4E46-BA2E-0F049B913C9D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A-B210-4663-A24B-5B1E06171B6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BE5337A-FF7D-4ECE-9B06-F8759BBCDD45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1-B210-4663-A24B-5B1E06171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finish!$T$132:$X$132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finish!$T$137:$X$137</c:f>
              <c:numCache>
                <c:formatCode>0.00</c:formatCode>
                <c:ptCount val="5"/>
                <c:pt idx="0">
                  <c:v>5.791666666666667</c:v>
                </c:pt>
                <c:pt idx="1">
                  <c:v>5.75</c:v>
                </c:pt>
                <c:pt idx="2">
                  <c:v>5.583333333333333</c:v>
                </c:pt>
                <c:pt idx="3">
                  <c:v>5.583333333333333</c:v>
                </c:pt>
                <c:pt idx="4">
                  <c:v>5.583333333333333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10-4663-A24B-5B1E06171B6E}"/>
            </c:ext>
          </c:extLst>
        </c:ser>
        <c:ser>
          <c:idx val="5"/>
          <c:order val="5"/>
          <c:tx>
            <c:strRef>
              <c:f>finish!$N$138</c:f>
              <c:strCache>
                <c:ptCount val="1"/>
                <c:pt idx="0">
                  <c:v>K1T2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A9E6259-1DE4-479E-A4C9-08E6A19D299B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B210-4663-A24B-5B1E06171B6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0D80B89-436D-4CF8-95B9-1E2DB7F613D3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B210-4663-A24B-5B1E06171B6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1D4AA0C-1627-4750-B67F-2E297D532FB2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B210-4663-A24B-5B1E06171B6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C89A47E-CACA-4DBB-A5B4-9F8573CF4D62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B210-4663-A24B-5B1E06171B6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E66CAFF-548A-4255-B89C-7FB38EC6BC9B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2-B210-4663-A24B-5B1E06171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finish!$T$132:$X$132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finish!$T$138:$X$138</c:f>
              <c:numCache>
                <c:formatCode>0.00</c:formatCode>
                <c:ptCount val="5"/>
                <c:pt idx="0">
                  <c:v>5.541666666666667</c:v>
                </c:pt>
                <c:pt idx="1">
                  <c:v>5.625</c:v>
                </c:pt>
                <c:pt idx="2">
                  <c:v>5.625</c:v>
                </c:pt>
                <c:pt idx="3">
                  <c:v>5.625</c:v>
                </c:pt>
                <c:pt idx="4">
                  <c:v>5.625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10-4663-A24B-5B1E06171B6E}"/>
            </c:ext>
          </c:extLst>
        </c:ser>
        <c:ser>
          <c:idx val="6"/>
          <c:order val="6"/>
          <c:tx>
            <c:strRef>
              <c:f>finish!$N$139</c:f>
              <c:strCache>
                <c:ptCount val="1"/>
                <c:pt idx="0">
                  <c:v>K2T0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B1DE17B-F462-4F9E-8E0F-91B7D7E1F49A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B210-4663-A24B-5B1E06171B6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9E95275-4056-4EE9-9312-093B0E91526F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C-B210-4663-A24B-5B1E06171B6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5E4B033-D809-4A65-A1DB-AEE6DC82F7FE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4-B210-4663-A24B-5B1E06171B6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E6E64BD-7727-4010-BC70-59DF17BE0381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C-B210-4663-A24B-5B1E06171B6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A7DC47A-767C-49CD-994A-79883ED5D7DA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3-B210-4663-A24B-5B1E06171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finish!$T$132:$X$132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finish!$T$139:$X$139</c:f>
              <c:numCache>
                <c:formatCode>0.00</c:formatCode>
                <c:ptCount val="5"/>
                <c:pt idx="0">
                  <c:v>5.416666666666667</c:v>
                </c:pt>
                <c:pt idx="1">
                  <c:v>5.458333333333333</c:v>
                </c:pt>
                <c:pt idx="2">
                  <c:v>5.416666666666667</c:v>
                </c:pt>
                <c:pt idx="3">
                  <c:v>5.416666666666667</c:v>
                </c:pt>
                <c:pt idx="4">
                  <c:v>5.416666666666667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210-4663-A24B-5B1E06171B6E}"/>
            </c:ext>
          </c:extLst>
        </c:ser>
        <c:ser>
          <c:idx val="7"/>
          <c:order val="7"/>
          <c:tx>
            <c:strRef>
              <c:f>finish!$N$140</c:f>
              <c:strCache>
                <c:ptCount val="1"/>
                <c:pt idx="0">
                  <c:v>K2T1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F69307E-EC89-4D14-AA36-3ED8B865D2A9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4-B210-4663-A24B-5B1E06171B6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DC9B7B0-0515-4F1B-8291-7B0AD3309991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B210-4663-A24B-5B1E06171B6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F4B22F6-AD1C-4785-AA97-4D0B943DCF14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B210-4663-A24B-5B1E06171B6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96C9D97-DE9D-4A17-A915-F622B4C0A963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D-B210-4663-A24B-5B1E06171B6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5001696-9361-49B9-92A4-71DE15235441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4-B210-4663-A24B-5B1E06171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finish!$T$132:$X$132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finish!$T$140:$X$140</c:f>
              <c:numCache>
                <c:formatCode>0.00</c:formatCode>
                <c:ptCount val="5"/>
                <c:pt idx="0">
                  <c:v>5.291666666666667</c:v>
                </c:pt>
                <c:pt idx="1">
                  <c:v>5.291666666666667</c:v>
                </c:pt>
                <c:pt idx="2">
                  <c:v>5.291666666666667</c:v>
                </c:pt>
                <c:pt idx="3">
                  <c:v>5.291666666666667</c:v>
                </c:pt>
                <c:pt idx="4">
                  <c:v>5.291666666666667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210-4663-A24B-5B1E06171B6E}"/>
            </c:ext>
          </c:extLst>
        </c:ser>
        <c:ser>
          <c:idx val="8"/>
          <c:order val="8"/>
          <c:tx>
            <c:strRef>
              <c:f>finish!$N$141</c:f>
              <c:strCache>
                <c:ptCount val="1"/>
                <c:pt idx="0">
                  <c:v>K2T2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C2C85D5-041C-4685-9679-EBD020F8053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B210-4663-A24B-5B1E06171B6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2F419D2-9379-473C-B90F-7E0A69F67B4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E-B210-4663-A24B-5B1E06171B6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28D4533-D7B0-47EC-8278-9B1FDF9DF31C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6-B210-4663-A24B-5B1E06171B6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BBCDDE1-D947-45D1-94B8-610A0DA5F0E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E-B210-4663-A24B-5B1E06171B6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013F4F0-3AE3-40AA-A2F7-1C2E565EB7E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5-B210-4663-A24B-5B1E06171B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finish!$T$132:$X$132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finish!$T$141:$X$141</c:f>
              <c:numCache>
                <c:formatCode>0.00</c:formatCode>
                <c:ptCount val="5"/>
                <c:pt idx="0">
                  <c:v>5.083333333333333</c:v>
                </c:pt>
                <c:pt idx="1">
                  <c:v>5.083333333333333</c:v>
                </c:pt>
                <c:pt idx="2">
                  <c:v>5.083333333333333</c:v>
                </c:pt>
                <c:pt idx="3">
                  <c:v>5.083333333333333</c:v>
                </c:pt>
                <c:pt idx="4">
                  <c:v>5.083333333333333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210-4663-A24B-5B1E06171B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-27"/>
        <c:axId val="1117868079"/>
        <c:axId val="1117868559"/>
      </c:barChart>
      <c:catAx>
        <c:axId val="111786807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17868559"/>
        <c:crosses val="autoZero"/>
        <c:auto val="1"/>
        <c:lblAlgn val="ctr"/>
        <c:lblOffset val="100"/>
        <c:noMultiLvlLbl val="0"/>
      </c:catAx>
      <c:valAx>
        <c:axId val="1117868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pH Tanah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17868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finish!$O$34</c:f>
              <c:strCache>
                <c:ptCount val="1"/>
                <c:pt idx="0">
                  <c:v>K0T0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13F563C-903F-42AF-90F2-D7CC2F187BA3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4-6E23-43EC-AFB8-99644AA9CACD}"/>
                </c:ext>
              </c:extLst>
            </c:dLbl>
            <c:dLbl>
              <c:idx val="1"/>
              <c:layout>
                <c:manualLayout>
                  <c:x val="0"/>
                  <c:y val="9.4572365359111062E-3"/>
                </c:manualLayout>
              </c:layout>
              <c:tx>
                <c:rich>
                  <a:bodyPr/>
                  <a:lstStyle/>
                  <a:p>
                    <a:fld id="{24B434C6-F2E5-4314-A0F7-5CB5B222F00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6E23-43EC-AFB8-99644AA9CA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7BE8DB9-E8EF-40C1-A5CE-E8BD4B0A76B3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0-6E23-43EC-AFB8-99644AA9CA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23E5A66-D311-4455-A078-0C8FBC149B3D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6E23-43EC-AFB8-99644AA9CAC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403C79D-F89E-4132-8CAE-66C8BD960BE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0-6E23-43EC-AFB8-99644AA9CA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finish!$P$33:$T$33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finish!$P$34:$T$34</c:f>
              <c:numCache>
                <c:formatCode>0.00</c:formatCode>
                <c:ptCount val="5"/>
                <c:pt idx="0">
                  <c:v>3.7222222222222219</c:v>
                </c:pt>
                <c:pt idx="1">
                  <c:v>4.333333333333333</c:v>
                </c:pt>
                <c:pt idx="2">
                  <c:v>4.75</c:v>
                </c:pt>
                <c:pt idx="3">
                  <c:v>5.166666666666667</c:v>
                </c:pt>
                <c:pt idx="4">
                  <c:v>5.833333333333333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3-43EC-AFB8-99644AA9CACD}"/>
            </c:ext>
          </c:extLst>
        </c:ser>
        <c:ser>
          <c:idx val="1"/>
          <c:order val="1"/>
          <c:tx>
            <c:strRef>
              <c:f>finish!$O$35</c:f>
              <c:strCache>
                <c:ptCount val="1"/>
                <c:pt idx="0">
                  <c:v>K0T1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5.045589082457639E-2"/>
                </c:manualLayout>
              </c:layout>
              <c:tx>
                <c:rich>
                  <a:bodyPr/>
                  <a:lstStyle/>
                  <a:p>
                    <a:fld id="{540849AB-9DB0-458F-887A-7951B621440D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6E23-43EC-AFB8-99644AA9CAC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43E0701-8A4C-4608-A5F0-3F6EE2C6B90A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6E23-43EC-AFB8-99644AA9CA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20F198E-5F9D-452D-A7BF-D5BF2DB4F97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6E23-43EC-AFB8-99644AA9CA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88D06CB-FB1B-4EE4-8566-59930A99235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A-6E23-43EC-AFB8-99644AA9CAC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31D6C7F-92DC-4407-891F-60D0964056BA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1-6E23-43EC-AFB8-99644AA9CA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finish!$P$33:$T$33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finish!$P$35:$T$35</c:f>
              <c:numCache>
                <c:formatCode>0.00</c:formatCode>
                <c:ptCount val="5"/>
                <c:pt idx="0">
                  <c:v>3.6666666666666665</c:v>
                </c:pt>
                <c:pt idx="1">
                  <c:v>4.583333333333333</c:v>
                </c:pt>
                <c:pt idx="2">
                  <c:v>5.083333333333333</c:v>
                </c:pt>
                <c:pt idx="3">
                  <c:v>5.583333333333333</c:v>
                </c:pt>
                <c:pt idx="4">
                  <c:v>6.416666666666667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23-43EC-AFB8-99644AA9CACD}"/>
            </c:ext>
          </c:extLst>
        </c:ser>
        <c:ser>
          <c:idx val="2"/>
          <c:order val="2"/>
          <c:tx>
            <c:strRef>
              <c:f>finish!$O$36</c:f>
              <c:strCache>
                <c:ptCount val="1"/>
                <c:pt idx="0">
                  <c:v>K0T2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4A6E0F3-601B-456D-A97B-BF0B90A57362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6E23-43EC-AFB8-99644AA9CAC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2532142-4811-48AA-AC30-7A922225D84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C-6E23-43EC-AFB8-99644AA9CA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D263C75-3F66-4F24-9C9D-63EE0606C105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2-6E23-43EC-AFB8-99644AA9CA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6931425-AEA2-43C5-8F47-24D06745F07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6E23-43EC-AFB8-99644AA9CACD}"/>
                </c:ext>
              </c:extLst>
            </c:dLbl>
            <c:dLbl>
              <c:idx val="4"/>
              <c:layout>
                <c:manualLayout>
                  <c:x val="0"/>
                  <c:y val="2.3679574868854313E-2"/>
                </c:manualLayout>
              </c:layout>
              <c:tx>
                <c:rich>
                  <a:bodyPr/>
                  <a:lstStyle/>
                  <a:p>
                    <a:fld id="{C654C20A-2BD6-4181-BEBD-5DEC6D4320F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6E23-43EC-AFB8-99644AA9CA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finish!$P$33:$T$33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finish!$P$36:$T$36</c:f>
              <c:numCache>
                <c:formatCode>0.00</c:formatCode>
                <c:ptCount val="5"/>
                <c:pt idx="0">
                  <c:v>3.3888888888888893</c:v>
                </c:pt>
                <c:pt idx="1">
                  <c:v>3.6666666666666665</c:v>
                </c:pt>
                <c:pt idx="2">
                  <c:v>4.25</c:v>
                </c:pt>
                <c:pt idx="3">
                  <c:v>5</c:v>
                </c:pt>
                <c:pt idx="4">
                  <c:v>6.333333333333333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23-43EC-AFB8-99644AA9CACD}"/>
            </c:ext>
          </c:extLst>
        </c:ser>
        <c:ser>
          <c:idx val="3"/>
          <c:order val="3"/>
          <c:tx>
            <c:strRef>
              <c:f>finish!$O$37</c:f>
              <c:strCache>
                <c:ptCount val="1"/>
                <c:pt idx="0">
                  <c:v>K1T0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5456273375789317E-17"/>
                  <c:y val="1.7981715285732287E-2"/>
                </c:manualLayout>
              </c:layout>
              <c:tx>
                <c:rich>
                  <a:bodyPr/>
                  <a:lstStyle/>
                  <a:p>
                    <a:fld id="{E9933343-6474-4757-A6FE-6E3C2AFB748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6E23-43EC-AFB8-99644AA9CACD}"/>
                </c:ext>
              </c:extLst>
            </c:dLbl>
            <c:dLbl>
              <c:idx val="1"/>
              <c:layout>
                <c:manualLayout>
                  <c:x val="-3.2856336184158334E-17"/>
                  <c:y val="9.4572365359110629E-3"/>
                </c:manualLayout>
              </c:layout>
              <c:tx>
                <c:rich>
                  <a:bodyPr/>
                  <a:lstStyle/>
                  <a:p>
                    <a:fld id="{BBBF2463-FE36-4C07-9E37-8E6962659CF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6E23-43EC-AFB8-99644AA9CA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AA9A1CA-0E3A-4745-9DA5-CA4ADF273CDA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6E23-43EC-AFB8-99644AA9CA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4B590A2-BF75-40B8-85BE-D7BA40ABBFD2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C-6E23-43EC-AFB8-99644AA9CAC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1DBD39C-6FF0-4A6D-86F1-5A0341286743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2-6E23-43EC-AFB8-99644AA9CA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finish!$P$33:$T$33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finish!$P$37:$T$37</c:f>
              <c:numCache>
                <c:formatCode>0.00</c:formatCode>
                <c:ptCount val="5"/>
                <c:pt idx="0">
                  <c:v>3.2211111111111115</c:v>
                </c:pt>
                <c:pt idx="1">
                  <c:v>3.5</c:v>
                </c:pt>
                <c:pt idx="2">
                  <c:v>3.8333333333333335</c:v>
                </c:pt>
                <c:pt idx="3">
                  <c:v>4.5</c:v>
                </c:pt>
                <c:pt idx="4">
                  <c:v>4.833333333333333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23-43EC-AFB8-99644AA9CACD}"/>
            </c:ext>
          </c:extLst>
        </c:ser>
        <c:ser>
          <c:idx val="4"/>
          <c:order val="4"/>
          <c:tx>
            <c:strRef>
              <c:f>finish!$O$38</c:f>
              <c:strCache>
                <c:ptCount val="1"/>
                <c:pt idx="0">
                  <c:v>K1T1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9.4572365359110629E-3"/>
                </c:manualLayout>
              </c:layout>
              <c:tx>
                <c:rich>
                  <a:bodyPr/>
                  <a:lstStyle/>
                  <a:p>
                    <a:fld id="{A6AAA211-4D2C-4EE9-88E6-0F75653E0BD2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6E23-43EC-AFB8-99644AA9CAC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DB4BA97-C592-4A57-87B4-D78784048AB5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6E23-43EC-AFB8-99644AA9CA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91E2F6A-3125-43FB-9CE6-76F5656FF8B5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4-6E23-43EC-AFB8-99644AA9CA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0D461F2-9D1B-44F9-8B07-7A2155D8E2FC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D-6E23-43EC-AFB8-99644AA9CAC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656CD88-A216-4D07-834B-E07ABEE4620F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3-6E23-43EC-AFB8-99644AA9CA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finish!$P$33:$T$33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finish!$P$38:$T$38</c:f>
              <c:numCache>
                <c:formatCode>0.00</c:formatCode>
                <c:ptCount val="5"/>
                <c:pt idx="0">
                  <c:v>3.7222222222222228</c:v>
                </c:pt>
                <c:pt idx="1">
                  <c:v>4.333333333333333</c:v>
                </c:pt>
                <c:pt idx="2">
                  <c:v>4.75</c:v>
                </c:pt>
                <c:pt idx="3">
                  <c:v>5.5</c:v>
                </c:pt>
                <c:pt idx="4">
                  <c:v>6.166666666666667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E23-43EC-AFB8-99644AA9CACD}"/>
            </c:ext>
          </c:extLst>
        </c:ser>
        <c:ser>
          <c:idx val="5"/>
          <c:order val="5"/>
          <c:tx>
            <c:strRef>
              <c:f>finish!$O$39</c:f>
              <c:strCache>
                <c:ptCount val="1"/>
                <c:pt idx="0">
                  <c:v>K1T2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3.6662876819586722E-2"/>
                </c:manualLayout>
              </c:layout>
              <c:tx>
                <c:rich>
                  <a:bodyPr/>
                  <a:lstStyle/>
                  <a:p>
                    <a:fld id="{FDAEBEDE-082B-4C7B-907B-F8FD7D354F2C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6E23-43EC-AFB8-99644AA9CACD}"/>
                </c:ext>
              </c:extLst>
            </c:dLbl>
            <c:dLbl>
              <c:idx val="1"/>
              <c:layout>
                <c:manualLayout>
                  <c:x val="0"/>
                  <c:y val="1.8914473071822126E-2"/>
                </c:manualLayout>
              </c:layout>
              <c:tx>
                <c:rich>
                  <a:bodyPr/>
                  <a:lstStyle/>
                  <a:p>
                    <a:fld id="{E8F0FFC2-27FC-4502-B680-FED0DFEF30E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6E23-43EC-AFB8-99644AA9CA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36E3DB9-CD9B-47D9-A20F-3451C427020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6E23-43EC-AFB8-99644AA9CA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5C7F045-41EE-48BF-8D4B-6A4B33A1A06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E-6E23-43EC-AFB8-99644AA9CAC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622E988-10A3-492B-939A-2EC0606EC5C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4-6E23-43EC-AFB8-99644AA9CA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finish!$P$33:$T$33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finish!$P$39:$T$39</c:f>
              <c:numCache>
                <c:formatCode>0.00</c:formatCode>
                <c:ptCount val="5"/>
                <c:pt idx="0">
                  <c:v>3.2777777777777772</c:v>
                </c:pt>
                <c:pt idx="1">
                  <c:v>4.25</c:v>
                </c:pt>
                <c:pt idx="2">
                  <c:v>4.416666666666667</c:v>
                </c:pt>
                <c:pt idx="3">
                  <c:v>5</c:v>
                </c:pt>
                <c:pt idx="4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E23-43EC-AFB8-99644AA9CACD}"/>
            </c:ext>
          </c:extLst>
        </c:ser>
        <c:ser>
          <c:idx val="6"/>
          <c:order val="6"/>
          <c:tx>
            <c:strRef>
              <c:f>finish!$O$40</c:f>
              <c:strCache>
                <c:ptCount val="1"/>
                <c:pt idx="0">
                  <c:v>K2T0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05A1850-FEB4-497C-AC8C-50EE4559E160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6E23-43EC-AFB8-99644AA9CAC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567612C-35F8-4F9C-AD10-A2FC0A6F89F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E-6E23-43EC-AFB8-99644AA9CA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154C3AE-EAB3-4922-92BF-1D78DF5B6F9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6-6E23-43EC-AFB8-99644AA9CA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3737D1D-FCF5-490D-B949-2E8B7C3AFF52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6E23-43EC-AFB8-99644AA9CAC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836EF45-D909-4E4D-845C-AA616C24331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5-6E23-43EC-AFB8-99644AA9CA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finish!$P$33:$T$33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finish!$P$40:$T$40</c:f>
              <c:numCache>
                <c:formatCode>0.00</c:formatCode>
                <c:ptCount val="5"/>
                <c:pt idx="0">
                  <c:v>3.4166666666666665</c:v>
                </c:pt>
                <c:pt idx="1">
                  <c:v>3.5833333333333335</c:v>
                </c:pt>
                <c:pt idx="2">
                  <c:v>3.9166666666666665</c:v>
                </c:pt>
                <c:pt idx="3">
                  <c:v>4.583333333333333</c:v>
                </c:pt>
                <c:pt idx="4">
                  <c:v>4.916666666666667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E23-43EC-AFB8-99644AA9CACD}"/>
            </c:ext>
          </c:extLst>
        </c:ser>
        <c:ser>
          <c:idx val="7"/>
          <c:order val="7"/>
          <c:tx>
            <c:strRef>
              <c:f>finish!$O$41</c:f>
              <c:strCache>
                <c:ptCount val="1"/>
                <c:pt idx="0">
                  <c:v>K2T1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47168C6-E87D-4DC6-A74E-673F4214ECB9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6E23-43EC-AFB8-99644AA9CACD}"/>
                </c:ext>
              </c:extLst>
            </c:dLbl>
            <c:dLbl>
              <c:idx val="1"/>
              <c:layout>
                <c:manualLayout>
                  <c:x val="-6.5712672368316668E-17"/>
                  <c:y val="4.7286182679555314E-3"/>
                </c:manualLayout>
              </c:layout>
              <c:tx>
                <c:rich>
                  <a:bodyPr/>
                  <a:lstStyle/>
                  <a:p>
                    <a:fld id="{D6C9CDD7-B2F3-4F2B-B3D0-BEC55486231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6E23-43EC-AFB8-99644AA9CACD}"/>
                </c:ext>
              </c:extLst>
            </c:dLbl>
            <c:dLbl>
              <c:idx val="2"/>
              <c:layout>
                <c:manualLayout>
                  <c:x val="6.6304699667956173E-17"/>
                  <c:y val="3.3196440027214356E-2"/>
                </c:manualLayout>
              </c:layout>
              <c:tx>
                <c:rich>
                  <a:bodyPr/>
                  <a:lstStyle/>
                  <a:p>
                    <a:fld id="{047055A9-B9AA-4808-8D54-7BB0DF9477E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6E23-43EC-AFB8-99644AA9CACD}"/>
                </c:ext>
              </c:extLst>
            </c:dLbl>
            <c:dLbl>
              <c:idx val="3"/>
              <c:layout>
                <c:manualLayout>
                  <c:x val="0"/>
                  <c:y val="4.7286182679555314E-3"/>
                </c:manualLayout>
              </c:layout>
              <c:tx>
                <c:rich>
                  <a:bodyPr/>
                  <a:lstStyle/>
                  <a:p>
                    <a:fld id="{05BF07B9-8CDD-4561-8BD4-F787D7493A90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6E23-43EC-AFB8-99644AA9CACD}"/>
                </c:ext>
              </c:extLst>
            </c:dLbl>
            <c:dLbl>
              <c:idx val="4"/>
              <c:layout>
                <c:manualLayout>
                  <c:x val="-1.3142534473663334E-16"/>
                  <c:y val="1.4185854803866551E-2"/>
                </c:manualLayout>
              </c:layout>
              <c:tx>
                <c:rich>
                  <a:bodyPr/>
                  <a:lstStyle/>
                  <a:p>
                    <a:fld id="{6D96D3C2-A388-4869-BA5F-EADDE5E192C0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6E23-43EC-AFB8-99644AA9CA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finish!$P$33:$T$33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finish!$P$41:$T$41</c:f>
              <c:numCache>
                <c:formatCode>0.00</c:formatCode>
                <c:ptCount val="5"/>
                <c:pt idx="0">
                  <c:v>3.9722222222222219</c:v>
                </c:pt>
                <c:pt idx="1">
                  <c:v>4.583333333333333</c:v>
                </c:pt>
                <c:pt idx="2">
                  <c:v>5</c:v>
                </c:pt>
                <c:pt idx="3">
                  <c:v>5.583333333333333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E23-43EC-AFB8-99644AA9CACD}"/>
            </c:ext>
          </c:extLst>
        </c:ser>
        <c:ser>
          <c:idx val="8"/>
          <c:order val="8"/>
          <c:tx>
            <c:strRef>
              <c:f>finish!$O$42</c:f>
              <c:strCache>
                <c:ptCount val="1"/>
                <c:pt idx="0">
                  <c:v>K2T2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68786D0-BC2C-403A-B0DF-4EB16222895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6E23-43EC-AFB8-99644AA9CACD}"/>
                </c:ext>
              </c:extLst>
            </c:dLbl>
            <c:dLbl>
              <c:idx val="1"/>
              <c:layout>
                <c:manualLayout>
                  <c:x val="0"/>
                  <c:y val="1.3511634900730266E-2"/>
                </c:manualLayout>
              </c:layout>
              <c:tx>
                <c:rich>
                  <a:bodyPr/>
                  <a:lstStyle/>
                  <a:p>
                    <a:fld id="{89C25360-0F0E-41CC-8F57-1556279F35A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6E23-43EC-AFB8-99644AA9CAC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0910ED3-8EAF-4889-B870-81D44548348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8-6E23-43EC-AFB8-99644AA9CAC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599242F-95EA-4158-BC50-8F0F4D9D5795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F-6E23-43EC-AFB8-99644AA9CACD}"/>
                </c:ext>
              </c:extLst>
            </c:dLbl>
            <c:dLbl>
              <c:idx val="4"/>
              <c:layout>
                <c:manualLayout>
                  <c:x val="0"/>
                  <c:y val="-9.4572365359110854E-3"/>
                </c:manualLayout>
              </c:layout>
              <c:tx>
                <c:rich>
                  <a:bodyPr/>
                  <a:lstStyle/>
                  <a:p>
                    <a:fld id="{C4018C1E-0C1A-4B03-8B73-145D7BC15A0D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6E23-43EC-AFB8-99644AA9CA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finish!$P$33:$T$33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finish!$P$42:$T$42</c:f>
              <c:numCache>
                <c:formatCode>0.00</c:formatCode>
                <c:ptCount val="5"/>
                <c:pt idx="0">
                  <c:v>3.4444444444444442</c:v>
                </c:pt>
                <c:pt idx="1">
                  <c:v>4.416666666666667</c:v>
                </c:pt>
                <c:pt idx="2">
                  <c:v>5</c:v>
                </c:pt>
                <c:pt idx="3">
                  <c:v>5.833333333333333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E23-43EC-AFB8-99644AA9CAC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913898879"/>
        <c:axId val="1131457871"/>
      </c:barChart>
      <c:catAx>
        <c:axId val="91389887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31457871"/>
        <c:crosses val="autoZero"/>
        <c:auto val="1"/>
        <c:lblAlgn val="ctr"/>
        <c:lblOffset val="100"/>
        <c:noMultiLvlLbl val="0"/>
      </c:catAx>
      <c:valAx>
        <c:axId val="1131457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Tinggi Tanaman (cm)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13898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finish!$O$34</c:f>
              <c:strCache>
                <c:ptCount val="1"/>
                <c:pt idx="0">
                  <c:v>K0T0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2F2EE66-660B-44EE-9122-F013E97DE7CA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F0E0-44F7-A902-C9D719A6F5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72D99BD-6469-4C64-98D7-1F7122810CE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F0E0-44F7-A902-C9D719A6F5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DFA568B-C830-43FB-94E8-32DDE0503D40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F0E0-44F7-A902-C9D719A6F5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CCC7EB3-A3A4-4005-8921-3233989F1CA9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4-F0E0-44F7-A902-C9D719A6F5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5ABD137-7D62-41B4-92F9-C9DA60F13D6D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D-F0E0-44F7-A902-C9D719A6F5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finish!$U$33:$Y$33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finish!$U$34:$Y$34</c:f>
              <c:numCache>
                <c:formatCode>0.00</c:formatCode>
                <c:ptCount val="5"/>
                <c:pt idx="0">
                  <c:v>6.166666666666667</c:v>
                </c:pt>
                <c:pt idx="1">
                  <c:v>6.166666666666667</c:v>
                </c:pt>
                <c:pt idx="2">
                  <c:v>6.416666666666667</c:v>
                </c:pt>
                <c:pt idx="3">
                  <c:v>6.5</c:v>
                </c:pt>
                <c:pt idx="4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E0-44F7-A902-C9D719A6F564}"/>
            </c:ext>
          </c:extLst>
        </c:ser>
        <c:ser>
          <c:idx val="1"/>
          <c:order val="1"/>
          <c:tx>
            <c:strRef>
              <c:f>finish!$O$35</c:f>
              <c:strCache>
                <c:ptCount val="1"/>
                <c:pt idx="0">
                  <c:v>K0T1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2D25828-84C2-4379-823F-D0D498423FE5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F0E0-44F7-A902-C9D719A6F5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FDB3EF3-5DEA-449E-88E9-44CD98AB743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F0E0-44F7-A902-C9D719A6F5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2E5762F-1915-41F5-90C6-089BE50CBB53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C-F0E0-44F7-A902-C9D719A6F5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31FA58-B2F5-4CED-9945-D09AD1B8428D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F0E0-44F7-A902-C9D719A6F5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1DE2B00-5C74-469E-810C-5D28EE882E1D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E-F0E0-44F7-A902-C9D719A6F5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finish!$U$33:$Y$33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finish!$U$35:$Y$35</c:f>
              <c:numCache>
                <c:formatCode>0.00</c:formatCode>
                <c:ptCount val="5"/>
                <c:pt idx="0">
                  <c:v>6.416666666666667</c:v>
                </c:pt>
                <c:pt idx="1">
                  <c:v>6.416666666666667</c:v>
                </c:pt>
                <c:pt idx="2">
                  <c:v>6.416666666666667</c:v>
                </c:pt>
                <c:pt idx="3">
                  <c:v>6.416666666666667</c:v>
                </c:pt>
                <c:pt idx="4">
                  <c:v>6.416666666666667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E0-44F7-A902-C9D719A6F564}"/>
            </c:ext>
          </c:extLst>
        </c:ser>
        <c:ser>
          <c:idx val="2"/>
          <c:order val="2"/>
          <c:tx>
            <c:strRef>
              <c:f>finish!$O$36</c:f>
              <c:strCache>
                <c:ptCount val="1"/>
                <c:pt idx="0">
                  <c:v>K0T2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EE03BB3-30BC-4187-BB46-7EFD1D7EACB2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F0E0-44F7-A902-C9D719A6F5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D346B3A-B2CB-4E5A-A35C-0B05F905F15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4-F0E0-44F7-A902-C9D719A6F5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ACEC3E5-10A4-4B97-AE28-AC2F05240DA0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F0E0-44F7-A902-C9D719A6F5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E418C32-82BF-4F79-AA4F-4844CE75A14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6-F0E0-44F7-A902-C9D719A6F5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1715FD9-5216-4A96-881E-CDA0E38CA332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F-F0E0-44F7-A902-C9D719A6F5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finish!$U$33:$Y$33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finish!$U$36:$Y$36</c:f>
              <c:numCache>
                <c:formatCode>0.00</c:formatCode>
                <c:ptCount val="5"/>
                <c:pt idx="0">
                  <c:v>6.416666666666667</c:v>
                </c:pt>
                <c:pt idx="1">
                  <c:v>6.416666666666667</c:v>
                </c:pt>
                <c:pt idx="2">
                  <c:v>6.416666666666667</c:v>
                </c:pt>
                <c:pt idx="3">
                  <c:v>6.416666666666667</c:v>
                </c:pt>
                <c:pt idx="4">
                  <c:v>6.416666666666667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E0-44F7-A902-C9D719A6F564}"/>
            </c:ext>
          </c:extLst>
        </c:ser>
        <c:ser>
          <c:idx val="3"/>
          <c:order val="3"/>
          <c:tx>
            <c:strRef>
              <c:f>finish!$O$37</c:f>
              <c:strCache>
                <c:ptCount val="1"/>
                <c:pt idx="0">
                  <c:v>K1T0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2DBA308-F35F-4EEB-9B04-CEE9992A6A1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F0E0-44F7-A902-C9D719A6F5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FA43F94-19A6-43EF-A791-0CA4C157DD50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F0E0-44F7-A902-C9D719A6F5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343F6E4-D9A4-4EF7-B72B-E823B8C28309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E-F0E0-44F7-A902-C9D719A6F5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C49FF1E-ADD4-4433-9645-25C9F61C7F50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F0E0-44F7-A902-C9D719A6F5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DF7A494F-DEDE-402E-ACAA-3C75DFEAA18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0-F0E0-44F7-A902-C9D719A6F5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finish!$U$33:$Y$33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finish!$U$37:$Y$37</c:f>
              <c:numCache>
                <c:formatCode>0.00</c:formatCode>
                <c:ptCount val="5"/>
                <c:pt idx="0">
                  <c:v>5.083333333333333</c:v>
                </c:pt>
                <c:pt idx="1">
                  <c:v>5.166666666666667</c:v>
                </c:pt>
                <c:pt idx="2">
                  <c:v>5.166666666666667</c:v>
                </c:pt>
                <c:pt idx="3">
                  <c:v>5.166666666666667</c:v>
                </c:pt>
                <c:pt idx="4">
                  <c:v>5.166666666666667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E0-44F7-A902-C9D719A6F564}"/>
            </c:ext>
          </c:extLst>
        </c:ser>
        <c:ser>
          <c:idx val="4"/>
          <c:order val="4"/>
          <c:tx>
            <c:strRef>
              <c:f>finish!$O$38</c:f>
              <c:strCache>
                <c:ptCount val="1"/>
                <c:pt idx="0">
                  <c:v>K1T1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2B37AD4-5B75-46FE-8F86-784583E6947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F0E0-44F7-A902-C9D719A6F5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B88790A-C0E3-4115-8F40-954CEEEF88FF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F0E0-44F7-A902-C9D719A6F5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A03C756-5BF3-4CCF-A0D4-B098D66CF98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F0E0-44F7-A902-C9D719A6F5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54FB6DB-69F7-4DAD-81C7-90EA9B9E7D4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8-F0E0-44F7-A902-C9D719A6F5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B1B0822-4802-4FCC-A444-0867CB82571F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1-F0E0-44F7-A902-C9D719A6F5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finish!$U$33:$Y$33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finish!$U$38:$Y$38</c:f>
              <c:numCache>
                <c:formatCode>0.00</c:formatCode>
                <c:ptCount val="5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E0-44F7-A902-C9D719A6F564}"/>
            </c:ext>
          </c:extLst>
        </c:ser>
        <c:ser>
          <c:idx val="5"/>
          <c:order val="5"/>
          <c:tx>
            <c:strRef>
              <c:f>finish!$O$39</c:f>
              <c:strCache>
                <c:ptCount val="1"/>
                <c:pt idx="0">
                  <c:v>K1T2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900222F-029A-4D78-BAF2-1E97DB1F022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F0E0-44F7-A902-C9D719A6F5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B8740BE-8D2D-4A6B-8F47-00F6B64F5E69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F0E0-44F7-A902-C9D719A6F5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7CB7D9D-B0C6-4FFB-87EF-8AC4F76AFE63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0-F0E0-44F7-A902-C9D719A6F5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6DCEB55-8C13-4B93-AF02-7422C60FA973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F0E0-44F7-A902-C9D719A6F5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A6A8DED-8504-4229-AC2A-3540574B121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2-F0E0-44F7-A902-C9D719A6F5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finish!$U$33:$Y$33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finish!$U$39:$Y$39</c:f>
              <c:numCache>
                <c:formatCode>0.00</c:formatCode>
                <c:ptCount val="5"/>
                <c:pt idx="0">
                  <c:v>5.583333333333333</c:v>
                </c:pt>
                <c:pt idx="1">
                  <c:v>5.583333333333333</c:v>
                </c:pt>
                <c:pt idx="2">
                  <c:v>5.583333333333333</c:v>
                </c:pt>
                <c:pt idx="3">
                  <c:v>5.583333333333333</c:v>
                </c:pt>
                <c:pt idx="4">
                  <c:v>5.583333333333333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E0-44F7-A902-C9D719A6F564}"/>
            </c:ext>
          </c:extLst>
        </c:ser>
        <c:ser>
          <c:idx val="6"/>
          <c:order val="6"/>
          <c:tx>
            <c:strRef>
              <c:f>finish!$O$40</c:f>
              <c:strCache>
                <c:ptCount val="1"/>
                <c:pt idx="0">
                  <c:v>K2T0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FF21A56-38EF-45D7-BBBB-65BC53797EAF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F0E0-44F7-A902-C9D719A6F5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4AE10AB-AF85-440B-B5BF-585F4CA9945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F0E0-44F7-A902-C9D719A6F5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2E426B4-9E62-4B2C-9DCA-B6E79677F2A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F0E0-44F7-A902-C9D719A6F5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699FCC9-4452-48A3-8BA2-8CB86A92143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A-F0E0-44F7-A902-C9D719A6F5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95B5F9F-A2B9-45BA-AFBE-8AD22BC24E7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3-F0E0-44F7-A902-C9D719A6F5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finish!$U$33:$Y$33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finish!$U$40:$Y$40</c:f>
              <c:numCache>
                <c:formatCode>0.00</c:formatCode>
                <c:ptCount val="5"/>
                <c:pt idx="0">
                  <c:v>4.916666666666667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E0-44F7-A902-C9D719A6F564}"/>
            </c:ext>
          </c:extLst>
        </c:ser>
        <c:ser>
          <c:idx val="7"/>
          <c:order val="7"/>
          <c:tx>
            <c:strRef>
              <c:f>finish!$O$41</c:f>
              <c:strCache>
                <c:ptCount val="1"/>
                <c:pt idx="0">
                  <c:v>K2T1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15BA0BB-F5E5-4220-A27B-45BA34E1CEAA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F0E0-44F7-A902-C9D719A6F5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78C30AC-AB33-419F-B94B-4D6A0D7E0654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F0E0-44F7-A902-C9D719A6F5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463BD12-124E-405F-A8B2-5456F8DD92D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2-F0E0-44F7-A902-C9D719A6F5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81ADCB0-D1BD-462B-8728-F2AD0E60AB05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F0E0-44F7-A902-C9D719A6F5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38B197D-6732-446A-9785-88233A7F087D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4-F0E0-44F7-A902-C9D719A6F5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finish!$U$33:$Y$33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finish!$U$41:$Y$41</c:f>
              <c:numCache>
                <c:formatCode>0.00</c:formatCode>
                <c:ptCount val="5"/>
                <c:pt idx="0">
                  <c:v>6</c:v>
                </c:pt>
                <c:pt idx="1">
                  <c:v>6.083333333333333</c:v>
                </c:pt>
                <c:pt idx="2">
                  <c:v>6.083333333333333</c:v>
                </c:pt>
                <c:pt idx="3">
                  <c:v>6.083333333333333</c:v>
                </c:pt>
                <c:pt idx="4">
                  <c:v>6.083333333333333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0E0-44F7-A902-C9D719A6F564}"/>
            </c:ext>
          </c:extLst>
        </c:ser>
        <c:ser>
          <c:idx val="8"/>
          <c:order val="8"/>
          <c:tx>
            <c:strRef>
              <c:f>finish!$O$42</c:f>
              <c:strCache>
                <c:ptCount val="1"/>
                <c:pt idx="0">
                  <c:v>K2T2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6A7D8BA-BCEB-410A-A2F3-339896F3B24C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F0E0-44F7-A902-C9D719A6F5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AEBBFB5-12AE-4398-B146-AC2BDB825BA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F0E0-44F7-A902-C9D719A6F5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31E1E36-D0DF-4EE6-9BCA-D332E4D394B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F0E0-44F7-A902-C9D719A6F5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57ABEF5-7D08-4FFD-8BAA-A4AAB2FC1B6D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C-F0E0-44F7-A902-C9D719A6F5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116577D-B94D-4FB1-ABCC-0764D8626E4C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5-F0E0-44F7-A902-C9D719A6F5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finish!$U$33:$Y$33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finish!$U$42:$Y$42</c:f>
              <c:numCache>
                <c:formatCode>0.00</c:formatCode>
                <c:ptCount val="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0E0-44F7-A902-C9D719A6F5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257110735"/>
        <c:axId val="1059841551"/>
      </c:barChart>
      <c:catAx>
        <c:axId val="2571107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59841551"/>
        <c:crosses val="autoZero"/>
        <c:auto val="1"/>
        <c:lblAlgn val="ctr"/>
        <c:lblOffset val="100"/>
        <c:noMultiLvlLbl val="0"/>
      </c:catAx>
      <c:valAx>
        <c:axId val="1059841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Tinggi Tanaman (cm)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57110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finish!$O$34</c:f>
              <c:strCache>
                <c:ptCount val="1"/>
                <c:pt idx="0">
                  <c:v>K0T0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finish!$P$33:$Y$33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finish!$P$34:$Y$34</c:f>
              <c:numCache>
                <c:formatCode>0.00</c:formatCode>
                <c:ptCount val="10"/>
                <c:pt idx="0">
                  <c:v>3.7222222222222219</c:v>
                </c:pt>
                <c:pt idx="1">
                  <c:v>4.333333333333333</c:v>
                </c:pt>
                <c:pt idx="2">
                  <c:v>4.75</c:v>
                </c:pt>
                <c:pt idx="3">
                  <c:v>5.166666666666667</c:v>
                </c:pt>
                <c:pt idx="4">
                  <c:v>5.833333333333333</c:v>
                </c:pt>
                <c:pt idx="5">
                  <c:v>6.166666666666667</c:v>
                </c:pt>
                <c:pt idx="6">
                  <c:v>6.166666666666667</c:v>
                </c:pt>
                <c:pt idx="7">
                  <c:v>6.416666666666667</c:v>
                </c:pt>
                <c:pt idx="8">
                  <c:v>6.5</c:v>
                </c:pt>
                <c:pt idx="9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27-4236-B692-A1955CE099FD}"/>
            </c:ext>
          </c:extLst>
        </c:ser>
        <c:ser>
          <c:idx val="1"/>
          <c:order val="1"/>
          <c:tx>
            <c:strRef>
              <c:f>finish!$O$35</c:f>
              <c:strCache>
                <c:ptCount val="1"/>
                <c:pt idx="0">
                  <c:v>K0T1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finish!$P$33:$Y$33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finish!$P$35:$Y$35</c:f>
              <c:numCache>
                <c:formatCode>0.00</c:formatCode>
                <c:ptCount val="10"/>
                <c:pt idx="0">
                  <c:v>3.6666666666666665</c:v>
                </c:pt>
                <c:pt idx="1">
                  <c:v>4.583333333333333</c:v>
                </c:pt>
                <c:pt idx="2">
                  <c:v>5.083333333333333</c:v>
                </c:pt>
                <c:pt idx="3">
                  <c:v>5.583333333333333</c:v>
                </c:pt>
                <c:pt idx="4">
                  <c:v>6.416666666666667</c:v>
                </c:pt>
                <c:pt idx="5">
                  <c:v>6.416666666666667</c:v>
                </c:pt>
                <c:pt idx="6">
                  <c:v>6.416666666666667</c:v>
                </c:pt>
                <c:pt idx="7">
                  <c:v>6.416666666666667</c:v>
                </c:pt>
                <c:pt idx="8">
                  <c:v>6.416666666666667</c:v>
                </c:pt>
                <c:pt idx="9">
                  <c:v>6.416666666666667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27-4236-B692-A1955CE099FD}"/>
            </c:ext>
          </c:extLst>
        </c:ser>
        <c:ser>
          <c:idx val="2"/>
          <c:order val="2"/>
          <c:tx>
            <c:strRef>
              <c:f>finish!$O$36</c:f>
              <c:strCache>
                <c:ptCount val="1"/>
                <c:pt idx="0">
                  <c:v>K0T2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finish!$P$33:$Y$33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finish!$P$36:$Y$36</c:f>
              <c:numCache>
                <c:formatCode>0.00</c:formatCode>
                <c:ptCount val="10"/>
                <c:pt idx="0">
                  <c:v>3.3888888888888893</c:v>
                </c:pt>
                <c:pt idx="1">
                  <c:v>3.6666666666666665</c:v>
                </c:pt>
                <c:pt idx="2">
                  <c:v>4.25</c:v>
                </c:pt>
                <c:pt idx="3">
                  <c:v>5</c:v>
                </c:pt>
                <c:pt idx="4">
                  <c:v>6.333333333333333</c:v>
                </c:pt>
                <c:pt idx="5">
                  <c:v>6.416666666666667</c:v>
                </c:pt>
                <c:pt idx="6">
                  <c:v>6.416666666666667</c:v>
                </c:pt>
                <c:pt idx="7">
                  <c:v>6.416666666666667</c:v>
                </c:pt>
                <c:pt idx="8">
                  <c:v>6.416666666666667</c:v>
                </c:pt>
                <c:pt idx="9">
                  <c:v>6.416666666666667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27-4236-B692-A1955CE099FD}"/>
            </c:ext>
          </c:extLst>
        </c:ser>
        <c:ser>
          <c:idx val="3"/>
          <c:order val="3"/>
          <c:tx>
            <c:strRef>
              <c:f>finish!$O$37</c:f>
              <c:strCache>
                <c:ptCount val="1"/>
                <c:pt idx="0">
                  <c:v>K1T0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finish!$P$33:$Y$33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finish!$P$37:$Y$37</c:f>
              <c:numCache>
                <c:formatCode>0.00</c:formatCode>
                <c:ptCount val="10"/>
                <c:pt idx="0">
                  <c:v>3.2211111111111115</c:v>
                </c:pt>
                <c:pt idx="1">
                  <c:v>3.5</c:v>
                </c:pt>
                <c:pt idx="2">
                  <c:v>3.8333333333333335</c:v>
                </c:pt>
                <c:pt idx="3">
                  <c:v>4.5</c:v>
                </c:pt>
                <c:pt idx="4">
                  <c:v>4.833333333333333</c:v>
                </c:pt>
                <c:pt idx="5">
                  <c:v>5.083333333333333</c:v>
                </c:pt>
                <c:pt idx="6">
                  <c:v>5.166666666666667</c:v>
                </c:pt>
                <c:pt idx="7">
                  <c:v>5.166666666666667</c:v>
                </c:pt>
                <c:pt idx="8">
                  <c:v>5.166666666666667</c:v>
                </c:pt>
                <c:pt idx="9">
                  <c:v>5.166666666666667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27-4236-B692-A1955CE099FD}"/>
            </c:ext>
          </c:extLst>
        </c:ser>
        <c:ser>
          <c:idx val="4"/>
          <c:order val="4"/>
          <c:tx>
            <c:strRef>
              <c:f>finish!$O$38</c:f>
              <c:strCache>
                <c:ptCount val="1"/>
                <c:pt idx="0">
                  <c:v>K1T1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finish!$P$33:$Y$33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finish!$P$38:$Y$38</c:f>
              <c:numCache>
                <c:formatCode>0.00</c:formatCode>
                <c:ptCount val="10"/>
                <c:pt idx="0">
                  <c:v>3.7222222222222228</c:v>
                </c:pt>
                <c:pt idx="1">
                  <c:v>4.333333333333333</c:v>
                </c:pt>
                <c:pt idx="2">
                  <c:v>4.75</c:v>
                </c:pt>
                <c:pt idx="3">
                  <c:v>5.5</c:v>
                </c:pt>
                <c:pt idx="4">
                  <c:v>6.166666666666667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727-4236-B692-A1955CE099FD}"/>
            </c:ext>
          </c:extLst>
        </c:ser>
        <c:ser>
          <c:idx val="5"/>
          <c:order val="5"/>
          <c:tx>
            <c:strRef>
              <c:f>finish!$O$39</c:f>
              <c:strCache>
                <c:ptCount val="1"/>
                <c:pt idx="0">
                  <c:v>K1T2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finish!$P$33:$Y$33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finish!$P$39:$Y$39</c:f>
              <c:numCache>
                <c:formatCode>0.00</c:formatCode>
                <c:ptCount val="10"/>
                <c:pt idx="0">
                  <c:v>3.2777777777777772</c:v>
                </c:pt>
                <c:pt idx="1">
                  <c:v>4.25</c:v>
                </c:pt>
                <c:pt idx="2">
                  <c:v>4.416666666666667</c:v>
                </c:pt>
                <c:pt idx="3">
                  <c:v>5</c:v>
                </c:pt>
                <c:pt idx="4">
                  <c:v>5.5</c:v>
                </c:pt>
                <c:pt idx="5">
                  <c:v>5.583333333333333</c:v>
                </c:pt>
                <c:pt idx="6">
                  <c:v>5.583333333333333</c:v>
                </c:pt>
                <c:pt idx="7">
                  <c:v>5.583333333333333</c:v>
                </c:pt>
                <c:pt idx="8">
                  <c:v>5.583333333333333</c:v>
                </c:pt>
                <c:pt idx="9">
                  <c:v>5.583333333333333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727-4236-B692-A1955CE099FD}"/>
            </c:ext>
          </c:extLst>
        </c:ser>
        <c:ser>
          <c:idx val="6"/>
          <c:order val="6"/>
          <c:tx>
            <c:strRef>
              <c:f>finish!$O$40</c:f>
              <c:strCache>
                <c:ptCount val="1"/>
                <c:pt idx="0">
                  <c:v>K2T0</c:v>
                </c:pt>
              </c:strCache>
            </c:strRef>
          </c:tx>
          <c:spPr>
            <a:ln w="2857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>
                    <a:lumMod val="20000"/>
                    <a:lumOff val="80000"/>
                  </a:schemeClr>
                </a:solidFill>
              </a:ln>
              <a:effectLst/>
            </c:spPr>
          </c:marker>
          <c:cat>
            <c:numRef>
              <c:f>finish!$P$33:$Y$33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finish!$P$40:$Y$40</c:f>
              <c:numCache>
                <c:formatCode>0.00</c:formatCode>
                <c:ptCount val="10"/>
                <c:pt idx="0">
                  <c:v>3.4166666666666665</c:v>
                </c:pt>
                <c:pt idx="1">
                  <c:v>3.5833333333333335</c:v>
                </c:pt>
                <c:pt idx="2">
                  <c:v>3.9166666666666665</c:v>
                </c:pt>
                <c:pt idx="3">
                  <c:v>4.583333333333333</c:v>
                </c:pt>
                <c:pt idx="4">
                  <c:v>4.916666666666667</c:v>
                </c:pt>
                <c:pt idx="5">
                  <c:v>4.916666666666667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727-4236-B692-A1955CE099FD}"/>
            </c:ext>
          </c:extLst>
        </c:ser>
        <c:ser>
          <c:idx val="7"/>
          <c:order val="7"/>
          <c:tx>
            <c:strRef>
              <c:f>finish!$O$41</c:f>
              <c:strCache>
                <c:ptCount val="1"/>
                <c:pt idx="0">
                  <c:v>K2T1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cat>
            <c:numRef>
              <c:f>finish!$P$33:$Y$33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finish!$P$41:$Y$41</c:f>
              <c:numCache>
                <c:formatCode>0.00</c:formatCode>
                <c:ptCount val="10"/>
                <c:pt idx="0">
                  <c:v>3.9722222222222219</c:v>
                </c:pt>
                <c:pt idx="1">
                  <c:v>4.583333333333333</c:v>
                </c:pt>
                <c:pt idx="2">
                  <c:v>5</c:v>
                </c:pt>
                <c:pt idx="3">
                  <c:v>5.583333333333333</c:v>
                </c:pt>
                <c:pt idx="4">
                  <c:v>6</c:v>
                </c:pt>
                <c:pt idx="5">
                  <c:v>6</c:v>
                </c:pt>
                <c:pt idx="6">
                  <c:v>6.083333333333333</c:v>
                </c:pt>
                <c:pt idx="7">
                  <c:v>6.083333333333333</c:v>
                </c:pt>
                <c:pt idx="8">
                  <c:v>6.083333333333333</c:v>
                </c:pt>
                <c:pt idx="9">
                  <c:v>6.083333333333333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727-4236-B692-A1955CE099FD}"/>
            </c:ext>
          </c:extLst>
        </c:ser>
        <c:ser>
          <c:idx val="8"/>
          <c:order val="8"/>
          <c:tx>
            <c:strRef>
              <c:f>finish!$O$42</c:f>
              <c:strCache>
                <c:ptCount val="1"/>
                <c:pt idx="0">
                  <c:v>K2T2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finish!$P$33:$Y$33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finish!$P$42:$Y$42</c:f>
              <c:numCache>
                <c:formatCode>0.00</c:formatCode>
                <c:ptCount val="10"/>
                <c:pt idx="0">
                  <c:v>3.4444444444444442</c:v>
                </c:pt>
                <c:pt idx="1">
                  <c:v>4.416666666666667</c:v>
                </c:pt>
                <c:pt idx="2">
                  <c:v>5</c:v>
                </c:pt>
                <c:pt idx="3">
                  <c:v>5.833333333333333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727-4236-B692-A1955CE09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0171071"/>
        <c:axId val="1140172031"/>
      </c:lineChart>
      <c:catAx>
        <c:axId val="11401710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40172031"/>
        <c:crosses val="autoZero"/>
        <c:auto val="1"/>
        <c:lblAlgn val="ctr"/>
        <c:lblOffset val="100"/>
        <c:noMultiLvlLbl val="0"/>
      </c:catAx>
      <c:valAx>
        <c:axId val="11401720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Tinggi Tanaman (cm)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40171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finish!$O$66</c:f>
              <c:strCache>
                <c:ptCount val="1"/>
                <c:pt idx="0">
                  <c:v>K0T0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D5A1106-A6FA-445B-9414-AADC678C09DA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BDE8-4751-B1AD-37BE670A839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9461A2A-7C1E-459B-BEAE-00C148B6E94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BDE8-4751-B1AD-37BE670A839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76DB818-7194-4DFD-908C-92717BA3F1B0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E-BDE8-4751-B1AD-37BE670A839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CFC25D7-9879-46D5-AD1F-B1AF23D141E9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BDE8-4751-B1AD-37BE670A8396}"/>
                </c:ext>
              </c:extLst>
            </c:dLbl>
            <c:dLbl>
              <c:idx val="4"/>
              <c:layout>
                <c:manualLayout>
                  <c:x val="0"/>
                  <c:y val="9.1630823021558849E-3"/>
                </c:manualLayout>
              </c:layout>
              <c:tx>
                <c:rich>
                  <a:bodyPr/>
                  <a:lstStyle/>
                  <a:p>
                    <a:fld id="{525898F7-F1BC-41DF-8CB4-7D72D79FE3D5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0-BDE8-4751-B1AD-37BE670A8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finish!$P$65:$T$65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finish!$P$66:$T$66</c:f>
              <c:numCache>
                <c:formatCode>0.00</c:formatCode>
                <c:ptCount val="5"/>
                <c:pt idx="0">
                  <c:v>5.1111111111111098</c:v>
                </c:pt>
                <c:pt idx="1">
                  <c:v>5.666666666666667</c:v>
                </c:pt>
                <c:pt idx="2">
                  <c:v>6.166666666666667</c:v>
                </c:pt>
                <c:pt idx="3">
                  <c:v>6.5</c:v>
                </c:pt>
                <c:pt idx="4">
                  <c:v>6.166666666666667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E8-4751-B1AD-37BE670A8396}"/>
            </c:ext>
          </c:extLst>
        </c:ser>
        <c:ser>
          <c:idx val="1"/>
          <c:order val="1"/>
          <c:tx>
            <c:strRef>
              <c:f>finish!$O$67</c:f>
              <c:strCache>
                <c:ptCount val="1"/>
                <c:pt idx="0">
                  <c:v>K0T1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C80C198-8BF0-46DB-92EC-FB65D0EA933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BDE8-4751-B1AD-37BE670A839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CBBF892-5966-4AF3-94DC-FF9EDED879F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BDE8-4751-B1AD-37BE670A839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0CF6C17-6D37-46EA-8BEC-633902753B63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BDE8-4751-B1AD-37BE670A839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E693BAD-0903-4ABC-A2D0-28B44CD54D40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8-BDE8-4751-B1AD-37BE670A8396}"/>
                </c:ext>
              </c:extLst>
            </c:dLbl>
            <c:dLbl>
              <c:idx val="4"/>
              <c:layout>
                <c:manualLayout>
                  <c:x val="-1.3183726619419096E-16"/>
                  <c:y val="1.8603221581006878E-2"/>
                </c:manualLayout>
              </c:layout>
              <c:tx>
                <c:rich>
                  <a:bodyPr/>
                  <a:lstStyle/>
                  <a:p>
                    <a:fld id="{0414058D-3B4C-4667-953D-75963549FA8E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BDE8-4751-B1AD-37BE670A8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finish!$P$65:$T$65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finish!$P$67:$T$67</c:f>
              <c:numCache>
                <c:formatCode>0.00</c:formatCode>
                <c:ptCount val="5"/>
                <c:pt idx="0">
                  <c:v>5.333333333333333</c:v>
                </c:pt>
                <c:pt idx="1">
                  <c:v>5.333333333333333</c:v>
                </c:pt>
                <c:pt idx="2">
                  <c:v>6</c:v>
                </c:pt>
                <c:pt idx="3">
                  <c:v>6.333333333333333</c:v>
                </c:pt>
                <c:pt idx="4">
                  <c:v>6.833333333333333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E8-4751-B1AD-37BE670A8396}"/>
            </c:ext>
          </c:extLst>
        </c:ser>
        <c:ser>
          <c:idx val="2"/>
          <c:order val="2"/>
          <c:tx>
            <c:strRef>
              <c:f>finish!$O$68</c:f>
              <c:strCache>
                <c:ptCount val="1"/>
                <c:pt idx="0">
                  <c:v>K0T2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F70BBFE-4936-4309-9F24-E162D06FF00F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BDE8-4751-B1AD-37BE670A839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BF57FD4-DACB-4404-ADF3-7EB7158C330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BDE8-4751-B1AD-37BE670A839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8160C9D-056C-4830-A90C-4A12D1D385B7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0-BDE8-4751-B1AD-37BE670A839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D4FB19E-D880-4D74-B293-4F9BAFD68D1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BDE8-4751-B1AD-37BE670A8396}"/>
                </c:ext>
              </c:extLst>
            </c:dLbl>
            <c:dLbl>
              <c:idx val="4"/>
              <c:layout>
                <c:manualLayout>
                  <c:x val="0"/>
                  <c:y val="2.2923649806051483E-2"/>
                </c:manualLayout>
              </c:layout>
              <c:tx>
                <c:rich>
                  <a:bodyPr/>
                  <a:lstStyle/>
                  <a:p>
                    <a:fld id="{1AB4215B-ADDD-42E1-96DA-A7231B35695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BDE8-4751-B1AD-37BE670A8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finish!$P$65:$T$65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finish!$P$68:$T$68</c:f>
              <c:numCache>
                <c:formatCode>0.00</c:formatCode>
                <c:ptCount val="5"/>
                <c:pt idx="0">
                  <c:v>5</c:v>
                </c:pt>
                <c:pt idx="1">
                  <c:v>5.666666666666667</c:v>
                </c:pt>
                <c:pt idx="2">
                  <c:v>6.333333333333333</c:v>
                </c:pt>
                <c:pt idx="3">
                  <c:v>5.833333333333333</c:v>
                </c:pt>
                <c:pt idx="4">
                  <c:v>5.833333333333333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E8-4751-B1AD-37BE670A8396}"/>
            </c:ext>
          </c:extLst>
        </c:ser>
        <c:ser>
          <c:idx val="3"/>
          <c:order val="3"/>
          <c:tx>
            <c:strRef>
              <c:f>finish!$O$69</c:f>
              <c:strCache>
                <c:ptCount val="1"/>
                <c:pt idx="0">
                  <c:v>K1T0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BCE3F40-E80A-4687-947D-A081620E4C2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BDE8-4751-B1AD-37BE670A839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1818081-B944-4A8F-8456-2A1DC4CEA8A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BDE8-4751-B1AD-37BE670A839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0F733FA-2454-4896-9DAF-C7C8DA938F36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BDE8-4751-B1AD-37BE670A839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6EFB1B5-D61A-495F-9F99-23292FF284F6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A-BDE8-4751-B1AD-37BE670A8396}"/>
                </c:ext>
              </c:extLst>
            </c:dLbl>
            <c:dLbl>
              <c:idx val="4"/>
              <c:layout>
                <c:manualLayout>
                  <c:x val="0"/>
                  <c:y val="1.3663815168364422E-2"/>
                </c:manualLayout>
              </c:layout>
              <c:tx>
                <c:rich>
                  <a:bodyPr/>
                  <a:lstStyle/>
                  <a:p>
                    <a:fld id="{A1DDCDA2-809F-41B4-A59A-7C48D44B457F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BDE8-4751-B1AD-37BE670A8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finish!$P$65:$T$65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finish!$P$69:$T$69</c:f>
              <c:numCache>
                <c:formatCode>0.00</c:formatCode>
                <c:ptCount val="5"/>
                <c:pt idx="0">
                  <c:v>5.4444444444444438</c:v>
                </c:pt>
                <c:pt idx="1">
                  <c:v>5.833333333333333</c:v>
                </c:pt>
                <c:pt idx="2">
                  <c:v>7</c:v>
                </c:pt>
                <c:pt idx="3">
                  <c:v>7.5</c:v>
                </c:pt>
                <c:pt idx="4">
                  <c:v>8.1666666666666661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E8-4751-B1AD-37BE670A8396}"/>
            </c:ext>
          </c:extLst>
        </c:ser>
        <c:ser>
          <c:idx val="4"/>
          <c:order val="4"/>
          <c:tx>
            <c:strRef>
              <c:f>finish!$O$70</c:f>
              <c:strCache>
                <c:ptCount val="1"/>
                <c:pt idx="0">
                  <c:v>K1T1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D116379-6F74-4053-B0DF-8DC7CEFB38A0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BDE8-4751-B1AD-37BE670A839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99AD6AD-CB08-49DA-8BB0-C31628AEE30D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BDE8-4751-B1AD-37BE670A839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849D170-0EF2-4BEE-B808-A863D9EE7AF0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2-BDE8-4751-B1AD-37BE670A839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92ED4FD-910F-4B94-B7AB-B20D3FACA0A2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BDE8-4751-B1AD-37BE670A839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6E6F3D7-92BE-494C-B9EA-E10BFA694479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1-BDE8-4751-B1AD-37BE670A8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finish!$P$65:$T$65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finish!$P$70:$T$70</c:f>
              <c:numCache>
                <c:formatCode>0.00</c:formatCode>
                <c:ptCount val="5"/>
                <c:pt idx="0">
                  <c:v>5.1111111111111107</c:v>
                </c:pt>
                <c:pt idx="1">
                  <c:v>6</c:v>
                </c:pt>
                <c:pt idx="2">
                  <c:v>6.166666666666667</c:v>
                </c:pt>
                <c:pt idx="3">
                  <c:v>6.833333333333333</c:v>
                </c:pt>
                <c:pt idx="4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E8-4751-B1AD-37BE670A8396}"/>
            </c:ext>
          </c:extLst>
        </c:ser>
        <c:ser>
          <c:idx val="5"/>
          <c:order val="5"/>
          <c:tx>
            <c:strRef>
              <c:f>finish!$O$71</c:f>
              <c:strCache>
                <c:ptCount val="1"/>
                <c:pt idx="0">
                  <c:v>K1T2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885B3C5-3F3D-428E-9E79-D4E46F2D2B10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BDE8-4751-B1AD-37BE670A839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410C51B-E16B-4E46-AD6E-A8FED8E36C99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BDE8-4751-B1AD-37BE670A839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F0BFDDF-72DA-46B2-B777-93EA631E3E04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BDE8-4751-B1AD-37BE670A839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51AA3F6-EC80-43D7-BA8A-832FFDD7D615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C-BDE8-4751-B1AD-37BE670A839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54986C7-3CC8-4E70-80C9-803B13B5776D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2-BDE8-4751-B1AD-37BE670A8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finish!$P$65:$T$65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finish!$P$71:$T$71</c:f>
              <c:numCache>
                <c:formatCode>0.00</c:formatCode>
                <c:ptCount val="5"/>
                <c:pt idx="0">
                  <c:v>5.2222222222222223</c:v>
                </c:pt>
                <c:pt idx="1">
                  <c:v>5.5</c:v>
                </c:pt>
                <c:pt idx="2">
                  <c:v>6.666666666666667</c:v>
                </c:pt>
                <c:pt idx="3">
                  <c:v>6.833333333333333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DE8-4751-B1AD-37BE670A8396}"/>
            </c:ext>
          </c:extLst>
        </c:ser>
        <c:ser>
          <c:idx val="6"/>
          <c:order val="6"/>
          <c:tx>
            <c:strRef>
              <c:f>finish!$O$72</c:f>
              <c:strCache>
                <c:ptCount val="1"/>
                <c:pt idx="0">
                  <c:v>K2T0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C796F4F-5C5E-44AC-8F06-6338D68C0AF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BDE8-4751-B1AD-37BE670A839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C139E44-49E4-4928-8795-6762F1167D5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BDE8-4751-B1AD-37BE670A839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2B44EC5-0BC5-466C-BD7D-10262C224AE0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4-BDE8-4751-B1AD-37BE670A839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641F713-054C-4A4B-AF67-1F307907061F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D-BDE8-4751-B1AD-37BE670A839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2967768-03B9-4F2F-9AE7-DB407A2E880C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3-BDE8-4751-B1AD-37BE670A8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finish!$P$65:$T$65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finish!$P$72:$T$72</c:f>
              <c:numCache>
                <c:formatCode>0.00</c:formatCode>
                <c:ptCount val="5"/>
                <c:pt idx="0">
                  <c:v>5.1111111111111107</c:v>
                </c:pt>
                <c:pt idx="1">
                  <c:v>5.666666666666667</c:v>
                </c:pt>
                <c:pt idx="2">
                  <c:v>6.5</c:v>
                </c:pt>
                <c:pt idx="3">
                  <c:v>7.333333333333333</c:v>
                </c:pt>
                <c:pt idx="4">
                  <c:v>7.666666666666667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DE8-4751-B1AD-37BE670A8396}"/>
            </c:ext>
          </c:extLst>
        </c:ser>
        <c:ser>
          <c:idx val="7"/>
          <c:order val="7"/>
          <c:tx>
            <c:strRef>
              <c:f>finish!$O$73</c:f>
              <c:strCache>
                <c:ptCount val="1"/>
                <c:pt idx="0">
                  <c:v>K2T1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A3FF598-0EC3-4791-BC06-818E7E270F6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BDE8-4751-B1AD-37BE670A839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5324A43-9A31-4B7C-BC65-687532F2504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C-BDE8-4751-B1AD-37BE670A839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B1B8A53-9748-42B2-9E75-BE1C17F1A06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BDE8-4751-B1AD-37BE670A839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97EB37A-324A-4017-9429-AD4CA198CF48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E-BDE8-4751-B1AD-37BE670A839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E763F39-C1F4-4D60-82FA-7B9A9AEA4CD9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4-BDE8-4751-B1AD-37BE670A8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finish!$P$65:$T$65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finish!$P$73:$T$73</c:f>
              <c:numCache>
                <c:formatCode>0.00</c:formatCode>
                <c:ptCount val="5"/>
                <c:pt idx="0">
                  <c:v>5.2222222222222223</c:v>
                </c:pt>
                <c:pt idx="1">
                  <c:v>5.5</c:v>
                </c:pt>
                <c:pt idx="2">
                  <c:v>5.833333333333333</c:v>
                </c:pt>
                <c:pt idx="3">
                  <c:v>6.833333333333333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DE8-4751-B1AD-37BE670A8396}"/>
            </c:ext>
          </c:extLst>
        </c:ser>
        <c:ser>
          <c:idx val="8"/>
          <c:order val="8"/>
          <c:tx>
            <c:strRef>
              <c:f>finish!$O$74</c:f>
              <c:strCache>
                <c:ptCount val="1"/>
                <c:pt idx="0">
                  <c:v>K2T2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1C2E10B-A7AF-4B81-AAE6-7E79487E14BF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4-BDE8-4751-B1AD-37BE670A839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8497439-2008-4454-B57E-01B96DD958C2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BDE8-4751-B1AD-37BE670A839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87D66BA-063E-4A44-8F9E-056F6BF1A8B5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6-BDE8-4751-B1AD-37BE670A839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9C2FF08-C280-475B-AB46-8910A480A076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F-BDE8-4751-B1AD-37BE670A839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C1BC9E4-ECA8-4381-86CE-A3EFBF1C35F3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5-BDE8-4751-B1AD-37BE670A83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finish!$P$65:$T$65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finish!$P$74:$T$74</c:f>
              <c:numCache>
                <c:formatCode>0.00</c:formatCode>
                <c:ptCount val="5"/>
                <c:pt idx="0">
                  <c:v>5.2222222222222223</c:v>
                </c:pt>
                <c:pt idx="1">
                  <c:v>5.833333333333333</c:v>
                </c:pt>
                <c:pt idx="2">
                  <c:v>6.666666666666667</c:v>
                </c:pt>
                <c:pt idx="3">
                  <c:v>7.166666666666667</c:v>
                </c:pt>
                <c:pt idx="4">
                  <c:v>7.166666666666667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DE8-4751-B1AD-37BE670A839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1012070415"/>
        <c:axId val="1012075695"/>
      </c:barChart>
      <c:catAx>
        <c:axId val="10120704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12075695"/>
        <c:crosses val="autoZero"/>
        <c:auto val="1"/>
        <c:lblAlgn val="ctr"/>
        <c:lblOffset val="100"/>
        <c:noMultiLvlLbl val="0"/>
      </c:catAx>
      <c:valAx>
        <c:axId val="1012075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Jumlah Daun (helai)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12070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finish!$O$66</c:f>
              <c:strCache>
                <c:ptCount val="1"/>
                <c:pt idx="0">
                  <c:v>K0T0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28F925B-E195-4843-8EFC-2BA21B907163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5859-42FD-A0F9-5F038EDD4F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7A5F777-43C6-47A8-8AEE-BDE26C0635BF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5859-42FD-A0F9-5F038EDD4F9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22B7A2A-BF04-4728-9E2E-EEA366EE12DD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E-5859-42FD-A0F9-5F038EDD4F9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C4CA4B7-791E-412B-AEA1-077E0FEEEBF8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6-5859-42FD-A0F9-5F038EDD4F9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2C5B7BF-EB6B-4035-B5E1-85656E6022D8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1-5859-42FD-A0F9-5F038EDD4F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finish!$U$65:$Y$65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finish!$U$66:$Y$66</c:f>
              <c:numCache>
                <c:formatCode>0.00</c:formatCode>
                <c:ptCount val="5"/>
                <c:pt idx="0">
                  <c:v>6.5</c:v>
                </c:pt>
                <c:pt idx="1">
                  <c:v>6.333333333333333</c:v>
                </c:pt>
                <c:pt idx="2">
                  <c:v>6.833333333333333</c:v>
                </c:pt>
                <c:pt idx="3">
                  <c:v>7.666666666666667</c:v>
                </c:pt>
                <c:pt idx="4">
                  <c:v>7.166666666666667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9-42FD-A0F9-5F038EDD4F95}"/>
            </c:ext>
          </c:extLst>
        </c:ser>
        <c:ser>
          <c:idx val="1"/>
          <c:order val="1"/>
          <c:tx>
            <c:strRef>
              <c:f>finish!$O$67</c:f>
              <c:strCache>
                <c:ptCount val="1"/>
                <c:pt idx="0">
                  <c:v>K0T1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343913E-7585-4DF9-8495-45650409468C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5859-42FD-A0F9-5F038EDD4F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9FB61A2-CC8F-488E-AB5D-54590D43695E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5859-42FD-A0F9-5F038EDD4F9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5A1E816-1568-4C5F-B5AE-B84F394764F6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F-5859-42FD-A0F9-5F038EDD4F9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1F77977-C04E-42DE-AADB-4D4AA1434FAD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7-5859-42FD-A0F9-5F038EDD4F95}"/>
                </c:ext>
              </c:extLst>
            </c:dLbl>
            <c:dLbl>
              <c:idx val="4"/>
              <c:layout>
                <c:manualLayout>
                  <c:x val="0"/>
                  <c:y val="1.3870412710576213E-2"/>
                </c:manualLayout>
              </c:layout>
              <c:tx>
                <c:rich>
                  <a:bodyPr/>
                  <a:lstStyle/>
                  <a:p>
                    <a:fld id="{E0CD3E57-828F-4181-BE48-412D4607789B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E-5859-42FD-A0F9-5F038EDD4F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finish!$U$65:$Y$65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finish!$U$67:$Y$67</c:f>
              <c:numCache>
                <c:formatCode>0.00</c:formatCode>
                <c:ptCount val="5"/>
                <c:pt idx="0">
                  <c:v>6.666666666666667</c:v>
                </c:pt>
                <c:pt idx="1">
                  <c:v>6.833333333333333</c:v>
                </c:pt>
                <c:pt idx="2">
                  <c:v>6.666666666666667</c:v>
                </c:pt>
                <c:pt idx="3">
                  <c:v>6.166666666666667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59-42FD-A0F9-5F038EDD4F95}"/>
            </c:ext>
          </c:extLst>
        </c:ser>
        <c:ser>
          <c:idx val="2"/>
          <c:order val="2"/>
          <c:tx>
            <c:strRef>
              <c:f>finish!$O$68</c:f>
              <c:strCache>
                <c:ptCount val="1"/>
                <c:pt idx="0">
                  <c:v>K0T2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A40793A-B888-4092-B091-CB78049D9665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5859-42FD-A0F9-5F038EDD4F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B41B689-1264-4EE0-90EF-9ED54E7E5551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5859-42FD-A0F9-5F038EDD4F9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E489092-2346-47C6-A20D-FB09D09209B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0-5859-42FD-A0F9-5F038EDD4F9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6A5B03A-C13D-4DFD-8B1A-4126A5DC4350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8-5859-42FD-A0F9-5F038EDD4F9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515E120-E1EA-4D84-9258-77E671030E7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2-5859-42FD-A0F9-5F038EDD4F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finish!$U$65:$Y$65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finish!$U$68:$Y$68</c:f>
              <c:numCache>
                <c:formatCode>0.00</c:formatCode>
                <c:ptCount val="5"/>
                <c:pt idx="0">
                  <c:v>6.333333333333333</c:v>
                </c:pt>
                <c:pt idx="1">
                  <c:v>6.5</c:v>
                </c:pt>
                <c:pt idx="2">
                  <c:v>6</c:v>
                </c:pt>
                <c:pt idx="3">
                  <c:v>5.5</c:v>
                </c:pt>
                <c:pt idx="4">
                  <c:v>4.833333333333333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59-42FD-A0F9-5F038EDD4F95}"/>
            </c:ext>
          </c:extLst>
        </c:ser>
        <c:ser>
          <c:idx val="3"/>
          <c:order val="3"/>
          <c:tx>
            <c:strRef>
              <c:f>finish!$O$69</c:f>
              <c:strCache>
                <c:ptCount val="1"/>
                <c:pt idx="0">
                  <c:v>K1T0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8AAD27B-1CA1-42ED-88E4-BEBD5AEA8CD8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5859-42FD-A0F9-5F038EDD4F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A8A6314-13A8-4607-B2F5-7131FAC58C95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5859-42FD-A0F9-5F038EDD4F9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54AEF30-316E-476D-9FE7-763BA3FA5368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1-5859-42FD-A0F9-5F038EDD4F9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B31C6E9-BCB7-40FE-BB03-05F4119E53BF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9-5859-42FD-A0F9-5F038EDD4F9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0AFCEA4-46C7-42C2-8048-13D72CE7F67E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3-5859-42FD-A0F9-5F038EDD4F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finish!$U$65:$Y$65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finish!$U$69:$Y$69</c:f>
              <c:numCache>
                <c:formatCode>0.00</c:formatCode>
                <c:ptCount val="5"/>
                <c:pt idx="0">
                  <c:v>8.6666666666666661</c:v>
                </c:pt>
                <c:pt idx="1">
                  <c:v>8.8333333333333339</c:v>
                </c:pt>
                <c:pt idx="2">
                  <c:v>10.166666666666666</c:v>
                </c:pt>
                <c:pt idx="3">
                  <c:v>10.5</c:v>
                </c:pt>
                <c:pt idx="4">
                  <c:v>10.5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59-42FD-A0F9-5F038EDD4F95}"/>
            </c:ext>
          </c:extLst>
        </c:ser>
        <c:ser>
          <c:idx val="4"/>
          <c:order val="4"/>
          <c:tx>
            <c:strRef>
              <c:f>finish!$O$70</c:f>
              <c:strCache>
                <c:ptCount val="1"/>
                <c:pt idx="0">
                  <c:v>K1T1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128D268-6D78-4E8A-BC36-3FFC5467F823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5859-42FD-A0F9-5F038EDD4F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9A60DAB-3B77-4D4B-AA6B-1CD70C890875}" type="VALUE">
                      <a:rPr lang="en-US"/>
                      <a:pPr/>
                      <a:t>[VALUE]</a:t>
                    </a:fld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5859-42FD-A0F9-5F038EDD4F9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2465C1A-7F34-42D5-B8C2-E9CD9B4F5737}" type="VALUE">
                      <a:rPr lang="en-US"/>
                      <a:pPr/>
                      <a:t>[VALUE]</a:t>
                    </a:fld>
                    <a:r>
                      <a:rPr lang="en-US"/>
                      <a:t>abcd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2-5859-42FD-A0F9-5F038EDD4F9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C885E53-A02E-4510-AB63-83778EDF36DE}" type="VALUE">
                      <a:rPr lang="en-US"/>
                      <a:pPr/>
                      <a:t>[VALUE]</a:t>
                    </a:fld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A-5859-42FD-A0F9-5F038EDD4F95}"/>
                </c:ext>
              </c:extLst>
            </c:dLbl>
            <c:dLbl>
              <c:idx val="4"/>
              <c:layout>
                <c:manualLayout>
                  <c:x val="-1.3277026135355359E-16"/>
                  <c:y val="1.819070519419827E-2"/>
                </c:manualLayout>
              </c:layout>
              <c:tx>
                <c:rich>
                  <a:bodyPr/>
                  <a:lstStyle/>
                  <a:p>
                    <a:fld id="{B3C196BD-3145-4372-9D42-B3FD62FC80DE}" type="VALUE">
                      <a:rPr lang="en-US"/>
                      <a:pPr/>
                      <a:t>[VALUE]</a:t>
                    </a:fld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F-5859-42FD-A0F9-5F038EDD4F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finish!$U$65:$Y$65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finish!$U$70:$Y$70</c:f>
              <c:numCache>
                <c:formatCode>0.00</c:formatCode>
                <c:ptCount val="5"/>
                <c:pt idx="0">
                  <c:v>7.333333333333333</c:v>
                </c:pt>
                <c:pt idx="1">
                  <c:v>8</c:v>
                </c:pt>
                <c:pt idx="2">
                  <c:v>7.833333333333333</c:v>
                </c:pt>
                <c:pt idx="3">
                  <c:v>8.3333333333333339</c:v>
                </c:pt>
                <c:pt idx="4">
                  <c:v>8.3333333333333339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59-42FD-A0F9-5F038EDD4F95}"/>
            </c:ext>
          </c:extLst>
        </c:ser>
        <c:ser>
          <c:idx val="5"/>
          <c:order val="5"/>
          <c:tx>
            <c:strRef>
              <c:f>finish!$O$71</c:f>
              <c:strCache>
                <c:ptCount val="1"/>
                <c:pt idx="0">
                  <c:v>K1T2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F1C7810-2883-4FF7-A0D2-073F59DB2823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4-5859-42FD-A0F9-5F038EDD4F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49E9B1E-D282-47EA-9C61-AA863E3CA546}" type="VALUE">
                      <a:rPr lang="en-US"/>
                      <a:pPr/>
                      <a:t>[VALUE]</a:t>
                    </a:fld>
                    <a:r>
                      <a:rPr lang="en-US"/>
                      <a:t>cd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C-5859-42FD-A0F9-5F038EDD4F9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43D34F6-DD4D-4F29-8BB0-25ECE186B7B5}" type="VALUE">
                      <a:rPr lang="en-US"/>
                      <a:pPr/>
                      <a:t>[VALUE]</a:t>
                    </a:fld>
                    <a:r>
                      <a:rPr lang="en-US"/>
                      <a:t>bcd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5859-42FD-A0F9-5F038EDD4F9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194A851-0003-4653-BF21-7AF407590BD4}" type="VALUE">
                      <a:rPr lang="en-US"/>
                      <a:pPr/>
                      <a:t>[VALUE]</a:t>
                    </a:fld>
                    <a:r>
                      <a:rPr lang="en-US"/>
                      <a:t>bc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B-5859-42FD-A0F9-5F038EDD4F95}"/>
                </c:ext>
              </c:extLst>
            </c:dLbl>
            <c:dLbl>
              <c:idx val="4"/>
              <c:layout>
                <c:manualLayout>
                  <c:x val="0"/>
                  <c:y val="1.8418089009125789E-2"/>
                </c:manualLayout>
              </c:layout>
              <c:tx>
                <c:rich>
                  <a:bodyPr/>
                  <a:lstStyle/>
                  <a:p>
                    <a:fld id="{21813FFF-3B4B-4AF3-97E0-F23D55199087}" type="VALUE">
                      <a:rPr lang="en-US"/>
                      <a:pPr/>
                      <a:t>[VALUE]</a:t>
                    </a:fld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0-5859-42FD-A0F9-5F038EDD4F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finish!$U$65:$Y$65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finish!$U$71:$Y$71</c:f>
              <c:numCache>
                <c:formatCode>0.00</c:formatCode>
                <c:ptCount val="5"/>
                <c:pt idx="0">
                  <c:v>7.5</c:v>
                </c:pt>
                <c:pt idx="1">
                  <c:v>8.1666666666666661</c:v>
                </c:pt>
                <c:pt idx="2">
                  <c:v>8.8333333333333339</c:v>
                </c:pt>
                <c:pt idx="3">
                  <c:v>9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859-42FD-A0F9-5F038EDD4F95}"/>
            </c:ext>
          </c:extLst>
        </c:ser>
        <c:ser>
          <c:idx val="6"/>
          <c:order val="6"/>
          <c:tx>
            <c:strRef>
              <c:f>finish!$O$72</c:f>
              <c:strCache>
                <c:ptCount val="1"/>
                <c:pt idx="0">
                  <c:v>K2T0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C828A65-73C8-4026-9478-EAA97EF2AF0A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5859-42FD-A0F9-5F038EDD4F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2210F4C-B27C-40AF-9415-30CF9C6992A0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5859-42FD-A0F9-5F038EDD4F95}"/>
                </c:ext>
              </c:extLst>
            </c:dLbl>
            <c:dLbl>
              <c:idx val="2"/>
              <c:layout>
                <c:manualLayout>
                  <c:x val="-6.6298233206336241E-17"/>
                  <c:y val="1.8202855053316765E-2"/>
                </c:manualLayout>
              </c:layout>
              <c:tx>
                <c:rich>
                  <a:bodyPr/>
                  <a:lstStyle/>
                  <a:p>
                    <a:fld id="{7202C105-AF73-4092-A05F-AD7661FC892C}" type="VALUE">
                      <a:rPr lang="en-US"/>
                      <a:pPr/>
                      <a:t>[VALUE]</a:t>
                    </a:fld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5859-42FD-A0F9-5F038EDD4F95}"/>
                </c:ext>
              </c:extLst>
            </c:dLbl>
            <c:dLbl>
              <c:idx val="3"/>
              <c:layout>
                <c:manualLayout>
                  <c:x val="0"/>
                  <c:y val="1.8202855053316806E-2"/>
                </c:manualLayout>
              </c:layout>
              <c:tx>
                <c:rich>
                  <a:bodyPr/>
                  <a:lstStyle/>
                  <a:p>
                    <a:fld id="{165A491A-E6F7-4FBB-BD05-C2DDA82BC3BB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5859-42FD-A0F9-5F038EDD4F95}"/>
                </c:ext>
              </c:extLst>
            </c:dLbl>
            <c:dLbl>
              <c:idx val="4"/>
              <c:layout>
                <c:manualLayout>
                  <c:x val="0"/>
                  <c:y val="1.8202855053316806E-2"/>
                </c:manualLayout>
              </c:layout>
              <c:tx>
                <c:rich>
                  <a:bodyPr/>
                  <a:lstStyle/>
                  <a:p>
                    <a:fld id="{5982F5D5-2D1F-4FB2-8EC0-CB72788999A8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5859-42FD-A0F9-5F038EDD4F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finish!$U$65:$Y$65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finish!$U$72:$Y$72</c:f>
              <c:numCache>
                <c:formatCode>0.00</c:formatCode>
                <c:ptCount val="5"/>
                <c:pt idx="0">
                  <c:v>8.5</c:v>
                </c:pt>
                <c:pt idx="1">
                  <c:v>9.1666666666666661</c:v>
                </c:pt>
                <c:pt idx="2">
                  <c:v>9.3333333333333339</c:v>
                </c:pt>
                <c:pt idx="3">
                  <c:v>10.5</c:v>
                </c:pt>
                <c:pt idx="4">
                  <c:v>10.5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859-42FD-A0F9-5F038EDD4F95}"/>
            </c:ext>
          </c:extLst>
        </c:ser>
        <c:ser>
          <c:idx val="7"/>
          <c:order val="7"/>
          <c:tx>
            <c:strRef>
              <c:f>finish!$O$73</c:f>
              <c:strCache>
                <c:ptCount val="1"/>
                <c:pt idx="0">
                  <c:v>K2T1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1589CEF-CE31-4BB0-92E7-E207C6480925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5859-42FD-A0F9-5F038EDD4F95}"/>
                </c:ext>
              </c:extLst>
            </c:dLbl>
            <c:dLbl>
              <c:idx val="1"/>
              <c:layout>
                <c:manualLayout>
                  <c:x val="0"/>
                  <c:y val="1.3652141289987606E-2"/>
                </c:manualLayout>
              </c:layout>
              <c:tx>
                <c:rich>
                  <a:bodyPr/>
                  <a:lstStyle/>
                  <a:p>
                    <a:fld id="{15AFA489-5990-4C7E-ADFF-9D0196E67024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5859-42FD-A0F9-5F038EDD4F9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33AA88D-BD4B-4F35-A120-320346CA2610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4-5859-42FD-A0F9-5F038EDD4F9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317537E-CA6F-4BD2-B2E5-477813AAD157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C-5859-42FD-A0F9-5F038EDD4F9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36CAD4A-0F5A-4693-8E44-4779DA1CC15F}" type="VALUE">
                      <a:rPr lang="en-US"/>
                      <a:pPr/>
                      <a:t>[VALUE]</a:t>
                    </a:fld>
                    <a:r>
                      <a:rPr lang="en-US"/>
                      <a:t>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4-5859-42FD-A0F9-5F038EDD4F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finish!$U$65:$Y$65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finish!$U$73:$Y$73</c:f>
              <c:numCache>
                <c:formatCode>0.00</c:formatCode>
                <c:ptCount val="5"/>
                <c:pt idx="0">
                  <c:v>8</c:v>
                </c:pt>
                <c:pt idx="1">
                  <c:v>9</c:v>
                </c:pt>
                <c:pt idx="2">
                  <c:v>9.8333333333333339</c:v>
                </c:pt>
                <c:pt idx="3">
                  <c:v>10.666666666666666</c:v>
                </c:pt>
                <c:pt idx="4">
                  <c:v>10.666666666666666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859-42FD-A0F9-5F038EDD4F95}"/>
            </c:ext>
          </c:extLst>
        </c:ser>
        <c:ser>
          <c:idx val="8"/>
          <c:order val="8"/>
          <c:tx>
            <c:strRef>
              <c:f>finish!$O$74</c:f>
              <c:strCache>
                <c:ptCount val="1"/>
                <c:pt idx="0">
                  <c:v>K2T2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8202855053316765E-2"/>
                </c:manualLayout>
              </c:layout>
              <c:tx>
                <c:rich>
                  <a:bodyPr/>
                  <a:lstStyle/>
                  <a:p>
                    <a:fld id="{68827F80-0289-40F4-901D-85EE13AAC59C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5859-42FD-A0F9-5F038EDD4F95}"/>
                </c:ext>
              </c:extLst>
            </c:dLbl>
            <c:dLbl>
              <c:idx val="1"/>
              <c:layout>
                <c:manualLayout>
                  <c:x val="-6.6298233206336241E-17"/>
                  <c:y val="2.275356881664601E-2"/>
                </c:manualLayout>
              </c:layout>
              <c:tx>
                <c:rich>
                  <a:bodyPr/>
                  <a:lstStyle/>
                  <a:p>
                    <a:fld id="{8A6EE373-F027-469D-9AC6-B7C2FDF8E8A6}" type="VALUE">
                      <a:rPr lang="en-US"/>
                      <a:pPr/>
                      <a:t>[VALUE]</a:t>
                    </a:fld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5859-42FD-A0F9-5F038EDD4F95}"/>
                </c:ext>
              </c:extLst>
            </c:dLbl>
            <c:dLbl>
              <c:idx val="2"/>
              <c:layout>
                <c:manualLayout>
                  <c:x val="0"/>
                  <c:y val="1.3643028895648734E-2"/>
                </c:manualLayout>
              </c:layout>
              <c:tx>
                <c:rich>
                  <a:bodyPr/>
                  <a:lstStyle/>
                  <a:p>
                    <a:fld id="{A208B7AC-C4D5-4645-AF1A-E0699360BF9C}" type="VALUE">
                      <a:rPr lang="en-US"/>
                      <a:pPr/>
                      <a:t>[VALUE]</a:t>
                    </a:fld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5859-42FD-A0F9-5F038EDD4F9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6B8E2C5-0CAA-4595-ADA4-6469BDBED867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D-5859-42FD-A0F9-5F038EDD4F9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6F2B2D7-CAD1-4727-B822-72BE801519E2}" type="VALUE">
                      <a:rPr lang="en-US"/>
                      <a:pPr/>
                      <a:t>[VALUE]</a:t>
                    </a:fld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35-5859-42FD-A0F9-5F038EDD4F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finish!$U$65:$Y$65</c:f>
              <c:numCache>
                <c:formatCode>General</c:formatCode>
                <c:ptCount val="5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</c:numCache>
            </c:numRef>
          </c:cat>
          <c:val>
            <c:numRef>
              <c:f>finish!$U$74:$Y$74</c:f>
              <c:numCache>
                <c:formatCode>0.00</c:formatCode>
                <c:ptCount val="5"/>
                <c:pt idx="0">
                  <c:v>7.833333333333333</c:v>
                </c:pt>
                <c:pt idx="1">
                  <c:v>8.3333333333333339</c:v>
                </c:pt>
                <c:pt idx="2">
                  <c:v>9</c:v>
                </c:pt>
                <c:pt idx="3">
                  <c:v>9.6666666666666661</c:v>
                </c:pt>
                <c:pt idx="4">
                  <c:v>9.6666666666666661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859-42FD-A0F9-5F038EDD4F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1120548831"/>
        <c:axId val="1120557951"/>
      </c:barChart>
      <c:catAx>
        <c:axId val="11205488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20557951"/>
        <c:crosses val="autoZero"/>
        <c:auto val="1"/>
        <c:lblAlgn val="ctr"/>
        <c:lblOffset val="100"/>
        <c:noMultiLvlLbl val="0"/>
      </c:catAx>
      <c:valAx>
        <c:axId val="112055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Jumlah Daun (helai)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20548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finish!$O$66</c:f>
              <c:strCache>
                <c:ptCount val="1"/>
                <c:pt idx="0">
                  <c:v>K0T0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finish!$P$65:$Y$65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finish!$P$66:$Y$66</c:f>
              <c:numCache>
                <c:formatCode>0.00</c:formatCode>
                <c:ptCount val="10"/>
                <c:pt idx="0">
                  <c:v>5.1111111111111098</c:v>
                </c:pt>
                <c:pt idx="1">
                  <c:v>5.666666666666667</c:v>
                </c:pt>
                <c:pt idx="2">
                  <c:v>6.166666666666667</c:v>
                </c:pt>
                <c:pt idx="3">
                  <c:v>6.5</c:v>
                </c:pt>
                <c:pt idx="4">
                  <c:v>6.166666666666667</c:v>
                </c:pt>
                <c:pt idx="5">
                  <c:v>6.5</c:v>
                </c:pt>
                <c:pt idx="6">
                  <c:v>6.333333333333333</c:v>
                </c:pt>
                <c:pt idx="7">
                  <c:v>6.833333333333333</c:v>
                </c:pt>
                <c:pt idx="8">
                  <c:v>7.666666666666667</c:v>
                </c:pt>
                <c:pt idx="9">
                  <c:v>7.166666666666667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70-420F-99EF-767BB7038B2B}"/>
            </c:ext>
          </c:extLst>
        </c:ser>
        <c:ser>
          <c:idx val="1"/>
          <c:order val="1"/>
          <c:tx>
            <c:strRef>
              <c:f>finish!$O$67</c:f>
              <c:strCache>
                <c:ptCount val="1"/>
                <c:pt idx="0">
                  <c:v>K0T1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finish!$P$65:$Y$65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finish!$P$67:$Y$67</c:f>
              <c:numCache>
                <c:formatCode>0.00</c:formatCode>
                <c:ptCount val="10"/>
                <c:pt idx="0">
                  <c:v>5.333333333333333</c:v>
                </c:pt>
                <c:pt idx="1">
                  <c:v>5.333333333333333</c:v>
                </c:pt>
                <c:pt idx="2">
                  <c:v>6</c:v>
                </c:pt>
                <c:pt idx="3">
                  <c:v>6.333333333333333</c:v>
                </c:pt>
                <c:pt idx="4">
                  <c:v>6.833333333333333</c:v>
                </c:pt>
                <c:pt idx="5">
                  <c:v>6.666666666666667</c:v>
                </c:pt>
                <c:pt idx="6">
                  <c:v>6.833333333333333</c:v>
                </c:pt>
                <c:pt idx="7">
                  <c:v>6.666666666666667</c:v>
                </c:pt>
                <c:pt idx="8">
                  <c:v>6.166666666666667</c:v>
                </c:pt>
                <c:pt idx="9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70-420F-99EF-767BB7038B2B}"/>
            </c:ext>
          </c:extLst>
        </c:ser>
        <c:ser>
          <c:idx val="2"/>
          <c:order val="2"/>
          <c:tx>
            <c:strRef>
              <c:f>finish!$O$68</c:f>
              <c:strCache>
                <c:ptCount val="1"/>
                <c:pt idx="0">
                  <c:v>K0T2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finish!$P$65:$Y$65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finish!$P$68:$Y$68</c:f>
              <c:numCache>
                <c:formatCode>0.00</c:formatCode>
                <c:ptCount val="10"/>
                <c:pt idx="0">
                  <c:v>5</c:v>
                </c:pt>
                <c:pt idx="1">
                  <c:v>5.666666666666667</c:v>
                </c:pt>
                <c:pt idx="2">
                  <c:v>6.333333333333333</c:v>
                </c:pt>
                <c:pt idx="3">
                  <c:v>5.833333333333333</c:v>
                </c:pt>
                <c:pt idx="4">
                  <c:v>5.833333333333333</c:v>
                </c:pt>
                <c:pt idx="5">
                  <c:v>6.333333333333333</c:v>
                </c:pt>
                <c:pt idx="6">
                  <c:v>6.5</c:v>
                </c:pt>
                <c:pt idx="7">
                  <c:v>6</c:v>
                </c:pt>
                <c:pt idx="8">
                  <c:v>5.5</c:v>
                </c:pt>
                <c:pt idx="9">
                  <c:v>4.833333333333333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70-420F-99EF-767BB7038B2B}"/>
            </c:ext>
          </c:extLst>
        </c:ser>
        <c:ser>
          <c:idx val="3"/>
          <c:order val="3"/>
          <c:tx>
            <c:strRef>
              <c:f>finish!$O$69</c:f>
              <c:strCache>
                <c:ptCount val="1"/>
                <c:pt idx="0">
                  <c:v>K1T0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finish!$P$65:$Y$65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finish!$P$69:$Y$69</c:f>
              <c:numCache>
                <c:formatCode>0.00</c:formatCode>
                <c:ptCount val="10"/>
                <c:pt idx="0">
                  <c:v>5.4444444444444438</c:v>
                </c:pt>
                <c:pt idx="1">
                  <c:v>5.833333333333333</c:v>
                </c:pt>
                <c:pt idx="2">
                  <c:v>7</c:v>
                </c:pt>
                <c:pt idx="3">
                  <c:v>7.5</c:v>
                </c:pt>
                <c:pt idx="4">
                  <c:v>8.1666666666666661</c:v>
                </c:pt>
                <c:pt idx="5">
                  <c:v>8.6666666666666661</c:v>
                </c:pt>
                <c:pt idx="6">
                  <c:v>8.8333333333333339</c:v>
                </c:pt>
                <c:pt idx="7">
                  <c:v>10.166666666666666</c:v>
                </c:pt>
                <c:pt idx="8">
                  <c:v>10.5</c:v>
                </c:pt>
                <c:pt idx="9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70-420F-99EF-767BB7038B2B}"/>
            </c:ext>
          </c:extLst>
        </c:ser>
        <c:ser>
          <c:idx val="4"/>
          <c:order val="4"/>
          <c:tx>
            <c:strRef>
              <c:f>finish!$O$70</c:f>
              <c:strCache>
                <c:ptCount val="1"/>
                <c:pt idx="0">
                  <c:v>K1T1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finish!$P$65:$Y$65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finish!$P$70:$Y$70</c:f>
              <c:numCache>
                <c:formatCode>0.00</c:formatCode>
                <c:ptCount val="10"/>
                <c:pt idx="0">
                  <c:v>5.1111111111111107</c:v>
                </c:pt>
                <c:pt idx="1">
                  <c:v>6</c:v>
                </c:pt>
                <c:pt idx="2">
                  <c:v>6.166666666666667</c:v>
                </c:pt>
                <c:pt idx="3">
                  <c:v>6.833333333333333</c:v>
                </c:pt>
                <c:pt idx="4">
                  <c:v>6.666666666666667</c:v>
                </c:pt>
                <c:pt idx="5">
                  <c:v>7.333333333333333</c:v>
                </c:pt>
                <c:pt idx="6">
                  <c:v>8</c:v>
                </c:pt>
                <c:pt idx="7">
                  <c:v>7.833333333333333</c:v>
                </c:pt>
                <c:pt idx="8">
                  <c:v>8.3333333333333339</c:v>
                </c:pt>
                <c:pt idx="9">
                  <c:v>8.3333333333333339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370-420F-99EF-767BB7038B2B}"/>
            </c:ext>
          </c:extLst>
        </c:ser>
        <c:ser>
          <c:idx val="5"/>
          <c:order val="5"/>
          <c:tx>
            <c:strRef>
              <c:f>finish!$O$71</c:f>
              <c:strCache>
                <c:ptCount val="1"/>
                <c:pt idx="0">
                  <c:v>K1T2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finish!$P$65:$Y$65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finish!$P$71:$Y$71</c:f>
              <c:numCache>
                <c:formatCode>0.00</c:formatCode>
                <c:ptCount val="10"/>
                <c:pt idx="0">
                  <c:v>5.2222222222222223</c:v>
                </c:pt>
                <c:pt idx="1">
                  <c:v>5.5</c:v>
                </c:pt>
                <c:pt idx="2">
                  <c:v>6.666666666666667</c:v>
                </c:pt>
                <c:pt idx="3">
                  <c:v>6.833333333333333</c:v>
                </c:pt>
                <c:pt idx="4">
                  <c:v>7</c:v>
                </c:pt>
                <c:pt idx="5">
                  <c:v>7.5</c:v>
                </c:pt>
                <c:pt idx="6">
                  <c:v>8.1666666666666661</c:v>
                </c:pt>
                <c:pt idx="7">
                  <c:v>8.8333333333333339</c:v>
                </c:pt>
                <c:pt idx="8">
                  <c:v>9</c:v>
                </c:pt>
                <c:pt idx="9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370-420F-99EF-767BB7038B2B}"/>
            </c:ext>
          </c:extLst>
        </c:ser>
        <c:ser>
          <c:idx val="6"/>
          <c:order val="6"/>
          <c:tx>
            <c:strRef>
              <c:f>finish!$O$72</c:f>
              <c:strCache>
                <c:ptCount val="1"/>
                <c:pt idx="0">
                  <c:v>K2T0</c:v>
                </c:pt>
              </c:strCache>
            </c:strRef>
          </c:tx>
          <c:spPr>
            <a:ln w="2857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>
                    <a:lumMod val="20000"/>
                    <a:lumOff val="80000"/>
                  </a:schemeClr>
                </a:solidFill>
              </a:ln>
              <a:effectLst/>
            </c:spPr>
          </c:marker>
          <c:cat>
            <c:numRef>
              <c:f>finish!$P$65:$Y$65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finish!$P$72:$Y$72</c:f>
              <c:numCache>
                <c:formatCode>0.00</c:formatCode>
                <c:ptCount val="10"/>
                <c:pt idx="0">
                  <c:v>5.1111111111111107</c:v>
                </c:pt>
                <c:pt idx="1">
                  <c:v>5.666666666666667</c:v>
                </c:pt>
                <c:pt idx="2">
                  <c:v>6.5</c:v>
                </c:pt>
                <c:pt idx="3">
                  <c:v>7.333333333333333</c:v>
                </c:pt>
                <c:pt idx="4">
                  <c:v>7.666666666666667</c:v>
                </c:pt>
                <c:pt idx="5">
                  <c:v>8.5</c:v>
                </c:pt>
                <c:pt idx="6">
                  <c:v>9.1666666666666661</c:v>
                </c:pt>
                <c:pt idx="7">
                  <c:v>9.3333333333333339</c:v>
                </c:pt>
                <c:pt idx="8">
                  <c:v>10.5</c:v>
                </c:pt>
                <c:pt idx="9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370-420F-99EF-767BB7038B2B}"/>
            </c:ext>
          </c:extLst>
        </c:ser>
        <c:ser>
          <c:idx val="7"/>
          <c:order val="7"/>
          <c:tx>
            <c:strRef>
              <c:f>finish!$O$73</c:f>
              <c:strCache>
                <c:ptCount val="1"/>
                <c:pt idx="0">
                  <c:v>K2T1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cat>
            <c:numRef>
              <c:f>finish!$P$65:$Y$65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finish!$P$73:$Y$73</c:f>
              <c:numCache>
                <c:formatCode>0.00</c:formatCode>
                <c:ptCount val="10"/>
                <c:pt idx="0">
                  <c:v>5.2222222222222223</c:v>
                </c:pt>
                <c:pt idx="1">
                  <c:v>5.5</c:v>
                </c:pt>
                <c:pt idx="2">
                  <c:v>5.833333333333333</c:v>
                </c:pt>
                <c:pt idx="3">
                  <c:v>6.833333333333333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9.8333333333333339</c:v>
                </c:pt>
                <c:pt idx="8">
                  <c:v>10.666666666666666</c:v>
                </c:pt>
                <c:pt idx="9">
                  <c:v>10.666666666666666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370-420F-99EF-767BB7038B2B}"/>
            </c:ext>
          </c:extLst>
        </c:ser>
        <c:ser>
          <c:idx val="8"/>
          <c:order val="8"/>
          <c:tx>
            <c:strRef>
              <c:f>finish!$O$74</c:f>
              <c:strCache>
                <c:ptCount val="1"/>
                <c:pt idx="0">
                  <c:v>K2T2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finish!$P$65:$Y$65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</c:numCache>
            </c:numRef>
          </c:cat>
          <c:val>
            <c:numRef>
              <c:f>finish!$P$74:$Y$74</c:f>
              <c:numCache>
                <c:formatCode>0.00</c:formatCode>
                <c:ptCount val="10"/>
                <c:pt idx="0">
                  <c:v>5.2222222222222223</c:v>
                </c:pt>
                <c:pt idx="1">
                  <c:v>5.833333333333333</c:v>
                </c:pt>
                <c:pt idx="2">
                  <c:v>6.666666666666667</c:v>
                </c:pt>
                <c:pt idx="3">
                  <c:v>7.166666666666667</c:v>
                </c:pt>
                <c:pt idx="4">
                  <c:v>7.166666666666667</c:v>
                </c:pt>
                <c:pt idx="5">
                  <c:v>7.833333333333333</c:v>
                </c:pt>
                <c:pt idx="6">
                  <c:v>8.3333333333333339</c:v>
                </c:pt>
                <c:pt idx="7">
                  <c:v>9</c:v>
                </c:pt>
                <c:pt idx="8">
                  <c:v>9.6666666666666661</c:v>
                </c:pt>
                <c:pt idx="9">
                  <c:v>9.6666666666666661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370-420F-99EF-767BB7038B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5833759"/>
        <c:axId val="1095834239"/>
      </c:lineChart>
      <c:catAx>
        <c:axId val="109583375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5834239"/>
        <c:crosses val="autoZero"/>
        <c:auto val="1"/>
        <c:lblAlgn val="ctr"/>
        <c:lblOffset val="100"/>
        <c:noMultiLvlLbl val="0"/>
      </c:catAx>
      <c:valAx>
        <c:axId val="1095834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Jumlah Daun (Helai)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5833759"/>
        <c:crossesAt val="1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finish!$M$99</c:f>
              <c:strCache>
                <c:ptCount val="1"/>
                <c:pt idx="0">
                  <c:v>K0T0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72C3D9C9-99E9-4A30-8875-C4CA36999321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CDFD-4E1E-AE8A-B19B0E875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finish!$N$99:$O$99</c:f>
              <c:numCache>
                <c:formatCode>0.000</c:formatCode>
                <c:ptCount val="2"/>
                <c:pt idx="0">
                  <c:v>0.13019</c:v>
                </c:pt>
                <c:pt idx="1">
                  <c:v>0.33011133333333337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FD-4E1E-AE8A-B19B0E875F49}"/>
            </c:ext>
          </c:extLst>
        </c:ser>
        <c:ser>
          <c:idx val="1"/>
          <c:order val="1"/>
          <c:tx>
            <c:strRef>
              <c:f>finish!$M$100</c:f>
              <c:strCache>
                <c:ptCount val="1"/>
                <c:pt idx="0">
                  <c:v>K0T1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A2A0DACD-02EC-43B0-A5FA-0070A669C0F1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CDFD-4E1E-AE8A-B19B0E875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finish!$N$100:$O$100</c:f>
              <c:numCache>
                <c:formatCode>0.000</c:formatCode>
                <c:ptCount val="2"/>
                <c:pt idx="0">
                  <c:v>0.19612600000000002</c:v>
                </c:pt>
                <c:pt idx="1">
                  <c:v>0.21430066666666667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FD-4E1E-AE8A-B19B0E875F49}"/>
            </c:ext>
          </c:extLst>
        </c:ser>
        <c:ser>
          <c:idx val="2"/>
          <c:order val="2"/>
          <c:tx>
            <c:strRef>
              <c:f>finish!$M$101</c:f>
              <c:strCache>
                <c:ptCount val="1"/>
                <c:pt idx="0">
                  <c:v>K0T2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705826D6-F386-4B1C-8580-FB85F5694863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CDFD-4E1E-AE8A-B19B0E875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finish!$N$101:$O$101</c:f>
              <c:numCache>
                <c:formatCode>0.000</c:formatCode>
                <c:ptCount val="2"/>
                <c:pt idx="0">
                  <c:v>0.37935199999999997</c:v>
                </c:pt>
                <c:pt idx="1">
                  <c:v>0.17414733333333335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DFD-4E1E-AE8A-B19B0E875F49}"/>
            </c:ext>
          </c:extLst>
        </c:ser>
        <c:ser>
          <c:idx val="3"/>
          <c:order val="3"/>
          <c:tx>
            <c:strRef>
              <c:f>finish!$M$102</c:f>
              <c:strCache>
                <c:ptCount val="1"/>
                <c:pt idx="0">
                  <c:v>K1T0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363E31AE-FE25-4805-A0B7-A33A613B125E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CDFD-4E1E-AE8A-B19B0E875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finish!$N$102:$O$102</c:f>
              <c:numCache>
                <c:formatCode>0.000</c:formatCode>
                <c:ptCount val="2"/>
                <c:pt idx="0">
                  <c:v>0.44655600000000001</c:v>
                </c:pt>
                <c:pt idx="1">
                  <c:v>0.25952599999999998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DFD-4E1E-AE8A-B19B0E875F49}"/>
            </c:ext>
          </c:extLst>
        </c:ser>
        <c:ser>
          <c:idx val="4"/>
          <c:order val="4"/>
          <c:tx>
            <c:strRef>
              <c:f>finish!$M$103</c:f>
              <c:strCache>
                <c:ptCount val="1"/>
                <c:pt idx="0">
                  <c:v>K1T1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F54BD16C-94F0-4601-84D9-980079A9A44E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4-CDFD-4E1E-AE8A-B19B0E875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finish!$N$103:$O$103</c:f>
              <c:numCache>
                <c:formatCode>0.000</c:formatCode>
                <c:ptCount val="2"/>
                <c:pt idx="0">
                  <c:v>0.52327000000000001</c:v>
                </c:pt>
                <c:pt idx="1">
                  <c:v>0.22317666666666669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DFD-4E1E-AE8A-B19B0E875F49}"/>
            </c:ext>
          </c:extLst>
        </c:ser>
        <c:ser>
          <c:idx val="5"/>
          <c:order val="5"/>
          <c:tx>
            <c:strRef>
              <c:f>finish!$M$104</c:f>
              <c:strCache>
                <c:ptCount val="1"/>
                <c:pt idx="0">
                  <c:v>K1T2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AE99B594-9412-4B8A-B50B-BF76320FD10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CDFD-4E1E-AE8A-B19B0E875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finish!$N$104:$O$104</c:f>
              <c:numCache>
                <c:formatCode>0.000</c:formatCode>
                <c:ptCount val="2"/>
                <c:pt idx="0">
                  <c:v>0.56384599999999996</c:v>
                </c:pt>
                <c:pt idx="1">
                  <c:v>0.20077533333333333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DFD-4E1E-AE8A-B19B0E875F49}"/>
            </c:ext>
          </c:extLst>
        </c:ser>
        <c:ser>
          <c:idx val="6"/>
          <c:order val="6"/>
          <c:tx>
            <c:strRef>
              <c:f>finish!$M$105</c:f>
              <c:strCache>
                <c:ptCount val="1"/>
                <c:pt idx="0">
                  <c:v>K2T0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26B36AC2-7204-465A-9163-366800394356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CDFD-4E1E-AE8A-B19B0E875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finish!$N$105:$O$105</c:f>
              <c:numCache>
                <c:formatCode>0.000</c:formatCode>
                <c:ptCount val="2"/>
                <c:pt idx="0">
                  <c:v>0.35969800000000002</c:v>
                </c:pt>
                <c:pt idx="1">
                  <c:v>0.22465599999999999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FD-4E1E-AE8A-B19B0E875F49}"/>
            </c:ext>
          </c:extLst>
        </c:ser>
        <c:ser>
          <c:idx val="7"/>
          <c:order val="7"/>
          <c:tx>
            <c:strRef>
              <c:f>finish!$M$106</c:f>
              <c:strCache>
                <c:ptCount val="1"/>
                <c:pt idx="0">
                  <c:v>K2T1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0295C048-6A96-413E-94E9-04773EB7F7E2}" type="VALUE">
                      <a:rPr lang="en-US"/>
                      <a:pPr/>
                      <a:t>[VALUE]</a:t>
                    </a:fld>
                    <a:r>
                      <a:rPr lang="en-US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CDFD-4E1E-AE8A-B19B0E875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finish!$N$106:$O$106</c:f>
              <c:numCache>
                <c:formatCode>0.000</c:formatCode>
                <c:ptCount val="2"/>
                <c:pt idx="0">
                  <c:v>0.51249200000000006</c:v>
                </c:pt>
                <c:pt idx="1">
                  <c:v>0.46768933333333335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DFD-4E1E-AE8A-B19B0E875F49}"/>
            </c:ext>
          </c:extLst>
        </c:ser>
        <c:ser>
          <c:idx val="8"/>
          <c:order val="8"/>
          <c:tx>
            <c:strRef>
              <c:f>finish!$M$107</c:f>
              <c:strCache>
                <c:ptCount val="1"/>
                <c:pt idx="0">
                  <c:v>K2T2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fld id="{91EF0809-0240-4926-BB47-7196350ACC5E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CDFD-4E1E-AE8A-B19B0E875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finish!$N$107:$O$107</c:f>
              <c:numCache>
                <c:formatCode>0.000</c:formatCode>
                <c:ptCount val="2"/>
                <c:pt idx="0">
                  <c:v>0.55940800000000002</c:v>
                </c:pt>
                <c:pt idx="1">
                  <c:v>0.33053400000000005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DFD-4E1E-AE8A-B19B0E875F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1265212943"/>
        <c:axId val="1265213423"/>
      </c:barChart>
      <c:catAx>
        <c:axId val="1265212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65213423"/>
        <c:crosses val="autoZero"/>
        <c:auto val="1"/>
        <c:lblAlgn val="ctr"/>
        <c:lblOffset val="100"/>
        <c:noMultiLvlLbl val="0"/>
      </c:catAx>
      <c:valAx>
        <c:axId val="1265213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Akumulasi Al di Akar (ppm)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65212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finish!$P$98</c:f>
              <c:strCache>
                <c:ptCount val="1"/>
                <c:pt idx="0">
                  <c:v>Bobot Kering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BD81072-D614-498F-9868-FF39ECAFCA2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3561-44BB-AACA-41C186D2300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7CA1207-8683-447E-9432-7A03E2885978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3561-44BB-AACA-41C186D2300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C7466F3-600E-4834-B111-829FF22B894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3561-44BB-AACA-41C186D2300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3C525E6-FD15-4A0F-8E4D-0A9C78B1C428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3561-44BB-AACA-41C186D2300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96C97EC-7424-4D76-B71B-ED003BB52ACE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3561-44BB-AACA-41C186D2300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36E41EF-9421-47AD-8876-BCBBDB8D0414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3561-44BB-AACA-41C186D2300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C097A94-C4D1-4CA9-A658-086C4BB13EB2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3561-44BB-AACA-41C186D2300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FD78635-B996-45AD-9B2D-D163CBA4C9DA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3561-44BB-AACA-41C186D2300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2659C3CD-7253-4773-B65C-25E0E49F4DCF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3561-44BB-AACA-41C186D230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finish!$M$99:$M$107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finish!$P$99:$P$107</c:f>
              <c:numCache>
                <c:formatCode>0.00</c:formatCode>
                <c:ptCount val="9"/>
                <c:pt idx="0">
                  <c:v>0.93333333333333413</c:v>
                </c:pt>
                <c:pt idx="1">
                  <c:v>0.91666666666666663</c:v>
                </c:pt>
                <c:pt idx="2">
                  <c:v>0.71333333333333415</c:v>
                </c:pt>
                <c:pt idx="3">
                  <c:v>2.4400000000000008</c:v>
                </c:pt>
                <c:pt idx="4">
                  <c:v>2.2466666666666675</c:v>
                </c:pt>
                <c:pt idx="5">
                  <c:v>1.986666666666667</c:v>
                </c:pt>
                <c:pt idx="6">
                  <c:v>2.2566666666666664</c:v>
                </c:pt>
                <c:pt idx="7">
                  <c:v>2.1333333333333333</c:v>
                </c:pt>
                <c:pt idx="8">
                  <c:v>2.3700000000000006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1-44BB-AACA-41C186D2300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01357535"/>
        <c:axId val="1001359935"/>
      </c:barChart>
      <c:catAx>
        <c:axId val="10013575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Perlakuan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01359935"/>
        <c:crosses val="autoZero"/>
        <c:auto val="1"/>
        <c:lblAlgn val="ctr"/>
        <c:lblOffset val="100"/>
        <c:noMultiLvlLbl val="0"/>
      </c:catAx>
      <c:valAx>
        <c:axId val="1001359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Bobot Kering</a:t>
                </a:r>
                <a:r>
                  <a:rPr lang="en-ID" baseline="0"/>
                  <a:t> Tanaman (g)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ID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01357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finish!$M$99</c:f>
              <c:strCache>
                <c:ptCount val="1"/>
                <c:pt idx="0">
                  <c:v>K0T0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9.0245588802725062E-3"/>
                </c:manualLayout>
              </c:layout>
              <c:tx>
                <c:rich>
                  <a:bodyPr/>
                  <a:lstStyle/>
                  <a:p>
                    <a:fld id="{9B49C249-40E7-417B-8B5E-E13E31B307CF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01C5-48E6-9E4A-E6910DD45B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3C264AB-D682-4571-8620-9C6BF91C0EDA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01C5-48E6-9E4A-E6910DD45B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finish!$Q$99:$R$99</c:f>
              <c:numCache>
                <c:formatCode>0.000</c:formatCode>
                <c:ptCount val="2"/>
                <c:pt idx="0">
                  <c:v>0.15470466666666668</c:v>
                </c:pt>
                <c:pt idx="1">
                  <c:v>0.16970933333333335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5-48E6-9E4A-E6910DD45B3A}"/>
            </c:ext>
          </c:extLst>
        </c:ser>
        <c:ser>
          <c:idx val="1"/>
          <c:order val="1"/>
          <c:tx>
            <c:strRef>
              <c:f>finish!$M$100</c:f>
              <c:strCache>
                <c:ptCount val="1"/>
                <c:pt idx="0">
                  <c:v>K0T1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9.024558880272527E-3"/>
                </c:manualLayout>
              </c:layout>
              <c:tx>
                <c:rich>
                  <a:bodyPr/>
                  <a:lstStyle/>
                  <a:p>
                    <a:fld id="{71ECCAE4-4294-4D98-A389-AFA39D3B2FCE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01C5-48E6-9E4A-E6910DD45B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020B834-0211-4800-8804-E41CA15501F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01C5-48E6-9E4A-E6910DD45B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finish!$Q$100:$R$100</c:f>
              <c:numCache>
                <c:formatCode>0.000</c:formatCode>
                <c:ptCount val="2"/>
                <c:pt idx="0">
                  <c:v>0.16484866666666667</c:v>
                </c:pt>
                <c:pt idx="1">
                  <c:v>0.16189000000000001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C5-48E6-9E4A-E6910DD45B3A}"/>
            </c:ext>
          </c:extLst>
        </c:ser>
        <c:ser>
          <c:idx val="2"/>
          <c:order val="2"/>
          <c:tx>
            <c:strRef>
              <c:f>finish!$M$101</c:f>
              <c:strCache>
                <c:ptCount val="1"/>
                <c:pt idx="0">
                  <c:v>K0T2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2B0B7CB-251C-40F2-8D33-0F6E606EA972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01C5-48E6-9E4A-E6910DD45B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2AC8821-9709-4E4B-BA2D-D9CBF78BD96B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4-01C5-48E6-9E4A-E6910DD45B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finish!$Q$101:$R$101</c:f>
              <c:numCache>
                <c:formatCode>0.000</c:formatCode>
                <c:ptCount val="2"/>
                <c:pt idx="0">
                  <c:v>0.1714</c:v>
                </c:pt>
                <c:pt idx="1">
                  <c:v>0.18048733333333336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5-48E6-9E4A-E6910DD45B3A}"/>
            </c:ext>
          </c:extLst>
        </c:ser>
        <c:ser>
          <c:idx val="3"/>
          <c:order val="3"/>
          <c:tx>
            <c:strRef>
              <c:f>finish!$M$102</c:f>
              <c:strCache>
                <c:ptCount val="1"/>
                <c:pt idx="0">
                  <c:v>K1T0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5385618073146435E-17"/>
                  <c:y val="-1.8049117760545054E-2"/>
                </c:manualLayout>
              </c:layout>
              <c:tx>
                <c:rich>
                  <a:bodyPr/>
                  <a:lstStyle/>
                  <a:p>
                    <a:fld id="{DFCB7377-2F7E-4A4D-B943-939808ED5E91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01C5-48E6-9E4A-E6910DD45B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D867987-91C0-43CF-93ED-D4F0F6575D6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01C5-48E6-9E4A-E6910DD45B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finish!$Q$102:$R$102</c:f>
              <c:numCache>
                <c:formatCode>0.000</c:formatCode>
                <c:ptCount val="2"/>
                <c:pt idx="0">
                  <c:v>0.17456999999999998</c:v>
                </c:pt>
                <c:pt idx="1">
                  <c:v>0.16484866666666667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C5-48E6-9E4A-E6910DD45B3A}"/>
            </c:ext>
          </c:extLst>
        </c:ser>
        <c:ser>
          <c:idx val="4"/>
          <c:order val="4"/>
          <c:tx>
            <c:strRef>
              <c:f>finish!$M$103</c:f>
              <c:strCache>
                <c:ptCount val="1"/>
                <c:pt idx="0">
                  <c:v>K1T1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5705818431878897E-17"/>
                  <c:y val="2.7683893532541068E-2"/>
                </c:manualLayout>
              </c:layout>
              <c:tx>
                <c:rich>
                  <a:bodyPr/>
                  <a:lstStyle/>
                  <a:p>
                    <a:fld id="{893D3007-C044-4949-947B-C6BB708A14D6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01C5-48E6-9E4A-E6910DD45B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19F355F-0E31-4A45-9F11-FE40A422B02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01C5-48E6-9E4A-E6910DD45B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finish!$Q$103:$R$103</c:f>
              <c:numCache>
                <c:formatCode>0.000</c:formatCode>
                <c:ptCount val="2"/>
                <c:pt idx="0">
                  <c:v>0.17478133333333332</c:v>
                </c:pt>
                <c:pt idx="1">
                  <c:v>0.17203400000000002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C5-48E6-9E4A-E6910DD45B3A}"/>
            </c:ext>
          </c:extLst>
        </c:ser>
        <c:ser>
          <c:idx val="5"/>
          <c:order val="5"/>
          <c:tx>
            <c:strRef>
              <c:f>finish!$M$104</c:f>
              <c:strCache>
                <c:ptCount val="1"/>
                <c:pt idx="0">
                  <c:v>K1T2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A171A55-E88F-4F28-AE7F-698B9281A2B8}" type="VALUE">
                      <a:rPr lang="en-US"/>
                      <a:pPr/>
                      <a:t>[VALUE]</a:t>
                    </a:fld>
                    <a:r>
                      <a:rPr lang="en-US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01C5-48E6-9E4A-E6910DD45B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88F4FA8-5919-436F-B85B-B9FD247E8036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01C5-48E6-9E4A-E6910DD45B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finish!$Q$104:$R$104</c:f>
              <c:numCache>
                <c:formatCode>0.000</c:formatCode>
                <c:ptCount val="2"/>
                <c:pt idx="0">
                  <c:v>0.17731733333333333</c:v>
                </c:pt>
                <c:pt idx="1">
                  <c:v>0.16822999999999999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C5-48E6-9E4A-E6910DD45B3A}"/>
            </c:ext>
          </c:extLst>
        </c:ser>
        <c:ser>
          <c:idx val="6"/>
          <c:order val="6"/>
          <c:tx>
            <c:strRef>
              <c:f>finish!$M$105</c:f>
              <c:strCache>
                <c:ptCount val="1"/>
                <c:pt idx="0">
                  <c:v>K2T0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7703BDA-8322-400A-8366-F1B82D3DBBF0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01C5-48E6-9E4A-E6910DD45B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5F1EE95-E2DF-44F5-B576-3E428B9195C1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01C5-48E6-9E4A-E6910DD45B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finish!$Q$105:$R$105</c:f>
              <c:numCache>
                <c:formatCode>0.000</c:formatCode>
                <c:ptCount val="2"/>
                <c:pt idx="0">
                  <c:v>0.15301400000000001</c:v>
                </c:pt>
                <c:pt idx="1">
                  <c:v>0.17182266666666668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1C5-48E6-9E4A-E6910DD45B3A}"/>
            </c:ext>
          </c:extLst>
        </c:ser>
        <c:ser>
          <c:idx val="7"/>
          <c:order val="7"/>
          <c:tx>
            <c:strRef>
              <c:f>finish!$M$106</c:f>
              <c:strCache>
                <c:ptCount val="1"/>
                <c:pt idx="0">
                  <c:v>K2T1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62A2AE5-FC73-477B-A19F-AD0CFE95AC08}" type="VALUE">
                      <a:rPr lang="en-US"/>
                      <a:pPr/>
                      <a:t>[VALUE]</a:t>
                    </a:fld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01C5-48E6-9E4A-E6910DD45B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F2C4949-ED15-4DD5-9B47-37538D8D24D5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01C5-48E6-9E4A-E6910DD45B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finish!$Q$106:$R$106</c:f>
              <c:numCache>
                <c:formatCode>0.000</c:formatCode>
                <c:ptCount val="2"/>
                <c:pt idx="0">
                  <c:v>0.17245666666666667</c:v>
                </c:pt>
                <c:pt idx="1">
                  <c:v>0.16992066666666669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1C5-48E6-9E4A-E6910DD45B3A}"/>
            </c:ext>
          </c:extLst>
        </c:ser>
        <c:ser>
          <c:idx val="8"/>
          <c:order val="8"/>
          <c:tx>
            <c:strRef>
              <c:f>finish!$M$107</c:f>
              <c:strCache>
                <c:ptCount val="1"/>
                <c:pt idx="0">
                  <c:v>K2T2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9D9323B-AD5F-45F0-82C4-FF21DB5D482E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01C5-48E6-9E4A-E6910DD45B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7B38FD4-91F3-4945-8B91-7CD08518F6F7}" type="VALUE">
                      <a:rPr lang="en-US"/>
                      <a:pPr/>
                      <a:t>[VALUE]</a:t>
                    </a:fld>
                    <a:r>
                      <a:rPr lang="en-US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01C5-48E6-9E4A-E6910DD45B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finish!$Q$107:$R$107</c:f>
              <c:numCache>
                <c:formatCode>0.000</c:formatCode>
                <c:ptCount val="2"/>
                <c:pt idx="0">
                  <c:v>0.14878733333333335</c:v>
                </c:pt>
                <c:pt idx="1">
                  <c:v>0.17541533333333334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1C5-48E6-9E4A-E6910DD45B3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1198231647"/>
        <c:axId val="1198217727"/>
      </c:barChart>
      <c:catAx>
        <c:axId val="119823164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98217727"/>
        <c:crosses val="autoZero"/>
        <c:auto val="1"/>
        <c:lblAlgn val="ctr"/>
        <c:lblOffset val="100"/>
        <c:noMultiLvlLbl val="0"/>
      </c:catAx>
      <c:valAx>
        <c:axId val="1198217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Al di Tanah (ppm)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98231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finish!$M$99</c:f>
              <c:strCache>
                <c:ptCount val="1"/>
                <c:pt idx="0">
                  <c:v>K0T0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finish!$N$99:$O$99</c:f>
              <c:numCache>
                <c:formatCode>0.000</c:formatCode>
                <c:ptCount val="2"/>
                <c:pt idx="0">
                  <c:v>0.13019</c:v>
                </c:pt>
                <c:pt idx="1">
                  <c:v>0.33011133333333337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6B-4E71-86BD-D841C65395BB}"/>
            </c:ext>
          </c:extLst>
        </c:ser>
        <c:ser>
          <c:idx val="1"/>
          <c:order val="1"/>
          <c:tx>
            <c:strRef>
              <c:f>finish!$M$100</c:f>
              <c:strCache>
                <c:ptCount val="1"/>
                <c:pt idx="0">
                  <c:v>K0T1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finish!$N$100:$O$100</c:f>
              <c:numCache>
                <c:formatCode>0.000</c:formatCode>
                <c:ptCount val="2"/>
                <c:pt idx="0">
                  <c:v>0.19612600000000002</c:v>
                </c:pt>
                <c:pt idx="1">
                  <c:v>0.21430066666666667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6B-4E71-86BD-D841C65395BB}"/>
            </c:ext>
          </c:extLst>
        </c:ser>
        <c:ser>
          <c:idx val="2"/>
          <c:order val="2"/>
          <c:tx>
            <c:strRef>
              <c:f>finish!$M$101</c:f>
              <c:strCache>
                <c:ptCount val="1"/>
                <c:pt idx="0">
                  <c:v>K0T2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finish!$N$101:$O$101</c:f>
              <c:numCache>
                <c:formatCode>0.000</c:formatCode>
                <c:ptCount val="2"/>
                <c:pt idx="0">
                  <c:v>0.37935199999999997</c:v>
                </c:pt>
                <c:pt idx="1">
                  <c:v>0.17414733333333335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6B-4E71-86BD-D841C65395BB}"/>
            </c:ext>
          </c:extLst>
        </c:ser>
        <c:ser>
          <c:idx val="3"/>
          <c:order val="3"/>
          <c:tx>
            <c:strRef>
              <c:f>finish!$M$102</c:f>
              <c:strCache>
                <c:ptCount val="1"/>
                <c:pt idx="0">
                  <c:v>K1T0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finish!$N$102:$O$102</c:f>
              <c:numCache>
                <c:formatCode>0.000</c:formatCode>
                <c:ptCount val="2"/>
                <c:pt idx="0">
                  <c:v>0.44655600000000001</c:v>
                </c:pt>
                <c:pt idx="1">
                  <c:v>0.25952599999999998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6B-4E71-86BD-D841C65395BB}"/>
            </c:ext>
          </c:extLst>
        </c:ser>
        <c:ser>
          <c:idx val="4"/>
          <c:order val="4"/>
          <c:tx>
            <c:strRef>
              <c:f>finish!$M$103</c:f>
              <c:strCache>
                <c:ptCount val="1"/>
                <c:pt idx="0">
                  <c:v>K1T1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finish!$N$103:$O$103</c:f>
              <c:numCache>
                <c:formatCode>0.000</c:formatCode>
                <c:ptCount val="2"/>
                <c:pt idx="0">
                  <c:v>0.52327000000000001</c:v>
                </c:pt>
                <c:pt idx="1">
                  <c:v>0.22317666666666669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36B-4E71-86BD-D841C65395BB}"/>
            </c:ext>
          </c:extLst>
        </c:ser>
        <c:ser>
          <c:idx val="5"/>
          <c:order val="5"/>
          <c:tx>
            <c:strRef>
              <c:f>finish!$M$104</c:f>
              <c:strCache>
                <c:ptCount val="1"/>
                <c:pt idx="0">
                  <c:v>K1T2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finish!$N$104:$O$104</c:f>
              <c:numCache>
                <c:formatCode>0.000</c:formatCode>
                <c:ptCount val="2"/>
                <c:pt idx="0">
                  <c:v>0.56384599999999996</c:v>
                </c:pt>
                <c:pt idx="1">
                  <c:v>0.20077533333333333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6B-4E71-86BD-D841C65395BB}"/>
            </c:ext>
          </c:extLst>
        </c:ser>
        <c:ser>
          <c:idx val="6"/>
          <c:order val="6"/>
          <c:tx>
            <c:strRef>
              <c:f>finish!$M$105</c:f>
              <c:strCache>
                <c:ptCount val="1"/>
                <c:pt idx="0">
                  <c:v>K2T0</c:v>
                </c:pt>
              </c:strCache>
            </c:strRef>
          </c:tx>
          <c:spPr>
            <a:ln w="2857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>
                    <a:lumMod val="20000"/>
                    <a:lumOff val="80000"/>
                  </a:schemeClr>
                </a:solidFill>
              </a:ln>
              <a:effectLst/>
            </c:spPr>
          </c:marker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finish!$N$105:$O$105</c:f>
              <c:numCache>
                <c:formatCode>0.000</c:formatCode>
                <c:ptCount val="2"/>
                <c:pt idx="0">
                  <c:v>0.35969800000000002</c:v>
                </c:pt>
                <c:pt idx="1">
                  <c:v>0.22465599999999999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36B-4E71-86BD-D841C65395BB}"/>
            </c:ext>
          </c:extLst>
        </c:ser>
        <c:ser>
          <c:idx val="7"/>
          <c:order val="7"/>
          <c:tx>
            <c:strRef>
              <c:f>finish!$M$106</c:f>
              <c:strCache>
                <c:ptCount val="1"/>
                <c:pt idx="0">
                  <c:v>K2T1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finish!$N$106:$O$106</c:f>
              <c:numCache>
                <c:formatCode>0.000</c:formatCode>
                <c:ptCount val="2"/>
                <c:pt idx="0">
                  <c:v>0.51249200000000006</c:v>
                </c:pt>
                <c:pt idx="1">
                  <c:v>0.46768933333333335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36B-4E71-86BD-D841C65395BB}"/>
            </c:ext>
          </c:extLst>
        </c:ser>
        <c:ser>
          <c:idx val="8"/>
          <c:order val="8"/>
          <c:tx>
            <c:strRef>
              <c:f>finish!$M$107</c:f>
              <c:strCache>
                <c:ptCount val="1"/>
                <c:pt idx="0">
                  <c:v>K2T2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finish!$N$98:$O$98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finish!$N$107:$O$107</c:f>
              <c:numCache>
                <c:formatCode>0.000</c:formatCode>
                <c:ptCount val="2"/>
                <c:pt idx="0">
                  <c:v>0.55940800000000002</c:v>
                </c:pt>
                <c:pt idx="1">
                  <c:v>0.33053400000000005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36B-4E71-86BD-D841C6539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0696815"/>
        <c:axId val="1000692495"/>
      </c:lineChart>
      <c:catAx>
        <c:axId val="10006968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00692495"/>
        <c:crosses val="autoZero"/>
        <c:auto val="1"/>
        <c:lblAlgn val="ctr"/>
        <c:lblOffset val="100"/>
        <c:noMultiLvlLbl val="0"/>
      </c:catAx>
      <c:valAx>
        <c:axId val="1000692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Akumulasi Al di Akar (ppm)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00696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finish!$M$99</c:f>
              <c:strCache>
                <c:ptCount val="1"/>
                <c:pt idx="0">
                  <c:v>K0T0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finish!$Q$99:$R$99</c:f>
              <c:numCache>
                <c:formatCode>0.000</c:formatCode>
                <c:ptCount val="2"/>
                <c:pt idx="0">
                  <c:v>0.15470466666666668</c:v>
                </c:pt>
                <c:pt idx="1">
                  <c:v>0.16970933333333335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6B-4AA3-8EE1-1D296C7981B8}"/>
            </c:ext>
          </c:extLst>
        </c:ser>
        <c:ser>
          <c:idx val="1"/>
          <c:order val="1"/>
          <c:tx>
            <c:strRef>
              <c:f>finish!$M$100</c:f>
              <c:strCache>
                <c:ptCount val="1"/>
                <c:pt idx="0">
                  <c:v>K0T1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finish!$Q$100:$R$100</c:f>
              <c:numCache>
                <c:formatCode>0.000</c:formatCode>
                <c:ptCount val="2"/>
                <c:pt idx="0">
                  <c:v>0.16484866666666667</c:v>
                </c:pt>
                <c:pt idx="1">
                  <c:v>0.16189000000000001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6B-4AA3-8EE1-1D296C7981B8}"/>
            </c:ext>
          </c:extLst>
        </c:ser>
        <c:ser>
          <c:idx val="2"/>
          <c:order val="2"/>
          <c:tx>
            <c:strRef>
              <c:f>finish!$M$101</c:f>
              <c:strCache>
                <c:ptCount val="1"/>
                <c:pt idx="0">
                  <c:v>K0T2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finish!$Q$101:$R$101</c:f>
              <c:numCache>
                <c:formatCode>0.000</c:formatCode>
                <c:ptCount val="2"/>
                <c:pt idx="0">
                  <c:v>0.1714</c:v>
                </c:pt>
                <c:pt idx="1">
                  <c:v>0.18048733333333336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6B-4AA3-8EE1-1D296C7981B8}"/>
            </c:ext>
          </c:extLst>
        </c:ser>
        <c:ser>
          <c:idx val="3"/>
          <c:order val="3"/>
          <c:tx>
            <c:strRef>
              <c:f>finish!$M$102</c:f>
              <c:strCache>
                <c:ptCount val="1"/>
                <c:pt idx="0">
                  <c:v>K1T0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finish!$Q$102:$R$102</c:f>
              <c:numCache>
                <c:formatCode>0.000</c:formatCode>
                <c:ptCount val="2"/>
                <c:pt idx="0">
                  <c:v>0.17456999999999998</c:v>
                </c:pt>
                <c:pt idx="1">
                  <c:v>0.16484866666666667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6B-4AA3-8EE1-1D296C7981B8}"/>
            </c:ext>
          </c:extLst>
        </c:ser>
        <c:ser>
          <c:idx val="4"/>
          <c:order val="4"/>
          <c:tx>
            <c:strRef>
              <c:f>finish!$M$103</c:f>
              <c:strCache>
                <c:ptCount val="1"/>
                <c:pt idx="0">
                  <c:v>K1T1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finish!$Q$103:$R$103</c:f>
              <c:numCache>
                <c:formatCode>0.000</c:formatCode>
                <c:ptCount val="2"/>
                <c:pt idx="0">
                  <c:v>0.17478133333333332</c:v>
                </c:pt>
                <c:pt idx="1">
                  <c:v>0.17203400000000002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B6B-4AA3-8EE1-1D296C7981B8}"/>
            </c:ext>
          </c:extLst>
        </c:ser>
        <c:ser>
          <c:idx val="5"/>
          <c:order val="5"/>
          <c:tx>
            <c:strRef>
              <c:f>finish!$M$104</c:f>
              <c:strCache>
                <c:ptCount val="1"/>
                <c:pt idx="0">
                  <c:v>K1T2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finish!$Q$104:$R$104</c:f>
              <c:numCache>
                <c:formatCode>0.000</c:formatCode>
                <c:ptCount val="2"/>
                <c:pt idx="0">
                  <c:v>0.17731733333333333</c:v>
                </c:pt>
                <c:pt idx="1">
                  <c:v>0.16822999999999999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6B-4AA3-8EE1-1D296C7981B8}"/>
            </c:ext>
          </c:extLst>
        </c:ser>
        <c:ser>
          <c:idx val="6"/>
          <c:order val="6"/>
          <c:tx>
            <c:strRef>
              <c:f>finish!$M$105</c:f>
              <c:strCache>
                <c:ptCount val="1"/>
                <c:pt idx="0">
                  <c:v>K2T0</c:v>
                </c:pt>
              </c:strCache>
            </c:strRef>
          </c:tx>
          <c:spPr>
            <a:ln w="2857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>
                    <a:lumMod val="20000"/>
                    <a:lumOff val="80000"/>
                  </a:schemeClr>
                </a:solidFill>
              </a:ln>
              <a:effectLst/>
            </c:spPr>
          </c:marker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finish!$Q$105:$R$105</c:f>
              <c:numCache>
                <c:formatCode>0.000</c:formatCode>
                <c:ptCount val="2"/>
                <c:pt idx="0">
                  <c:v>0.15301400000000001</c:v>
                </c:pt>
                <c:pt idx="1">
                  <c:v>0.17182266666666668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B6B-4AA3-8EE1-1D296C7981B8}"/>
            </c:ext>
          </c:extLst>
        </c:ser>
        <c:ser>
          <c:idx val="7"/>
          <c:order val="7"/>
          <c:tx>
            <c:strRef>
              <c:f>finish!$M$106</c:f>
              <c:strCache>
                <c:ptCount val="1"/>
                <c:pt idx="0">
                  <c:v>K2T1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FF00"/>
              </a:solidFill>
              <a:ln w="9525">
                <a:solidFill>
                  <a:srgbClr val="FFFF00"/>
                </a:solidFill>
              </a:ln>
              <a:effectLst/>
            </c:spPr>
          </c:marker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finish!$Q$106:$R$106</c:f>
              <c:numCache>
                <c:formatCode>0.000</c:formatCode>
                <c:ptCount val="2"/>
                <c:pt idx="0">
                  <c:v>0.17245666666666667</c:v>
                </c:pt>
                <c:pt idx="1">
                  <c:v>0.16992066666666669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B6B-4AA3-8EE1-1D296C7981B8}"/>
            </c:ext>
          </c:extLst>
        </c:ser>
        <c:ser>
          <c:idx val="8"/>
          <c:order val="8"/>
          <c:tx>
            <c:strRef>
              <c:f>finish!$M$107</c:f>
              <c:strCache>
                <c:ptCount val="1"/>
                <c:pt idx="0">
                  <c:v>K2T2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finish!$Q$98:$R$98</c:f>
              <c:numCache>
                <c:formatCode>General</c:formatCode>
                <c:ptCount val="2"/>
                <c:pt idx="0">
                  <c:v>0</c:v>
                </c:pt>
                <c:pt idx="1">
                  <c:v>19</c:v>
                </c:pt>
              </c:numCache>
            </c:numRef>
          </c:cat>
          <c:val>
            <c:numRef>
              <c:f>finish!$Q$107:$R$107</c:f>
              <c:numCache>
                <c:formatCode>0.000</c:formatCode>
                <c:ptCount val="2"/>
                <c:pt idx="0">
                  <c:v>0.14878733333333335</c:v>
                </c:pt>
                <c:pt idx="1">
                  <c:v>0.17541533333333334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B6B-4AA3-8EE1-1D296C798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4742015"/>
        <c:axId val="2144742495"/>
      </c:lineChart>
      <c:catAx>
        <c:axId val="21447420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Hari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44742495"/>
        <c:crosses val="autoZero"/>
        <c:auto val="1"/>
        <c:lblAlgn val="ctr"/>
        <c:lblOffset val="100"/>
        <c:noMultiLvlLbl val="0"/>
      </c:catAx>
      <c:valAx>
        <c:axId val="2144742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Al di Tanah (ppm)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447420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finish!$P$98</c:f>
              <c:strCache>
                <c:ptCount val="1"/>
                <c:pt idx="0">
                  <c:v>Bobot Kering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finish!$M$99:$M$107</c:f>
              <c:strCache>
                <c:ptCount val="9"/>
                <c:pt idx="0">
                  <c:v>K0T0</c:v>
                </c:pt>
                <c:pt idx="1">
                  <c:v>K0T1</c:v>
                </c:pt>
                <c:pt idx="2">
                  <c:v>K0T2</c:v>
                </c:pt>
                <c:pt idx="3">
                  <c:v>K1T0</c:v>
                </c:pt>
                <c:pt idx="4">
                  <c:v>K1T1</c:v>
                </c:pt>
                <c:pt idx="5">
                  <c:v>K1T2</c:v>
                </c:pt>
                <c:pt idx="6">
                  <c:v>K2T0</c:v>
                </c:pt>
                <c:pt idx="7">
                  <c:v>K2T1</c:v>
                </c:pt>
                <c:pt idx="8">
                  <c:v>K2T2</c:v>
                </c:pt>
              </c:strCache>
            </c:strRef>
          </c:cat>
          <c:val>
            <c:numRef>
              <c:f>finish!$P$99:$P$107</c:f>
              <c:numCache>
                <c:formatCode>0.00</c:formatCode>
                <c:ptCount val="9"/>
                <c:pt idx="0">
                  <c:v>0.93333333333333413</c:v>
                </c:pt>
                <c:pt idx="1">
                  <c:v>0.91666666666666663</c:v>
                </c:pt>
                <c:pt idx="2">
                  <c:v>0.71333333333333415</c:v>
                </c:pt>
                <c:pt idx="3">
                  <c:v>2.4400000000000008</c:v>
                </c:pt>
                <c:pt idx="4">
                  <c:v>2.2466666666666675</c:v>
                </c:pt>
                <c:pt idx="5">
                  <c:v>1.986666666666667</c:v>
                </c:pt>
                <c:pt idx="6">
                  <c:v>2.2566666666666664</c:v>
                </c:pt>
                <c:pt idx="7">
                  <c:v>2.1333333333333333</c:v>
                </c:pt>
                <c:pt idx="8">
                  <c:v>2.3700000000000006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BF-45FA-8A07-EB67101D2DE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02268943"/>
        <c:axId val="1002269903"/>
      </c:lineChart>
      <c:catAx>
        <c:axId val="1002268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Perlakuan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02269903"/>
        <c:crosses val="autoZero"/>
        <c:auto val="1"/>
        <c:lblAlgn val="ctr"/>
        <c:lblOffset val="100"/>
        <c:noMultiLvlLbl val="0"/>
      </c:catAx>
      <c:valAx>
        <c:axId val="1002269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ID"/>
                  <a:t>Bobot Kering Tanaman (g)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02268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al!$S$59:$S$62</c15:sqref>
                  </c15:fullRef>
                </c:ext>
              </c:extLst>
              <c:f>al!$S$60:$S$62</c:f>
              <c:strCache>
                <c:ptCount val="3"/>
                <c:pt idx="0">
                  <c:v>P0</c:v>
                </c:pt>
                <c:pt idx="1">
                  <c:v>P1</c:v>
                </c:pt>
                <c:pt idx="2">
                  <c:v>P2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al!$T$59:$T$62</c15:sqref>
                  </c15:fullRef>
                </c:ext>
              </c:extLst>
              <c:f>al!$T$60:$T$62</c:f>
              <c:numCache>
                <c:formatCode>General</c:formatCode>
                <c:ptCount val="3"/>
                <c:pt idx="0">
                  <c:v>0.14604</c:v>
                </c:pt>
                <c:pt idx="1">
                  <c:v>0.16506000000000001</c:v>
                </c:pt>
                <c:pt idx="2">
                  <c:v>0.14413799999999999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76-4705-A0B1-4B9D7D1167B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al!$S$59:$S$62</c15:sqref>
                  </c15:fullRef>
                </c:ext>
              </c:extLst>
              <c:f>al!$S$60:$S$62</c:f>
              <c:strCache>
                <c:ptCount val="3"/>
                <c:pt idx="0">
                  <c:v>P0</c:v>
                </c:pt>
                <c:pt idx="1">
                  <c:v>P1</c:v>
                </c:pt>
                <c:pt idx="2">
                  <c:v>P2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al!$U$59:$U$62</c15:sqref>
                  </c15:fullRef>
                </c:ext>
              </c:extLst>
              <c:f>al!$U$60:$U$62</c:f>
              <c:numCache>
                <c:formatCode>General</c:formatCode>
                <c:ptCount val="3"/>
                <c:pt idx="0">
                  <c:v>0.151112</c:v>
                </c:pt>
                <c:pt idx="1">
                  <c:v>0.15681800000000001</c:v>
                </c:pt>
                <c:pt idx="2">
                  <c:v>0.16125600000000001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76-4705-A0B1-4B9D7D1167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62915328"/>
        <c:axId val="362917248"/>
      </c:barChart>
      <c:catAx>
        <c:axId val="36291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917248"/>
        <c:crosses val="autoZero"/>
        <c:auto val="1"/>
        <c:lblAlgn val="ctr"/>
        <c:lblOffset val="100"/>
        <c:noMultiLvlLbl val="0"/>
      </c:catAx>
      <c:valAx>
        <c:axId val="36291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91532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al!$T$59</c:f>
              <c:strCache>
                <c:ptCount val="1"/>
                <c:pt idx="0">
                  <c:v>0 Hari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al!$S$60:$S$62</c:f>
              <c:strCache>
                <c:ptCount val="3"/>
                <c:pt idx="0">
                  <c:v>P0</c:v>
                </c:pt>
                <c:pt idx="1">
                  <c:v>P1</c:v>
                </c:pt>
                <c:pt idx="2">
                  <c:v>P2</c:v>
                </c:pt>
              </c:strCache>
            </c:strRef>
          </c:cat>
          <c:val>
            <c:numRef>
              <c:f>al!$T$60:$T$62</c:f>
              <c:numCache>
                <c:formatCode>General</c:formatCode>
                <c:ptCount val="3"/>
                <c:pt idx="0">
                  <c:v>0.14604</c:v>
                </c:pt>
                <c:pt idx="1">
                  <c:v>0.16506000000000001</c:v>
                </c:pt>
                <c:pt idx="2">
                  <c:v>0.14413799999999999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B0-46B5-AC84-FEA70DB8C05C}"/>
            </c:ext>
          </c:extLst>
        </c:ser>
        <c:ser>
          <c:idx val="1"/>
          <c:order val="1"/>
          <c:tx>
            <c:strRef>
              <c:f>al!$U$59</c:f>
              <c:strCache>
                <c:ptCount val="1"/>
                <c:pt idx="0">
                  <c:v>19 Hari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al!$S$60:$S$62</c:f>
              <c:strCache>
                <c:ptCount val="3"/>
                <c:pt idx="0">
                  <c:v>P0</c:v>
                </c:pt>
                <c:pt idx="1">
                  <c:v>P1</c:v>
                </c:pt>
                <c:pt idx="2">
                  <c:v>P2</c:v>
                </c:pt>
              </c:strCache>
            </c:strRef>
          </c:cat>
          <c:val>
            <c:numRef>
              <c:f>al!$U$60:$U$62</c:f>
              <c:numCache>
                <c:formatCode>General</c:formatCode>
                <c:ptCount val="3"/>
                <c:pt idx="0">
                  <c:v>0.151112</c:v>
                </c:pt>
                <c:pt idx="1">
                  <c:v>0.15681800000000001</c:v>
                </c:pt>
                <c:pt idx="2">
                  <c:v>0.16125600000000001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B0-46B5-AC84-FEA70DB8C05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70585056"/>
        <c:axId val="1067099248"/>
      </c:barChart>
      <c:catAx>
        <c:axId val="107058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7099248"/>
        <c:crosses val="autoZero"/>
        <c:auto val="1"/>
        <c:lblAlgn val="ctr"/>
        <c:lblOffset val="100"/>
        <c:noMultiLvlLbl val="0"/>
      </c:catAx>
      <c:valAx>
        <c:axId val="106709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PPM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058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.xml"/><Relationship Id="rId13" Type="http://schemas.openxmlformats.org/officeDocument/2006/relationships/chart" Target="../charts/chart18.xml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12" Type="http://schemas.openxmlformats.org/officeDocument/2006/relationships/chart" Target="../charts/chart17.xml"/><Relationship Id="rId17" Type="http://schemas.openxmlformats.org/officeDocument/2006/relationships/chart" Target="../charts/chart22.xml"/><Relationship Id="rId2" Type="http://schemas.openxmlformats.org/officeDocument/2006/relationships/chart" Target="../charts/chart7.xml"/><Relationship Id="rId16" Type="http://schemas.openxmlformats.org/officeDocument/2006/relationships/chart" Target="../charts/chart21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11" Type="http://schemas.openxmlformats.org/officeDocument/2006/relationships/chart" Target="../charts/chart16.xml"/><Relationship Id="rId5" Type="http://schemas.openxmlformats.org/officeDocument/2006/relationships/chart" Target="../charts/chart10.xml"/><Relationship Id="rId15" Type="http://schemas.openxmlformats.org/officeDocument/2006/relationships/chart" Target="../charts/chart20.xml"/><Relationship Id="rId10" Type="http://schemas.openxmlformats.org/officeDocument/2006/relationships/chart" Target="../charts/chart15.xml"/><Relationship Id="rId4" Type="http://schemas.openxmlformats.org/officeDocument/2006/relationships/chart" Target="../charts/chart9.xml"/><Relationship Id="rId9" Type="http://schemas.openxmlformats.org/officeDocument/2006/relationships/chart" Target="../charts/chart14.xml"/><Relationship Id="rId14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367411</xdr:colOff>
      <xdr:row>36</xdr:row>
      <xdr:rowOff>4391</xdr:rowOff>
    </xdr:from>
    <xdr:to>
      <xdr:col>63</xdr:col>
      <xdr:colOff>85244</xdr:colOff>
      <xdr:row>49</xdr:row>
      <xdr:rowOff>293126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889D141-5A85-C6AF-4141-D3C4DC6A3D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46</xdr:col>
      <xdr:colOff>225059</xdr:colOff>
      <xdr:row>49</xdr:row>
      <xdr:rowOff>17957</xdr:rowOff>
    </xdr:from>
    <xdr:to>
      <xdr:col>53</xdr:col>
      <xdr:colOff>476302</xdr:colOff>
      <xdr:row>64</xdr:row>
      <xdr:rowOff>50952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C168742-3631-DFC4-0747-82D99E4214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507090</xdr:colOff>
      <xdr:row>46</xdr:row>
      <xdr:rowOff>172021</xdr:rowOff>
    </xdr:from>
    <xdr:to>
      <xdr:col>31</xdr:col>
      <xdr:colOff>130355</xdr:colOff>
      <xdr:row>62</xdr:row>
      <xdr:rowOff>65143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D40794C-C198-586D-C1CF-3F0D4B26F7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168234</xdr:colOff>
      <xdr:row>34</xdr:row>
      <xdr:rowOff>93023</xdr:rowOff>
    </xdr:from>
    <xdr:to>
      <xdr:col>38</xdr:col>
      <xdr:colOff>138546</xdr:colOff>
      <xdr:row>50</xdr:row>
      <xdr:rowOff>164275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62909E3F-57A9-F0AB-D367-B80F2A9A18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16299</xdr:colOff>
      <xdr:row>57</xdr:row>
      <xdr:rowOff>142311</xdr:rowOff>
    </xdr:from>
    <xdr:to>
      <xdr:col>17</xdr:col>
      <xdr:colOff>383358</xdr:colOff>
      <xdr:row>64</xdr:row>
      <xdr:rowOff>194697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C3774C06-BE3A-8426-ADEF-610E21717F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114440</xdr:colOff>
      <xdr:row>172</xdr:row>
      <xdr:rowOff>71438</xdr:rowOff>
    </xdr:from>
    <xdr:to>
      <xdr:col>25</xdr:col>
      <xdr:colOff>773907</xdr:colOff>
      <xdr:row>187</xdr:row>
      <xdr:rowOff>143774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C434351-7841-A180-6E1D-0A2DDF394E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269002</xdr:colOff>
      <xdr:row>191</xdr:row>
      <xdr:rowOff>52614</xdr:rowOff>
    </xdr:from>
    <xdr:to>
      <xdr:col>12</xdr:col>
      <xdr:colOff>546030</xdr:colOff>
      <xdr:row>204</xdr:row>
      <xdr:rowOff>123231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17227EA-C73B-D7E5-A9C3-9F68ED0D03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153866</xdr:colOff>
      <xdr:row>191</xdr:row>
      <xdr:rowOff>79131</xdr:rowOff>
    </xdr:from>
    <xdr:to>
      <xdr:col>23</xdr:col>
      <xdr:colOff>21981</xdr:colOff>
      <xdr:row>204</xdr:row>
      <xdr:rowOff>155331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4725DEBE-1858-2F56-3932-FC11D74306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595312</xdr:colOff>
      <xdr:row>142</xdr:row>
      <xdr:rowOff>40341</xdr:rowOff>
    </xdr:from>
    <xdr:to>
      <xdr:col>27</xdr:col>
      <xdr:colOff>956734</xdr:colOff>
      <xdr:row>155</xdr:row>
      <xdr:rowOff>161365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F16ACAA-18BC-9BE2-7ADB-26A33EE546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595313</xdr:colOff>
      <xdr:row>156</xdr:row>
      <xdr:rowOff>92635</xdr:rowOff>
    </xdr:from>
    <xdr:to>
      <xdr:col>28</xdr:col>
      <xdr:colOff>0</xdr:colOff>
      <xdr:row>170</xdr:row>
      <xdr:rowOff>11953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676775A-99A0-4297-E17A-79F1694426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644692</xdr:colOff>
      <xdr:row>32</xdr:row>
      <xdr:rowOff>49967</xdr:rowOff>
    </xdr:from>
    <xdr:to>
      <xdr:col>33</xdr:col>
      <xdr:colOff>424721</xdr:colOff>
      <xdr:row>44</xdr:row>
      <xdr:rowOff>87898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0760332-89A8-E5CF-92B7-29D6601707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127763</xdr:colOff>
      <xdr:row>46</xdr:row>
      <xdr:rowOff>4584</xdr:rowOff>
    </xdr:from>
    <xdr:to>
      <xdr:col>27</xdr:col>
      <xdr:colOff>752832</xdr:colOff>
      <xdr:row>59</xdr:row>
      <xdr:rowOff>194225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73F86CE-0101-3F30-F4D0-0724A3CD94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480846</xdr:colOff>
      <xdr:row>46</xdr:row>
      <xdr:rowOff>127960</xdr:rowOff>
    </xdr:from>
    <xdr:to>
      <xdr:col>33</xdr:col>
      <xdr:colOff>138698</xdr:colOff>
      <xdr:row>60</xdr:row>
      <xdr:rowOff>93036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6C6F552C-5B9B-9845-03E6-C56DE1A020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371229</xdr:colOff>
      <xdr:row>75</xdr:row>
      <xdr:rowOff>162169</xdr:rowOff>
    </xdr:from>
    <xdr:to>
      <xdr:col>28</xdr:col>
      <xdr:colOff>9768</xdr:colOff>
      <xdr:row>89</xdr:row>
      <xdr:rowOff>169984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100EB2C6-8FD1-F2B6-AABB-D280697E2E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355168</xdr:colOff>
      <xdr:row>62</xdr:row>
      <xdr:rowOff>60960</xdr:rowOff>
    </xdr:from>
    <xdr:to>
      <xdr:col>33</xdr:col>
      <xdr:colOff>611816</xdr:colOff>
      <xdr:row>72</xdr:row>
      <xdr:rowOff>123622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363A81F1-3585-6395-CC4B-3DC3EFBD53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517768</xdr:colOff>
      <xdr:row>75</xdr:row>
      <xdr:rowOff>191476</xdr:rowOff>
    </xdr:from>
    <xdr:to>
      <xdr:col>33</xdr:col>
      <xdr:colOff>254000</xdr:colOff>
      <xdr:row>90</xdr:row>
      <xdr:rowOff>3907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D0106590-78FE-840F-7448-13EBF71922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19372</xdr:colOff>
      <xdr:row>108</xdr:row>
      <xdr:rowOff>3875</xdr:rowOff>
    </xdr:from>
    <xdr:to>
      <xdr:col>26</xdr:col>
      <xdr:colOff>0</xdr:colOff>
      <xdr:row>122</xdr:row>
      <xdr:rowOff>34871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CF1B10E1-036D-41AD-0F2F-C1703A61A9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22</xdr:col>
      <xdr:colOff>83949</xdr:colOff>
      <xdr:row>91</xdr:row>
      <xdr:rowOff>29706</xdr:rowOff>
    </xdr:from>
    <xdr:to>
      <xdr:col>28</xdr:col>
      <xdr:colOff>381000</xdr:colOff>
      <xdr:row>103</xdr:row>
      <xdr:rowOff>47787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F23C5EC4-FBD7-4EE7-EF75-22DCF5B531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31</xdr:col>
      <xdr:colOff>918294</xdr:colOff>
      <xdr:row>140</xdr:row>
      <xdr:rowOff>1845</xdr:rowOff>
    </xdr:from>
    <xdr:to>
      <xdr:col>39</xdr:col>
      <xdr:colOff>429089</xdr:colOff>
      <xdr:row>154</xdr:row>
      <xdr:rowOff>26295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DB5566D0-33AC-7294-4513-66E9DA18D6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27</xdr:col>
      <xdr:colOff>16051</xdr:colOff>
      <xdr:row>107</xdr:row>
      <xdr:rowOff>165131</xdr:rowOff>
    </xdr:from>
    <xdr:to>
      <xdr:col>31</xdr:col>
      <xdr:colOff>716985</xdr:colOff>
      <xdr:row>121</xdr:row>
      <xdr:rowOff>179058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4B966ECF-5572-BAFE-CD0D-5B61BE57C9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27</xdr:col>
      <xdr:colOff>26678</xdr:colOff>
      <xdr:row>125</xdr:row>
      <xdr:rowOff>93762</xdr:rowOff>
    </xdr:from>
    <xdr:to>
      <xdr:col>31</xdr:col>
      <xdr:colOff>832103</xdr:colOff>
      <xdr:row>136</xdr:row>
      <xdr:rowOff>150436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E49C5A25-9CDF-984F-2510-9D3AEABE09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711200</xdr:colOff>
      <xdr:row>91</xdr:row>
      <xdr:rowOff>186266</xdr:rowOff>
    </xdr:from>
    <xdr:to>
      <xdr:col>33</xdr:col>
      <xdr:colOff>457200</xdr:colOff>
      <xdr:row>103</xdr:row>
      <xdr:rowOff>101600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62660D81-1B65-3318-168F-FF2E473898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353728</xdr:colOff>
      <xdr:row>22</xdr:row>
      <xdr:rowOff>174457</xdr:rowOff>
    </xdr:from>
    <xdr:to>
      <xdr:col>16</xdr:col>
      <xdr:colOff>2019</xdr:colOff>
      <xdr:row>35</xdr:row>
      <xdr:rowOff>306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58D9C2-1E26-41F8-D825-4F6BAF340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78491" y="4606089"/>
          <a:ext cx="5152739" cy="23914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833437</xdr:colOff>
      <xdr:row>41</xdr:row>
      <xdr:rowOff>84931</xdr:rowOff>
    </xdr:from>
    <xdr:to>
      <xdr:col>21</xdr:col>
      <xdr:colOff>825500</xdr:colOff>
      <xdr:row>55</xdr:row>
      <xdr:rowOff>50006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938D602-F321-ED26-049E-00268E3598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169333</xdr:colOff>
      <xdr:row>75</xdr:row>
      <xdr:rowOff>42334</xdr:rowOff>
    </xdr:from>
    <xdr:to>
      <xdr:col>21</xdr:col>
      <xdr:colOff>169333</xdr:colOff>
      <xdr:row>89</xdr:row>
      <xdr:rowOff>177801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CAE366F-28EC-D52D-0BAB-550AA1EEB0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26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opLeftCell="A19" workbookViewId="0">
      <selection activeCell="G5" sqref="G5:I34"/>
    </sheetView>
  </sheetViews>
  <sheetFormatPr defaultRowHeight="14.4" x14ac:dyDescent="0.3"/>
  <cols>
    <col min="1" max="1" width="4" customWidth="1"/>
    <col min="2" max="2" width="14.88671875" customWidth="1"/>
    <col min="3" max="3" width="8.6640625" style="1" customWidth="1"/>
    <col min="4" max="18" width="11.109375" customWidth="1"/>
    <col min="19" max="19" width="32.6640625" customWidth="1"/>
  </cols>
  <sheetData>
    <row r="1" spans="1:20" x14ac:dyDescent="0.3">
      <c r="B1" t="s">
        <v>6</v>
      </c>
      <c r="C1" s="1" t="s">
        <v>8</v>
      </c>
      <c r="D1" t="s">
        <v>34</v>
      </c>
    </row>
    <row r="2" spans="1:20" x14ac:dyDescent="0.3">
      <c r="B2" t="s">
        <v>9</v>
      </c>
      <c r="C2" s="1" t="s">
        <v>8</v>
      </c>
      <c r="D2" s="4">
        <v>30</v>
      </c>
    </row>
    <row r="3" spans="1:20" x14ac:dyDescent="0.3">
      <c r="B3" t="s">
        <v>7</v>
      </c>
      <c r="C3" s="1" t="s">
        <v>8</v>
      </c>
      <c r="D3" s="1">
        <v>1</v>
      </c>
    </row>
    <row r="5" spans="1:20" x14ac:dyDescent="0.3">
      <c r="A5" s="215" t="s">
        <v>0</v>
      </c>
      <c r="B5" s="215" t="s">
        <v>1</v>
      </c>
      <c r="C5" s="215" t="s">
        <v>2</v>
      </c>
      <c r="D5" s="215" t="s">
        <v>33</v>
      </c>
      <c r="E5" s="215"/>
      <c r="F5" s="215"/>
      <c r="G5" s="215" t="s">
        <v>5</v>
      </c>
      <c r="H5" s="215"/>
      <c r="I5" s="215"/>
      <c r="J5" s="275" t="s">
        <v>20</v>
      </c>
      <c r="K5" s="216"/>
      <c r="L5" s="216"/>
      <c r="M5" s="216"/>
      <c r="N5" s="216"/>
      <c r="O5" s="217"/>
      <c r="P5" s="215" t="s">
        <v>10</v>
      </c>
      <c r="Q5" s="215"/>
      <c r="R5" s="215"/>
      <c r="S5" s="2" t="s">
        <v>4</v>
      </c>
      <c r="T5" s="1"/>
    </row>
    <row r="6" spans="1:20" x14ac:dyDescent="0.3">
      <c r="A6" s="215"/>
      <c r="B6" s="215"/>
      <c r="C6" s="215"/>
      <c r="D6" s="215" t="s">
        <v>3</v>
      </c>
      <c r="E6" s="215"/>
      <c r="F6" s="215"/>
      <c r="G6" s="215" t="s">
        <v>3</v>
      </c>
      <c r="H6" s="215"/>
      <c r="I6" s="215"/>
      <c r="J6" s="275" t="s">
        <v>3</v>
      </c>
      <c r="K6" s="216"/>
      <c r="L6" s="216"/>
      <c r="M6" s="216"/>
      <c r="N6" s="216"/>
      <c r="O6" s="217"/>
      <c r="P6" s="215" t="s">
        <v>3</v>
      </c>
      <c r="Q6" s="215"/>
      <c r="R6" s="215"/>
      <c r="S6" s="2"/>
      <c r="T6" s="1"/>
    </row>
    <row r="7" spans="1:20" x14ac:dyDescent="0.3">
      <c r="A7" s="215"/>
      <c r="B7" s="215"/>
      <c r="C7" s="215"/>
      <c r="D7" s="2">
        <v>1</v>
      </c>
      <c r="E7" s="2">
        <v>2</v>
      </c>
      <c r="F7" s="2">
        <v>3</v>
      </c>
      <c r="G7" s="2">
        <v>1</v>
      </c>
      <c r="H7" s="2">
        <v>2</v>
      </c>
      <c r="I7" s="2">
        <v>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1</v>
      </c>
      <c r="Q7" s="2">
        <v>2</v>
      </c>
      <c r="R7" s="2">
        <v>3</v>
      </c>
      <c r="S7" s="2"/>
      <c r="T7" s="1"/>
    </row>
    <row r="8" spans="1:20" ht="22.95" customHeight="1" x14ac:dyDescent="0.3">
      <c r="A8" s="272">
        <v>1</v>
      </c>
      <c r="B8" s="272" t="s">
        <v>11</v>
      </c>
      <c r="C8" s="2">
        <v>1</v>
      </c>
      <c r="D8" s="2">
        <v>7.5</v>
      </c>
      <c r="E8" s="2">
        <v>5</v>
      </c>
      <c r="F8" s="2">
        <v>6.5</v>
      </c>
      <c r="G8" s="2">
        <v>5</v>
      </c>
      <c r="H8" s="2">
        <v>5</v>
      </c>
      <c r="I8" s="2">
        <v>5</v>
      </c>
      <c r="J8" s="2" t="s">
        <v>21</v>
      </c>
      <c r="K8" s="2" t="s">
        <v>21</v>
      </c>
      <c r="L8" s="2" t="s">
        <v>21</v>
      </c>
      <c r="M8" s="2" t="s">
        <v>21</v>
      </c>
      <c r="N8" s="2" t="s">
        <v>21</v>
      </c>
      <c r="O8" s="2" t="s">
        <v>21</v>
      </c>
      <c r="P8" s="2"/>
      <c r="Q8" s="2"/>
      <c r="R8" s="2"/>
      <c r="S8" s="2"/>
      <c r="T8" s="1"/>
    </row>
    <row r="9" spans="1:20" ht="22.95" customHeight="1" x14ac:dyDescent="0.3">
      <c r="A9" s="273"/>
      <c r="B9" s="273"/>
      <c r="C9" s="2">
        <v>2</v>
      </c>
      <c r="D9" s="2">
        <v>5.5</v>
      </c>
      <c r="E9" s="2">
        <v>4</v>
      </c>
      <c r="F9" s="2">
        <v>5</v>
      </c>
      <c r="G9" s="2">
        <v>5</v>
      </c>
      <c r="H9" s="2">
        <v>5</v>
      </c>
      <c r="I9" s="2">
        <v>5</v>
      </c>
      <c r="J9" s="2" t="s">
        <v>21</v>
      </c>
      <c r="K9" s="2" t="s">
        <v>21</v>
      </c>
      <c r="L9" s="2" t="s">
        <v>21</v>
      </c>
      <c r="M9" s="2" t="s">
        <v>21</v>
      </c>
      <c r="N9" s="2" t="s">
        <v>21</v>
      </c>
      <c r="O9" s="2" t="s">
        <v>21</v>
      </c>
      <c r="P9" s="2"/>
      <c r="Q9" s="2"/>
      <c r="R9" s="2"/>
      <c r="S9" s="2"/>
      <c r="T9" s="1"/>
    </row>
    <row r="10" spans="1:20" ht="22.95" customHeight="1" x14ac:dyDescent="0.3">
      <c r="A10" s="274"/>
      <c r="B10" s="274"/>
      <c r="C10" s="2">
        <v>3</v>
      </c>
      <c r="D10" s="2">
        <v>4</v>
      </c>
      <c r="E10" s="2">
        <v>3.5</v>
      </c>
      <c r="F10" s="2">
        <v>4</v>
      </c>
      <c r="G10" s="2">
        <v>5</v>
      </c>
      <c r="H10" s="2">
        <v>6</v>
      </c>
      <c r="I10" s="2">
        <v>5</v>
      </c>
      <c r="J10" s="2" t="s">
        <v>21</v>
      </c>
      <c r="K10" s="2" t="s">
        <v>21</v>
      </c>
      <c r="L10" s="2" t="s">
        <v>21</v>
      </c>
      <c r="M10" s="2" t="s">
        <v>21</v>
      </c>
      <c r="N10" s="2" t="s">
        <v>21</v>
      </c>
      <c r="O10" s="2" t="s">
        <v>21</v>
      </c>
      <c r="P10" s="2"/>
      <c r="Q10" s="2"/>
      <c r="R10" s="2"/>
      <c r="S10" s="2"/>
      <c r="T10" s="1"/>
    </row>
    <row r="11" spans="1:20" ht="22.95" customHeight="1" x14ac:dyDescent="0.3">
      <c r="A11" s="272">
        <v>2</v>
      </c>
      <c r="B11" s="272" t="s">
        <v>12</v>
      </c>
      <c r="C11" s="2">
        <v>1</v>
      </c>
      <c r="D11" s="2">
        <v>3</v>
      </c>
      <c r="E11" s="2">
        <v>4</v>
      </c>
      <c r="F11" s="2">
        <v>5</v>
      </c>
      <c r="G11" s="2">
        <v>5</v>
      </c>
      <c r="H11" s="2">
        <v>5</v>
      </c>
      <c r="I11" s="2">
        <v>5</v>
      </c>
      <c r="J11" s="2" t="s">
        <v>32</v>
      </c>
      <c r="K11" s="2" t="s">
        <v>22</v>
      </c>
      <c r="L11" s="2" t="s">
        <v>32</v>
      </c>
      <c r="M11" s="2" t="s">
        <v>22</v>
      </c>
      <c r="N11" s="2" t="s">
        <v>32</v>
      </c>
      <c r="O11" s="2" t="s">
        <v>22</v>
      </c>
      <c r="P11" s="2"/>
      <c r="Q11" s="2"/>
      <c r="R11" s="2"/>
      <c r="S11" s="2"/>
      <c r="T11" s="1"/>
    </row>
    <row r="12" spans="1:20" ht="22.95" customHeight="1" x14ac:dyDescent="0.3">
      <c r="A12" s="273"/>
      <c r="B12" s="273"/>
      <c r="C12" s="2">
        <v>2</v>
      </c>
      <c r="D12" s="2">
        <v>4</v>
      </c>
      <c r="E12" s="2">
        <v>3</v>
      </c>
      <c r="F12" s="2">
        <v>3</v>
      </c>
      <c r="G12" s="2">
        <v>5</v>
      </c>
      <c r="H12" s="2">
        <v>5</v>
      </c>
      <c r="I12" s="2">
        <v>6</v>
      </c>
      <c r="J12" s="2" t="s">
        <v>32</v>
      </c>
      <c r="K12" s="2" t="s">
        <v>22</v>
      </c>
      <c r="L12" s="2" t="s">
        <v>30</v>
      </c>
      <c r="M12" s="2" t="s">
        <v>22</v>
      </c>
      <c r="N12" s="2" t="s">
        <v>32</v>
      </c>
      <c r="O12" s="2" t="s">
        <v>22</v>
      </c>
      <c r="P12" s="2"/>
      <c r="Q12" s="2"/>
      <c r="R12" s="2"/>
      <c r="S12" s="2"/>
      <c r="T12" s="1"/>
    </row>
    <row r="13" spans="1:20" ht="22.95" customHeight="1" x14ac:dyDescent="0.3">
      <c r="A13" s="274"/>
      <c r="B13" s="274"/>
      <c r="C13" s="2">
        <v>3</v>
      </c>
      <c r="D13" s="2">
        <v>3</v>
      </c>
      <c r="E13" s="2">
        <v>4</v>
      </c>
      <c r="F13" s="2">
        <v>4</v>
      </c>
      <c r="G13" s="2">
        <v>6</v>
      </c>
      <c r="H13" s="2">
        <v>6</v>
      </c>
      <c r="I13" s="2">
        <v>5</v>
      </c>
      <c r="J13" s="2" t="s">
        <v>32</v>
      </c>
      <c r="K13" s="2" t="s">
        <v>22</v>
      </c>
      <c r="L13" s="2" t="s">
        <v>32</v>
      </c>
      <c r="M13" s="2" t="s">
        <v>22</v>
      </c>
      <c r="N13" s="2" t="s">
        <v>30</v>
      </c>
      <c r="O13" s="2" t="s">
        <v>22</v>
      </c>
      <c r="P13" s="2"/>
      <c r="Q13" s="2"/>
      <c r="R13" s="2"/>
      <c r="S13" s="2"/>
      <c r="T13" s="1"/>
    </row>
    <row r="14" spans="1:20" ht="22.95" customHeight="1" x14ac:dyDescent="0.3">
      <c r="A14" s="272">
        <v>3</v>
      </c>
      <c r="B14" s="272" t="s">
        <v>13</v>
      </c>
      <c r="C14" s="2">
        <v>1</v>
      </c>
      <c r="D14" s="2">
        <v>6</v>
      </c>
      <c r="E14" s="2">
        <v>4</v>
      </c>
      <c r="F14" s="2">
        <v>4</v>
      </c>
      <c r="G14" s="2">
        <v>5</v>
      </c>
      <c r="H14" s="2">
        <v>5</v>
      </c>
      <c r="I14" s="2">
        <v>5</v>
      </c>
      <c r="J14" s="2" t="s">
        <v>30</v>
      </c>
      <c r="K14" s="2" t="s">
        <v>22</v>
      </c>
      <c r="L14" s="2" t="s">
        <v>30</v>
      </c>
      <c r="M14" s="2" t="s">
        <v>22</v>
      </c>
      <c r="N14" s="2" t="s">
        <v>30</v>
      </c>
      <c r="O14" s="2" t="s">
        <v>22</v>
      </c>
      <c r="P14" s="2"/>
      <c r="Q14" s="2"/>
      <c r="R14" s="2"/>
      <c r="S14" s="2"/>
      <c r="T14" s="1"/>
    </row>
    <row r="15" spans="1:20" ht="22.95" customHeight="1" x14ac:dyDescent="0.3">
      <c r="A15" s="273"/>
      <c r="B15" s="273"/>
      <c r="C15" s="2">
        <v>2</v>
      </c>
      <c r="D15" s="2">
        <v>5</v>
      </c>
      <c r="E15" s="2">
        <v>5</v>
      </c>
      <c r="F15" s="2">
        <v>4</v>
      </c>
      <c r="G15" s="2">
        <v>5</v>
      </c>
      <c r="H15" s="2">
        <v>5</v>
      </c>
      <c r="I15" s="2">
        <v>5</v>
      </c>
      <c r="J15" s="2" t="s">
        <v>30</v>
      </c>
      <c r="K15" s="2" t="s">
        <v>22</v>
      </c>
      <c r="L15" s="2" t="s">
        <v>30</v>
      </c>
      <c r="M15" s="2" t="s">
        <v>22</v>
      </c>
      <c r="N15" s="2" t="s">
        <v>30</v>
      </c>
      <c r="O15" s="2" t="s">
        <v>22</v>
      </c>
      <c r="P15" s="2"/>
      <c r="Q15" s="2"/>
      <c r="R15" s="2"/>
      <c r="S15" s="2"/>
      <c r="T15" s="1"/>
    </row>
    <row r="16" spans="1:20" ht="22.95" customHeight="1" x14ac:dyDescent="0.3">
      <c r="A16" s="274"/>
      <c r="B16" s="274"/>
      <c r="C16" s="2">
        <v>3</v>
      </c>
      <c r="D16" s="2">
        <v>5.5</v>
      </c>
      <c r="E16" s="2">
        <v>4</v>
      </c>
      <c r="F16" s="2">
        <v>3</v>
      </c>
      <c r="G16" s="2">
        <v>5</v>
      </c>
      <c r="H16" s="2">
        <v>5</v>
      </c>
      <c r="I16" s="2">
        <v>5</v>
      </c>
      <c r="J16" s="2" t="s">
        <v>30</v>
      </c>
      <c r="K16" s="2" t="s">
        <v>22</v>
      </c>
      <c r="L16" s="2" t="s">
        <v>32</v>
      </c>
      <c r="M16" s="2" t="s">
        <v>22</v>
      </c>
      <c r="N16" s="2" t="s">
        <v>32</v>
      </c>
      <c r="O16" s="2" t="s">
        <v>22</v>
      </c>
      <c r="P16" s="2"/>
      <c r="Q16" s="2"/>
      <c r="R16" s="2"/>
      <c r="S16" s="2"/>
      <c r="T16" s="1"/>
    </row>
    <row r="17" spans="1:20" ht="22.95" customHeight="1" x14ac:dyDescent="0.3">
      <c r="A17" s="272">
        <v>4</v>
      </c>
      <c r="B17" s="272" t="s">
        <v>14</v>
      </c>
      <c r="C17" s="2">
        <v>1</v>
      </c>
      <c r="D17" s="2">
        <v>5</v>
      </c>
      <c r="E17" s="2">
        <v>4</v>
      </c>
      <c r="F17" s="2">
        <v>4.5</v>
      </c>
      <c r="G17" s="2">
        <v>5</v>
      </c>
      <c r="H17" s="2">
        <v>6</v>
      </c>
      <c r="I17" s="2">
        <v>5</v>
      </c>
      <c r="J17" s="2" t="s">
        <v>30</v>
      </c>
      <c r="K17" s="2" t="s">
        <v>22</v>
      </c>
      <c r="L17" s="2" t="s">
        <v>30</v>
      </c>
      <c r="M17" s="2" t="s">
        <v>22</v>
      </c>
      <c r="N17" s="2" t="s">
        <v>30</v>
      </c>
      <c r="O17" s="2" t="s">
        <v>22</v>
      </c>
      <c r="P17" s="2"/>
      <c r="Q17" s="2"/>
      <c r="R17" s="2"/>
      <c r="S17" s="2"/>
      <c r="T17" s="1"/>
    </row>
    <row r="18" spans="1:20" ht="22.95" customHeight="1" x14ac:dyDescent="0.3">
      <c r="A18" s="273"/>
      <c r="B18" s="273"/>
      <c r="C18" s="2">
        <v>2</v>
      </c>
      <c r="D18" s="2">
        <v>4</v>
      </c>
      <c r="E18" s="2">
        <v>3</v>
      </c>
      <c r="F18" s="2">
        <v>4</v>
      </c>
      <c r="G18" s="2">
        <v>5</v>
      </c>
      <c r="H18" s="2">
        <v>5</v>
      </c>
      <c r="I18" s="2">
        <v>5</v>
      </c>
      <c r="J18" s="2" t="s">
        <v>30</v>
      </c>
      <c r="K18" s="2" t="s">
        <v>22</v>
      </c>
      <c r="L18" s="2" t="s">
        <v>30</v>
      </c>
      <c r="M18" s="2" t="s">
        <v>22</v>
      </c>
      <c r="N18" s="2" t="s">
        <v>30</v>
      </c>
      <c r="O18" s="2" t="s">
        <v>22</v>
      </c>
      <c r="P18" s="2"/>
      <c r="Q18" s="2"/>
      <c r="R18" s="2"/>
      <c r="S18" s="2"/>
      <c r="T18" s="1"/>
    </row>
    <row r="19" spans="1:20" ht="22.95" customHeight="1" x14ac:dyDescent="0.3">
      <c r="A19" s="274"/>
      <c r="B19" s="274"/>
      <c r="C19" s="2">
        <v>3</v>
      </c>
      <c r="D19" s="2">
        <v>4.5</v>
      </c>
      <c r="E19" s="2">
        <v>4</v>
      </c>
      <c r="F19" s="2">
        <v>3</v>
      </c>
      <c r="G19" s="2">
        <v>6</v>
      </c>
      <c r="H19" s="2">
        <v>6</v>
      </c>
      <c r="I19" s="2">
        <v>6</v>
      </c>
      <c r="J19" s="2" t="s">
        <v>30</v>
      </c>
      <c r="K19" s="2" t="s">
        <v>22</v>
      </c>
      <c r="L19" s="2" t="s">
        <v>32</v>
      </c>
      <c r="M19" s="2" t="s">
        <v>22</v>
      </c>
      <c r="N19" s="2" t="s">
        <v>31</v>
      </c>
      <c r="O19" s="2" t="s">
        <v>22</v>
      </c>
      <c r="P19" s="2"/>
      <c r="Q19" s="2"/>
      <c r="R19" s="2"/>
      <c r="S19" s="2"/>
      <c r="T19" s="1"/>
    </row>
    <row r="20" spans="1:20" ht="22.95" customHeight="1" x14ac:dyDescent="0.3">
      <c r="A20" s="272">
        <v>5</v>
      </c>
      <c r="B20" s="272" t="s">
        <v>15</v>
      </c>
      <c r="C20" s="2">
        <v>1</v>
      </c>
      <c r="D20" s="2">
        <v>3</v>
      </c>
      <c r="E20" s="2">
        <v>4</v>
      </c>
      <c r="F20" s="2">
        <v>3</v>
      </c>
      <c r="G20" s="2">
        <v>5</v>
      </c>
      <c r="H20" s="2">
        <v>5</v>
      </c>
      <c r="I20" s="2">
        <v>5</v>
      </c>
      <c r="J20" s="2" t="s">
        <v>31</v>
      </c>
      <c r="K20" s="2" t="s">
        <v>23</v>
      </c>
      <c r="L20" s="2" t="s">
        <v>31</v>
      </c>
      <c r="M20" s="2" t="s">
        <v>23</v>
      </c>
      <c r="N20" s="2" t="s">
        <v>31</v>
      </c>
      <c r="O20" s="2" t="s">
        <v>23</v>
      </c>
      <c r="P20" s="2"/>
      <c r="Q20" s="2"/>
      <c r="R20" s="2"/>
      <c r="S20" s="2"/>
      <c r="T20" s="1"/>
    </row>
    <row r="21" spans="1:20" ht="22.95" customHeight="1" x14ac:dyDescent="0.3">
      <c r="A21" s="273"/>
      <c r="B21" s="273"/>
      <c r="C21" s="2">
        <v>2</v>
      </c>
      <c r="D21" s="2">
        <v>4</v>
      </c>
      <c r="E21" s="2">
        <v>4</v>
      </c>
      <c r="F21" s="2">
        <v>3.5</v>
      </c>
      <c r="G21" s="2">
        <v>5</v>
      </c>
      <c r="H21" s="2">
        <v>5</v>
      </c>
      <c r="I21" s="2">
        <v>5</v>
      </c>
      <c r="J21" s="2" t="s">
        <v>31</v>
      </c>
      <c r="K21" s="2" t="s">
        <v>23</v>
      </c>
      <c r="L21" s="2" t="s">
        <v>31</v>
      </c>
      <c r="M21" s="2" t="s">
        <v>23</v>
      </c>
      <c r="N21" s="2" t="s">
        <v>30</v>
      </c>
      <c r="O21" s="2" t="s">
        <v>23</v>
      </c>
      <c r="P21" s="2"/>
      <c r="Q21" s="2"/>
      <c r="R21" s="2"/>
      <c r="S21" s="2"/>
      <c r="T21" s="1"/>
    </row>
    <row r="22" spans="1:20" ht="22.95" customHeight="1" x14ac:dyDescent="0.3">
      <c r="A22" s="274"/>
      <c r="B22" s="274"/>
      <c r="C22" s="2">
        <v>3</v>
      </c>
      <c r="D22" s="2">
        <v>5</v>
      </c>
      <c r="E22" s="2">
        <v>3</v>
      </c>
      <c r="F22" s="2">
        <v>4</v>
      </c>
      <c r="G22" s="2">
        <v>6</v>
      </c>
      <c r="H22" s="2">
        <v>5</v>
      </c>
      <c r="I22" s="2">
        <v>5</v>
      </c>
      <c r="J22" s="2" t="s">
        <v>31</v>
      </c>
      <c r="K22" s="2" t="s">
        <v>23</v>
      </c>
      <c r="L22" s="2" t="s">
        <v>30</v>
      </c>
      <c r="M22" s="2" t="s">
        <v>23</v>
      </c>
      <c r="N22" s="2" t="s">
        <v>31</v>
      </c>
      <c r="O22" s="2" t="s">
        <v>23</v>
      </c>
      <c r="P22" s="2"/>
      <c r="Q22" s="2"/>
      <c r="R22" s="2"/>
      <c r="S22" s="2"/>
      <c r="T22" s="1"/>
    </row>
    <row r="23" spans="1:20" ht="22.95" customHeight="1" x14ac:dyDescent="0.3">
      <c r="A23" s="272">
        <v>6</v>
      </c>
      <c r="B23" s="272" t="s">
        <v>16</v>
      </c>
      <c r="C23" s="2">
        <v>1</v>
      </c>
      <c r="D23" s="2">
        <v>4</v>
      </c>
      <c r="E23" s="2">
        <v>3</v>
      </c>
      <c r="F23" s="2">
        <v>4</v>
      </c>
      <c r="G23" s="2">
        <v>5</v>
      </c>
      <c r="H23" s="2">
        <v>5</v>
      </c>
      <c r="I23" s="2">
        <v>5</v>
      </c>
      <c r="J23" s="2" t="s">
        <v>31</v>
      </c>
      <c r="K23" s="2" t="s">
        <v>23</v>
      </c>
      <c r="L23" s="2" t="s">
        <v>31</v>
      </c>
      <c r="M23" s="2" t="s">
        <v>23</v>
      </c>
      <c r="N23" s="2" t="s">
        <v>31</v>
      </c>
      <c r="O23" s="2" t="s">
        <v>23</v>
      </c>
      <c r="P23" s="2"/>
      <c r="Q23" s="2"/>
      <c r="R23" s="2"/>
      <c r="S23" s="2"/>
      <c r="T23" s="1"/>
    </row>
    <row r="24" spans="1:20" ht="22.95" customHeight="1" x14ac:dyDescent="0.3">
      <c r="A24" s="273"/>
      <c r="B24" s="273"/>
      <c r="C24" s="2">
        <v>2</v>
      </c>
      <c r="D24" s="2">
        <v>4</v>
      </c>
      <c r="E24" s="2">
        <v>4</v>
      </c>
      <c r="F24" s="2">
        <v>3</v>
      </c>
      <c r="G24" s="2">
        <v>5</v>
      </c>
      <c r="H24" s="2">
        <v>5</v>
      </c>
      <c r="I24" s="2">
        <v>5</v>
      </c>
      <c r="J24" s="2" t="s">
        <v>31</v>
      </c>
      <c r="K24" s="2" t="s">
        <v>23</v>
      </c>
      <c r="L24" s="2" t="s">
        <v>31</v>
      </c>
      <c r="M24" s="2" t="s">
        <v>23</v>
      </c>
      <c r="N24" s="2" t="s">
        <v>30</v>
      </c>
      <c r="O24" s="2" t="s">
        <v>23</v>
      </c>
      <c r="P24" s="2"/>
      <c r="Q24" s="2"/>
      <c r="R24" s="2"/>
      <c r="S24" s="2"/>
      <c r="T24" s="1"/>
    </row>
    <row r="25" spans="1:20" ht="22.95" customHeight="1" x14ac:dyDescent="0.3">
      <c r="A25" s="274"/>
      <c r="B25" s="274"/>
      <c r="C25" s="2">
        <v>3</v>
      </c>
      <c r="D25" s="2">
        <v>3</v>
      </c>
      <c r="E25" s="2">
        <v>4</v>
      </c>
      <c r="F25" s="2">
        <v>3.5</v>
      </c>
      <c r="G25" s="2">
        <v>6</v>
      </c>
      <c r="H25" s="2">
        <v>6</v>
      </c>
      <c r="I25" s="2">
        <v>5</v>
      </c>
      <c r="J25" s="2" t="s">
        <v>31</v>
      </c>
      <c r="K25" s="2" t="s">
        <v>23</v>
      </c>
      <c r="L25" s="2" t="s">
        <v>30</v>
      </c>
      <c r="M25" s="2" t="s">
        <v>23</v>
      </c>
      <c r="N25" s="2" t="s">
        <v>31</v>
      </c>
      <c r="O25" s="2" t="s">
        <v>23</v>
      </c>
      <c r="P25" s="2"/>
      <c r="Q25" s="2"/>
      <c r="R25" s="2"/>
      <c r="S25" s="2"/>
      <c r="T25" s="1"/>
    </row>
    <row r="26" spans="1:20" ht="22.95" customHeight="1" x14ac:dyDescent="0.3">
      <c r="A26" s="272">
        <v>7</v>
      </c>
      <c r="B26" s="272" t="s">
        <v>17</v>
      </c>
      <c r="C26" s="2">
        <v>1</v>
      </c>
      <c r="D26" s="2">
        <v>4</v>
      </c>
      <c r="E26" s="2">
        <v>4</v>
      </c>
      <c r="F26" s="2">
        <v>4</v>
      </c>
      <c r="G26" s="2">
        <v>5</v>
      </c>
      <c r="H26" s="2">
        <v>5</v>
      </c>
      <c r="I26" s="2">
        <v>6</v>
      </c>
      <c r="J26" s="2" t="s">
        <v>31</v>
      </c>
      <c r="K26" s="2" t="s">
        <v>23</v>
      </c>
      <c r="L26" s="2" t="s">
        <v>31</v>
      </c>
      <c r="M26" s="2" t="s">
        <v>23</v>
      </c>
      <c r="N26" s="2" t="s">
        <v>31</v>
      </c>
      <c r="O26" s="2" t="s">
        <v>23</v>
      </c>
      <c r="P26" s="2"/>
      <c r="Q26" s="2"/>
      <c r="R26" s="2"/>
      <c r="S26" s="2"/>
      <c r="T26" s="1"/>
    </row>
    <row r="27" spans="1:20" ht="22.95" customHeight="1" x14ac:dyDescent="0.3">
      <c r="A27" s="273"/>
      <c r="B27" s="273"/>
      <c r="C27" s="2">
        <v>2</v>
      </c>
      <c r="D27" s="2">
        <v>5</v>
      </c>
      <c r="E27" s="2">
        <v>4</v>
      </c>
      <c r="F27" s="2">
        <v>3.5</v>
      </c>
      <c r="G27" s="2">
        <v>5</v>
      </c>
      <c r="H27" s="2">
        <v>5</v>
      </c>
      <c r="I27" s="2">
        <v>5</v>
      </c>
      <c r="J27" s="2" t="s">
        <v>30</v>
      </c>
      <c r="K27" s="2" t="s">
        <v>23</v>
      </c>
      <c r="L27" s="2" t="s">
        <v>30</v>
      </c>
      <c r="M27" s="2" t="s">
        <v>23</v>
      </c>
      <c r="N27" s="2" t="s">
        <v>31</v>
      </c>
      <c r="O27" s="2" t="s">
        <v>23</v>
      </c>
      <c r="P27" s="2"/>
      <c r="Q27" s="2"/>
      <c r="R27" s="2"/>
      <c r="S27" s="2"/>
      <c r="T27" s="1"/>
    </row>
    <row r="28" spans="1:20" ht="22.8" customHeight="1" x14ac:dyDescent="0.3">
      <c r="A28" s="274"/>
      <c r="B28" s="274"/>
      <c r="C28" s="2">
        <v>3</v>
      </c>
      <c r="D28" s="2">
        <v>4</v>
      </c>
      <c r="E28" s="2">
        <v>3</v>
      </c>
      <c r="F28" s="2">
        <v>4</v>
      </c>
      <c r="G28" s="2">
        <v>5</v>
      </c>
      <c r="H28" s="2">
        <v>5</v>
      </c>
      <c r="I28" s="2">
        <v>5</v>
      </c>
      <c r="J28" s="2" t="s">
        <v>31</v>
      </c>
      <c r="K28" s="2" t="s">
        <v>23</v>
      </c>
      <c r="L28" s="2" t="s">
        <v>31</v>
      </c>
      <c r="M28" s="2" t="s">
        <v>23</v>
      </c>
      <c r="N28" s="2" t="s">
        <v>30</v>
      </c>
      <c r="O28" s="2" t="s">
        <v>23</v>
      </c>
      <c r="P28" s="2"/>
      <c r="Q28" s="2"/>
      <c r="R28" s="2"/>
      <c r="S28" s="2"/>
      <c r="T28" s="1"/>
    </row>
    <row r="29" spans="1:20" ht="22.95" customHeight="1" x14ac:dyDescent="0.3">
      <c r="A29" s="272">
        <v>8</v>
      </c>
      <c r="B29" s="272" t="s">
        <v>18</v>
      </c>
      <c r="C29" s="2">
        <v>1</v>
      </c>
      <c r="D29" s="2">
        <v>6.5</v>
      </c>
      <c r="E29" s="2">
        <v>5</v>
      </c>
      <c r="F29" s="2">
        <v>4</v>
      </c>
      <c r="G29" s="2">
        <v>6</v>
      </c>
      <c r="H29" s="2">
        <v>6</v>
      </c>
      <c r="I29" s="2">
        <v>5</v>
      </c>
      <c r="J29" s="2" t="s">
        <v>30</v>
      </c>
      <c r="K29" s="2" t="s">
        <v>23</v>
      </c>
      <c r="L29" s="2" t="s">
        <v>30</v>
      </c>
      <c r="M29" s="2" t="s">
        <v>23</v>
      </c>
      <c r="N29" s="2" t="s">
        <v>31</v>
      </c>
      <c r="O29" s="2" t="s">
        <v>23</v>
      </c>
      <c r="P29" s="2"/>
      <c r="Q29" s="2"/>
      <c r="R29" s="2"/>
      <c r="S29" s="2"/>
      <c r="T29" s="1"/>
    </row>
    <row r="30" spans="1:20" ht="22.95" customHeight="1" x14ac:dyDescent="0.3">
      <c r="A30" s="273"/>
      <c r="B30" s="273"/>
      <c r="C30" s="2">
        <v>2</v>
      </c>
      <c r="D30" s="2">
        <v>4</v>
      </c>
      <c r="E30" s="2">
        <v>3</v>
      </c>
      <c r="F30" s="2">
        <v>4.5</v>
      </c>
      <c r="G30" s="2">
        <v>5</v>
      </c>
      <c r="H30" s="2">
        <v>5</v>
      </c>
      <c r="I30" s="2">
        <v>5</v>
      </c>
      <c r="J30" s="2" t="s">
        <v>31</v>
      </c>
      <c r="K30" s="2" t="s">
        <v>23</v>
      </c>
      <c r="L30" s="2" t="s">
        <v>31</v>
      </c>
      <c r="M30" s="2" t="s">
        <v>23</v>
      </c>
      <c r="N30" s="2" t="s">
        <v>31</v>
      </c>
      <c r="O30" s="2" t="s">
        <v>23</v>
      </c>
      <c r="P30" s="2"/>
      <c r="Q30" s="2"/>
      <c r="R30" s="2"/>
      <c r="S30" s="2"/>
      <c r="T30" s="1"/>
    </row>
    <row r="31" spans="1:20" ht="22.95" customHeight="1" x14ac:dyDescent="0.3">
      <c r="A31" s="274"/>
      <c r="B31" s="274"/>
      <c r="C31" s="2">
        <v>3</v>
      </c>
      <c r="D31" s="2">
        <v>5</v>
      </c>
      <c r="E31" s="2">
        <v>4</v>
      </c>
      <c r="F31" s="2">
        <v>6</v>
      </c>
      <c r="G31" s="2">
        <v>5</v>
      </c>
      <c r="H31" s="2">
        <v>5</v>
      </c>
      <c r="I31" s="2">
        <v>5</v>
      </c>
      <c r="J31" s="2" t="s">
        <v>31</v>
      </c>
      <c r="K31" s="2" t="s">
        <v>23</v>
      </c>
      <c r="L31" s="2" t="s">
        <v>31</v>
      </c>
      <c r="M31" s="2" t="s">
        <v>23</v>
      </c>
      <c r="N31" s="2" t="s">
        <v>30</v>
      </c>
      <c r="O31" s="2" t="s">
        <v>23</v>
      </c>
      <c r="P31" s="2"/>
      <c r="Q31" s="2"/>
      <c r="R31" s="2"/>
      <c r="S31" s="2"/>
      <c r="T31" s="1"/>
    </row>
    <row r="32" spans="1:20" ht="22.95" customHeight="1" x14ac:dyDescent="0.3">
      <c r="A32" s="272">
        <v>9</v>
      </c>
      <c r="B32" s="272" t="s">
        <v>19</v>
      </c>
      <c r="C32" s="2">
        <v>1</v>
      </c>
      <c r="D32" s="2">
        <v>2</v>
      </c>
      <c r="E32" s="2">
        <v>4</v>
      </c>
      <c r="F32" s="2">
        <v>5</v>
      </c>
      <c r="G32" s="2">
        <v>6</v>
      </c>
      <c r="H32" s="2">
        <v>5</v>
      </c>
      <c r="I32" s="2">
        <v>6</v>
      </c>
      <c r="J32" s="2" t="s">
        <v>31</v>
      </c>
      <c r="K32" s="2" t="s">
        <v>23</v>
      </c>
      <c r="L32" s="2" t="s">
        <v>31</v>
      </c>
      <c r="M32" s="2" t="s">
        <v>23</v>
      </c>
      <c r="N32" s="2" t="s">
        <v>30</v>
      </c>
      <c r="O32" s="2" t="s">
        <v>23</v>
      </c>
      <c r="P32" s="2"/>
      <c r="Q32" s="2"/>
      <c r="R32" s="2"/>
      <c r="S32" s="2"/>
      <c r="T32" s="1"/>
    </row>
    <row r="33" spans="1:20" ht="22.95" customHeight="1" x14ac:dyDescent="0.3">
      <c r="A33" s="273"/>
      <c r="B33" s="273"/>
      <c r="C33" s="2">
        <v>2</v>
      </c>
      <c r="D33" s="2">
        <v>4</v>
      </c>
      <c r="E33" s="2">
        <v>3</v>
      </c>
      <c r="F33" s="2">
        <v>4</v>
      </c>
      <c r="G33" s="2">
        <v>5</v>
      </c>
      <c r="H33" s="2">
        <v>5</v>
      </c>
      <c r="I33" s="2">
        <v>5</v>
      </c>
      <c r="J33" s="2" t="s">
        <v>31</v>
      </c>
      <c r="K33" s="2" t="s">
        <v>23</v>
      </c>
      <c r="L33" s="2" t="s">
        <v>31</v>
      </c>
      <c r="M33" s="2" t="s">
        <v>23</v>
      </c>
      <c r="N33" s="2" t="s">
        <v>31</v>
      </c>
      <c r="O33" s="2" t="s">
        <v>23</v>
      </c>
      <c r="P33" s="2"/>
      <c r="Q33" s="2"/>
      <c r="R33" s="2"/>
      <c r="S33" s="2"/>
      <c r="T33" s="1"/>
    </row>
    <row r="34" spans="1:20" ht="22.95" customHeight="1" x14ac:dyDescent="0.3">
      <c r="A34" s="274"/>
      <c r="B34" s="274"/>
      <c r="C34" s="2">
        <v>3</v>
      </c>
      <c r="D34" s="2">
        <v>3</v>
      </c>
      <c r="E34" s="2">
        <v>3</v>
      </c>
      <c r="F34" s="2">
        <v>3</v>
      </c>
      <c r="G34" s="2">
        <v>5</v>
      </c>
      <c r="H34" s="2">
        <v>5</v>
      </c>
      <c r="I34" s="2">
        <v>5</v>
      </c>
      <c r="J34" s="2" t="s">
        <v>30</v>
      </c>
      <c r="K34" s="2" t="s">
        <v>23</v>
      </c>
      <c r="L34" s="2" t="s">
        <v>30</v>
      </c>
      <c r="M34" s="2" t="s">
        <v>23</v>
      </c>
      <c r="N34" s="2" t="s">
        <v>31</v>
      </c>
      <c r="O34" s="2" t="s">
        <v>23</v>
      </c>
      <c r="P34" s="2"/>
      <c r="Q34" s="2"/>
      <c r="R34" s="2"/>
      <c r="S34" s="2"/>
      <c r="T34" s="1"/>
    </row>
  </sheetData>
  <mergeCells count="29">
    <mergeCell ref="A32:A34"/>
    <mergeCell ref="P5:R5"/>
    <mergeCell ref="J6:O6"/>
    <mergeCell ref="P6:R6"/>
    <mergeCell ref="C5:C7"/>
    <mergeCell ref="D5:F5"/>
    <mergeCell ref="D6:F6"/>
    <mergeCell ref="G6:I6"/>
    <mergeCell ref="G5:I5"/>
    <mergeCell ref="J5:O5"/>
    <mergeCell ref="B23:B25"/>
    <mergeCell ref="B26:B28"/>
    <mergeCell ref="B29:B31"/>
    <mergeCell ref="B32:B34"/>
    <mergeCell ref="A5:A7"/>
    <mergeCell ref="B5:B7"/>
    <mergeCell ref="B8:B10"/>
    <mergeCell ref="B20:B22"/>
    <mergeCell ref="B17:B19"/>
    <mergeCell ref="B14:B16"/>
    <mergeCell ref="B11:B13"/>
    <mergeCell ref="A23:A25"/>
    <mergeCell ref="A26:A28"/>
    <mergeCell ref="A29:A31"/>
    <mergeCell ref="A8:A10"/>
    <mergeCell ref="A11:A13"/>
    <mergeCell ref="A14:A16"/>
    <mergeCell ref="A17:A19"/>
    <mergeCell ref="A20:A2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DB316-47E8-4214-B2A9-5257BB6B54FB}">
  <dimension ref="A1:T34"/>
  <sheetViews>
    <sheetView zoomScale="60" zoomScaleNormal="100" workbookViewId="0">
      <pane ySplit="7" topLeftCell="A18" activePane="bottomLeft" state="frozen"/>
      <selection pane="bottomLeft" activeCell="G5" sqref="G5:I34"/>
    </sheetView>
  </sheetViews>
  <sheetFormatPr defaultRowHeight="14.4" x14ac:dyDescent="0.3"/>
  <cols>
    <col min="1" max="1" width="4" customWidth="1"/>
    <col min="2" max="2" width="14.88671875" customWidth="1"/>
    <col min="3" max="3" width="8.6640625" style="1" customWidth="1"/>
    <col min="4" max="4" width="11.109375" style="5" customWidth="1"/>
    <col min="5" max="6" width="11.109375" customWidth="1"/>
    <col min="7" max="7" width="11.109375" style="5" customWidth="1"/>
    <col min="8" max="9" width="11.109375" customWidth="1"/>
    <col min="10" max="11" width="11.109375" style="5" customWidth="1"/>
    <col min="12" max="18" width="11.109375" customWidth="1"/>
    <col min="19" max="19" width="32.6640625" customWidth="1"/>
  </cols>
  <sheetData>
    <row r="1" spans="1:20" x14ac:dyDescent="0.3">
      <c r="B1" t="s">
        <v>6</v>
      </c>
      <c r="C1" s="1" t="s">
        <v>8</v>
      </c>
      <c r="D1" t="s">
        <v>35</v>
      </c>
      <c r="G1"/>
      <c r="J1"/>
      <c r="K1"/>
    </row>
    <row r="2" spans="1:20" x14ac:dyDescent="0.3">
      <c r="B2" t="s">
        <v>9</v>
      </c>
      <c r="C2" s="1" t="s">
        <v>8</v>
      </c>
      <c r="D2" s="4">
        <v>28</v>
      </c>
      <c r="G2"/>
      <c r="J2"/>
      <c r="K2"/>
    </row>
    <row r="3" spans="1:20" x14ac:dyDescent="0.3">
      <c r="B3" t="s">
        <v>7</v>
      </c>
      <c r="C3" s="1" t="s">
        <v>8</v>
      </c>
      <c r="D3" s="1">
        <v>2</v>
      </c>
      <c r="G3"/>
      <c r="J3"/>
      <c r="K3"/>
    </row>
    <row r="4" spans="1:20" x14ac:dyDescent="0.3">
      <c r="D4"/>
      <c r="G4"/>
      <c r="J4"/>
      <c r="K4"/>
    </row>
    <row r="5" spans="1:20" x14ac:dyDescent="0.3">
      <c r="A5" s="215" t="s">
        <v>0</v>
      </c>
      <c r="B5" s="215" t="s">
        <v>1</v>
      </c>
      <c r="C5" s="215" t="s">
        <v>2</v>
      </c>
      <c r="D5" s="215" t="s">
        <v>33</v>
      </c>
      <c r="E5" s="215"/>
      <c r="F5" s="215"/>
      <c r="G5" s="215" t="s">
        <v>5</v>
      </c>
      <c r="H5" s="215"/>
      <c r="I5" s="215"/>
      <c r="J5" s="275" t="s">
        <v>20</v>
      </c>
      <c r="K5" s="216"/>
      <c r="L5" s="216"/>
      <c r="M5" s="216"/>
      <c r="N5" s="216"/>
      <c r="O5" s="217"/>
      <c r="P5" s="215" t="s">
        <v>10</v>
      </c>
      <c r="Q5" s="215"/>
      <c r="R5" s="215"/>
      <c r="S5" s="2" t="s">
        <v>4</v>
      </c>
      <c r="T5" s="1"/>
    </row>
    <row r="6" spans="1:20" x14ac:dyDescent="0.3">
      <c r="A6" s="215"/>
      <c r="B6" s="215"/>
      <c r="C6" s="215"/>
      <c r="D6" s="215" t="s">
        <v>3</v>
      </c>
      <c r="E6" s="215"/>
      <c r="F6" s="215"/>
      <c r="G6" s="215" t="s">
        <v>3</v>
      </c>
      <c r="H6" s="215"/>
      <c r="I6" s="215"/>
      <c r="J6" s="275" t="s">
        <v>3</v>
      </c>
      <c r="K6" s="216"/>
      <c r="L6" s="216"/>
      <c r="M6" s="216"/>
      <c r="N6" s="216"/>
      <c r="O6" s="217"/>
      <c r="P6" s="215" t="s">
        <v>3</v>
      </c>
      <c r="Q6" s="215"/>
      <c r="R6" s="215"/>
      <c r="S6" s="2"/>
      <c r="T6" s="1"/>
    </row>
    <row r="7" spans="1:20" x14ac:dyDescent="0.3">
      <c r="A7" s="215"/>
      <c r="B7" s="215"/>
      <c r="C7" s="215"/>
      <c r="D7" s="2">
        <v>1</v>
      </c>
      <c r="E7" s="2">
        <v>2</v>
      </c>
      <c r="F7" s="2">
        <v>3</v>
      </c>
      <c r="G7" s="2">
        <v>1</v>
      </c>
      <c r="H7" s="2">
        <v>2</v>
      </c>
      <c r="I7" s="2">
        <v>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1</v>
      </c>
      <c r="Q7" s="2">
        <v>2</v>
      </c>
      <c r="R7" s="2">
        <v>3</v>
      </c>
      <c r="S7" s="2"/>
      <c r="T7" s="1"/>
    </row>
    <row r="8" spans="1:20" ht="22.95" customHeight="1" x14ac:dyDescent="0.3">
      <c r="A8" s="272">
        <v>1</v>
      </c>
      <c r="B8" s="272" t="s">
        <v>11</v>
      </c>
      <c r="C8" s="2">
        <v>1</v>
      </c>
      <c r="D8" s="6"/>
      <c r="E8" s="2">
        <v>2.5</v>
      </c>
      <c r="F8" s="2">
        <v>3</v>
      </c>
      <c r="G8" s="6"/>
      <c r="H8" s="2">
        <v>6</v>
      </c>
      <c r="I8" s="2">
        <v>5</v>
      </c>
      <c r="J8" s="6"/>
      <c r="K8" s="6"/>
      <c r="L8" s="2" t="s">
        <v>21</v>
      </c>
      <c r="M8" s="2" t="s">
        <v>21</v>
      </c>
      <c r="N8" s="2" t="s">
        <v>21</v>
      </c>
      <c r="O8" s="2" t="s">
        <v>21</v>
      </c>
      <c r="P8" s="2"/>
      <c r="Q8" s="2"/>
      <c r="R8" s="2"/>
      <c r="S8" s="2"/>
      <c r="T8" s="1"/>
    </row>
    <row r="9" spans="1:20" ht="22.95" customHeight="1" x14ac:dyDescent="0.3">
      <c r="A9" s="273"/>
      <c r="B9" s="273"/>
      <c r="C9" s="2">
        <v>2</v>
      </c>
      <c r="D9" s="6"/>
      <c r="E9" s="2">
        <v>5</v>
      </c>
      <c r="F9" s="2">
        <v>5</v>
      </c>
      <c r="G9" s="6"/>
      <c r="H9" s="2">
        <v>6</v>
      </c>
      <c r="I9" s="2">
        <v>6</v>
      </c>
      <c r="J9" s="6"/>
      <c r="K9" s="6"/>
      <c r="L9" s="2" t="s">
        <v>21</v>
      </c>
      <c r="M9" s="2" t="s">
        <v>21</v>
      </c>
      <c r="N9" s="2" t="s">
        <v>21</v>
      </c>
      <c r="O9" s="2" t="s">
        <v>21</v>
      </c>
      <c r="P9" s="2"/>
      <c r="Q9" s="2"/>
      <c r="R9" s="2"/>
      <c r="S9" s="2"/>
      <c r="T9" s="1"/>
    </row>
    <row r="10" spans="1:20" ht="22.95" customHeight="1" x14ac:dyDescent="0.3">
      <c r="A10" s="274"/>
      <c r="B10" s="274"/>
      <c r="C10" s="2">
        <v>3</v>
      </c>
      <c r="D10" s="6"/>
      <c r="E10" s="2">
        <v>5.5</v>
      </c>
      <c r="F10" s="2">
        <v>5</v>
      </c>
      <c r="G10" s="6"/>
      <c r="H10" s="2">
        <v>6</v>
      </c>
      <c r="I10" s="2">
        <v>5</v>
      </c>
      <c r="J10" s="6"/>
      <c r="K10" s="6"/>
      <c r="L10" s="2" t="s">
        <v>21</v>
      </c>
      <c r="M10" s="2" t="s">
        <v>21</v>
      </c>
      <c r="N10" s="2" t="s">
        <v>21</v>
      </c>
      <c r="O10" s="2" t="s">
        <v>21</v>
      </c>
      <c r="P10" s="2"/>
      <c r="Q10" s="2"/>
      <c r="R10" s="2"/>
      <c r="S10" s="2"/>
      <c r="T10" s="1"/>
    </row>
    <row r="11" spans="1:20" ht="22.95" customHeight="1" x14ac:dyDescent="0.3">
      <c r="A11" s="272">
        <v>2</v>
      </c>
      <c r="B11" s="272" t="s">
        <v>12</v>
      </c>
      <c r="C11" s="2">
        <v>1</v>
      </c>
      <c r="D11" s="6"/>
      <c r="E11" s="2">
        <v>5</v>
      </c>
      <c r="F11" s="2">
        <v>5</v>
      </c>
      <c r="G11" s="6"/>
      <c r="H11" s="2">
        <v>5</v>
      </c>
      <c r="I11" s="2">
        <v>5</v>
      </c>
      <c r="J11" s="6"/>
      <c r="K11" s="6"/>
      <c r="L11" s="2" t="s">
        <v>21</v>
      </c>
      <c r="M11" s="2" t="s">
        <v>21</v>
      </c>
      <c r="N11" s="2" t="s">
        <v>23</v>
      </c>
      <c r="O11" s="2" t="s">
        <v>21</v>
      </c>
      <c r="P11" s="2"/>
      <c r="Q11" s="2"/>
      <c r="R11" s="2"/>
      <c r="S11" s="2"/>
      <c r="T11" s="1"/>
    </row>
    <row r="12" spans="1:20" ht="22.95" customHeight="1" x14ac:dyDescent="0.3">
      <c r="A12" s="273"/>
      <c r="B12" s="273"/>
      <c r="C12" s="2">
        <v>2</v>
      </c>
      <c r="D12" s="6"/>
      <c r="E12" s="2">
        <v>6.5</v>
      </c>
      <c r="F12" s="2">
        <v>4</v>
      </c>
      <c r="G12" s="6"/>
      <c r="H12" s="2">
        <v>6</v>
      </c>
      <c r="I12" s="2">
        <v>5</v>
      </c>
      <c r="J12" s="6"/>
      <c r="K12" s="6"/>
      <c r="L12" s="2" t="s">
        <v>23</v>
      </c>
      <c r="M12" s="2" t="s">
        <v>21</v>
      </c>
      <c r="N12" s="2" t="s">
        <v>22</v>
      </c>
      <c r="O12" s="2" t="s">
        <v>21</v>
      </c>
      <c r="P12" s="2"/>
      <c r="Q12" s="2"/>
      <c r="R12" s="2"/>
      <c r="S12" s="2"/>
      <c r="T12" s="1"/>
    </row>
    <row r="13" spans="1:20" ht="22.95" customHeight="1" x14ac:dyDescent="0.3">
      <c r="A13" s="274"/>
      <c r="B13" s="274"/>
      <c r="C13" s="2">
        <v>3</v>
      </c>
      <c r="D13" s="6"/>
      <c r="E13" s="2">
        <v>3.5</v>
      </c>
      <c r="F13" s="2">
        <v>3.5</v>
      </c>
      <c r="G13" s="6"/>
      <c r="H13" s="2">
        <v>6</v>
      </c>
      <c r="I13" s="2">
        <v>5</v>
      </c>
      <c r="J13" s="6"/>
      <c r="K13" s="6"/>
      <c r="L13" s="2" t="s">
        <v>22</v>
      </c>
      <c r="M13" s="2" t="s">
        <v>21</v>
      </c>
      <c r="N13" s="2" t="s">
        <v>23</v>
      </c>
      <c r="O13" s="2" t="s">
        <v>21</v>
      </c>
      <c r="P13" s="2"/>
      <c r="Q13" s="2"/>
      <c r="R13" s="2"/>
      <c r="S13" s="2"/>
      <c r="T13" s="1"/>
    </row>
    <row r="14" spans="1:20" ht="22.95" customHeight="1" x14ac:dyDescent="0.3">
      <c r="A14" s="272">
        <v>3</v>
      </c>
      <c r="B14" s="272" t="s">
        <v>13</v>
      </c>
      <c r="C14" s="2">
        <v>1</v>
      </c>
      <c r="D14" s="6"/>
      <c r="E14" s="2">
        <v>3</v>
      </c>
      <c r="F14" s="2">
        <v>3</v>
      </c>
      <c r="G14" s="6"/>
      <c r="H14" s="2">
        <v>5</v>
      </c>
      <c r="I14" s="2">
        <v>5</v>
      </c>
      <c r="J14" s="6"/>
      <c r="K14" s="6"/>
      <c r="L14" s="3" t="s">
        <v>22</v>
      </c>
      <c r="M14" s="2" t="s">
        <v>21</v>
      </c>
      <c r="N14" s="3" t="s">
        <v>21</v>
      </c>
      <c r="O14" s="2" t="s">
        <v>21</v>
      </c>
      <c r="P14" s="2"/>
      <c r="Q14" s="2"/>
      <c r="R14" s="2"/>
      <c r="S14" s="2"/>
      <c r="T14" s="1"/>
    </row>
    <row r="15" spans="1:20" ht="22.95" customHeight="1" x14ac:dyDescent="0.3">
      <c r="A15" s="273"/>
      <c r="B15" s="273"/>
      <c r="C15" s="2">
        <v>2</v>
      </c>
      <c r="D15" s="6"/>
      <c r="E15" s="2">
        <v>2.5</v>
      </c>
      <c r="F15" s="2">
        <v>4</v>
      </c>
      <c r="G15" s="6"/>
      <c r="H15" s="2">
        <v>6</v>
      </c>
      <c r="I15" s="2">
        <v>6</v>
      </c>
      <c r="J15" s="6"/>
      <c r="K15" s="6"/>
      <c r="L15" s="2" t="s">
        <v>21</v>
      </c>
      <c r="M15" s="2" t="s">
        <v>21</v>
      </c>
      <c r="N15" s="2" t="s">
        <v>21</v>
      </c>
      <c r="O15" s="2" t="s">
        <v>21</v>
      </c>
      <c r="P15" s="2"/>
      <c r="Q15" s="2"/>
      <c r="R15" s="2"/>
      <c r="S15" s="2"/>
      <c r="T15" s="1"/>
    </row>
    <row r="16" spans="1:20" ht="22.95" customHeight="1" x14ac:dyDescent="0.3">
      <c r="A16" s="274"/>
      <c r="B16" s="274"/>
      <c r="C16" s="2">
        <v>3</v>
      </c>
      <c r="D16" s="6"/>
      <c r="E16" s="2">
        <v>2.5</v>
      </c>
      <c r="F16" s="2">
        <v>7</v>
      </c>
      <c r="G16" s="6"/>
      <c r="H16" s="2">
        <v>6</v>
      </c>
      <c r="I16" s="2">
        <v>6</v>
      </c>
      <c r="J16" s="6"/>
      <c r="K16" s="6"/>
      <c r="L16" s="2" t="s">
        <v>21</v>
      </c>
      <c r="M16" s="2" t="s">
        <v>21</v>
      </c>
      <c r="N16" s="2" t="s">
        <v>21</v>
      </c>
      <c r="O16" s="2" t="s">
        <v>21</v>
      </c>
      <c r="P16" s="2"/>
      <c r="Q16" s="2"/>
      <c r="R16" s="2"/>
      <c r="S16" s="2"/>
      <c r="T16" s="1"/>
    </row>
    <row r="17" spans="1:20" ht="22.95" customHeight="1" x14ac:dyDescent="0.3">
      <c r="A17" s="272">
        <v>4</v>
      </c>
      <c r="B17" s="272" t="s">
        <v>14</v>
      </c>
      <c r="C17" s="2">
        <v>1</v>
      </c>
      <c r="D17" s="6"/>
      <c r="E17" s="2">
        <v>3</v>
      </c>
      <c r="F17" s="2">
        <v>2.5</v>
      </c>
      <c r="G17" s="6"/>
      <c r="H17" s="2">
        <v>6</v>
      </c>
      <c r="I17" s="2">
        <v>6</v>
      </c>
      <c r="J17" s="6"/>
      <c r="K17" s="6"/>
      <c r="L17" s="2" t="s">
        <v>31</v>
      </c>
      <c r="M17" s="2" t="s">
        <v>22</v>
      </c>
      <c r="N17" s="2" t="s">
        <v>31</v>
      </c>
      <c r="O17" s="2" t="s">
        <v>22</v>
      </c>
      <c r="P17" s="2"/>
      <c r="Q17" s="2"/>
      <c r="R17" s="2"/>
      <c r="S17" s="2"/>
      <c r="T17" s="1"/>
    </row>
    <row r="18" spans="1:20" ht="22.95" customHeight="1" x14ac:dyDescent="0.3">
      <c r="A18" s="273"/>
      <c r="B18" s="273"/>
      <c r="C18" s="2">
        <v>2</v>
      </c>
      <c r="D18" s="6"/>
      <c r="E18" s="2">
        <v>4</v>
      </c>
      <c r="F18" s="2">
        <v>3</v>
      </c>
      <c r="G18" s="6"/>
      <c r="H18" s="2">
        <v>6</v>
      </c>
      <c r="I18" s="2">
        <v>6</v>
      </c>
      <c r="J18" s="6"/>
      <c r="K18" s="6"/>
      <c r="L18" s="2" t="s">
        <v>31</v>
      </c>
      <c r="M18" s="2" t="s">
        <v>22</v>
      </c>
      <c r="N18" s="2" t="s">
        <v>31</v>
      </c>
      <c r="O18" s="2" t="s">
        <v>22</v>
      </c>
      <c r="P18" s="2"/>
      <c r="Q18" s="2"/>
      <c r="R18" s="2"/>
      <c r="S18" s="2"/>
      <c r="T18" s="1"/>
    </row>
    <row r="19" spans="1:20" ht="22.95" customHeight="1" x14ac:dyDescent="0.3">
      <c r="A19" s="274"/>
      <c r="B19" s="274"/>
      <c r="C19" s="2">
        <v>3</v>
      </c>
      <c r="D19" s="6"/>
      <c r="E19" s="2">
        <v>4.5</v>
      </c>
      <c r="F19" s="2">
        <v>4</v>
      </c>
      <c r="G19" s="6"/>
      <c r="H19" s="2">
        <v>5</v>
      </c>
      <c r="I19" s="2">
        <v>6</v>
      </c>
      <c r="J19" s="6"/>
      <c r="K19" s="6"/>
      <c r="L19" s="2" t="s">
        <v>31</v>
      </c>
      <c r="M19" s="2" t="s">
        <v>22</v>
      </c>
      <c r="N19" s="2" t="s">
        <v>31</v>
      </c>
      <c r="O19" s="2" t="s">
        <v>22</v>
      </c>
      <c r="P19" s="2"/>
      <c r="Q19" s="2"/>
      <c r="R19" s="2"/>
      <c r="S19" s="2"/>
      <c r="T19" s="1"/>
    </row>
    <row r="20" spans="1:20" ht="22.95" customHeight="1" x14ac:dyDescent="0.3">
      <c r="A20" s="272">
        <v>5</v>
      </c>
      <c r="B20" s="272" t="s">
        <v>15</v>
      </c>
      <c r="C20" s="2">
        <v>1</v>
      </c>
      <c r="D20" s="6"/>
      <c r="E20" s="2">
        <v>4</v>
      </c>
      <c r="F20" s="2">
        <v>3</v>
      </c>
      <c r="G20" s="6"/>
      <c r="H20" s="2">
        <v>6</v>
      </c>
      <c r="I20" s="2">
        <v>7</v>
      </c>
      <c r="J20" s="6"/>
      <c r="K20" s="6"/>
      <c r="L20" s="2" t="s">
        <v>31</v>
      </c>
      <c r="M20" s="2" t="s">
        <v>23</v>
      </c>
      <c r="N20" s="2" t="s">
        <v>31</v>
      </c>
      <c r="O20" s="2" t="s">
        <v>23</v>
      </c>
      <c r="P20" s="2"/>
      <c r="Q20" s="2"/>
      <c r="R20" s="2"/>
      <c r="S20" s="2"/>
      <c r="T20" s="1"/>
    </row>
    <row r="21" spans="1:20" ht="22.95" customHeight="1" x14ac:dyDescent="0.3">
      <c r="A21" s="273"/>
      <c r="B21" s="273"/>
      <c r="C21" s="2">
        <v>2</v>
      </c>
      <c r="D21" s="6"/>
      <c r="E21" s="2">
        <v>4</v>
      </c>
      <c r="F21" s="2">
        <v>6</v>
      </c>
      <c r="G21" s="6"/>
      <c r="H21" s="2">
        <v>6</v>
      </c>
      <c r="I21" s="2">
        <v>6</v>
      </c>
      <c r="J21" s="6"/>
      <c r="K21" s="6"/>
      <c r="L21" s="2" t="s">
        <v>31</v>
      </c>
      <c r="M21" s="2" t="s">
        <v>23</v>
      </c>
      <c r="N21" s="2" t="s">
        <v>30</v>
      </c>
      <c r="O21" s="2" t="s">
        <v>23</v>
      </c>
      <c r="P21" s="2"/>
      <c r="Q21" s="2"/>
      <c r="R21" s="2"/>
      <c r="S21" s="2"/>
      <c r="T21" s="1"/>
    </row>
    <row r="22" spans="1:20" ht="22.95" customHeight="1" x14ac:dyDescent="0.3">
      <c r="A22" s="274"/>
      <c r="B22" s="274"/>
      <c r="C22" s="2">
        <v>3</v>
      </c>
      <c r="D22" s="6"/>
      <c r="E22" s="2">
        <v>4</v>
      </c>
      <c r="F22" s="2">
        <v>5</v>
      </c>
      <c r="G22" s="6"/>
      <c r="H22" s="2">
        <v>6</v>
      </c>
      <c r="I22" s="2">
        <v>5</v>
      </c>
      <c r="J22" s="6"/>
      <c r="K22" s="6"/>
      <c r="L22" s="2" t="s">
        <v>30</v>
      </c>
      <c r="M22" s="2" t="s">
        <v>23</v>
      </c>
      <c r="N22" s="2" t="s">
        <v>31</v>
      </c>
      <c r="O22" s="2" t="s">
        <v>23</v>
      </c>
      <c r="P22" s="2"/>
      <c r="Q22" s="2"/>
      <c r="R22" s="2"/>
      <c r="S22" s="2"/>
      <c r="T22" s="1"/>
    </row>
    <row r="23" spans="1:20" ht="22.95" customHeight="1" x14ac:dyDescent="0.3">
      <c r="A23" s="272">
        <v>6</v>
      </c>
      <c r="B23" s="272" t="s">
        <v>16</v>
      </c>
      <c r="C23" s="2">
        <v>1</v>
      </c>
      <c r="D23" s="6"/>
      <c r="E23" s="2">
        <v>5</v>
      </c>
      <c r="F23" s="2">
        <v>5.5</v>
      </c>
      <c r="G23" s="6"/>
      <c r="H23" s="2">
        <v>5</v>
      </c>
      <c r="I23" s="2">
        <v>5</v>
      </c>
      <c r="J23" s="6"/>
      <c r="K23" s="6"/>
      <c r="L23" s="2" t="s">
        <v>31</v>
      </c>
      <c r="M23" s="2" t="s">
        <v>23</v>
      </c>
      <c r="N23" s="2" t="s">
        <v>31</v>
      </c>
      <c r="O23" s="2" t="s">
        <v>23</v>
      </c>
      <c r="P23" s="2"/>
      <c r="Q23" s="2"/>
      <c r="R23" s="2"/>
      <c r="S23" s="2"/>
      <c r="T23" s="1"/>
    </row>
    <row r="24" spans="1:20" ht="22.95" customHeight="1" x14ac:dyDescent="0.3">
      <c r="A24" s="273"/>
      <c r="B24" s="273"/>
      <c r="C24" s="2">
        <v>2</v>
      </c>
      <c r="D24" s="6"/>
      <c r="E24" s="2">
        <v>6</v>
      </c>
      <c r="F24" s="2">
        <v>4</v>
      </c>
      <c r="G24" s="6"/>
      <c r="H24" s="2">
        <v>6</v>
      </c>
      <c r="I24" s="2">
        <v>6</v>
      </c>
      <c r="J24" s="6"/>
      <c r="K24" s="6"/>
      <c r="L24" s="2" t="s">
        <v>31</v>
      </c>
      <c r="M24" s="2" t="s">
        <v>23</v>
      </c>
      <c r="N24" s="2" t="s">
        <v>30</v>
      </c>
      <c r="O24" s="2" t="s">
        <v>23</v>
      </c>
      <c r="P24" s="2"/>
      <c r="Q24" s="2"/>
      <c r="R24" s="2"/>
      <c r="S24" s="2"/>
      <c r="T24" s="1"/>
    </row>
    <row r="25" spans="1:20" ht="22.95" customHeight="1" x14ac:dyDescent="0.3">
      <c r="A25" s="274"/>
      <c r="B25" s="274"/>
      <c r="C25" s="2">
        <v>3</v>
      </c>
      <c r="D25" s="6"/>
      <c r="E25" s="2">
        <v>3</v>
      </c>
      <c r="F25" s="2">
        <v>2</v>
      </c>
      <c r="G25" s="6"/>
      <c r="H25" s="2">
        <v>5</v>
      </c>
      <c r="I25" s="2">
        <v>6</v>
      </c>
      <c r="J25" s="6"/>
      <c r="K25" s="6"/>
      <c r="L25" s="2" t="s">
        <v>30</v>
      </c>
      <c r="M25" s="2" t="s">
        <v>23</v>
      </c>
      <c r="N25" s="2" t="s">
        <v>31</v>
      </c>
      <c r="O25" s="2" t="s">
        <v>23</v>
      </c>
      <c r="P25" s="2"/>
      <c r="Q25" s="2"/>
      <c r="R25" s="2"/>
      <c r="S25" s="2"/>
      <c r="T25" s="1"/>
    </row>
    <row r="26" spans="1:20" ht="22.95" customHeight="1" x14ac:dyDescent="0.3">
      <c r="A26" s="272">
        <v>7</v>
      </c>
      <c r="B26" s="272" t="s">
        <v>17</v>
      </c>
      <c r="C26" s="2">
        <v>1</v>
      </c>
      <c r="D26" s="6"/>
      <c r="E26" s="2">
        <v>3.5</v>
      </c>
      <c r="F26" s="2">
        <v>5</v>
      </c>
      <c r="G26" s="6"/>
      <c r="H26" s="2">
        <v>6</v>
      </c>
      <c r="I26" s="2">
        <v>5</v>
      </c>
      <c r="J26" s="6"/>
      <c r="K26" s="6"/>
      <c r="L26" s="2" t="s">
        <v>31</v>
      </c>
      <c r="M26" s="2" t="s">
        <v>23</v>
      </c>
      <c r="N26" s="2" t="s">
        <v>31</v>
      </c>
      <c r="O26" s="2" t="s">
        <v>23</v>
      </c>
      <c r="P26" s="2"/>
      <c r="Q26" s="2"/>
      <c r="R26" s="2"/>
      <c r="S26" s="2"/>
      <c r="T26" s="1"/>
    </row>
    <row r="27" spans="1:20" ht="22.95" customHeight="1" x14ac:dyDescent="0.3">
      <c r="A27" s="273"/>
      <c r="B27" s="273"/>
      <c r="C27" s="2">
        <v>2</v>
      </c>
      <c r="D27" s="6"/>
      <c r="E27" s="2">
        <v>3</v>
      </c>
      <c r="F27" s="2">
        <v>3</v>
      </c>
      <c r="G27" s="6"/>
      <c r="H27" s="2">
        <v>5</v>
      </c>
      <c r="I27" s="2">
        <v>6</v>
      </c>
      <c r="J27" s="6"/>
      <c r="K27" s="6"/>
      <c r="L27" s="2" t="s">
        <v>30</v>
      </c>
      <c r="M27" s="2" t="s">
        <v>23</v>
      </c>
      <c r="N27" s="2" t="s">
        <v>31</v>
      </c>
      <c r="O27" s="2" t="s">
        <v>23</v>
      </c>
      <c r="P27" s="2"/>
      <c r="Q27" s="2"/>
      <c r="R27" s="2"/>
      <c r="S27" s="2"/>
      <c r="T27" s="1"/>
    </row>
    <row r="28" spans="1:20" ht="22.8" customHeight="1" x14ac:dyDescent="0.3">
      <c r="A28" s="274"/>
      <c r="B28" s="274"/>
      <c r="C28" s="2">
        <v>3</v>
      </c>
      <c r="D28" s="6"/>
      <c r="E28" s="2">
        <v>3</v>
      </c>
      <c r="F28" s="2">
        <v>4</v>
      </c>
      <c r="G28" s="6"/>
      <c r="H28" s="2">
        <v>6</v>
      </c>
      <c r="I28" s="2">
        <v>6</v>
      </c>
      <c r="J28" s="6"/>
      <c r="K28" s="6"/>
      <c r="L28" s="2" t="s">
        <v>31</v>
      </c>
      <c r="M28" s="2" t="s">
        <v>23</v>
      </c>
      <c r="N28" s="2" t="s">
        <v>30</v>
      </c>
      <c r="O28" s="2" t="s">
        <v>23</v>
      </c>
      <c r="P28" s="2"/>
      <c r="Q28" s="2"/>
      <c r="R28" s="2"/>
      <c r="S28" s="2"/>
      <c r="T28" s="1"/>
    </row>
    <row r="29" spans="1:20" ht="22.95" customHeight="1" x14ac:dyDescent="0.3">
      <c r="A29" s="272">
        <v>8</v>
      </c>
      <c r="B29" s="272" t="s">
        <v>18</v>
      </c>
      <c r="C29" s="2">
        <v>1</v>
      </c>
      <c r="D29" s="6"/>
      <c r="E29" s="2">
        <v>3</v>
      </c>
      <c r="F29" s="2">
        <v>5</v>
      </c>
      <c r="G29" s="6"/>
      <c r="H29" s="2">
        <v>5</v>
      </c>
      <c r="I29" s="2">
        <v>5</v>
      </c>
      <c r="J29" s="6"/>
      <c r="K29" s="6"/>
      <c r="L29" s="2" t="s">
        <v>30</v>
      </c>
      <c r="M29" s="2" t="s">
        <v>23</v>
      </c>
      <c r="N29" s="2" t="s">
        <v>31</v>
      </c>
      <c r="O29" s="2" t="s">
        <v>23</v>
      </c>
      <c r="P29" s="2"/>
      <c r="Q29" s="2"/>
      <c r="R29" s="2"/>
      <c r="S29" s="2"/>
      <c r="T29" s="1"/>
    </row>
    <row r="30" spans="1:20" ht="22.95" customHeight="1" x14ac:dyDescent="0.3">
      <c r="A30" s="273"/>
      <c r="B30" s="273"/>
      <c r="C30" s="2">
        <v>2</v>
      </c>
      <c r="D30" s="6"/>
      <c r="E30" s="2">
        <v>5</v>
      </c>
      <c r="F30" s="2">
        <v>3.5</v>
      </c>
      <c r="G30" s="6"/>
      <c r="H30" s="2">
        <v>6</v>
      </c>
      <c r="I30" s="2">
        <v>5</v>
      </c>
      <c r="J30" s="6"/>
      <c r="K30" s="6"/>
      <c r="L30" s="2" t="s">
        <v>31</v>
      </c>
      <c r="M30" s="2" t="s">
        <v>23</v>
      </c>
      <c r="N30" s="2" t="s">
        <v>31</v>
      </c>
      <c r="O30" s="2" t="s">
        <v>23</v>
      </c>
      <c r="P30" s="2"/>
      <c r="Q30" s="2"/>
      <c r="R30" s="2"/>
      <c r="S30" s="2"/>
      <c r="T30" s="1"/>
    </row>
    <row r="31" spans="1:20" ht="22.95" customHeight="1" x14ac:dyDescent="0.3">
      <c r="A31" s="274"/>
      <c r="B31" s="274"/>
      <c r="C31" s="2">
        <v>3</v>
      </c>
      <c r="D31" s="6"/>
      <c r="E31" s="2">
        <v>3.5</v>
      </c>
      <c r="F31" s="2">
        <v>5</v>
      </c>
      <c r="G31" s="6"/>
      <c r="H31" s="2">
        <v>5</v>
      </c>
      <c r="I31" s="2">
        <v>7</v>
      </c>
      <c r="J31" s="6"/>
      <c r="K31" s="6"/>
      <c r="L31" s="2" t="s">
        <v>31</v>
      </c>
      <c r="M31" s="2" t="s">
        <v>23</v>
      </c>
      <c r="N31" s="2" t="s">
        <v>30</v>
      </c>
      <c r="O31" s="2" t="s">
        <v>23</v>
      </c>
      <c r="P31" s="2"/>
      <c r="Q31" s="2"/>
      <c r="R31" s="2"/>
      <c r="S31" s="2"/>
      <c r="T31" s="1"/>
    </row>
    <row r="32" spans="1:20" ht="22.95" customHeight="1" x14ac:dyDescent="0.3">
      <c r="A32" s="272">
        <v>9</v>
      </c>
      <c r="B32" s="272" t="s">
        <v>19</v>
      </c>
      <c r="C32" s="2">
        <v>1</v>
      </c>
      <c r="D32" s="6"/>
      <c r="E32" s="2">
        <v>4.5</v>
      </c>
      <c r="F32" s="2">
        <v>5</v>
      </c>
      <c r="G32" s="6"/>
      <c r="H32" s="2">
        <v>6</v>
      </c>
      <c r="I32" s="2">
        <v>6</v>
      </c>
      <c r="J32" s="6"/>
      <c r="K32" s="6"/>
      <c r="L32" s="2" t="s">
        <v>31</v>
      </c>
      <c r="M32" s="2" t="s">
        <v>23</v>
      </c>
      <c r="N32" s="2" t="s">
        <v>30</v>
      </c>
      <c r="O32" s="2" t="s">
        <v>23</v>
      </c>
      <c r="P32" s="2"/>
      <c r="Q32" s="2"/>
      <c r="R32" s="2"/>
      <c r="S32" s="2"/>
      <c r="T32" s="1"/>
    </row>
    <row r="33" spans="1:20" ht="22.95" customHeight="1" x14ac:dyDescent="0.3">
      <c r="A33" s="273"/>
      <c r="B33" s="273"/>
      <c r="C33" s="2">
        <v>2</v>
      </c>
      <c r="D33" s="6"/>
      <c r="E33" s="2">
        <v>5</v>
      </c>
      <c r="F33" s="2">
        <v>4.5</v>
      </c>
      <c r="G33" s="6"/>
      <c r="H33" s="2">
        <v>6</v>
      </c>
      <c r="I33" s="2">
        <v>6</v>
      </c>
      <c r="J33" s="6"/>
      <c r="K33" s="6"/>
      <c r="L33" s="2" t="s">
        <v>31</v>
      </c>
      <c r="M33" s="2" t="s">
        <v>23</v>
      </c>
      <c r="N33" s="2" t="s">
        <v>31</v>
      </c>
      <c r="O33" s="2" t="s">
        <v>23</v>
      </c>
      <c r="P33" s="2"/>
      <c r="Q33" s="2"/>
      <c r="R33" s="2"/>
      <c r="S33" s="2"/>
      <c r="T33" s="1"/>
    </row>
    <row r="34" spans="1:20" ht="22.95" customHeight="1" x14ac:dyDescent="0.3">
      <c r="A34" s="274"/>
      <c r="B34" s="274"/>
      <c r="C34" s="2">
        <v>3</v>
      </c>
      <c r="D34" s="6"/>
      <c r="E34" s="2">
        <v>4</v>
      </c>
      <c r="F34" s="2">
        <v>3.5</v>
      </c>
      <c r="G34" s="6"/>
      <c r="H34" s="2">
        <v>5</v>
      </c>
      <c r="I34" s="2">
        <v>6</v>
      </c>
      <c r="J34" s="6"/>
      <c r="K34" s="6"/>
      <c r="L34" s="2" t="s">
        <v>30</v>
      </c>
      <c r="M34" s="2" t="s">
        <v>23</v>
      </c>
      <c r="N34" s="2" t="s">
        <v>31</v>
      </c>
      <c r="O34" s="2" t="s">
        <v>23</v>
      </c>
      <c r="P34" s="2"/>
      <c r="Q34" s="2"/>
      <c r="R34" s="2"/>
      <c r="S34" s="2"/>
      <c r="T34" s="1"/>
    </row>
  </sheetData>
  <mergeCells count="29">
    <mergeCell ref="A26:A28"/>
    <mergeCell ref="A29:A31"/>
    <mergeCell ref="A32:A34"/>
    <mergeCell ref="A11:A13"/>
    <mergeCell ref="A14:A16"/>
    <mergeCell ref="A17:A19"/>
    <mergeCell ref="A20:A22"/>
    <mergeCell ref="A23:A25"/>
    <mergeCell ref="B29:B31"/>
    <mergeCell ref="B32:B34"/>
    <mergeCell ref="B11:B13"/>
    <mergeCell ref="B14:B16"/>
    <mergeCell ref="B17:B19"/>
    <mergeCell ref="B20:B22"/>
    <mergeCell ref="B23:B25"/>
    <mergeCell ref="B26:B28"/>
    <mergeCell ref="P5:R5"/>
    <mergeCell ref="D6:F6"/>
    <mergeCell ref="G6:I6"/>
    <mergeCell ref="J6:O6"/>
    <mergeCell ref="P6:R6"/>
    <mergeCell ref="G5:I5"/>
    <mergeCell ref="J5:O5"/>
    <mergeCell ref="B8:B10"/>
    <mergeCell ref="A5:A7"/>
    <mergeCell ref="B5:B7"/>
    <mergeCell ref="C5:C7"/>
    <mergeCell ref="D5:F5"/>
    <mergeCell ref="A8:A1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4"/>
  <sheetViews>
    <sheetView workbookViewId="0">
      <pane ySplit="7" topLeftCell="A23" activePane="bottomLeft" state="frozen"/>
      <selection pane="bottomLeft" activeCell="G5" sqref="G5:I34"/>
    </sheetView>
  </sheetViews>
  <sheetFormatPr defaultRowHeight="14.4" x14ac:dyDescent="0.3"/>
  <cols>
    <col min="1" max="1" width="4" customWidth="1"/>
    <col min="2" max="2" width="14.88671875" customWidth="1"/>
    <col min="3" max="3" width="8.6640625" style="1" customWidth="1"/>
    <col min="4" max="4" width="11.109375" style="5" customWidth="1"/>
    <col min="5" max="6" width="11.109375" customWidth="1"/>
    <col min="7" max="7" width="11.109375" style="5" customWidth="1"/>
    <col min="8" max="9" width="11.109375" customWidth="1"/>
    <col min="10" max="11" width="11.109375" style="5" customWidth="1"/>
    <col min="12" max="15" width="11.109375" customWidth="1"/>
    <col min="16" max="16" width="11.109375" style="5" customWidth="1"/>
    <col min="17" max="18" width="11.109375" customWidth="1"/>
    <col min="19" max="19" width="32.6640625" customWidth="1"/>
  </cols>
  <sheetData>
    <row r="1" spans="1:20" x14ac:dyDescent="0.3">
      <c r="B1" t="s">
        <v>6</v>
      </c>
      <c r="C1" s="1" t="s">
        <v>8</v>
      </c>
      <c r="D1" t="s">
        <v>38</v>
      </c>
      <c r="G1"/>
      <c r="J1"/>
      <c r="K1"/>
      <c r="P1"/>
    </row>
    <row r="2" spans="1:20" x14ac:dyDescent="0.3">
      <c r="B2" t="s">
        <v>9</v>
      </c>
      <c r="C2" s="1" t="s">
        <v>8</v>
      </c>
      <c r="D2" s="4">
        <v>26</v>
      </c>
      <c r="G2"/>
      <c r="J2"/>
      <c r="K2"/>
      <c r="P2"/>
    </row>
    <row r="3" spans="1:20" x14ac:dyDescent="0.3">
      <c r="B3" t="s">
        <v>7</v>
      </c>
      <c r="C3" s="1" t="s">
        <v>8</v>
      </c>
      <c r="D3" s="1">
        <v>3</v>
      </c>
      <c r="G3"/>
      <c r="J3"/>
      <c r="K3"/>
      <c r="P3"/>
    </row>
    <row r="4" spans="1:20" x14ac:dyDescent="0.3">
      <c r="D4"/>
      <c r="G4"/>
      <c r="J4"/>
      <c r="K4"/>
      <c r="P4"/>
    </row>
    <row r="5" spans="1:20" x14ac:dyDescent="0.3">
      <c r="A5" s="215" t="s">
        <v>0</v>
      </c>
      <c r="B5" s="215" t="s">
        <v>1</v>
      </c>
      <c r="C5" s="215" t="s">
        <v>2</v>
      </c>
      <c r="D5" s="215" t="s">
        <v>33</v>
      </c>
      <c r="E5" s="215"/>
      <c r="F5" s="215"/>
      <c r="G5" s="215" t="s">
        <v>5</v>
      </c>
      <c r="H5" s="215"/>
      <c r="I5" s="215"/>
      <c r="J5" s="275" t="s">
        <v>20</v>
      </c>
      <c r="K5" s="216"/>
      <c r="L5" s="216"/>
      <c r="M5" s="216"/>
      <c r="N5" s="216"/>
      <c r="O5" s="217"/>
      <c r="P5" s="215" t="s">
        <v>10</v>
      </c>
      <c r="Q5" s="215"/>
      <c r="R5" s="215"/>
      <c r="S5" s="2" t="s">
        <v>4</v>
      </c>
      <c r="T5" s="1"/>
    </row>
    <row r="6" spans="1:20" x14ac:dyDescent="0.3">
      <c r="A6" s="215"/>
      <c r="B6" s="215"/>
      <c r="C6" s="215"/>
      <c r="D6" s="215" t="s">
        <v>3</v>
      </c>
      <c r="E6" s="215"/>
      <c r="F6" s="215"/>
      <c r="G6" s="215" t="s">
        <v>3</v>
      </c>
      <c r="H6" s="215"/>
      <c r="I6" s="215"/>
      <c r="J6" s="275" t="s">
        <v>3</v>
      </c>
      <c r="K6" s="216"/>
      <c r="L6" s="216"/>
      <c r="M6" s="216"/>
      <c r="N6" s="216"/>
      <c r="O6" s="217"/>
      <c r="P6" s="215" t="s">
        <v>3</v>
      </c>
      <c r="Q6" s="215"/>
      <c r="R6" s="215"/>
      <c r="S6" s="2"/>
      <c r="T6" s="1"/>
    </row>
    <row r="7" spans="1:20" x14ac:dyDescent="0.3">
      <c r="A7" s="215"/>
      <c r="B7" s="215"/>
      <c r="C7" s="215"/>
      <c r="D7" s="2">
        <v>1</v>
      </c>
      <c r="E7" s="2">
        <v>2</v>
      </c>
      <c r="F7" s="2">
        <v>3</v>
      </c>
      <c r="G7" s="2">
        <v>1</v>
      </c>
      <c r="H7" s="2">
        <v>2</v>
      </c>
      <c r="I7" s="2">
        <v>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1</v>
      </c>
      <c r="Q7" s="2">
        <v>2</v>
      </c>
      <c r="R7" s="2">
        <v>3</v>
      </c>
      <c r="S7" s="2"/>
      <c r="T7" s="1"/>
    </row>
    <row r="8" spans="1:20" ht="22.95" customHeight="1" x14ac:dyDescent="0.3">
      <c r="A8" s="272">
        <v>1</v>
      </c>
      <c r="B8" s="272" t="s">
        <v>11</v>
      </c>
      <c r="C8" s="2">
        <v>1</v>
      </c>
      <c r="D8" s="6"/>
      <c r="E8" s="2">
        <v>2.5</v>
      </c>
      <c r="F8" s="2">
        <v>3.5</v>
      </c>
      <c r="G8" s="6"/>
      <c r="H8" s="2">
        <v>6</v>
      </c>
      <c r="I8" s="2">
        <v>5</v>
      </c>
      <c r="J8" s="6"/>
      <c r="K8" s="6"/>
      <c r="L8" s="2" t="s">
        <v>22</v>
      </c>
      <c r="M8" s="2" t="s">
        <v>21</v>
      </c>
      <c r="N8" s="2" t="s">
        <v>22</v>
      </c>
      <c r="O8" s="2" t="s">
        <v>21</v>
      </c>
      <c r="P8" s="6"/>
      <c r="Q8" s="2"/>
      <c r="R8" s="2"/>
      <c r="S8" s="2"/>
      <c r="T8" s="1"/>
    </row>
    <row r="9" spans="1:20" ht="22.95" customHeight="1" x14ac:dyDescent="0.3">
      <c r="A9" s="273"/>
      <c r="B9" s="273"/>
      <c r="C9" s="2">
        <v>2</v>
      </c>
      <c r="D9" s="6"/>
      <c r="E9" s="2">
        <v>5.5</v>
      </c>
      <c r="F9" s="2">
        <v>5</v>
      </c>
      <c r="G9" s="6"/>
      <c r="H9" s="2">
        <v>6</v>
      </c>
      <c r="I9" s="2">
        <v>7</v>
      </c>
      <c r="J9" s="6"/>
      <c r="K9" s="6"/>
      <c r="L9" s="2" t="s">
        <v>23</v>
      </c>
      <c r="M9" s="2" t="s">
        <v>21</v>
      </c>
      <c r="N9" s="2" t="s">
        <v>21</v>
      </c>
      <c r="O9" s="2" t="s">
        <v>21</v>
      </c>
      <c r="P9" s="6"/>
      <c r="Q9" s="2"/>
      <c r="R9" s="2"/>
      <c r="S9" s="2"/>
      <c r="T9" s="1"/>
    </row>
    <row r="10" spans="1:20" ht="22.95" customHeight="1" x14ac:dyDescent="0.3">
      <c r="A10" s="274"/>
      <c r="B10" s="274"/>
      <c r="C10" s="2">
        <v>3</v>
      </c>
      <c r="D10" s="6"/>
      <c r="E10" s="2">
        <v>6</v>
      </c>
      <c r="F10" s="2">
        <v>6</v>
      </c>
      <c r="G10" s="6"/>
      <c r="H10" s="2">
        <v>7</v>
      </c>
      <c r="I10" s="2">
        <v>6</v>
      </c>
      <c r="J10" s="6"/>
      <c r="K10" s="6"/>
      <c r="L10" s="2" t="s">
        <v>23</v>
      </c>
      <c r="M10" s="2" t="s">
        <v>21</v>
      </c>
      <c r="N10" s="2" t="s">
        <v>22</v>
      </c>
      <c r="O10" s="2" t="s">
        <v>21</v>
      </c>
      <c r="P10" s="6"/>
      <c r="Q10" s="2"/>
      <c r="R10" s="2"/>
      <c r="S10" s="2"/>
      <c r="T10" s="1"/>
    </row>
    <row r="11" spans="1:20" ht="22.95" customHeight="1" x14ac:dyDescent="0.3">
      <c r="A11" s="272">
        <v>2</v>
      </c>
      <c r="B11" s="272" t="s">
        <v>12</v>
      </c>
      <c r="C11" s="2">
        <v>1</v>
      </c>
      <c r="D11" s="6"/>
      <c r="E11" s="2">
        <v>5</v>
      </c>
      <c r="F11" s="2">
        <v>5.5</v>
      </c>
      <c r="G11" s="6"/>
      <c r="H11" s="2">
        <v>6</v>
      </c>
      <c r="I11" s="2">
        <v>6</v>
      </c>
      <c r="J11" s="6"/>
      <c r="K11" s="6"/>
      <c r="L11" s="2" t="s">
        <v>21</v>
      </c>
      <c r="M11" s="2" t="s">
        <v>22</v>
      </c>
      <c r="N11" s="2" t="s">
        <v>21</v>
      </c>
      <c r="O11" s="2" t="s">
        <v>22</v>
      </c>
      <c r="P11" s="6"/>
      <c r="Q11" s="2"/>
      <c r="R11" s="2"/>
      <c r="S11" s="2"/>
      <c r="T11" s="1"/>
    </row>
    <row r="12" spans="1:20" ht="22.95" customHeight="1" x14ac:dyDescent="0.3">
      <c r="A12" s="273"/>
      <c r="B12" s="273"/>
      <c r="C12" s="2">
        <v>2</v>
      </c>
      <c r="D12" s="6"/>
      <c r="E12" s="2">
        <v>8</v>
      </c>
      <c r="F12" s="2">
        <v>4</v>
      </c>
      <c r="G12" s="6"/>
      <c r="H12" s="2">
        <v>6</v>
      </c>
      <c r="I12" s="2">
        <v>5</v>
      </c>
      <c r="J12" s="6"/>
      <c r="K12" s="6"/>
      <c r="L12" s="2" t="s">
        <v>23</v>
      </c>
      <c r="M12" s="2" t="s">
        <v>22</v>
      </c>
      <c r="N12" s="2" t="s">
        <v>21</v>
      </c>
      <c r="O12" s="2" t="s">
        <v>22</v>
      </c>
      <c r="P12" s="6"/>
      <c r="Q12" s="2"/>
      <c r="R12" s="2"/>
      <c r="S12" s="2"/>
      <c r="T12" s="1"/>
    </row>
    <row r="13" spans="1:20" ht="22.95" customHeight="1" x14ac:dyDescent="0.3">
      <c r="A13" s="274"/>
      <c r="B13" s="274"/>
      <c r="C13" s="2">
        <v>3</v>
      </c>
      <c r="D13" s="6"/>
      <c r="E13" s="2">
        <v>4</v>
      </c>
      <c r="F13" s="2">
        <v>4</v>
      </c>
      <c r="G13" s="6"/>
      <c r="H13" s="2">
        <v>7</v>
      </c>
      <c r="I13" s="2">
        <v>6</v>
      </c>
      <c r="J13" s="6"/>
      <c r="K13" s="6"/>
      <c r="L13" s="2" t="s">
        <v>22</v>
      </c>
      <c r="M13" s="2" t="s">
        <v>22</v>
      </c>
      <c r="N13" s="2" t="s">
        <v>21</v>
      </c>
      <c r="O13" s="2" t="s">
        <v>22</v>
      </c>
      <c r="P13" s="6"/>
      <c r="Q13" s="2"/>
      <c r="R13" s="2"/>
      <c r="S13" s="2"/>
      <c r="T13" s="1"/>
    </row>
    <row r="14" spans="1:20" ht="22.95" customHeight="1" x14ac:dyDescent="0.3">
      <c r="A14" s="272">
        <v>3</v>
      </c>
      <c r="B14" s="272" t="s">
        <v>13</v>
      </c>
      <c r="C14" s="2">
        <v>1</v>
      </c>
      <c r="D14" s="6"/>
      <c r="E14" s="2">
        <v>3.5</v>
      </c>
      <c r="F14" s="2">
        <v>3</v>
      </c>
      <c r="G14" s="6"/>
      <c r="H14" s="2">
        <v>6</v>
      </c>
      <c r="I14" s="2">
        <v>6</v>
      </c>
      <c r="J14" s="6"/>
      <c r="K14" s="6"/>
      <c r="L14" s="3" t="s">
        <v>22</v>
      </c>
      <c r="M14" s="2" t="s">
        <v>22</v>
      </c>
      <c r="N14" s="3" t="s">
        <v>21</v>
      </c>
      <c r="O14" s="2" t="s">
        <v>22</v>
      </c>
      <c r="P14" s="6"/>
      <c r="Q14" s="2"/>
      <c r="R14" s="2"/>
      <c r="S14" s="2"/>
      <c r="T14" s="1"/>
    </row>
    <row r="15" spans="1:20" ht="22.95" customHeight="1" x14ac:dyDescent="0.3">
      <c r="A15" s="273"/>
      <c r="B15" s="273"/>
      <c r="C15" s="2">
        <v>2</v>
      </c>
      <c r="D15" s="6"/>
      <c r="E15" s="2">
        <v>3</v>
      </c>
      <c r="F15" s="2">
        <v>5</v>
      </c>
      <c r="G15" s="6"/>
      <c r="H15" s="2">
        <v>6</v>
      </c>
      <c r="I15" s="2">
        <v>6</v>
      </c>
      <c r="J15" s="6"/>
      <c r="K15" s="6"/>
      <c r="L15" s="2" t="s">
        <v>21</v>
      </c>
      <c r="M15" s="2" t="s">
        <v>22</v>
      </c>
      <c r="N15" s="2" t="s">
        <v>21</v>
      </c>
      <c r="O15" s="2" t="s">
        <v>22</v>
      </c>
      <c r="P15" s="6"/>
      <c r="Q15" s="2"/>
      <c r="R15" s="2"/>
      <c r="S15" s="2"/>
      <c r="T15" s="1"/>
    </row>
    <row r="16" spans="1:20" ht="22.95" customHeight="1" x14ac:dyDescent="0.3">
      <c r="A16" s="274"/>
      <c r="B16" s="274"/>
      <c r="C16" s="2">
        <v>3</v>
      </c>
      <c r="D16" s="6"/>
      <c r="E16" s="2">
        <v>2.5</v>
      </c>
      <c r="F16" s="2">
        <v>8.5</v>
      </c>
      <c r="G16" s="6"/>
      <c r="H16" s="2">
        <v>7</v>
      </c>
      <c r="I16" s="2">
        <v>7</v>
      </c>
      <c r="J16" s="6"/>
      <c r="K16" s="6"/>
      <c r="L16" s="2" t="s">
        <v>21</v>
      </c>
      <c r="M16" s="2" t="s">
        <v>22</v>
      </c>
      <c r="N16" s="2" t="s">
        <v>21</v>
      </c>
      <c r="O16" s="2" t="s">
        <v>22</v>
      </c>
      <c r="P16" s="6"/>
      <c r="Q16" s="2"/>
      <c r="R16" s="2"/>
      <c r="S16" s="2"/>
      <c r="T16" s="1"/>
    </row>
    <row r="17" spans="1:20" ht="22.95" customHeight="1" x14ac:dyDescent="0.3">
      <c r="A17" s="272">
        <v>4</v>
      </c>
      <c r="B17" s="272" t="s">
        <v>14</v>
      </c>
      <c r="C17" s="2">
        <v>1</v>
      </c>
      <c r="D17" s="6"/>
      <c r="E17" s="2">
        <v>3</v>
      </c>
      <c r="F17" s="2">
        <v>2.5</v>
      </c>
      <c r="G17" s="6"/>
      <c r="H17" s="2">
        <v>7</v>
      </c>
      <c r="I17" s="2">
        <v>7</v>
      </c>
      <c r="J17" s="6"/>
      <c r="K17" s="6"/>
      <c r="L17" s="2" t="s">
        <v>31</v>
      </c>
      <c r="M17" s="2" t="s">
        <v>22</v>
      </c>
      <c r="N17" s="2" t="s">
        <v>31</v>
      </c>
      <c r="O17" s="2" t="s">
        <v>22</v>
      </c>
      <c r="P17" s="6"/>
      <c r="Q17" s="2"/>
      <c r="R17" s="2"/>
      <c r="S17" s="2"/>
      <c r="T17" s="1"/>
    </row>
    <row r="18" spans="1:20" ht="22.95" customHeight="1" x14ac:dyDescent="0.3">
      <c r="A18" s="273"/>
      <c r="B18" s="273"/>
      <c r="C18" s="2">
        <v>2</v>
      </c>
      <c r="D18" s="6"/>
      <c r="E18" s="2">
        <v>4.5</v>
      </c>
      <c r="F18" s="2">
        <v>3.5</v>
      </c>
      <c r="G18" s="6"/>
      <c r="H18" s="2">
        <v>7</v>
      </c>
      <c r="I18" s="2">
        <v>8</v>
      </c>
      <c r="J18" s="6"/>
      <c r="K18" s="6"/>
      <c r="L18" s="2" t="s">
        <v>31</v>
      </c>
      <c r="M18" s="2" t="s">
        <v>22</v>
      </c>
      <c r="N18" s="2" t="s">
        <v>31</v>
      </c>
      <c r="O18" s="2" t="s">
        <v>22</v>
      </c>
      <c r="P18" s="6"/>
      <c r="Q18" s="2"/>
      <c r="R18" s="2"/>
      <c r="S18" s="2"/>
      <c r="T18" s="1"/>
    </row>
    <row r="19" spans="1:20" ht="22.95" customHeight="1" x14ac:dyDescent="0.3">
      <c r="A19" s="274"/>
      <c r="B19" s="274"/>
      <c r="C19" s="2">
        <v>3</v>
      </c>
      <c r="D19" s="6"/>
      <c r="E19" s="2">
        <v>5</v>
      </c>
      <c r="F19" s="2">
        <v>4.5</v>
      </c>
      <c r="G19" s="6"/>
      <c r="H19" s="2">
        <v>6</v>
      </c>
      <c r="I19" s="2">
        <v>7</v>
      </c>
      <c r="J19" s="6"/>
      <c r="K19" s="6"/>
      <c r="L19" s="2" t="s">
        <v>31</v>
      </c>
      <c r="M19" s="2" t="s">
        <v>22</v>
      </c>
      <c r="N19" s="2" t="s">
        <v>31</v>
      </c>
      <c r="O19" s="2" t="s">
        <v>22</v>
      </c>
      <c r="P19" s="6"/>
      <c r="Q19" s="2"/>
      <c r="R19" s="2"/>
      <c r="S19" s="2"/>
      <c r="T19" s="1"/>
    </row>
    <row r="20" spans="1:20" ht="22.95" customHeight="1" x14ac:dyDescent="0.3">
      <c r="A20" s="272">
        <v>5</v>
      </c>
      <c r="B20" s="272" t="s">
        <v>15</v>
      </c>
      <c r="C20" s="2">
        <v>1</v>
      </c>
      <c r="D20" s="6"/>
      <c r="E20" s="2">
        <v>4.5</v>
      </c>
      <c r="F20" s="2">
        <v>3.5</v>
      </c>
      <c r="G20" s="6"/>
      <c r="H20" s="2">
        <v>6</v>
      </c>
      <c r="I20" s="2">
        <v>7</v>
      </c>
      <c r="J20" s="6"/>
      <c r="K20" s="6"/>
      <c r="L20" s="2" t="s">
        <v>32</v>
      </c>
      <c r="M20" s="2" t="s">
        <v>23</v>
      </c>
      <c r="N20" s="2" t="s">
        <v>31</v>
      </c>
      <c r="O20" s="2" t="s">
        <v>23</v>
      </c>
      <c r="P20" s="6"/>
      <c r="Q20" s="2"/>
      <c r="R20" s="2"/>
      <c r="S20" s="2"/>
      <c r="T20" s="1"/>
    </row>
    <row r="21" spans="1:20" ht="22.95" customHeight="1" x14ac:dyDescent="0.3">
      <c r="A21" s="273"/>
      <c r="B21" s="273"/>
      <c r="C21" s="2">
        <v>2</v>
      </c>
      <c r="D21" s="6"/>
      <c r="E21" s="2">
        <v>4</v>
      </c>
      <c r="F21" s="2">
        <v>7</v>
      </c>
      <c r="G21" s="6"/>
      <c r="H21" s="2">
        <v>6</v>
      </c>
      <c r="I21" s="2">
        <v>6</v>
      </c>
      <c r="J21" s="6"/>
      <c r="K21" s="6"/>
      <c r="L21" s="2" t="s">
        <v>31</v>
      </c>
      <c r="M21" s="2" t="s">
        <v>23</v>
      </c>
      <c r="N21" s="2" t="s">
        <v>37</v>
      </c>
      <c r="O21" s="2" t="s">
        <v>23</v>
      </c>
      <c r="P21" s="6"/>
      <c r="Q21" s="2"/>
      <c r="R21" s="2"/>
      <c r="S21" s="2"/>
      <c r="T21" s="1"/>
    </row>
    <row r="22" spans="1:20" ht="22.95" customHeight="1" x14ac:dyDescent="0.3">
      <c r="A22" s="274"/>
      <c r="B22" s="274"/>
      <c r="C22" s="2">
        <v>3</v>
      </c>
      <c r="D22" s="6"/>
      <c r="E22" s="2">
        <v>4.5</v>
      </c>
      <c r="F22" s="2">
        <v>5</v>
      </c>
      <c r="G22" s="6"/>
      <c r="H22" s="2">
        <v>6</v>
      </c>
      <c r="I22" s="2">
        <v>6</v>
      </c>
      <c r="J22" s="6"/>
      <c r="K22" s="6"/>
      <c r="L22" s="2" t="s">
        <v>31</v>
      </c>
      <c r="M22" s="2" t="s">
        <v>23</v>
      </c>
      <c r="N22" s="2" t="s">
        <v>31</v>
      </c>
      <c r="O22" s="2" t="s">
        <v>23</v>
      </c>
      <c r="P22" s="6"/>
      <c r="Q22" s="2"/>
      <c r="R22" s="2"/>
      <c r="S22" s="2"/>
      <c r="T22" s="1"/>
    </row>
    <row r="23" spans="1:20" ht="22.95" customHeight="1" x14ac:dyDescent="0.3">
      <c r="A23" s="272">
        <v>6</v>
      </c>
      <c r="B23" s="272" t="s">
        <v>16</v>
      </c>
      <c r="C23" s="2">
        <v>1</v>
      </c>
      <c r="D23" s="6"/>
      <c r="E23" s="2">
        <v>5</v>
      </c>
      <c r="F23" s="2">
        <v>6</v>
      </c>
      <c r="G23" s="6"/>
      <c r="H23" s="2">
        <v>7</v>
      </c>
      <c r="I23" s="2">
        <v>6</v>
      </c>
      <c r="J23" s="6"/>
      <c r="K23" s="6"/>
      <c r="L23" s="2" t="s">
        <v>37</v>
      </c>
      <c r="M23" s="2" t="s">
        <v>23</v>
      </c>
      <c r="N23" s="2" t="s">
        <v>31</v>
      </c>
      <c r="O23" s="2" t="s">
        <v>23</v>
      </c>
      <c r="P23" s="6"/>
      <c r="Q23" s="2"/>
      <c r="R23" s="2"/>
      <c r="S23" s="2"/>
      <c r="T23" s="1"/>
    </row>
    <row r="24" spans="1:20" ht="22.95" customHeight="1" x14ac:dyDescent="0.3">
      <c r="A24" s="273"/>
      <c r="B24" s="273"/>
      <c r="C24" s="2">
        <v>2</v>
      </c>
      <c r="D24" s="6"/>
      <c r="E24" s="2">
        <v>6.5</v>
      </c>
      <c r="F24" s="2">
        <v>4</v>
      </c>
      <c r="G24" s="6"/>
      <c r="H24" s="2">
        <v>7</v>
      </c>
      <c r="I24" s="2">
        <v>7</v>
      </c>
      <c r="J24" s="6"/>
      <c r="K24" s="6"/>
      <c r="L24" s="2" t="s">
        <v>37</v>
      </c>
      <c r="M24" s="2" t="s">
        <v>23</v>
      </c>
      <c r="N24" s="2" t="s">
        <v>37</v>
      </c>
      <c r="O24" s="2" t="s">
        <v>23</v>
      </c>
      <c r="P24" s="6"/>
      <c r="Q24" s="2"/>
      <c r="R24" s="2"/>
      <c r="S24" s="2"/>
      <c r="T24" s="1"/>
    </row>
    <row r="25" spans="1:20" ht="22.95" customHeight="1" x14ac:dyDescent="0.3">
      <c r="A25" s="274"/>
      <c r="B25" s="274"/>
      <c r="C25" s="2">
        <v>3</v>
      </c>
      <c r="D25" s="6"/>
      <c r="E25" s="2">
        <v>3</v>
      </c>
      <c r="F25" s="2">
        <v>2</v>
      </c>
      <c r="G25" s="6"/>
      <c r="H25" s="2">
        <v>6</v>
      </c>
      <c r="I25" s="2">
        <v>7</v>
      </c>
      <c r="J25" s="6"/>
      <c r="K25" s="6"/>
      <c r="L25" s="2" t="s">
        <v>37</v>
      </c>
      <c r="M25" s="2" t="s">
        <v>23</v>
      </c>
      <c r="N25" s="2" t="s">
        <v>31</v>
      </c>
      <c r="O25" s="2" t="s">
        <v>23</v>
      </c>
      <c r="P25" s="6"/>
      <c r="Q25" s="2"/>
      <c r="R25" s="2"/>
      <c r="S25" s="2"/>
      <c r="T25" s="1"/>
    </row>
    <row r="26" spans="1:20" ht="22.95" customHeight="1" x14ac:dyDescent="0.3">
      <c r="A26" s="272">
        <v>7</v>
      </c>
      <c r="B26" s="272" t="s">
        <v>17</v>
      </c>
      <c r="C26" s="2">
        <v>1</v>
      </c>
      <c r="D26" s="6"/>
      <c r="E26" s="2">
        <v>4</v>
      </c>
      <c r="F26" s="2">
        <v>5.5</v>
      </c>
      <c r="G26" s="6"/>
      <c r="H26" s="2">
        <v>6</v>
      </c>
      <c r="I26" s="2">
        <v>6</v>
      </c>
      <c r="J26" s="6"/>
      <c r="K26" s="6"/>
      <c r="L26" s="2" t="s">
        <v>31</v>
      </c>
      <c r="M26" s="2" t="s">
        <v>23</v>
      </c>
      <c r="N26" s="2" t="s">
        <v>31</v>
      </c>
      <c r="O26" s="2" t="s">
        <v>23</v>
      </c>
      <c r="P26" s="6"/>
      <c r="Q26" s="2"/>
      <c r="R26" s="2"/>
      <c r="S26" s="2"/>
      <c r="T26" s="1"/>
    </row>
    <row r="27" spans="1:20" ht="22.95" customHeight="1" x14ac:dyDescent="0.3">
      <c r="A27" s="273"/>
      <c r="B27" s="273"/>
      <c r="C27" s="2">
        <v>2</v>
      </c>
      <c r="D27" s="6"/>
      <c r="E27" s="2">
        <v>3.5</v>
      </c>
      <c r="F27" s="2">
        <v>3</v>
      </c>
      <c r="G27" s="6"/>
      <c r="H27" s="2">
        <v>6</v>
      </c>
      <c r="I27" s="2">
        <v>7</v>
      </c>
      <c r="J27" s="6"/>
      <c r="K27" s="6"/>
      <c r="L27" s="2" t="s">
        <v>31</v>
      </c>
      <c r="M27" s="2" t="s">
        <v>23</v>
      </c>
      <c r="N27" s="2" t="s">
        <v>37</v>
      </c>
      <c r="O27" s="2" t="s">
        <v>23</v>
      </c>
      <c r="P27" s="6"/>
      <c r="Q27" s="2"/>
      <c r="R27" s="2"/>
      <c r="S27" s="2"/>
      <c r="T27" s="1"/>
    </row>
    <row r="28" spans="1:20" ht="22.8" customHeight="1" x14ac:dyDescent="0.3">
      <c r="A28" s="274"/>
      <c r="B28" s="274"/>
      <c r="C28" s="2">
        <v>3</v>
      </c>
      <c r="D28" s="6"/>
      <c r="E28" s="2">
        <v>3</v>
      </c>
      <c r="F28" s="2">
        <v>4.5</v>
      </c>
      <c r="G28" s="6"/>
      <c r="H28" s="2">
        <v>8</v>
      </c>
      <c r="I28" s="2">
        <v>6</v>
      </c>
      <c r="J28" s="6"/>
      <c r="K28" s="6"/>
      <c r="L28" s="2" t="s">
        <v>37</v>
      </c>
      <c r="M28" s="2" t="s">
        <v>23</v>
      </c>
      <c r="N28" s="2" t="s">
        <v>31</v>
      </c>
      <c r="O28" s="2" t="s">
        <v>23</v>
      </c>
      <c r="P28" s="6"/>
      <c r="Q28" s="2"/>
      <c r="R28" s="2"/>
      <c r="S28" s="2"/>
      <c r="T28" s="1"/>
    </row>
    <row r="29" spans="1:20" ht="22.95" customHeight="1" x14ac:dyDescent="0.3">
      <c r="A29" s="272">
        <v>8</v>
      </c>
      <c r="B29" s="272" t="s">
        <v>18</v>
      </c>
      <c r="C29" s="2">
        <v>1</v>
      </c>
      <c r="D29" s="6"/>
      <c r="E29" s="2">
        <v>3</v>
      </c>
      <c r="F29" s="2">
        <v>6</v>
      </c>
      <c r="G29" s="6"/>
      <c r="H29" s="2">
        <v>5</v>
      </c>
      <c r="I29" s="2">
        <v>6</v>
      </c>
      <c r="J29" s="6"/>
      <c r="K29" s="6"/>
      <c r="L29" s="2" t="s">
        <v>31</v>
      </c>
      <c r="M29" s="2" t="s">
        <v>23</v>
      </c>
      <c r="N29" s="2" t="s">
        <v>37</v>
      </c>
      <c r="O29" s="2" t="s">
        <v>23</v>
      </c>
      <c r="P29" s="6"/>
      <c r="Q29" s="2"/>
      <c r="R29" s="2"/>
      <c r="S29" s="2"/>
      <c r="T29" s="1"/>
    </row>
    <row r="30" spans="1:20" ht="22.95" customHeight="1" x14ac:dyDescent="0.3">
      <c r="A30" s="273"/>
      <c r="B30" s="273"/>
      <c r="C30" s="2">
        <v>2</v>
      </c>
      <c r="D30" s="6"/>
      <c r="E30" s="2">
        <v>6</v>
      </c>
      <c r="F30" s="2">
        <v>4</v>
      </c>
      <c r="G30" s="6"/>
      <c r="H30" s="2">
        <v>6</v>
      </c>
      <c r="I30" s="2">
        <v>5</v>
      </c>
      <c r="J30" s="6"/>
      <c r="K30" s="6"/>
      <c r="L30" s="2" t="s">
        <v>37</v>
      </c>
      <c r="M30" s="2" t="s">
        <v>23</v>
      </c>
      <c r="N30" s="2" t="s">
        <v>37</v>
      </c>
      <c r="O30" s="2" t="s">
        <v>23</v>
      </c>
      <c r="P30" s="6"/>
      <c r="Q30" s="2"/>
      <c r="R30" s="2"/>
      <c r="S30" s="2"/>
      <c r="T30" s="1"/>
    </row>
    <row r="31" spans="1:20" ht="22.95" customHeight="1" x14ac:dyDescent="0.3">
      <c r="A31" s="274"/>
      <c r="B31" s="274"/>
      <c r="C31" s="2">
        <v>3</v>
      </c>
      <c r="D31" s="6"/>
      <c r="E31" s="2">
        <v>4</v>
      </c>
      <c r="F31" s="2">
        <v>7</v>
      </c>
      <c r="G31" s="6"/>
      <c r="H31" s="2">
        <v>6</v>
      </c>
      <c r="I31" s="2">
        <v>7</v>
      </c>
      <c r="J31" s="6"/>
      <c r="K31" s="6"/>
      <c r="L31" s="2" t="s">
        <v>37</v>
      </c>
      <c r="M31" s="2" t="s">
        <v>23</v>
      </c>
      <c r="N31" s="2" t="s">
        <v>37</v>
      </c>
      <c r="O31" s="2" t="s">
        <v>23</v>
      </c>
      <c r="P31" s="6"/>
      <c r="Q31" s="2"/>
      <c r="R31" s="2"/>
      <c r="S31" s="2"/>
      <c r="T31" s="1"/>
    </row>
    <row r="32" spans="1:20" ht="22.95" customHeight="1" x14ac:dyDescent="0.3">
      <c r="A32" s="272">
        <v>9</v>
      </c>
      <c r="B32" s="272" t="s">
        <v>19</v>
      </c>
      <c r="C32" s="2">
        <v>1</v>
      </c>
      <c r="D32" s="6"/>
      <c r="E32" s="2">
        <v>5</v>
      </c>
      <c r="F32" s="2">
        <v>5.5</v>
      </c>
      <c r="G32" s="6"/>
      <c r="H32" s="2">
        <v>6</v>
      </c>
      <c r="I32" s="2">
        <v>7</v>
      </c>
      <c r="J32" s="6"/>
      <c r="K32" s="6"/>
      <c r="L32" s="2" t="s">
        <v>37</v>
      </c>
      <c r="M32" s="2" t="s">
        <v>23</v>
      </c>
      <c r="N32" s="2" t="s">
        <v>31</v>
      </c>
      <c r="O32" s="2" t="s">
        <v>23</v>
      </c>
      <c r="P32" s="6"/>
      <c r="Q32" s="2"/>
      <c r="R32" s="2"/>
      <c r="S32" s="2"/>
      <c r="T32" s="1"/>
    </row>
    <row r="33" spans="1:20" ht="22.95" customHeight="1" x14ac:dyDescent="0.3">
      <c r="A33" s="273"/>
      <c r="B33" s="273"/>
      <c r="C33" s="2">
        <v>2</v>
      </c>
      <c r="D33" s="6"/>
      <c r="E33" s="2">
        <v>5.5</v>
      </c>
      <c r="F33" s="2">
        <v>5</v>
      </c>
      <c r="G33" s="6"/>
      <c r="H33" s="2">
        <v>7</v>
      </c>
      <c r="I33" s="2">
        <v>7</v>
      </c>
      <c r="J33" s="6"/>
      <c r="K33" s="6"/>
      <c r="L33" s="2" t="s">
        <v>37</v>
      </c>
      <c r="M33" s="2" t="s">
        <v>23</v>
      </c>
      <c r="N33" s="2" t="s">
        <v>31</v>
      </c>
      <c r="O33" s="2" t="s">
        <v>23</v>
      </c>
      <c r="P33" s="6"/>
      <c r="Q33" s="2"/>
      <c r="R33" s="2"/>
      <c r="S33" s="2"/>
      <c r="T33" s="1"/>
    </row>
    <row r="34" spans="1:20" ht="22.95" customHeight="1" x14ac:dyDescent="0.3">
      <c r="A34" s="274"/>
      <c r="B34" s="274"/>
      <c r="C34" s="2">
        <v>3</v>
      </c>
      <c r="D34" s="6"/>
      <c r="E34" s="2">
        <v>5</v>
      </c>
      <c r="F34" s="2">
        <v>4</v>
      </c>
      <c r="G34" s="6"/>
      <c r="H34" s="2">
        <v>6</v>
      </c>
      <c r="I34" s="2">
        <v>7</v>
      </c>
      <c r="J34" s="6"/>
      <c r="K34" s="6"/>
      <c r="L34" s="2" t="s">
        <v>37</v>
      </c>
      <c r="M34" s="2" t="s">
        <v>23</v>
      </c>
      <c r="N34" s="2" t="s">
        <v>31</v>
      </c>
      <c r="O34" s="2" t="s">
        <v>23</v>
      </c>
      <c r="P34" s="6"/>
      <c r="Q34" s="2"/>
      <c r="R34" s="2"/>
      <c r="S34" s="2"/>
      <c r="T34" s="1"/>
    </row>
  </sheetData>
  <mergeCells count="29">
    <mergeCell ref="A26:A28"/>
    <mergeCell ref="A29:A31"/>
    <mergeCell ref="A32:A34"/>
    <mergeCell ref="A11:A13"/>
    <mergeCell ref="A14:A16"/>
    <mergeCell ref="A17:A19"/>
    <mergeCell ref="A20:A22"/>
    <mergeCell ref="A23:A25"/>
    <mergeCell ref="P5:R5"/>
    <mergeCell ref="J6:O6"/>
    <mergeCell ref="P6:R6"/>
    <mergeCell ref="B8:B10"/>
    <mergeCell ref="A5:A7"/>
    <mergeCell ref="B5:B7"/>
    <mergeCell ref="C5:C7"/>
    <mergeCell ref="D5:F5"/>
    <mergeCell ref="D6:F6"/>
    <mergeCell ref="G6:I6"/>
    <mergeCell ref="G5:I5"/>
    <mergeCell ref="J5:O5"/>
    <mergeCell ref="A8:A10"/>
    <mergeCell ref="B29:B31"/>
    <mergeCell ref="B32:B34"/>
    <mergeCell ref="B11:B13"/>
    <mergeCell ref="B14:B16"/>
    <mergeCell ref="B17:B19"/>
    <mergeCell ref="B20:B22"/>
    <mergeCell ref="B23:B25"/>
    <mergeCell ref="B26:B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8C82-D1F7-4316-AA43-1AC4AC2AE62B}">
  <dimension ref="A1:T34"/>
  <sheetViews>
    <sheetView topLeftCell="A19" workbookViewId="0">
      <selection activeCell="G5" sqref="G5:I34"/>
    </sheetView>
  </sheetViews>
  <sheetFormatPr defaultRowHeight="14.4" x14ac:dyDescent="0.3"/>
  <cols>
    <col min="1" max="1" width="4" customWidth="1"/>
    <col min="2" max="2" width="14.88671875" customWidth="1"/>
    <col min="3" max="3" width="8.6640625" style="1" customWidth="1"/>
    <col min="4" max="4" width="11.109375" style="5" customWidth="1"/>
    <col min="5" max="6" width="11.109375" customWidth="1"/>
    <col min="7" max="7" width="11.109375" style="5" customWidth="1"/>
    <col min="8" max="9" width="11.109375" customWidth="1"/>
    <col min="10" max="11" width="11.109375" style="5" customWidth="1"/>
    <col min="12" max="15" width="11.109375" customWidth="1"/>
    <col min="16" max="16" width="11.109375" style="5" customWidth="1"/>
    <col min="17" max="18" width="11.109375" customWidth="1"/>
    <col min="19" max="19" width="32.6640625" customWidth="1"/>
  </cols>
  <sheetData>
    <row r="1" spans="1:20" x14ac:dyDescent="0.3">
      <c r="B1" t="s">
        <v>6</v>
      </c>
      <c r="C1" s="1" t="s">
        <v>8</v>
      </c>
      <c r="D1" t="s">
        <v>39</v>
      </c>
      <c r="G1"/>
      <c r="J1"/>
      <c r="K1"/>
      <c r="P1"/>
    </row>
    <row r="2" spans="1:20" x14ac:dyDescent="0.3">
      <c r="B2" t="s">
        <v>9</v>
      </c>
      <c r="C2" s="1" t="s">
        <v>8</v>
      </c>
      <c r="D2">
        <v>28</v>
      </c>
      <c r="G2"/>
      <c r="J2"/>
      <c r="K2"/>
      <c r="P2"/>
    </row>
    <row r="3" spans="1:20" x14ac:dyDescent="0.3">
      <c r="B3" t="s">
        <v>7</v>
      </c>
      <c r="C3" s="1" t="s">
        <v>8</v>
      </c>
      <c r="D3">
        <v>4</v>
      </c>
      <c r="G3"/>
      <c r="J3"/>
      <c r="K3"/>
      <c r="P3"/>
    </row>
    <row r="4" spans="1:20" x14ac:dyDescent="0.3">
      <c r="D4"/>
      <c r="G4"/>
      <c r="J4"/>
      <c r="K4"/>
      <c r="P4"/>
    </row>
    <row r="5" spans="1:20" x14ac:dyDescent="0.3">
      <c r="A5" s="215" t="s">
        <v>0</v>
      </c>
      <c r="B5" s="215" t="s">
        <v>1</v>
      </c>
      <c r="C5" s="215" t="s">
        <v>2</v>
      </c>
      <c r="D5" s="215" t="s">
        <v>33</v>
      </c>
      <c r="E5" s="215"/>
      <c r="F5" s="215"/>
      <c r="G5" s="215" t="s">
        <v>5</v>
      </c>
      <c r="H5" s="215"/>
      <c r="I5" s="215"/>
      <c r="J5" s="275" t="s">
        <v>20</v>
      </c>
      <c r="K5" s="216"/>
      <c r="L5" s="216"/>
      <c r="M5" s="216"/>
      <c r="N5" s="216"/>
      <c r="O5" s="217"/>
      <c r="P5" s="215" t="s">
        <v>10</v>
      </c>
      <c r="Q5" s="215"/>
      <c r="R5" s="215"/>
      <c r="S5" s="2" t="s">
        <v>4</v>
      </c>
      <c r="T5" s="1"/>
    </row>
    <row r="6" spans="1:20" x14ac:dyDescent="0.3">
      <c r="A6" s="215"/>
      <c r="B6" s="215"/>
      <c r="C6" s="215"/>
      <c r="D6" s="215" t="s">
        <v>3</v>
      </c>
      <c r="E6" s="215"/>
      <c r="F6" s="215"/>
      <c r="G6" s="215" t="s">
        <v>3</v>
      </c>
      <c r="H6" s="215"/>
      <c r="I6" s="215"/>
      <c r="J6" s="275" t="s">
        <v>3</v>
      </c>
      <c r="K6" s="216"/>
      <c r="L6" s="216"/>
      <c r="M6" s="216"/>
      <c r="N6" s="216"/>
      <c r="O6" s="217"/>
      <c r="P6" s="215" t="s">
        <v>3</v>
      </c>
      <c r="Q6" s="215"/>
      <c r="R6" s="215"/>
      <c r="S6" s="2"/>
      <c r="T6" s="1"/>
    </row>
    <row r="7" spans="1:20" x14ac:dyDescent="0.3">
      <c r="A7" s="215"/>
      <c r="B7" s="215"/>
      <c r="C7" s="215"/>
      <c r="D7" s="2">
        <v>1</v>
      </c>
      <c r="E7" s="2">
        <v>2</v>
      </c>
      <c r="F7" s="2">
        <v>3</v>
      </c>
      <c r="G7" s="2">
        <v>1</v>
      </c>
      <c r="H7" s="2">
        <v>2</v>
      </c>
      <c r="I7" s="2">
        <v>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1</v>
      </c>
      <c r="Q7" s="2">
        <v>2</v>
      </c>
      <c r="R7" s="2">
        <v>3</v>
      </c>
      <c r="S7" s="2"/>
      <c r="T7" s="1"/>
    </row>
    <row r="8" spans="1:20" ht="22.95" customHeight="1" x14ac:dyDescent="0.3">
      <c r="A8" s="272">
        <v>1</v>
      </c>
      <c r="B8" s="272" t="s">
        <v>11</v>
      </c>
      <c r="C8" s="2">
        <v>1</v>
      </c>
      <c r="D8" s="6"/>
      <c r="E8" s="2">
        <v>2.5</v>
      </c>
      <c r="F8" s="2">
        <v>3.5</v>
      </c>
      <c r="G8" s="6"/>
      <c r="H8" s="2">
        <v>6</v>
      </c>
      <c r="I8" s="2">
        <v>5</v>
      </c>
      <c r="J8" s="6"/>
      <c r="K8" s="6"/>
      <c r="L8" s="2" t="s">
        <v>22</v>
      </c>
      <c r="M8" s="2" t="s">
        <v>21</v>
      </c>
      <c r="N8" s="2" t="s">
        <v>22</v>
      </c>
      <c r="O8" s="2" t="s">
        <v>21</v>
      </c>
      <c r="P8" s="6"/>
      <c r="Q8" s="2"/>
      <c r="R8" s="2"/>
      <c r="S8" s="2"/>
      <c r="T8" s="1"/>
    </row>
    <row r="9" spans="1:20" ht="22.95" customHeight="1" x14ac:dyDescent="0.3">
      <c r="A9" s="273"/>
      <c r="B9" s="273"/>
      <c r="C9" s="2">
        <v>2</v>
      </c>
      <c r="D9" s="6"/>
      <c r="E9" s="2">
        <v>6.5</v>
      </c>
      <c r="F9" s="2">
        <v>5</v>
      </c>
      <c r="G9" s="6"/>
      <c r="H9" s="2">
        <v>6</v>
      </c>
      <c r="I9" s="2">
        <v>7</v>
      </c>
      <c r="J9" s="6"/>
      <c r="K9" s="6"/>
      <c r="L9" s="2" t="s">
        <v>23</v>
      </c>
      <c r="M9" s="2" t="s">
        <v>21</v>
      </c>
      <c r="N9" s="2" t="s">
        <v>21</v>
      </c>
      <c r="O9" s="2" t="s">
        <v>21</v>
      </c>
      <c r="P9" s="6"/>
      <c r="Q9" s="2"/>
      <c r="R9" s="2"/>
      <c r="S9" s="2"/>
      <c r="T9" s="1"/>
    </row>
    <row r="10" spans="1:20" ht="22.95" customHeight="1" x14ac:dyDescent="0.3">
      <c r="A10" s="274"/>
      <c r="B10" s="274"/>
      <c r="C10" s="2">
        <v>3</v>
      </c>
      <c r="D10" s="6"/>
      <c r="E10" s="2">
        <v>7</v>
      </c>
      <c r="F10" s="2">
        <v>6.5</v>
      </c>
      <c r="G10" s="6"/>
      <c r="H10" s="2">
        <v>8</v>
      </c>
      <c r="I10" s="2">
        <v>7</v>
      </c>
      <c r="J10" s="6"/>
      <c r="K10" s="6"/>
      <c r="L10" s="2" t="s">
        <v>23</v>
      </c>
      <c r="M10" s="2" t="s">
        <v>21</v>
      </c>
      <c r="N10" s="2" t="s">
        <v>22</v>
      </c>
      <c r="O10" s="2" t="s">
        <v>21</v>
      </c>
      <c r="P10" s="6"/>
      <c r="Q10" s="2"/>
      <c r="R10" s="2"/>
      <c r="S10" s="2"/>
      <c r="T10" s="1"/>
    </row>
    <row r="11" spans="1:20" ht="22.95" customHeight="1" x14ac:dyDescent="0.3">
      <c r="A11" s="272">
        <v>2</v>
      </c>
      <c r="B11" s="272" t="s">
        <v>12</v>
      </c>
      <c r="C11" s="2">
        <v>1</v>
      </c>
      <c r="D11" s="6"/>
      <c r="E11" s="2">
        <v>5</v>
      </c>
      <c r="F11" s="2">
        <v>7</v>
      </c>
      <c r="G11" s="6"/>
      <c r="H11" s="2">
        <v>6</v>
      </c>
      <c r="I11" s="2">
        <v>6</v>
      </c>
      <c r="J11" s="6"/>
      <c r="K11" s="6"/>
      <c r="L11" s="2" t="s">
        <v>21</v>
      </c>
      <c r="M11" s="2" t="s">
        <v>22</v>
      </c>
      <c r="N11" s="2" t="s">
        <v>21</v>
      </c>
      <c r="O11" s="2" t="s">
        <v>22</v>
      </c>
      <c r="P11" s="6"/>
      <c r="Q11" s="2"/>
      <c r="R11" s="2"/>
      <c r="S11" s="2"/>
      <c r="T11" s="1"/>
    </row>
    <row r="12" spans="1:20" ht="22.95" customHeight="1" x14ac:dyDescent="0.3">
      <c r="A12" s="273"/>
      <c r="B12" s="273"/>
      <c r="C12" s="2">
        <v>2</v>
      </c>
      <c r="D12" s="6"/>
      <c r="E12" s="2">
        <v>9</v>
      </c>
      <c r="F12" s="2">
        <v>4</v>
      </c>
      <c r="G12" s="6"/>
      <c r="H12" s="2">
        <v>7</v>
      </c>
      <c r="I12" s="2">
        <v>5</v>
      </c>
      <c r="J12" s="6"/>
      <c r="K12" s="6"/>
      <c r="L12" s="2" t="s">
        <v>23</v>
      </c>
      <c r="M12" s="2" t="s">
        <v>22</v>
      </c>
      <c r="N12" s="2" t="s">
        <v>22</v>
      </c>
      <c r="O12" s="2" t="s">
        <v>22</v>
      </c>
      <c r="P12" s="6"/>
      <c r="Q12" s="2"/>
      <c r="R12" s="2"/>
      <c r="S12" s="2"/>
      <c r="T12" s="1"/>
    </row>
    <row r="13" spans="1:20" ht="22.95" customHeight="1" x14ac:dyDescent="0.3">
      <c r="A13" s="274"/>
      <c r="B13" s="274"/>
      <c r="C13" s="2">
        <v>3</v>
      </c>
      <c r="D13" s="6"/>
      <c r="E13" s="2">
        <v>4</v>
      </c>
      <c r="F13" s="2">
        <v>4.5</v>
      </c>
      <c r="G13" s="6"/>
      <c r="H13" s="2">
        <v>8</v>
      </c>
      <c r="I13" s="2">
        <v>6</v>
      </c>
      <c r="J13" s="6"/>
      <c r="K13" s="6"/>
      <c r="L13" s="2" t="s">
        <v>22</v>
      </c>
      <c r="M13" s="2" t="s">
        <v>22</v>
      </c>
      <c r="N13" s="2" t="s">
        <v>21</v>
      </c>
      <c r="O13" s="2" t="s">
        <v>22</v>
      </c>
      <c r="P13" s="6"/>
      <c r="Q13" s="2"/>
      <c r="R13" s="2"/>
      <c r="S13" s="2"/>
      <c r="T13" s="1"/>
    </row>
    <row r="14" spans="1:20" ht="22.95" customHeight="1" x14ac:dyDescent="0.3">
      <c r="A14" s="272">
        <v>3</v>
      </c>
      <c r="B14" s="272" t="s">
        <v>13</v>
      </c>
      <c r="C14" s="2">
        <v>1</v>
      </c>
      <c r="D14" s="6"/>
      <c r="E14" s="2">
        <v>3.5</v>
      </c>
      <c r="F14" s="2">
        <v>3.5</v>
      </c>
      <c r="G14" s="6"/>
      <c r="H14" s="2" t="s">
        <v>46</v>
      </c>
      <c r="I14" s="2">
        <v>6</v>
      </c>
      <c r="J14" s="6"/>
      <c r="K14" s="6"/>
      <c r="L14" s="3" t="s">
        <v>22</v>
      </c>
      <c r="M14" s="2" t="s">
        <v>22</v>
      </c>
      <c r="N14" s="3" t="s">
        <v>21</v>
      </c>
      <c r="O14" s="2" t="s">
        <v>22</v>
      </c>
      <c r="P14" s="6"/>
      <c r="Q14" s="2"/>
      <c r="R14" s="2"/>
      <c r="S14" s="2"/>
      <c r="T14" s="1"/>
    </row>
    <row r="15" spans="1:20" ht="22.95" customHeight="1" x14ac:dyDescent="0.3">
      <c r="A15" s="273"/>
      <c r="B15" s="273"/>
      <c r="C15" s="2">
        <v>2</v>
      </c>
      <c r="D15" s="6"/>
      <c r="E15" s="2">
        <v>3</v>
      </c>
      <c r="F15" s="2">
        <v>6.5</v>
      </c>
      <c r="G15" s="6"/>
      <c r="H15" s="2">
        <v>6</v>
      </c>
      <c r="I15" s="2" t="s">
        <v>46</v>
      </c>
      <c r="J15" s="6"/>
      <c r="K15" s="6"/>
      <c r="L15" s="2" t="s">
        <v>21</v>
      </c>
      <c r="M15" s="2" t="s">
        <v>22</v>
      </c>
      <c r="N15" s="2" t="s">
        <v>21</v>
      </c>
      <c r="O15" s="2" t="s">
        <v>22</v>
      </c>
      <c r="P15" s="6"/>
      <c r="Q15" s="2"/>
      <c r="R15" s="2"/>
      <c r="S15" s="2"/>
      <c r="T15" s="1"/>
    </row>
    <row r="16" spans="1:20" ht="22.95" customHeight="1" x14ac:dyDescent="0.3">
      <c r="A16" s="274"/>
      <c r="B16" s="274"/>
      <c r="C16" s="2">
        <v>3</v>
      </c>
      <c r="D16" s="6"/>
      <c r="E16" s="2">
        <v>3.5</v>
      </c>
      <c r="F16" s="2">
        <v>10</v>
      </c>
      <c r="G16" s="6"/>
      <c r="H16" s="2">
        <v>7</v>
      </c>
      <c r="I16" s="2" t="s">
        <v>47</v>
      </c>
      <c r="J16" s="6"/>
      <c r="K16" s="6"/>
      <c r="L16" s="2" t="s">
        <v>21</v>
      </c>
      <c r="M16" s="2" t="s">
        <v>22</v>
      </c>
      <c r="N16" s="2" t="s">
        <v>21</v>
      </c>
      <c r="O16" s="2" t="s">
        <v>22</v>
      </c>
      <c r="P16" s="6"/>
      <c r="Q16" s="2"/>
      <c r="R16" s="2"/>
      <c r="S16" s="2"/>
      <c r="T16" s="1"/>
    </row>
    <row r="17" spans="1:20" ht="22.95" customHeight="1" x14ac:dyDescent="0.3">
      <c r="A17" s="272">
        <v>4</v>
      </c>
      <c r="B17" s="272" t="s">
        <v>14</v>
      </c>
      <c r="C17" s="2">
        <v>1</v>
      </c>
      <c r="D17" s="6"/>
      <c r="E17" s="2">
        <v>3.5</v>
      </c>
      <c r="F17" s="2">
        <v>4</v>
      </c>
      <c r="G17" s="6"/>
      <c r="H17" s="2">
        <v>8</v>
      </c>
      <c r="I17" s="2" t="s">
        <v>47</v>
      </c>
      <c r="J17" s="6"/>
      <c r="K17" s="6"/>
      <c r="L17" s="2" t="s">
        <v>31</v>
      </c>
      <c r="M17" s="2" t="s">
        <v>22</v>
      </c>
      <c r="N17" s="2" t="s">
        <v>31</v>
      </c>
      <c r="O17" s="2" t="s">
        <v>22</v>
      </c>
      <c r="P17" s="6"/>
      <c r="Q17" s="2"/>
      <c r="R17" s="2"/>
      <c r="S17" s="2"/>
      <c r="T17" s="1"/>
    </row>
    <row r="18" spans="1:20" ht="22.95" customHeight="1" x14ac:dyDescent="0.3">
      <c r="A18" s="273"/>
      <c r="B18" s="273"/>
      <c r="C18" s="2">
        <v>2</v>
      </c>
      <c r="D18" s="6"/>
      <c r="E18" s="2">
        <v>5</v>
      </c>
      <c r="F18" s="2">
        <v>4</v>
      </c>
      <c r="G18" s="6"/>
      <c r="H18" s="2">
        <v>8</v>
      </c>
      <c r="I18" s="2">
        <v>9</v>
      </c>
      <c r="J18" s="6"/>
      <c r="K18" s="6"/>
      <c r="L18" s="2" t="s">
        <v>31</v>
      </c>
      <c r="M18" s="2" t="s">
        <v>22</v>
      </c>
      <c r="N18" s="2" t="s">
        <v>31</v>
      </c>
      <c r="O18" s="2" t="s">
        <v>22</v>
      </c>
      <c r="P18" s="6"/>
      <c r="Q18" s="2"/>
      <c r="R18" s="2"/>
      <c r="S18" s="2"/>
      <c r="T18" s="1"/>
    </row>
    <row r="19" spans="1:20" ht="22.95" customHeight="1" x14ac:dyDescent="0.3">
      <c r="A19" s="274"/>
      <c r="B19" s="274"/>
      <c r="C19" s="2">
        <v>3</v>
      </c>
      <c r="D19" s="6"/>
      <c r="E19" s="2">
        <v>5.5</v>
      </c>
      <c r="F19" s="2">
        <v>5</v>
      </c>
      <c r="G19" s="6"/>
      <c r="H19" s="2">
        <v>7</v>
      </c>
      <c r="I19" s="2">
        <v>7</v>
      </c>
      <c r="J19" s="6"/>
      <c r="K19" s="6"/>
      <c r="L19" s="2" t="s">
        <v>31</v>
      </c>
      <c r="M19" s="2" t="s">
        <v>22</v>
      </c>
      <c r="N19" s="2" t="s">
        <v>31</v>
      </c>
      <c r="O19" s="2" t="s">
        <v>22</v>
      </c>
      <c r="P19" s="6"/>
      <c r="Q19" s="2"/>
      <c r="R19" s="2"/>
      <c r="S19" s="2"/>
      <c r="T19" s="1"/>
    </row>
    <row r="20" spans="1:20" ht="22.95" customHeight="1" x14ac:dyDescent="0.3">
      <c r="A20" s="272">
        <v>5</v>
      </c>
      <c r="B20" s="272" t="s">
        <v>15</v>
      </c>
      <c r="C20" s="2">
        <v>1</v>
      </c>
      <c r="D20" s="6"/>
      <c r="E20" s="2">
        <v>5.5</v>
      </c>
      <c r="F20" s="2">
        <v>4</v>
      </c>
      <c r="G20" s="6"/>
      <c r="H20" s="2">
        <v>7</v>
      </c>
      <c r="I20" s="2" t="s">
        <v>47</v>
      </c>
      <c r="J20" s="6"/>
      <c r="K20" s="6"/>
      <c r="L20" s="2" t="s">
        <v>32</v>
      </c>
      <c r="M20" s="2" t="s">
        <v>23</v>
      </c>
      <c r="N20" s="2" t="s">
        <v>31</v>
      </c>
      <c r="O20" s="2" t="s">
        <v>23</v>
      </c>
      <c r="P20" s="6"/>
      <c r="Q20" s="2"/>
      <c r="R20" s="2"/>
      <c r="S20" s="2"/>
      <c r="T20" s="1"/>
    </row>
    <row r="21" spans="1:20" ht="22.95" customHeight="1" x14ac:dyDescent="0.3">
      <c r="A21" s="273"/>
      <c r="B21" s="273"/>
      <c r="C21" s="2">
        <v>2</v>
      </c>
      <c r="D21" s="6"/>
      <c r="E21" s="2">
        <v>4.5</v>
      </c>
      <c r="F21" s="2">
        <v>8</v>
      </c>
      <c r="G21" s="6"/>
      <c r="H21" s="2">
        <v>7</v>
      </c>
      <c r="I21" s="2">
        <v>7</v>
      </c>
      <c r="J21" s="6"/>
      <c r="K21" s="6"/>
      <c r="L21" s="2" t="s">
        <v>31</v>
      </c>
      <c r="M21" s="2" t="s">
        <v>23</v>
      </c>
      <c r="N21" s="2" t="s">
        <v>37</v>
      </c>
      <c r="O21" s="2" t="s">
        <v>23</v>
      </c>
      <c r="P21" s="6"/>
      <c r="Q21" s="2"/>
      <c r="R21" s="2"/>
      <c r="S21" s="2"/>
      <c r="T21" s="1"/>
    </row>
    <row r="22" spans="1:20" ht="22.95" customHeight="1" x14ac:dyDescent="0.3">
      <c r="A22" s="274"/>
      <c r="B22" s="274"/>
      <c r="C22" s="2">
        <v>3</v>
      </c>
      <c r="D22" s="6"/>
      <c r="E22" s="2">
        <v>5</v>
      </c>
      <c r="F22" s="2">
        <v>6</v>
      </c>
      <c r="G22" s="6"/>
      <c r="H22" s="2">
        <v>7</v>
      </c>
      <c r="I22" s="2">
        <v>7</v>
      </c>
      <c r="J22" s="6"/>
      <c r="K22" s="6"/>
      <c r="L22" s="2" t="s">
        <v>31</v>
      </c>
      <c r="M22" s="2" t="s">
        <v>23</v>
      </c>
      <c r="N22" s="2" t="s">
        <v>31</v>
      </c>
      <c r="O22" s="2" t="s">
        <v>23</v>
      </c>
      <c r="P22" s="6"/>
      <c r="Q22" s="2"/>
      <c r="R22" s="2"/>
      <c r="S22" s="2"/>
      <c r="T22" s="1"/>
    </row>
    <row r="23" spans="1:20" ht="22.95" customHeight="1" x14ac:dyDescent="0.3">
      <c r="A23" s="272">
        <v>6</v>
      </c>
      <c r="B23" s="272" t="s">
        <v>16</v>
      </c>
      <c r="C23" s="2">
        <v>1</v>
      </c>
      <c r="D23" s="6"/>
      <c r="E23" s="2">
        <v>6</v>
      </c>
      <c r="F23" s="2">
        <v>6.5</v>
      </c>
      <c r="G23" s="6"/>
      <c r="H23" s="2" t="s">
        <v>47</v>
      </c>
      <c r="I23" s="2">
        <v>6</v>
      </c>
      <c r="J23" s="6"/>
      <c r="K23" s="6"/>
      <c r="L23" s="2" t="s">
        <v>37</v>
      </c>
      <c r="M23" s="2" t="s">
        <v>23</v>
      </c>
      <c r="N23" s="2" t="s">
        <v>31</v>
      </c>
      <c r="O23" s="2" t="s">
        <v>23</v>
      </c>
      <c r="P23" s="6"/>
      <c r="Q23" s="2"/>
      <c r="R23" s="2"/>
      <c r="S23" s="2"/>
      <c r="T23" s="1"/>
    </row>
    <row r="24" spans="1:20" ht="22.95" customHeight="1" x14ac:dyDescent="0.3">
      <c r="A24" s="273"/>
      <c r="B24" s="273"/>
      <c r="C24" s="2">
        <v>2</v>
      </c>
      <c r="D24" s="6"/>
      <c r="E24" s="2">
        <v>7</v>
      </c>
      <c r="F24" s="2">
        <v>5</v>
      </c>
      <c r="G24" s="6"/>
      <c r="H24" s="2">
        <v>8</v>
      </c>
      <c r="I24" s="2" t="s">
        <v>47</v>
      </c>
      <c r="J24" s="6"/>
      <c r="K24" s="6"/>
      <c r="L24" s="2" t="s">
        <v>37</v>
      </c>
      <c r="M24" s="2" t="s">
        <v>23</v>
      </c>
      <c r="N24" s="2" t="s">
        <v>37</v>
      </c>
      <c r="O24" s="2" t="s">
        <v>23</v>
      </c>
      <c r="P24" s="6"/>
      <c r="Q24" s="2"/>
      <c r="R24" s="2"/>
      <c r="S24" s="2"/>
      <c r="T24" s="1"/>
    </row>
    <row r="25" spans="1:20" ht="22.95" customHeight="1" x14ac:dyDescent="0.3">
      <c r="A25" s="274"/>
      <c r="B25" s="274"/>
      <c r="C25" s="2">
        <v>3</v>
      </c>
      <c r="D25" s="6"/>
      <c r="E25" s="2">
        <v>3.5</v>
      </c>
      <c r="F25" s="2">
        <v>2</v>
      </c>
      <c r="G25" s="6"/>
      <c r="H25" s="2">
        <v>7</v>
      </c>
      <c r="I25" s="2">
        <v>8</v>
      </c>
      <c r="J25" s="6"/>
      <c r="K25" s="6"/>
      <c r="L25" s="2" t="s">
        <v>37</v>
      </c>
      <c r="M25" s="2" t="s">
        <v>23</v>
      </c>
      <c r="N25" s="2" t="s">
        <v>31</v>
      </c>
      <c r="O25" s="2" t="s">
        <v>23</v>
      </c>
      <c r="P25" s="6"/>
      <c r="Q25" s="2"/>
      <c r="R25" s="2"/>
      <c r="S25" s="2"/>
      <c r="T25" s="1"/>
    </row>
    <row r="26" spans="1:20" ht="22.95" customHeight="1" x14ac:dyDescent="0.3">
      <c r="A26" s="272">
        <v>7</v>
      </c>
      <c r="B26" s="272" t="s">
        <v>17</v>
      </c>
      <c r="C26" s="2">
        <v>1</v>
      </c>
      <c r="D26" s="6"/>
      <c r="E26" s="2">
        <v>4.5</v>
      </c>
      <c r="F26" s="2">
        <v>6.5</v>
      </c>
      <c r="G26" s="6"/>
      <c r="H26" s="2">
        <v>7</v>
      </c>
      <c r="I26" s="2">
        <v>6</v>
      </c>
      <c r="J26" s="6"/>
      <c r="K26" s="6"/>
      <c r="L26" s="2" t="s">
        <v>31</v>
      </c>
      <c r="M26" s="2" t="s">
        <v>23</v>
      </c>
      <c r="N26" s="2" t="s">
        <v>31</v>
      </c>
      <c r="O26" s="2" t="s">
        <v>23</v>
      </c>
      <c r="P26" s="6"/>
      <c r="Q26" s="2"/>
      <c r="R26" s="2"/>
      <c r="S26" s="2"/>
      <c r="T26" s="1"/>
    </row>
    <row r="27" spans="1:20" ht="22.95" customHeight="1" x14ac:dyDescent="0.3">
      <c r="A27" s="273"/>
      <c r="B27" s="273"/>
      <c r="C27" s="2">
        <v>2</v>
      </c>
      <c r="D27" s="6"/>
      <c r="E27" s="2">
        <v>4</v>
      </c>
      <c r="F27" s="2">
        <v>3.5</v>
      </c>
      <c r="G27" s="6"/>
      <c r="H27" s="2">
        <v>7</v>
      </c>
      <c r="I27" s="2">
        <v>8</v>
      </c>
      <c r="J27" s="6"/>
      <c r="K27" s="6"/>
      <c r="L27" s="2" t="s">
        <v>31</v>
      </c>
      <c r="M27" s="2" t="s">
        <v>23</v>
      </c>
      <c r="N27" s="2" t="s">
        <v>37</v>
      </c>
      <c r="O27" s="2" t="s">
        <v>23</v>
      </c>
      <c r="P27" s="6"/>
      <c r="Q27" s="2"/>
      <c r="R27" s="2"/>
      <c r="S27" s="2"/>
      <c r="T27" s="1"/>
    </row>
    <row r="28" spans="1:20" ht="22.8" customHeight="1" x14ac:dyDescent="0.3">
      <c r="A28" s="274"/>
      <c r="B28" s="274"/>
      <c r="C28" s="2">
        <v>3</v>
      </c>
      <c r="D28" s="6"/>
      <c r="E28" s="2">
        <v>4</v>
      </c>
      <c r="F28" s="2">
        <v>5</v>
      </c>
      <c r="G28" s="6"/>
      <c r="H28" s="2">
        <v>9</v>
      </c>
      <c r="I28" s="2">
        <v>7</v>
      </c>
      <c r="J28" s="6"/>
      <c r="K28" s="6"/>
      <c r="L28" s="2" t="s">
        <v>37</v>
      </c>
      <c r="M28" s="2" t="s">
        <v>23</v>
      </c>
      <c r="N28" s="2" t="s">
        <v>31</v>
      </c>
      <c r="O28" s="2" t="s">
        <v>23</v>
      </c>
      <c r="P28" s="6"/>
      <c r="Q28" s="2"/>
      <c r="R28" s="2"/>
      <c r="S28" s="2"/>
      <c r="T28" s="1"/>
    </row>
    <row r="29" spans="1:20" ht="22.95" customHeight="1" x14ac:dyDescent="0.3">
      <c r="A29" s="272">
        <v>8</v>
      </c>
      <c r="B29" s="272" t="s">
        <v>18</v>
      </c>
      <c r="C29" s="2">
        <v>1</v>
      </c>
      <c r="D29" s="6"/>
      <c r="E29" s="2">
        <v>3</v>
      </c>
      <c r="F29" s="2">
        <v>6.5</v>
      </c>
      <c r="G29" s="6"/>
      <c r="H29" s="2">
        <v>6</v>
      </c>
      <c r="I29" s="2">
        <v>7</v>
      </c>
      <c r="J29" s="6"/>
      <c r="K29" s="6"/>
      <c r="L29" s="2" t="s">
        <v>31</v>
      </c>
      <c r="M29" s="2" t="s">
        <v>23</v>
      </c>
      <c r="N29" s="2" t="s">
        <v>37</v>
      </c>
      <c r="O29" s="2" t="s">
        <v>23</v>
      </c>
      <c r="P29" s="6"/>
      <c r="Q29" s="2"/>
      <c r="R29" s="2"/>
      <c r="S29" s="2"/>
      <c r="T29" s="1"/>
    </row>
    <row r="30" spans="1:20" ht="22.95" customHeight="1" x14ac:dyDescent="0.3">
      <c r="A30" s="273"/>
      <c r="B30" s="273"/>
      <c r="C30" s="2">
        <v>2</v>
      </c>
      <c r="D30" s="6"/>
      <c r="E30" s="2">
        <v>7</v>
      </c>
      <c r="F30" s="2">
        <v>4.5</v>
      </c>
      <c r="G30" s="6"/>
      <c r="H30" s="2">
        <v>7</v>
      </c>
      <c r="I30" s="2">
        <v>6</v>
      </c>
      <c r="J30" s="6"/>
      <c r="K30" s="6"/>
      <c r="L30" s="2" t="s">
        <v>37</v>
      </c>
      <c r="M30" s="2" t="s">
        <v>23</v>
      </c>
      <c r="N30" s="2" t="s">
        <v>37</v>
      </c>
      <c r="O30" s="2" t="s">
        <v>23</v>
      </c>
      <c r="P30" s="6"/>
      <c r="Q30" s="2"/>
      <c r="R30" s="2"/>
      <c r="S30" s="2"/>
      <c r="T30" s="1"/>
    </row>
    <row r="31" spans="1:20" ht="22.95" customHeight="1" x14ac:dyDescent="0.3">
      <c r="A31" s="274"/>
      <c r="B31" s="274"/>
      <c r="C31" s="2">
        <v>3</v>
      </c>
      <c r="D31" s="6"/>
      <c r="E31" s="2">
        <v>4.5</v>
      </c>
      <c r="F31" s="2">
        <v>8</v>
      </c>
      <c r="G31" s="6"/>
      <c r="H31" s="2">
        <v>7</v>
      </c>
      <c r="I31" s="2">
        <v>8</v>
      </c>
      <c r="J31" s="6"/>
      <c r="K31" s="6"/>
      <c r="L31" s="2" t="s">
        <v>37</v>
      </c>
      <c r="M31" s="2" t="s">
        <v>23</v>
      </c>
      <c r="N31" s="2" t="s">
        <v>37</v>
      </c>
      <c r="O31" s="2" t="s">
        <v>23</v>
      </c>
      <c r="P31" s="6"/>
      <c r="Q31" s="2"/>
      <c r="R31" s="2"/>
      <c r="S31" s="2"/>
      <c r="T31" s="1"/>
    </row>
    <row r="32" spans="1:20" ht="22.95" customHeight="1" x14ac:dyDescent="0.3">
      <c r="A32" s="272">
        <v>9</v>
      </c>
      <c r="B32" s="272" t="s">
        <v>19</v>
      </c>
      <c r="C32" s="2">
        <v>1</v>
      </c>
      <c r="D32" s="6"/>
      <c r="E32" s="2">
        <v>6</v>
      </c>
      <c r="F32" s="2">
        <v>7</v>
      </c>
      <c r="G32" s="6"/>
      <c r="H32" s="2">
        <v>6</v>
      </c>
      <c r="I32" s="2">
        <v>8</v>
      </c>
      <c r="J32" s="6"/>
      <c r="K32" s="6"/>
      <c r="L32" s="2" t="s">
        <v>37</v>
      </c>
      <c r="M32" s="2" t="s">
        <v>23</v>
      </c>
      <c r="N32" s="2" t="s">
        <v>31</v>
      </c>
      <c r="O32" s="2" t="s">
        <v>23</v>
      </c>
      <c r="P32" s="6"/>
      <c r="Q32" s="2"/>
      <c r="R32" s="2"/>
      <c r="S32" s="2"/>
      <c r="T32" s="1"/>
    </row>
    <row r="33" spans="1:20" ht="22.95" customHeight="1" x14ac:dyDescent="0.3">
      <c r="A33" s="273"/>
      <c r="B33" s="273"/>
      <c r="C33" s="2">
        <v>2</v>
      </c>
      <c r="D33" s="6"/>
      <c r="E33" s="2">
        <v>6</v>
      </c>
      <c r="F33" s="2">
        <v>5.5</v>
      </c>
      <c r="G33" s="6"/>
      <c r="H33" s="2" t="s">
        <v>47</v>
      </c>
      <c r="I33" s="2">
        <v>8</v>
      </c>
      <c r="J33" s="6"/>
      <c r="K33" s="6"/>
      <c r="L33" s="2" t="s">
        <v>37</v>
      </c>
      <c r="M33" s="2" t="s">
        <v>23</v>
      </c>
      <c r="N33" s="2" t="s">
        <v>31</v>
      </c>
      <c r="O33" s="2" t="s">
        <v>23</v>
      </c>
      <c r="P33" s="6"/>
      <c r="Q33" s="2"/>
      <c r="R33" s="2"/>
      <c r="S33" s="2"/>
      <c r="T33" s="1"/>
    </row>
    <row r="34" spans="1:20" ht="22.95" customHeight="1" x14ac:dyDescent="0.3">
      <c r="A34" s="274"/>
      <c r="B34" s="274"/>
      <c r="C34" s="2">
        <v>3</v>
      </c>
      <c r="D34" s="6"/>
      <c r="E34" s="2">
        <v>5.5</v>
      </c>
      <c r="F34" s="2">
        <v>5</v>
      </c>
      <c r="G34" s="6"/>
      <c r="H34" s="2">
        <v>7</v>
      </c>
      <c r="I34" s="2">
        <v>8</v>
      </c>
      <c r="J34" s="6"/>
      <c r="K34" s="6"/>
      <c r="L34" s="2" t="s">
        <v>37</v>
      </c>
      <c r="M34" s="2" t="s">
        <v>23</v>
      </c>
      <c r="N34" s="2" t="s">
        <v>31</v>
      </c>
      <c r="O34" s="2" t="s">
        <v>23</v>
      </c>
      <c r="P34" s="6"/>
      <c r="Q34" s="2"/>
      <c r="R34" s="2"/>
      <c r="S34" s="2"/>
      <c r="T34" s="1"/>
    </row>
  </sheetData>
  <mergeCells count="29">
    <mergeCell ref="A26:A28"/>
    <mergeCell ref="A29:A31"/>
    <mergeCell ref="A32:A34"/>
    <mergeCell ref="B8:B10"/>
    <mergeCell ref="B29:B31"/>
    <mergeCell ref="B32:B34"/>
    <mergeCell ref="B11:B13"/>
    <mergeCell ref="B14:B16"/>
    <mergeCell ref="B17:B19"/>
    <mergeCell ref="B20:B22"/>
    <mergeCell ref="B23:B25"/>
    <mergeCell ref="B26:B28"/>
    <mergeCell ref="A8:A10"/>
    <mergeCell ref="A11:A13"/>
    <mergeCell ref="A14:A16"/>
    <mergeCell ref="A17:A19"/>
    <mergeCell ref="A20:A22"/>
    <mergeCell ref="A23:A25"/>
    <mergeCell ref="A5:A7"/>
    <mergeCell ref="B5:B7"/>
    <mergeCell ref="C5:C7"/>
    <mergeCell ref="D5:F5"/>
    <mergeCell ref="P5:R5"/>
    <mergeCell ref="D6:F6"/>
    <mergeCell ref="G6:I6"/>
    <mergeCell ref="J6:O6"/>
    <mergeCell ref="P6:R6"/>
    <mergeCell ref="G5:I5"/>
    <mergeCell ref="J5: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D801A-FF91-4BD4-8EAB-285C2C03F475}">
  <dimension ref="A1:T34"/>
  <sheetViews>
    <sheetView workbookViewId="0">
      <selection activeCell="G5" sqref="G5:I34"/>
    </sheetView>
  </sheetViews>
  <sheetFormatPr defaultRowHeight="14.4" x14ac:dyDescent="0.3"/>
  <cols>
    <col min="1" max="1" width="4" customWidth="1"/>
    <col min="2" max="2" width="14.88671875" customWidth="1"/>
    <col min="3" max="3" width="8.6640625" style="1" customWidth="1"/>
    <col min="4" max="4" width="11.109375" style="5" customWidth="1"/>
    <col min="5" max="6" width="11.109375" customWidth="1"/>
    <col min="7" max="7" width="11.109375" style="5" customWidth="1"/>
    <col min="8" max="9" width="11.109375" customWidth="1"/>
    <col min="10" max="11" width="11.109375" style="5" customWidth="1"/>
    <col min="12" max="15" width="11.109375" customWidth="1"/>
    <col min="16" max="16" width="11.109375" style="5" customWidth="1"/>
    <col min="17" max="18" width="11.109375" customWidth="1"/>
    <col min="19" max="19" width="32.6640625" customWidth="1"/>
  </cols>
  <sheetData>
    <row r="1" spans="1:20" x14ac:dyDescent="0.3">
      <c r="B1" t="s">
        <v>6</v>
      </c>
      <c r="C1" s="1" t="s">
        <v>8</v>
      </c>
      <c r="D1" t="s">
        <v>40</v>
      </c>
      <c r="G1"/>
      <c r="J1"/>
      <c r="K1"/>
      <c r="P1"/>
    </row>
    <row r="2" spans="1:20" x14ac:dyDescent="0.3">
      <c r="B2" t="s">
        <v>9</v>
      </c>
      <c r="C2" s="1" t="s">
        <v>8</v>
      </c>
      <c r="D2">
        <v>31</v>
      </c>
      <c r="G2"/>
      <c r="J2"/>
      <c r="K2"/>
      <c r="P2"/>
    </row>
    <row r="3" spans="1:20" x14ac:dyDescent="0.3">
      <c r="B3" t="s">
        <v>7</v>
      </c>
      <c r="C3" s="1" t="s">
        <v>8</v>
      </c>
      <c r="D3">
        <v>5</v>
      </c>
      <c r="G3"/>
      <c r="J3"/>
      <c r="K3"/>
      <c r="P3"/>
    </row>
    <row r="4" spans="1:20" x14ac:dyDescent="0.3">
      <c r="D4"/>
      <c r="G4"/>
      <c r="J4"/>
      <c r="K4"/>
      <c r="P4"/>
    </row>
    <row r="5" spans="1:20" x14ac:dyDescent="0.3">
      <c r="A5" s="215" t="s">
        <v>0</v>
      </c>
      <c r="B5" s="215" t="s">
        <v>1</v>
      </c>
      <c r="C5" s="215" t="s">
        <v>2</v>
      </c>
      <c r="D5" s="215" t="s">
        <v>33</v>
      </c>
      <c r="E5" s="215"/>
      <c r="F5" s="215"/>
      <c r="G5" s="215" t="s">
        <v>5</v>
      </c>
      <c r="H5" s="215"/>
      <c r="I5" s="215"/>
      <c r="J5" s="275" t="s">
        <v>20</v>
      </c>
      <c r="K5" s="216"/>
      <c r="L5" s="216"/>
      <c r="M5" s="216"/>
      <c r="N5" s="216"/>
      <c r="O5" s="217"/>
      <c r="P5" s="215" t="s">
        <v>10</v>
      </c>
      <c r="Q5" s="215"/>
      <c r="R5" s="215"/>
      <c r="S5" s="2" t="s">
        <v>4</v>
      </c>
      <c r="T5" s="1"/>
    </row>
    <row r="6" spans="1:20" x14ac:dyDescent="0.3">
      <c r="A6" s="215"/>
      <c r="B6" s="215"/>
      <c r="C6" s="215"/>
      <c r="D6" s="215" t="s">
        <v>3</v>
      </c>
      <c r="E6" s="215"/>
      <c r="F6" s="215"/>
      <c r="G6" s="215" t="s">
        <v>3</v>
      </c>
      <c r="H6" s="215"/>
      <c r="I6" s="215"/>
      <c r="J6" s="275" t="s">
        <v>3</v>
      </c>
      <c r="K6" s="216"/>
      <c r="L6" s="216"/>
      <c r="M6" s="216"/>
      <c r="N6" s="216"/>
      <c r="O6" s="217"/>
      <c r="P6" s="215" t="s">
        <v>3</v>
      </c>
      <c r="Q6" s="215"/>
      <c r="R6" s="215"/>
      <c r="S6" s="2"/>
      <c r="T6" s="1"/>
    </row>
    <row r="7" spans="1:20" x14ac:dyDescent="0.3">
      <c r="A7" s="215"/>
      <c r="B7" s="215"/>
      <c r="C7" s="215"/>
      <c r="D7" s="2">
        <v>1</v>
      </c>
      <c r="E7" s="2">
        <v>2</v>
      </c>
      <c r="F7" s="2">
        <v>3</v>
      </c>
      <c r="G7" s="2">
        <v>1</v>
      </c>
      <c r="H7" s="2">
        <v>2</v>
      </c>
      <c r="I7" s="2">
        <v>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1</v>
      </c>
      <c r="Q7" s="2">
        <v>2</v>
      </c>
      <c r="R7" s="2">
        <v>3</v>
      </c>
      <c r="S7" s="2"/>
      <c r="T7" s="1"/>
    </row>
    <row r="8" spans="1:20" ht="22.95" customHeight="1" x14ac:dyDescent="0.3">
      <c r="A8" s="272">
        <v>1</v>
      </c>
      <c r="B8" s="272" t="s">
        <v>11</v>
      </c>
      <c r="C8" s="2">
        <v>1</v>
      </c>
      <c r="D8" s="6"/>
      <c r="E8" s="2">
        <v>3.5</v>
      </c>
      <c r="F8" s="2">
        <v>4.5</v>
      </c>
      <c r="G8" s="6"/>
      <c r="H8" s="2" t="s">
        <v>49</v>
      </c>
      <c r="I8" s="2" t="s">
        <v>46</v>
      </c>
      <c r="J8" s="6"/>
      <c r="K8" s="6"/>
      <c r="L8" s="2" t="s">
        <v>22</v>
      </c>
      <c r="M8" s="2" t="s">
        <v>21</v>
      </c>
      <c r="N8" s="2" t="s">
        <v>22</v>
      </c>
      <c r="O8" s="2" t="s">
        <v>21</v>
      </c>
      <c r="P8" s="6"/>
      <c r="Q8" s="2"/>
      <c r="R8" s="2"/>
      <c r="S8" s="2"/>
      <c r="T8" s="1"/>
    </row>
    <row r="9" spans="1:20" ht="22.95" customHeight="1" x14ac:dyDescent="0.3">
      <c r="A9" s="273"/>
      <c r="B9" s="273"/>
      <c r="C9" s="2">
        <v>2</v>
      </c>
      <c r="D9" s="6"/>
      <c r="E9" s="2">
        <v>7</v>
      </c>
      <c r="F9" s="2">
        <v>5.5</v>
      </c>
      <c r="G9" s="6"/>
      <c r="H9" s="2" t="s">
        <v>46</v>
      </c>
      <c r="I9" s="2" t="s">
        <v>48</v>
      </c>
      <c r="J9" s="6"/>
      <c r="K9" s="6"/>
      <c r="L9" s="2" t="s">
        <v>23</v>
      </c>
      <c r="M9" s="2" t="s">
        <v>21</v>
      </c>
      <c r="N9" s="2" t="s">
        <v>21</v>
      </c>
      <c r="O9" s="2" t="s">
        <v>21</v>
      </c>
      <c r="P9" s="6"/>
      <c r="Q9" s="2"/>
      <c r="R9" s="2"/>
      <c r="S9" s="2"/>
      <c r="T9" s="1"/>
    </row>
    <row r="10" spans="1:20" ht="22.95" customHeight="1" x14ac:dyDescent="0.3">
      <c r="A10" s="274"/>
      <c r="B10" s="274"/>
      <c r="C10" s="2">
        <v>3</v>
      </c>
      <c r="D10" s="6"/>
      <c r="E10" s="2">
        <v>7.5</v>
      </c>
      <c r="F10" s="2">
        <v>7</v>
      </c>
      <c r="G10" s="6"/>
      <c r="H10" s="2" t="s">
        <v>48</v>
      </c>
      <c r="I10" s="2">
        <v>8</v>
      </c>
      <c r="J10" s="6"/>
      <c r="K10" s="6"/>
      <c r="L10" s="2" t="s">
        <v>23</v>
      </c>
      <c r="M10" s="2" t="s">
        <v>21</v>
      </c>
      <c r="N10" s="2" t="s">
        <v>22</v>
      </c>
      <c r="O10" s="2" t="s">
        <v>21</v>
      </c>
      <c r="P10" s="6"/>
      <c r="Q10" s="2"/>
      <c r="R10" s="2"/>
      <c r="S10" s="2"/>
      <c r="T10" s="1"/>
    </row>
    <row r="11" spans="1:20" ht="22.95" customHeight="1" x14ac:dyDescent="0.3">
      <c r="A11" s="272">
        <v>2</v>
      </c>
      <c r="B11" s="272" t="s">
        <v>12</v>
      </c>
      <c r="C11" s="2">
        <v>1</v>
      </c>
      <c r="D11" s="6"/>
      <c r="E11" s="2">
        <v>5.5</v>
      </c>
      <c r="F11" s="2">
        <v>7.5</v>
      </c>
      <c r="G11" s="6"/>
      <c r="H11" s="2">
        <v>7</v>
      </c>
      <c r="I11" s="2">
        <v>7</v>
      </c>
      <c r="J11" s="6"/>
      <c r="K11" s="6"/>
      <c r="L11" s="2" t="s">
        <v>21</v>
      </c>
      <c r="M11" s="2" t="s">
        <v>21</v>
      </c>
      <c r="N11" s="2" t="s">
        <v>22</v>
      </c>
      <c r="O11" s="2" t="s">
        <v>21</v>
      </c>
      <c r="P11" s="6"/>
      <c r="Q11" s="2"/>
      <c r="R11" s="2"/>
      <c r="S11" s="2"/>
      <c r="T11" s="1"/>
    </row>
    <row r="12" spans="1:20" ht="22.95" customHeight="1" x14ac:dyDescent="0.3">
      <c r="A12" s="273"/>
      <c r="B12" s="273"/>
      <c r="C12" s="2">
        <v>2</v>
      </c>
      <c r="D12" s="6"/>
      <c r="E12" s="2">
        <v>10</v>
      </c>
      <c r="F12" s="2">
        <v>5</v>
      </c>
      <c r="G12" s="6"/>
      <c r="H12" s="2">
        <v>7</v>
      </c>
      <c r="I12" s="2" t="s">
        <v>46</v>
      </c>
      <c r="J12" s="6"/>
      <c r="K12" s="6"/>
      <c r="L12" s="2" t="s">
        <v>36</v>
      </c>
      <c r="M12" s="2" t="s">
        <v>21</v>
      </c>
      <c r="N12" s="2" t="s">
        <v>22</v>
      </c>
      <c r="O12" s="2" t="s">
        <v>21</v>
      </c>
      <c r="P12" s="6"/>
      <c r="Q12" s="2"/>
      <c r="R12" s="2"/>
      <c r="S12" s="2"/>
      <c r="T12" s="1"/>
    </row>
    <row r="13" spans="1:20" ht="22.95" customHeight="1" x14ac:dyDescent="0.3">
      <c r="A13" s="274"/>
      <c r="B13" s="274"/>
      <c r="C13" s="2">
        <v>3</v>
      </c>
      <c r="D13" s="6"/>
      <c r="E13" s="2">
        <v>4.5</v>
      </c>
      <c r="F13" s="2">
        <v>6</v>
      </c>
      <c r="G13" s="6"/>
      <c r="H13" s="2" t="s">
        <v>50</v>
      </c>
      <c r="I13" s="2">
        <v>7</v>
      </c>
      <c r="J13" s="6"/>
      <c r="K13" s="6"/>
      <c r="L13" s="2" t="s">
        <v>36</v>
      </c>
      <c r="M13" s="2" t="s">
        <v>21</v>
      </c>
      <c r="N13" s="2" t="s">
        <v>21</v>
      </c>
      <c r="O13" s="2" t="s">
        <v>21</v>
      </c>
      <c r="P13" s="6"/>
      <c r="Q13" s="2"/>
      <c r="R13" s="2"/>
      <c r="S13" s="2"/>
      <c r="T13" s="1"/>
    </row>
    <row r="14" spans="1:20" ht="22.95" customHeight="1" x14ac:dyDescent="0.3">
      <c r="A14" s="272">
        <v>3</v>
      </c>
      <c r="B14" s="272" t="s">
        <v>13</v>
      </c>
      <c r="C14" s="2">
        <v>1</v>
      </c>
      <c r="D14" s="6"/>
      <c r="E14" s="2">
        <v>4</v>
      </c>
      <c r="F14" s="2">
        <v>5.5</v>
      </c>
      <c r="G14" s="6"/>
      <c r="H14" s="2" t="s">
        <v>46</v>
      </c>
      <c r="I14" s="2">
        <v>7</v>
      </c>
      <c r="J14" s="6"/>
      <c r="K14" s="6"/>
      <c r="L14" s="3" t="s">
        <v>32</v>
      </c>
      <c r="M14" s="2" t="s">
        <v>21</v>
      </c>
      <c r="N14" s="3" t="s">
        <v>22</v>
      </c>
      <c r="O14" s="2" t="s">
        <v>21</v>
      </c>
      <c r="P14" s="6"/>
      <c r="Q14" s="2"/>
      <c r="R14" s="2"/>
      <c r="S14" s="2"/>
      <c r="T14" s="1"/>
    </row>
    <row r="15" spans="1:20" ht="22.95" customHeight="1" x14ac:dyDescent="0.3">
      <c r="A15" s="273"/>
      <c r="B15" s="273"/>
      <c r="C15" s="2">
        <v>2</v>
      </c>
      <c r="D15" s="6"/>
      <c r="E15" s="2">
        <v>4.5</v>
      </c>
      <c r="F15" s="2">
        <v>8.5</v>
      </c>
      <c r="G15" s="6"/>
      <c r="H15" s="2" t="s">
        <v>47</v>
      </c>
      <c r="I15" s="2" t="s">
        <v>47</v>
      </c>
      <c r="J15" s="6"/>
      <c r="K15" s="6"/>
      <c r="L15" s="2" t="s">
        <v>23</v>
      </c>
      <c r="M15" s="2" t="s">
        <v>21</v>
      </c>
      <c r="N15" s="2" t="s">
        <v>23</v>
      </c>
      <c r="O15" s="2" t="s">
        <v>21</v>
      </c>
      <c r="P15" s="6"/>
      <c r="Q15" s="2"/>
      <c r="R15" s="2"/>
      <c r="S15" s="2"/>
      <c r="T15" s="1"/>
    </row>
    <row r="16" spans="1:20" ht="22.95" customHeight="1" x14ac:dyDescent="0.3">
      <c r="A16" s="274"/>
      <c r="B16" s="274"/>
      <c r="C16" s="2">
        <v>3</v>
      </c>
      <c r="D16" s="6"/>
      <c r="E16" s="2">
        <v>4.5</v>
      </c>
      <c r="F16" s="2">
        <v>11</v>
      </c>
      <c r="G16" s="6"/>
      <c r="H16" s="2" t="s">
        <v>47</v>
      </c>
      <c r="I16" s="2" t="s">
        <v>49</v>
      </c>
      <c r="J16" s="6"/>
      <c r="K16" s="6"/>
      <c r="L16" s="2" t="s">
        <v>21</v>
      </c>
      <c r="M16" s="2" t="s">
        <v>21</v>
      </c>
      <c r="N16" s="2" t="s">
        <v>22</v>
      </c>
      <c r="O16" s="2" t="s">
        <v>21</v>
      </c>
      <c r="P16" s="6"/>
      <c r="Q16" s="2"/>
      <c r="R16" s="2"/>
      <c r="S16" s="2"/>
      <c r="T16" s="1"/>
    </row>
    <row r="17" spans="1:20" ht="22.95" customHeight="1" x14ac:dyDescent="0.3">
      <c r="A17" s="272">
        <v>4</v>
      </c>
      <c r="B17" s="272" t="s">
        <v>14</v>
      </c>
      <c r="C17" s="2">
        <v>1</v>
      </c>
      <c r="D17" s="6"/>
      <c r="E17" s="2">
        <v>3.5</v>
      </c>
      <c r="F17" s="2">
        <v>4.5</v>
      </c>
      <c r="G17" s="6"/>
      <c r="H17" s="2">
        <v>9</v>
      </c>
      <c r="I17" s="2" t="s">
        <v>47</v>
      </c>
      <c r="J17" s="6"/>
      <c r="K17" s="6"/>
      <c r="L17" s="2" t="s">
        <v>31</v>
      </c>
      <c r="M17" s="2" t="s">
        <v>36</v>
      </c>
      <c r="N17" s="2" t="s">
        <v>31</v>
      </c>
      <c r="O17" s="2" t="s">
        <v>32</v>
      </c>
      <c r="P17" s="6"/>
      <c r="Q17" s="2"/>
      <c r="R17" s="2"/>
      <c r="S17" s="2"/>
      <c r="T17" s="1"/>
    </row>
    <row r="18" spans="1:20" ht="22.95" customHeight="1" x14ac:dyDescent="0.3">
      <c r="A18" s="273"/>
      <c r="B18" s="273"/>
      <c r="C18" s="2">
        <v>2</v>
      </c>
      <c r="D18" s="6"/>
      <c r="E18" s="2">
        <v>5</v>
      </c>
      <c r="F18" s="2">
        <v>4</v>
      </c>
      <c r="G18" s="6"/>
      <c r="H18" s="2">
        <v>9</v>
      </c>
      <c r="I18" s="2" t="s">
        <v>51</v>
      </c>
      <c r="J18" s="6"/>
      <c r="K18" s="6"/>
      <c r="L18" s="2" t="s">
        <v>31</v>
      </c>
      <c r="M18" s="2" t="s">
        <v>32</v>
      </c>
      <c r="N18" s="2" t="s">
        <v>31</v>
      </c>
      <c r="O18" s="2" t="s">
        <v>36</v>
      </c>
      <c r="P18" s="6"/>
      <c r="Q18" s="2"/>
      <c r="R18" s="2"/>
      <c r="S18" s="2"/>
      <c r="T18" s="1"/>
    </row>
    <row r="19" spans="1:20" ht="22.95" customHeight="1" x14ac:dyDescent="0.3">
      <c r="A19" s="274"/>
      <c r="B19" s="274"/>
      <c r="C19" s="2">
        <v>3</v>
      </c>
      <c r="D19" s="6"/>
      <c r="E19" s="2">
        <v>6</v>
      </c>
      <c r="F19" s="2">
        <v>6</v>
      </c>
      <c r="G19" s="6"/>
      <c r="H19" s="2">
        <v>8</v>
      </c>
      <c r="I19" s="2">
        <v>8</v>
      </c>
      <c r="J19" s="6"/>
      <c r="K19" s="6"/>
      <c r="L19" s="2" t="s">
        <v>31</v>
      </c>
      <c r="M19" s="2" t="s">
        <v>32</v>
      </c>
      <c r="N19" s="2" t="s">
        <v>37</v>
      </c>
      <c r="O19" s="2" t="s">
        <v>36</v>
      </c>
      <c r="P19" s="6"/>
      <c r="Q19" s="2"/>
      <c r="R19" s="2"/>
      <c r="S19" s="2"/>
      <c r="T19" s="1"/>
    </row>
    <row r="20" spans="1:20" ht="22.95" customHeight="1" x14ac:dyDescent="0.3">
      <c r="A20" s="272">
        <v>5</v>
      </c>
      <c r="B20" s="272" t="s">
        <v>15</v>
      </c>
      <c r="C20" s="2">
        <v>1</v>
      </c>
      <c r="D20" s="6"/>
      <c r="E20" s="2">
        <v>5.5</v>
      </c>
      <c r="F20" s="2">
        <v>5.5</v>
      </c>
      <c r="G20" s="6"/>
      <c r="H20" s="2">
        <v>7</v>
      </c>
      <c r="I20" s="2" t="s">
        <v>48</v>
      </c>
      <c r="J20" s="6"/>
      <c r="K20" s="6"/>
      <c r="L20" s="2" t="s">
        <v>45</v>
      </c>
      <c r="M20" s="2" t="s">
        <v>32</v>
      </c>
      <c r="N20" s="2" t="s">
        <v>45</v>
      </c>
      <c r="O20" s="2" t="s">
        <v>32</v>
      </c>
      <c r="P20" s="6"/>
      <c r="Q20" s="2"/>
      <c r="R20" s="2"/>
      <c r="S20" s="2"/>
      <c r="T20" s="1"/>
    </row>
    <row r="21" spans="1:20" ht="22.95" customHeight="1" x14ac:dyDescent="0.3">
      <c r="A21" s="273"/>
      <c r="B21" s="273"/>
      <c r="C21" s="2">
        <v>2</v>
      </c>
      <c r="D21" s="6"/>
      <c r="E21" s="2">
        <v>5</v>
      </c>
      <c r="F21" s="2">
        <v>9</v>
      </c>
      <c r="G21" s="6"/>
      <c r="H21" s="2">
        <v>7</v>
      </c>
      <c r="I21" s="2" t="s">
        <v>49</v>
      </c>
      <c r="J21" s="6"/>
      <c r="K21" s="6"/>
      <c r="L21" s="2" t="s">
        <v>45</v>
      </c>
      <c r="M21" s="2" t="s">
        <v>32</v>
      </c>
      <c r="N21" s="2" t="s">
        <v>45</v>
      </c>
      <c r="O21" s="2" t="s">
        <v>36</v>
      </c>
      <c r="P21" s="6"/>
      <c r="Q21" s="2"/>
      <c r="R21" s="2"/>
      <c r="S21" s="2"/>
      <c r="T21" s="1"/>
    </row>
    <row r="22" spans="1:20" ht="22.95" customHeight="1" x14ac:dyDescent="0.3">
      <c r="A22" s="274"/>
      <c r="B22" s="274"/>
      <c r="C22" s="2">
        <v>3</v>
      </c>
      <c r="D22" s="6"/>
      <c r="E22" s="2">
        <v>5</v>
      </c>
      <c r="F22" s="2">
        <v>7</v>
      </c>
      <c r="G22" s="6"/>
      <c r="H22" s="2">
        <v>7</v>
      </c>
      <c r="I22" s="2">
        <v>7</v>
      </c>
      <c r="J22" s="6"/>
      <c r="K22" s="6"/>
      <c r="L22" s="2" t="s">
        <v>52</v>
      </c>
      <c r="M22" s="2" t="s">
        <v>36</v>
      </c>
      <c r="N22" s="2" t="s">
        <v>45</v>
      </c>
      <c r="O22" s="2" t="s">
        <v>32</v>
      </c>
      <c r="P22" s="6"/>
      <c r="Q22" s="2"/>
      <c r="R22" s="2"/>
      <c r="S22" s="2"/>
      <c r="T22" s="1"/>
    </row>
    <row r="23" spans="1:20" ht="22.95" customHeight="1" x14ac:dyDescent="0.3">
      <c r="A23" s="272">
        <v>6</v>
      </c>
      <c r="B23" s="272" t="s">
        <v>16</v>
      </c>
      <c r="C23" s="2">
        <v>1</v>
      </c>
      <c r="D23" s="6"/>
      <c r="E23" s="2">
        <v>6</v>
      </c>
      <c r="F23" s="2">
        <v>7.5</v>
      </c>
      <c r="G23" s="6"/>
      <c r="H23" s="2" t="s">
        <v>47</v>
      </c>
      <c r="I23" s="2" t="s">
        <v>47</v>
      </c>
      <c r="J23" s="6"/>
      <c r="K23" s="6"/>
      <c r="L23" s="2" t="s">
        <v>52</v>
      </c>
      <c r="M23" s="2" t="s">
        <v>32</v>
      </c>
      <c r="N23" s="2" t="s">
        <v>52</v>
      </c>
      <c r="O23" s="2" t="s">
        <v>32</v>
      </c>
      <c r="P23" s="6"/>
      <c r="Q23" s="2"/>
      <c r="R23" s="2"/>
      <c r="S23" s="2"/>
      <c r="T23" s="1"/>
    </row>
    <row r="24" spans="1:20" ht="22.95" customHeight="1" x14ac:dyDescent="0.3">
      <c r="A24" s="273"/>
      <c r="B24" s="273"/>
      <c r="C24" s="2">
        <v>2</v>
      </c>
      <c r="D24" s="6"/>
      <c r="E24" s="2">
        <v>7</v>
      </c>
      <c r="F24" s="2">
        <v>5</v>
      </c>
      <c r="G24" s="6"/>
      <c r="H24" s="2" t="s">
        <v>48</v>
      </c>
      <c r="I24" s="2" t="s">
        <v>47</v>
      </c>
      <c r="J24" s="6"/>
      <c r="K24" s="6"/>
      <c r="L24" s="2" t="s">
        <v>52</v>
      </c>
      <c r="M24" s="2" t="s">
        <v>32</v>
      </c>
      <c r="N24" s="2" t="s">
        <v>37</v>
      </c>
      <c r="O24" s="2" t="s">
        <v>36</v>
      </c>
      <c r="P24" s="6"/>
      <c r="Q24" s="2"/>
      <c r="R24" s="2"/>
      <c r="S24" s="2"/>
      <c r="T24" s="1"/>
    </row>
    <row r="25" spans="1:20" ht="22.95" customHeight="1" x14ac:dyDescent="0.3">
      <c r="A25" s="274"/>
      <c r="B25" s="274"/>
      <c r="C25" s="2">
        <v>3</v>
      </c>
      <c r="D25" s="6"/>
      <c r="E25" s="2">
        <v>3.5</v>
      </c>
      <c r="F25" s="2">
        <v>4</v>
      </c>
      <c r="G25" s="6"/>
      <c r="H25" s="2">
        <v>8</v>
      </c>
      <c r="I25" s="2">
        <v>9</v>
      </c>
      <c r="J25" s="6"/>
      <c r="K25" s="6"/>
      <c r="L25" s="2" t="s">
        <v>52</v>
      </c>
      <c r="M25" s="2" t="s">
        <v>32</v>
      </c>
      <c r="N25" s="2" t="s">
        <v>52</v>
      </c>
      <c r="O25" s="2" t="s">
        <v>32</v>
      </c>
      <c r="P25" s="6"/>
      <c r="Q25" s="2"/>
      <c r="R25" s="2"/>
      <c r="S25" s="2"/>
      <c r="T25" s="1"/>
    </row>
    <row r="26" spans="1:20" ht="22.95" customHeight="1" x14ac:dyDescent="0.3">
      <c r="A26" s="272">
        <v>7</v>
      </c>
      <c r="B26" s="272" t="s">
        <v>17</v>
      </c>
      <c r="C26" s="2">
        <v>1</v>
      </c>
      <c r="D26" s="6"/>
      <c r="E26" s="2">
        <v>5</v>
      </c>
      <c r="F26" s="2">
        <v>6.5</v>
      </c>
      <c r="G26" s="6"/>
      <c r="H26" s="2">
        <v>7</v>
      </c>
      <c r="I26" s="2" t="s">
        <v>47</v>
      </c>
      <c r="J26" s="6"/>
      <c r="K26" s="6"/>
      <c r="L26" s="2" t="s">
        <v>37</v>
      </c>
      <c r="M26" s="2" t="s">
        <v>36</v>
      </c>
      <c r="N26" s="2" t="s">
        <v>52</v>
      </c>
      <c r="O26" s="2" t="s">
        <v>32</v>
      </c>
      <c r="P26" s="6"/>
      <c r="Q26" s="2"/>
      <c r="R26" s="2"/>
      <c r="S26" s="2"/>
      <c r="T26" s="1"/>
    </row>
    <row r="27" spans="1:20" ht="22.95" customHeight="1" x14ac:dyDescent="0.3">
      <c r="A27" s="273"/>
      <c r="B27" s="273"/>
      <c r="C27" s="2">
        <v>2</v>
      </c>
      <c r="D27" s="6"/>
      <c r="E27" s="2">
        <v>4.5</v>
      </c>
      <c r="F27" s="2">
        <v>4</v>
      </c>
      <c r="G27" s="6"/>
      <c r="H27" s="2">
        <v>7</v>
      </c>
      <c r="I27" s="2">
        <v>9</v>
      </c>
      <c r="J27" s="6"/>
      <c r="K27" s="6"/>
      <c r="L27" s="2" t="s">
        <v>52</v>
      </c>
      <c r="M27" s="2" t="s">
        <v>32</v>
      </c>
      <c r="N27" s="2" t="s">
        <v>52</v>
      </c>
      <c r="O27" s="2" t="s">
        <v>36</v>
      </c>
      <c r="P27" s="6"/>
      <c r="Q27" s="2"/>
      <c r="R27" s="2"/>
      <c r="S27" s="2"/>
      <c r="T27" s="1"/>
    </row>
    <row r="28" spans="1:20" ht="22.8" customHeight="1" x14ac:dyDescent="0.3">
      <c r="A28" s="274"/>
      <c r="B28" s="274"/>
      <c r="C28" s="2">
        <v>3</v>
      </c>
      <c r="D28" s="6"/>
      <c r="E28" s="2">
        <v>4</v>
      </c>
      <c r="F28" s="2">
        <v>5.5</v>
      </c>
      <c r="G28" s="6"/>
      <c r="H28" s="2">
        <v>10</v>
      </c>
      <c r="I28" s="2">
        <v>7</v>
      </c>
      <c r="J28" s="6"/>
      <c r="K28" s="6"/>
      <c r="L28" s="2" t="s">
        <v>52</v>
      </c>
      <c r="M28" s="2" t="s">
        <v>30</v>
      </c>
      <c r="N28" s="2" t="s">
        <v>45</v>
      </c>
      <c r="O28" s="2" t="s">
        <v>32</v>
      </c>
      <c r="P28" s="6"/>
      <c r="Q28" s="2"/>
      <c r="R28" s="2"/>
      <c r="S28" s="2"/>
      <c r="T28" s="1"/>
    </row>
    <row r="29" spans="1:20" ht="22.95" customHeight="1" x14ac:dyDescent="0.3">
      <c r="A29" s="272">
        <v>8</v>
      </c>
      <c r="B29" s="272" t="s">
        <v>18</v>
      </c>
      <c r="C29" s="2">
        <v>1</v>
      </c>
      <c r="D29" s="6"/>
      <c r="E29" s="2">
        <v>3.5</v>
      </c>
      <c r="F29" s="2">
        <v>7</v>
      </c>
      <c r="G29" s="6"/>
      <c r="H29" s="2">
        <v>7</v>
      </c>
      <c r="I29" s="2">
        <v>7</v>
      </c>
      <c r="J29" s="6"/>
      <c r="K29" s="6"/>
      <c r="L29" s="2" t="s">
        <v>52</v>
      </c>
      <c r="M29" s="2" t="s">
        <v>30</v>
      </c>
      <c r="N29" s="2" t="s">
        <v>45</v>
      </c>
      <c r="O29" s="2" t="s">
        <v>30</v>
      </c>
      <c r="P29" s="6"/>
      <c r="Q29" s="2"/>
      <c r="R29" s="2"/>
      <c r="S29" s="2"/>
      <c r="T29" s="1"/>
    </row>
    <row r="30" spans="1:20" ht="22.95" customHeight="1" x14ac:dyDescent="0.3">
      <c r="A30" s="273"/>
      <c r="B30" s="273"/>
      <c r="C30" s="2">
        <v>2</v>
      </c>
      <c r="D30" s="6"/>
      <c r="E30" s="2">
        <v>7.5</v>
      </c>
      <c r="F30" s="2">
        <v>4.5</v>
      </c>
      <c r="G30" s="6"/>
      <c r="H30" s="2">
        <v>8</v>
      </c>
      <c r="I30" s="2">
        <v>6</v>
      </c>
      <c r="J30" s="6"/>
      <c r="K30" s="6"/>
      <c r="L30" s="2" t="s">
        <v>52</v>
      </c>
      <c r="M30" s="2" t="s">
        <v>30</v>
      </c>
      <c r="N30" s="2" t="s">
        <v>52</v>
      </c>
      <c r="O30" s="2" t="s">
        <v>30</v>
      </c>
      <c r="P30" s="6"/>
      <c r="Q30" s="2"/>
      <c r="R30" s="2"/>
      <c r="S30" s="2"/>
      <c r="T30" s="1"/>
    </row>
    <row r="31" spans="1:20" ht="22.95" customHeight="1" x14ac:dyDescent="0.3">
      <c r="A31" s="274"/>
      <c r="B31" s="274"/>
      <c r="C31" s="2">
        <v>3</v>
      </c>
      <c r="D31" s="6"/>
      <c r="E31" s="2">
        <v>4.5</v>
      </c>
      <c r="F31" s="2">
        <v>9</v>
      </c>
      <c r="G31" s="6"/>
      <c r="H31" s="2" t="s">
        <v>47</v>
      </c>
      <c r="I31" s="2">
        <v>8</v>
      </c>
      <c r="J31" s="6"/>
      <c r="K31" s="6"/>
      <c r="L31" s="2" t="s">
        <v>52</v>
      </c>
      <c r="M31" s="2" t="s">
        <v>32</v>
      </c>
      <c r="N31" s="2" t="s">
        <v>52</v>
      </c>
      <c r="O31" s="2" t="s">
        <v>30</v>
      </c>
      <c r="P31" s="6"/>
      <c r="Q31" s="2"/>
      <c r="R31" s="2"/>
      <c r="S31" s="2"/>
      <c r="T31" s="1"/>
    </row>
    <row r="32" spans="1:20" ht="22.95" customHeight="1" x14ac:dyDescent="0.3">
      <c r="A32" s="272">
        <v>9</v>
      </c>
      <c r="B32" s="272" t="s">
        <v>19</v>
      </c>
      <c r="C32" s="2">
        <v>1</v>
      </c>
      <c r="D32" s="6"/>
      <c r="E32" s="2">
        <v>6.5</v>
      </c>
      <c r="F32" s="2">
        <v>7.5</v>
      </c>
      <c r="G32" s="6"/>
      <c r="H32" s="2">
        <v>7</v>
      </c>
      <c r="I32" s="2" t="s">
        <v>50</v>
      </c>
      <c r="J32" s="6"/>
      <c r="K32" s="6"/>
      <c r="L32" s="2" t="s">
        <v>52</v>
      </c>
      <c r="M32" s="2" t="s">
        <v>30</v>
      </c>
      <c r="N32" s="2" t="s">
        <v>52</v>
      </c>
      <c r="O32" s="2" t="s">
        <v>30</v>
      </c>
      <c r="P32" s="6"/>
      <c r="Q32" s="2"/>
      <c r="R32" s="2"/>
      <c r="S32" s="2"/>
      <c r="T32" s="1"/>
    </row>
    <row r="33" spans="1:20" ht="22.95" customHeight="1" x14ac:dyDescent="0.3">
      <c r="A33" s="273"/>
      <c r="B33" s="273"/>
      <c r="C33" s="2">
        <v>2</v>
      </c>
      <c r="D33" s="6"/>
      <c r="E33" s="2">
        <v>6</v>
      </c>
      <c r="F33" s="2">
        <v>5.5</v>
      </c>
      <c r="G33" s="6"/>
      <c r="H33" s="2" t="s">
        <v>47</v>
      </c>
      <c r="I33" s="2">
        <v>8</v>
      </c>
      <c r="J33" s="6"/>
      <c r="K33" s="6"/>
      <c r="L33" s="2" t="s">
        <v>52</v>
      </c>
      <c r="M33" s="2" t="s">
        <v>30</v>
      </c>
      <c r="N33" s="2" t="s">
        <v>52</v>
      </c>
      <c r="O33" s="2" t="s">
        <v>32</v>
      </c>
      <c r="P33" s="6"/>
      <c r="Q33" s="2"/>
      <c r="R33" s="2"/>
      <c r="S33" s="2"/>
      <c r="T33" s="1"/>
    </row>
    <row r="34" spans="1:20" ht="22.95" customHeight="1" x14ac:dyDescent="0.3">
      <c r="A34" s="274"/>
      <c r="B34" s="274"/>
      <c r="C34" s="2">
        <v>3</v>
      </c>
      <c r="D34" s="6"/>
      <c r="E34" s="2">
        <v>5.5</v>
      </c>
      <c r="F34" s="2">
        <v>5</v>
      </c>
      <c r="G34" s="6"/>
      <c r="H34" s="2" t="s">
        <v>47</v>
      </c>
      <c r="I34" s="2">
        <v>8</v>
      </c>
      <c r="J34" s="6"/>
      <c r="K34" s="6"/>
      <c r="L34" s="2" t="s">
        <v>52</v>
      </c>
      <c r="M34" s="2" t="s">
        <v>32</v>
      </c>
      <c r="N34" s="2" t="s">
        <v>45</v>
      </c>
      <c r="O34" s="2" t="s">
        <v>30</v>
      </c>
      <c r="P34" s="6"/>
      <c r="Q34" s="2"/>
      <c r="R34" s="2"/>
      <c r="S34" s="2"/>
      <c r="T34" s="1"/>
    </row>
  </sheetData>
  <mergeCells count="29">
    <mergeCell ref="A26:A28"/>
    <mergeCell ref="A29:A31"/>
    <mergeCell ref="A32:A34"/>
    <mergeCell ref="A11:A13"/>
    <mergeCell ref="A14:A16"/>
    <mergeCell ref="A17:A19"/>
    <mergeCell ref="A20:A22"/>
    <mergeCell ref="A23:A25"/>
    <mergeCell ref="P5:R5"/>
    <mergeCell ref="J6:O6"/>
    <mergeCell ref="P6:R6"/>
    <mergeCell ref="B8:B10"/>
    <mergeCell ref="A5:A7"/>
    <mergeCell ref="B5:B7"/>
    <mergeCell ref="C5:C7"/>
    <mergeCell ref="D5:F5"/>
    <mergeCell ref="D6:F6"/>
    <mergeCell ref="G6:I6"/>
    <mergeCell ref="G5:I5"/>
    <mergeCell ref="J5:O5"/>
    <mergeCell ref="A8:A10"/>
    <mergeCell ref="B29:B31"/>
    <mergeCell ref="B32:B34"/>
    <mergeCell ref="B11:B13"/>
    <mergeCell ref="B14:B16"/>
    <mergeCell ref="B17:B19"/>
    <mergeCell ref="B20:B22"/>
    <mergeCell ref="B23:B25"/>
    <mergeCell ref="B26:B2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9733E-7D6E-454B-A9D1-27C9586F6CCE}">
  <dimension ref="A1:AI30"/>
  <sheetViews>
    <sheetView topLeftCell="W15" zoomScale="134" workbookViewId="0">
      <selection activeCell="AK5" sqref="AK5"/>
    </sheetView>
  </sheetViews>
  <sheetFormatPr defaultRowHeight="14.4" x14ac:dyDescent="0.3"/>
  <cols>
    <col min="2" max="2" width="13.21875" bestFit="1" customWidth="1"/>
    <col min="3" max="3" width="7.6640625" bestFit="1" customWidth="1"/>
  </cols>
  <sheetData>
    <row r="1" spans="1:35" x14ac:dyDescent="0.3">
      <c r="A1" s="215" t="s">
        <v>0</v>
      </c>
      <c r="B1" s="215" t="s">
        <v>1</v>
      </c>
      <c r="C1" s="215" t="s">
        <v>2</v>
      </c>
      <c r="D1" s="215" t="s">
        <v>5</v>
      </c>
      <c r="E1" s="215"/>
      <c r="F1" s="215"/>
      <c r="G1" s="215" t="s">
        <v>5</v>
      </c>
      <c r="H1" s="215"/>
      <c r="I1" s="215"/>
      <c r="J1" s="215" t="s">
        <v>5</v>
      </c>
      <c r="K1" s="215"/>
      <c r="L1" s="215"/>
      <c r="M1" s="215" t="s">
        <v>5</v>
      </c>
      <c r="N1" s="215"/>
      <c r="O1" s="215"/>
      <c r="P1" s="215" t="s">
        <v>5</v>
      </c>
      <c r="Q1" s="215"/>
      <c r="R1" s="215"/>
      <c r="S1" s="215" t="s">
        <v>5</v>
      </c>
      <c r="T1" s="215"/>
      <c r="U1" s="215"/>
      <c r="V1" s="215" t="s">
        <v>5</v>
      </c>
      <c r="W1" s="215"/>
      <c r="X1" s="215"/>
      <c r="Y1" s="215" t="s">
        <v>5</v>
      </c>
      <c r="Z1" s="215"/>
      <c r="AA1" s="215"/>
      <c r="AB1" s="215" t="s">
        <v>5</v>
      </c>
      <c r="AC1" s="215"/>
      <c r="AD1" s="215"/>
      <c r="AE1" s="215" t="s">
        <v>5</v>
      </c>
      <c r="AF1" s="215"/>
      <c r="AG1" s="215"/>
      <c r="AI1" t="s">
        <v>190</v>
      </c>
    </row>
    <row r="2" spans="1:35" x14ac:dyDescent="0.3">
      <c r="A2" s="215"/>
      <c r="B2" s="215"/>
      <c r="C2" s="215"/>
      <c r="D2" s="215" t="s">
        <v>3</v>
      </c>
      <c r="E2" s="215"/>
      <c r="F2" s="215"/>
      <c r="G2" s="215" t="s">
        <v>3</v>
      </c>
      <c r="H2" s="215"/>
      <c r="I2" s="215"/>
      <c r="J2" s="215" t="s">
        <v>3</v>
      </c>
      <c r="K2" s="215"/>
      <c r="L2" s="215"/>
      <c r="M2" s="215" t="s">
        <v>3</v>
      </c>
      <c r="N2" s="215"/>
      <c r="O2" s="215"/>
      <c r="P2" s="215" t="s">
        <v>3</v>
      </c>
      <c r="Q2" s="215"/>
      <c r="R2" s="215"/>
      <c r="S2" s="215" t="s">
        <v>3</v>
      </c>
      <c r="T2" s="215"/>
      <c r="U2" s="215"/>
      <c r="V2" s="215" t="s">
        <v>3</v>
      </c>
      <c r="W2" s="215"/>
      <c r="X2" s="215"/>
      <c r="Y2" s="215" t="s">
        <v>3</v>
      </c>
      <c r="Z2" s="215"/>
      <c r="AA2" s="215"/>
      <c r="AB2" s="215" t="s">
        <v>3</v>
      </c>
      <c r="AC2" s="215"/>
      <c r="AD2" s="215"/>
      <c r="AE2" s="215" t="s">
        <v>3</v>
      </c>
      <c r="AF2" s="215"/>
      <c r="AG2" s="215"/>
    </row>
    <row r="3" spans="1:35" x14ac:dyDescent="0.3">
      <c r="A3" s="215"/>
      <c r="B3" s="215"/>
      <c r="C3" s="215"/>
      <c r="D3" s="2">
        <v>1</v>
      </c>
      <c r="E3" s="2">
        <v>2</v>
      </c>
      <c r="F3" s="2">
        <v>3</v>
      </c>
      <c r="G3" s="2">
        <v>1</v>
      </c>
      <c r="H3" s="2">
        <v>2</v>
      </c>
      <c r="I3" s="2">
        <v>3</v>
      </c>
      <c r="J3" s="2">
        <v>1</v>
      </c>
      <c r="K3" s="2">
        <v>2</v>
      </c>
      <c r="L3" s="2">
        <v>3</v>
      </c>
      <c r="M3" s="2">
        <v>1</v>
      </c>
      <c r="N3" s="2">
        <v>2</v>
      </c>
      <c r="O3" s="2">
        <v>3</v>
      </c>
      <c r="P3" s="2">
        <v>1</v>
      </c>
      <c r="Q3" s="2">
        <v>2</v>
      </c>
      <c r="R3" s="2">
        <v>3</v>
      </c>
      <c r="S3" s="2">
        <v>1</v>
      </c>
      <c r="T3" s="2">
        <v>2</v>
      </c>
      <c r="U3" s="2">
        <v>3</v>
      </c>
      <c r="V3" s="2">
        <v>1</v>
      </c>
      <c r="W3" s="2">
        <v>2</v>
      </c>
      <c r="X3" s="2">
        <v>3</v>
      </c>
      <c r="Y3" s="2">
        <v>1</v>
      </c>
      <c r="Z3" s="2">
        <v>2</v>
      </c>
      <c r="AA3" s="2">
        <v>3</v>
      </c>
      <c r="AB3" s="2">
        <v>1</v>
      </c>
      <c r="AC3" s="2">
        <v>2</v>
      </c>
      <c r="AD3" s="2">
        <v>3</v>
      </c>
      <c r="AE3" s="2">
        <v>1</v>
      </c>
      <c r="AF3" s="2">
        <v>2</v>
      </c>
      <c r="AG3" s="2">
        <v>3</v>
      </c>
    </row>
    <row r="4" spans="1:35" x14ac:dyDescent="0.3">
      <c r="A4" s="272">
        <v>1</v>
      </c>
      <c r="B4" s="272" t="s">
        <v>11</v>
      </c>
      <c r="C4" s="2">
        <v>1</v>
      </c>
      <c r="D4" s="2">
        <v>5</v>
      </c>
      <c r="E4" s="2">
        <v>5</v>
      </c>
      <c r="F4" s="2">
        <v>5</v>
      </c>
      <c r="G4" s="6">
        <f>(D4+E4+F4)/3</f>
        <v>5</v>
      </c>
      <c r="H4" s="2">
        <v>6</v>
      </c>
      <c r="I4" s="2">
        <v>5</v>
      </c>
      <c r="J4" s="6">
        <f>(H4+I4)/2</f>
        <v>5.5</v>
      </c>
      <c r="K4" s="2">
        <v>6</v>
      </c>
      <c r="L4" s="2">
        <v>5</v>
      </c>
      <c r="M4" s="6">
        <f>(K4+L4)/2</f>
        <v>5.5</v>
      </c>
      <c r="N4" s="2">
        <v>6</v>
      </c>
      <c r="O4" s="2">
        <v>5</v>
      </c>
      <c r="P4" s="6">
        <f>(N4+O4)/2</f>
        <v>5.5</v>
      </c>
      <c r="Q4" s="2">
        <v>5</v>
      </c>
      <c r="R4" s="2">
        <v>5</v>
      </c>
      <c r="S4" s="6">
        <f>(Q4+R4)/2</f>
        <v>5</v>
      </c>
      <c r="T4" s="2">
        <v>5</v>
      </c>
      <c r="U4" s="2">
        <v>5</v>
      </c>
      <c r="V4" s="6">
        <f>(T4+U4)/2</f>
        <v>5</v>
      </c>
      <c r="W4" s="2">
        <v>5</v>
      </c>
      <c r="X4" s="2">
        <v>5</v>
      </c>
      <c r="Y4" s="6">
        <f>(W4+X4)/2</f>
        <v>5</v>
      </c>
      <c r="Z4" s="2">
        <v>5</v>
      </c>
      <c r="AA4" s="2">
        <v>5</v>
      </c>
      <c r="AB4" s="6">
        <f>(Z4+AA4)/2</f>
        <v>5</v>
      </c>
      <c r="AC4" s="2">
        <v>7</v>
      </c>
      <c r="AD4" s="2">
        <v>5</v>
      </c>
      <c r="AE4" s="6">
        <f>(AC4+AD4)/2</f>
        <v>6</v>
      </c>
      <c r="AF4" s="2">
        <v>6</v>
      </c>
      <c r="AG4" s="2">
        <v>5</v>
      </c>
      <c r="AH4" s="6">
        <f>(AF4+AG4)/2</f>
        <v>5.5</v>
      </c>
      <c r="AI4">
        <f>AH4-G4</f>
        <v>0.5</v>
      </c>
    </row>
    <row r="5" spans="1:35" x14ac:dyDescent="0.3">
      <c r="A5" s="273"/>
      <c r="B5" s="273"/>
      <c r="C5" s="2">
        <v>2</v>
      </c>
      <c r="D5" s="2">
        <v>5</v>
      </c>
      <c r="E5" s="2">
        <v>5</v>
      </c>
      <c r="F5" s="2">
        <v>5</v>
      </c>
      <c r="G5" s="6">
        <f t="shared" ref="G5:G30" si="0">(D5+E5+F5)/3</f>
        <v>5</v>
      </c>
      <c r="H5" s="2">
        <v>6</v>
      </c>
      <c r="I5" s="2">
        <v>6</v>
      </c>
      <c r="J5" s="6">
        <f t="shared" ref="J5:J30" si="1">(H5+I5)/2</f>
        <v>6</v>
      </c>
      <c r="K5" s="2">
        <v>6</v>
      </c>
      <c r="L5" s="2">
        <v>7</v>
      </c>
      <c r="M5" s="6">
        <f t="shared" ref="M5:M30" si="2">(K5+L5)/2</f>
        <v>6.5</v>
      </c>
      <c r="N5" s="2">
        <v>6</v>
      </c>
      <c r="O5" s="2">
        <v>7</v>
      </c>
      <c r="P5" s="6">
        <f t="shared" ref="P5:P30" si="3">(N5+O5)/2</f>
        <v>6.5</v>
      </c>
      <c r="Q5" s="2">
        <v>5</v>
      </c>
      <c r="R5" s="2">
        <v>7</v>
      </c>
      <c r="S5" s="6">
        <f t="shared" ref="S5:S30" si="4">(Q5+R5)/2</f>
        <v>6</v>
      </c>
      <c r="T5" s="2">
        <v>6</v>
      </c>
      <c r="U5" s="2">
        <v>8</v>
      </c>
      <c r="V5" s="6">
        <f t="shared" ref="V5:V30" si="5">(T5+U5)/2</f>
        <v>7</v>
      </c>
      <c r="W5" s="2">
        <v>6</v>
      </c>
      <c r="X5" s="2">
        <v>7</v>
      </c>
      <c r="Y5" s="6">
        <f t="shared" ref="Y5:Y30" si="6">(W5+X5)/2</f>
        <v>6.5</v>
      </c>
      <c r="Z5" s="2">
        <v>6</v>
      </c>
      <c r="AA5" s="2">
        <v>8</v>
      </c>
      <c r="AB5" s="6">
        <f t="shared" ref="AB5:AB30" si="7">(Z5+AA5)/2</f>
        <v>7</v>
      </c>
      <c r="AC5" s="2">
        <v>6</v>
      </c>
      <c r="AD5" s="2">
        <v>8</v>
      </c>
      <c r="AE5" s="6">
        <f t="shared" ref="AE5:AE30" si="8">(AC5+AD5)/2</f>
        <v>7</v>
      </c>
      <c r="AF5" s="2">
        <v>5</v>
      </c>
      <c r="AG5" s="2">
        <v>8</v>
      </c>
      <c r="AH5" s="6">
        <f t="shared" ref="AH5:AH30" si="9">(AF5+AG5)/2</f>
        <v>6.5</v>
      </c>
      <c r="AI5">
        <f t="shared" ref="AI5:AI30" si="10">AH5-G5</f>
        <v>1.5</v>
      </c>
    </row>
    <row r="6" spans="1:35" x14ac:dyDescent="0.3">
      <c r="A6" s="274"/>
      <c r="B6" s="274"/>
      <c r="C6" s="2">
        <v>3</v>
      </c>
      <c r="D6" s="2">
        <v>5</v>
      </c>
      <c r="E6" s="2">
        <v>6</v>
      </c>
      <c r="F6" s="2">
        <v>5</v>
      </c>
      <c r="G6" s="6">
        <f t="shared" si="0"/>
        <v>5.333333333333333</v>
      </c>
      <c r="H6" s="2">
        <v>6</v>
      </c>
      <c r="I6" s="2">
        <v>5</v>
      </c>
      <c r="J6" s="6">
        <f t="shared" si="1"/>
        <v>5.5</v>
      </c>
      <c r="K6" s="2">
        <v>7</v>
      </c>
      <c r="L6" s="2">
        <v>6</v>
      </c>
      <c r="M6" s="6">
        <f t="shared" si="2"/>
        <v>6.5</v>
      </c>
      <c r="N6" s="2">
        <v>8</v>
      </c>
      <c r="O6" s="2">
        <v>7</v>
      </c>
      <c r="P6" s="6">
        <f t="shared" si="3"/>
        <v>7.5</v>
      </c>
      <c r="Q6" s="2">
        <v>7</v>
      </c>
      <c r="R6" s="2">
        <v>8</v>
      </c>
      <c r="S6" s="6">
        <f t="shared" si="4"/>
        <v>7.5</v>
      </c>
      <c r="T6" s="2">
        <v>7</v>
      </c>
      <c r="U6" s="2">
        <v>8</v>
      </c>
      <c r="V6" s="6">
        <f t="shared" si="5"/>
        <v>7.5</v>
      </c>
      <c r="W6" s="2">
        <v>7</v>
      </c>
      <c r="X6" s="2">
        <v>8</v>
      </c>
      <c r="Y6" s="6">
        <f t="shared" si="6"/>
        <v>7.5</v>
      </c>
      <c r="Z6" s="2">
        <v>8</v>
      </c>
      <c r="AA6" s="2">
        <v>9</v>
      </c>
      <c r="AB6" s="6">
        <f t="shared" si="7"/>
        <v>8.5</v>
      </c>
      <c r="AC6" s="2">
        <v>9</v>
      </c>
      <c r="AD6" s="2">
        <v>11</v>
      </c>
      <c r="AE6" s="6">
        <f t="shared" si="8"/>
        <v>10</v>
      </c>
      <c r="AF6" s="2">
        <v>8</v>
      </c>
      <c r="AG6" s="2">
        <v>11</v>
      </c>
      <c r="AH6" s="6">
        <f t="shared" si="9"/>
        <v>9.5</v>
      </c>
      <c r="AI6">
        <f t="shared" si="10"/>
        <v>4.166666666666667</v>
      </c>
    </row>
    <row r="7" spans="1:35" x14ac:dyDescent="0.3">
      <c r="A7" s="272">
        <v>2</v>
      </c>
      <c r="B7" s="272" t="s">
        <v>12</v>
      </c>
      <c r="C7" s="2">
        <v>1</v>
      </c>
      <c r="D7" s="2">
        <v>5</v>
      </c>
      <c r="E7" s="2">
        <v>5</v>
      </c>
      <c r="F7" s="2">
        <v>5</v>
      </c>
      <c r="G7" s="6">
        <f t="shared" si="0"/>
        <v>5</v>
      </c>
      <c r="H7" s="2">
        <v>5</v>
      </c>
      <c r="I7" s="2">
        <v>5</v>
      </c>
      <c r="J7" s="6">
        <f t="shared" si="1"/>
        <v>5</v>
      </c>
      <c r="K7" s="2">
        <v>6</v>
      </c>
      <c r="L7" s="2">
        <v>6</v>
      </c>
      <c r="M7" s="6">
        <f t="shared" si="2"/>
        <v>6</v>
      </c>
      <c r="N7" s="2">
        <v>6</v>
      </c>
      <c r="O7" s="2">
        <v>6</v>
      </c>
      <c r="P7" s="6">
        <f t="shared" si="3"/>
        <v>6</v>
      </c>
      <c r="Q7" s="2">
        <v>7</v>
      </c>
      <c r="R7" s="2">
        <v>7</v>
      </c>
      <c r="S7" s="6">
        <f t="shared" si="4"/>
        <v>7</v>
      </c>
      <c r="T7" s="2">
        <v>7</v>
      </c>
      <c r="U7" s="2">
        <v>6</v>
      </c>
      <c r="V7" s="6">
        <f t="shared" si="5"/>
        <v>6.5</v>
      </c>
      <c r="W7" s="2">
        <v>8</v>
      </c>
      <c r="X7" s="2">
        <v>6</v>
      </c>
      <c r="Y7" s="6">
        <f t="shared" si="6"/>
        <v>7</v>
      </c>
      <c r="Z7" s="2">
        <v>7</v>
      </c>
      <c r="AA7" s="2">
        <v>6</v>
      </c>
      <c r="AB7" s="6">
        <f t="shared" si="7"/>
        <v>6.5</v>
      </c>
      <c r="AC7" s="2">
        <v>6</v>
      </c>
      <c r="AD7" s="2">
        <v>6</v>
      </c>
      <c r="AE7" s="6">
        <f t="shared" si="8"/>
        <v>6</v>
      </c>
      <c r="AF7" s="2">
        <v>6</v>
      </c>
      <c r="AG7" s="2">
        <v>5</v>
      </c>
      <c r="AH7" s="6">
        <f t="shared" si="9"/>
        <v>5.5</v>
      </c>
      <c r="AI7">
        <f t="shared" si="10"/>
        <v>0.5</v>
      </c>
    </row>
    <row r="8" spans="1:35" x14ac:dyDescent="0.3">
      <c r="A8" s="273"/>
      <c r="B8" s="273"/>
      <c r="C8" s="2">
        <v>2</v>
      </c>
      <c r="D8" s="2">
        <v>5</v>
      </c>
      <c r="E8" s="2">
        <v>5</v>
      </c>
      <c r="F8" s="2">
        <v>6</v>
      </c>
      <c r="G8" s="6">
        <f t="shared" si="0"/>
        <v>5.333333333333333</v>
      </c>
      <c r="H8" s="2">
        <v>6</v>
      </c>
      <c r="I8" s="2">
        <v>5</v>
      </c>
      <c r="J8" s="6">
        <f t="shared" si="1"/>
        <v>5.5</v>
      </c>
      <c r="K8" s="2">
        <v>6</v>
      </c>
      <c r="L8" s="2">
        <v>5</v>
      </c>
      <c r="M8" s="6">
        <f t="shared" si="2"/>
        <v>5.5</v>
      </c>
      <c r="N8" s="2">
        <v>7</v>
      </c>
      <c r="O8" s="2">
        <v>5</v>
      </c>
      <c r="P8" s="6">
        <f t="shared" si="3"/>
        <v>6</v>
      </c>
      <c r="Q8" s="2">
        <v>7</v>
      </c>
      <c r="R8" s="2">
        <v>5</v>
      </c>
      <c r="S8" s="6">
        <f t="shared" si="4"/>
        <v>6</v>
      </c>
      <c r="T8" s="2">
        <v>8</v>
      </c>
      <c r="U8" s="2">
        <v>5</v>
      </c>
      <c r="V8" s="6">
        <f t="shared" si="5"/>
        <v>6.5</v>
      </c>
      <c r="W8" s="2">
        <v>7</v>
      </c>
      <c r="X8" s="2">
        <v>6</v>
      </c>
      <c r="Y8" s="6">
        <f t="shared" si="6"/>
        <v>6.5</v>
      </c>
      <c r="Z8" s="2">
        <v>7</v>
      </c>
      <c r="AA8" s="2">
        <v>6</v>
      </c>
      <c r="AB8" s="6">
        <f t="shared" si="7"/>
        <v>6.5</v>
      </c>
      <c r="AC8" s="2">
        <v>6</v>
      </c>
      <c r="AD8" s="2">
        <v>6</v>
      </c>
      <c r="AE8" s="6">
        <f t="shared" si="8"/>
        <v>6</v>
      </c>
      <c r="AF8" s="2">
        <v>6</v>
      </c>
      <c r="AG8" s="2">
        <v>6</v>
      </c>
      <c r="AH8" s="6">
        <f t="shared" si="9"/>
        <v>6</v>
      </c>
      <c r="AI8">
        <f t="shared" si="10"/>
        <v>0.66666666666666696</v>
      </c>
    </row>
    <row r="9" spans="1:35" x14ac:dyDescent="0.3">
      <c r="A9" s="274"/>
      <c r="B9" s="274"/>
      <c r="C9" s="2">
        <v>3</v>
      </c>
      <c r="D9" s="2">
        <v>6</v>
      </c>
      <c r="E9" s="2">
        <v>6</v>
      </c>
      <c r="F9" s="2">
        <v>5</v>
      </c>
      <c r="G9" s="6">
        <f t="shared" si="0"/>
        <v>5.666666666666667</v>
      </c>
      <c r="H9" s="2">
        <v>6</v>
      </c>
      <c r="I9" s="2">
        <v>5</v>
      </c>
      <c r="J9" s="6">
        <f t="shared" si="1"/>
        <v>5.5</v>
      </c>
      <c r="K9" s="2">
        <v>7</v>
      </c>
      <c r="L9" s="2">
        <v>6</v>
      </c>
      <c r="M9" s="6">
        <f t="shared" si="2"/>
        <v>6.5</v>
      </c>
      <c r="N9" s="2">
        <v>8</v>
      </c>
      <c r="O9" s="2">
        <v>6</v>
      </c>
      <c r="P9" s="6">
        <f t="shared" si="3"/>
        <v>7</v>
      </c>
      <c r="Q9" s="2">
        <v>8</v>
      </c>
      <c r="R9" s="2">
        <v>7</v>
      </c>
      <c r="S9" s="6">
        <f t="shared" si="4"/>
        <v>7.5</v>
      </c>
      <c r="T9" s="2">
        <v>8</v>
      </c>
      <c r="U9" s="2">
        <v>6</v>
      </c>
      <c r="V9" s="6">
        <f t="shared" si="5"/>
        <v>7</v>
      </c>
      <c r="W9" s="2">
        <v>8</v>
      </c>
      <c r="X9" s="2">
        <v>6</v>
      </c>
      <c r="Y9" s="6">
        <f t="shared" si="6"/>
        <v>7</v>
      </c>
      <c r="Z9" s="2">
        <v>8</v>
      </c>
      <c r="AA9" s="2">
        <v>6</v>
      </c>
      <c r="AB9" s="6">
        <f t="shared" si="7"/>
        <v>7</v>
      </c>
      <c r="AC9" s="2">
        <v>7</v>
      </c>
      <c r="AD9" s="2">
        <v>6</v>
      </c>
      <c r="AE9" s="6">
        <f t="shared" si="8"/>
        <v>6.5</v>
      </c>
      <c r="AF9" s="2">
        <v>7</v>
      </c>
      <c r="AG9" s="2">
        <v>6</v>
      </c>
      <c r="AH9" s="6">
        <f t="shared" si="9"/>
        <v>6.5</v>
      </c>
      <c r="AI9">
        <f t="shared" si="10"/>
        <v>0.83333333333333304</v>
      </c>
    </row>
    <row r="10" spans="1:35" x14ac:dyDescent="0.3">
      <c r="A10" s="272">
        <v>3</v>
      </c>
      <c r="B10" s="272" t="s">
        <v>13</v>
      </c>
      <c r="C10" s="2">
        <v>1</v>
      </c>
      <c r="D10" s="2">
        <v>5</v>
      </c>
      <c r="E10" s="2">
        <v>5</v>
      </c>
      <c r="F10" s="2">
        <v>5</v>
      </c>
      <c r="G10" s="6">
        <f t="shared" si="0"/>
        <v>5</v>
      </c>
      <c r="H10" s="2">
        <v>5</v>
      </c>
      <c r="I10" s="2">
        <v>5</v>
      </c>
      <c r="J10" s="6">
        <f t="shared" si="1"/>
        <v>5</v>
      </c>
      <c r="K10" s="2">
        <v>6</v>
      </c>
      <c r="L10" s="2">
        <v>6</v>
      </c>
      <c r="M10" s="6">
        <f t="shared" si="2"/>
        <v>6</v>
      </c>
      <c r="N10" s="2">
        <v>5</v>
      </c>
      <c r="O10" s="2">
        <v>6</v>
      </c>
      <c r="P10" s="6">
        <f t="shared" si="3"/>
        <v>5.5</v>
      </c>
      <c r="Q10" s="2">
        <v>5</v>
      </c>
      <c r="R10" s="2">
        <v>7</v>
      </c>
      <c r="S10" s="6">
        <f t="shared" si="4"/>
        <v>6</v>
      </c>
      <c r="T10" s="2">
        <v>6</v>
      </c>
      <c r="U10" s="2">
        <v>8</v>
      </c>
      <c r="V10" s="6">
        <f t="shared" si="5"/>
        <v>7</v>
      </c>
      <c r="W10" s="2">
        <v>5</v>
      </c>
      <c r="X10" s="2">
        <v>9</v>
      </c>
      <c r="Y10" s="6">
        <f t="shared" si="6"/>
        <v>7</v>
      </c>
      <c r="Z10" s="2">
        <v>5</v>
      </c>
      <c r="AA10" s="2">
        <v>8</v>
      </c>
      <c r="AB10" s="6">
        <f t="shared" si="7"/>
        <v>6.5</v>
      </c>
      <c r="AC10" s="2">
        <v>5</v>
      </c>
      <c r="AD10" s="2">
        <v>6</v>
      </c>
      <c r="AE10" s="6">
        <f t="shared" si="8"/>
        <v>5.5</v>
      </c>
      <c r="AF10" s="2">
        <v>5</v>
      </c>
      <c r="AG10" s="2">
        <v>6</v>
      </c>
      <c r="AH10" s="6">
        <f t="shared" si="9"/>
        <v>5.5</v>
      </c>
      <c r="AI10">
        <f t="shared" si="10"/>
        <v>0.5</v>
      </c>
    </row>
    <row r="11" spans="1:35" x14ac:dyDescent="0.3">
      <c r="A11" s="273"/>
      <c r="B11" s="273"/>
      <c r="C11" s="2">
        <v>2</v>
      </c>
      <c r="D11" s="2">
        <v>5</v>
      </c>
      <c r="E11" s="2">
        <v>5</v>
      </c>
      <c r="F11" s="2">
        <v>5</v>
      </c>
      <c r="G11" s="6">
        <f t="shared" si="0"/>
        <v>5</v>
      </c>
      <c r="H11" s="2">
        <v>6</v>
      </c>
      <c r="I11" s="2">
        <v>6</v>
      </c>
      <c r="J11" s="6">
        <f t="shared" si="1"/>
        <v>6</v>
      </c>
      <c r="K11" s="2">
        <v>6</v>
      </c>
      <c r="L11" s="2">
        <v>6</v>
      </c>
      <c r="M11" s="6">
        <f t="shared" si="2"/>
        <v>6</v>
      </c>
      <c r="N11" s="2">
        <v>6</v>
      </c>
      <c r="O11" s="2">
        <v>5</v>
      </c>
      <c r="P11" s="6">
        <f t="shared" si="3"/>
        <v>5.5</v>
      </c>
      <c r="Q11" s="2">
        <v>6</v>
      </c>
      <c r="R11" s="2">
        <v>6</v>
      </c>
      <c r="S11" s="6">
        <f t="shared" si="4"/>
        <v>6</v>
      </c>
      <c r="T11" s="2">
        <v>7</v>
      </c>
      <c r="U11" s="2">
        <v>6</v>
      </c>
      <c r="V11" s="6">
        <f t="shared" si="5"/>
        <v>6.5</v>
      </c>
      <c r="W11" s="2">
        <v>8</v>
      </c>
      <c r="X11" s="2">
        <v>6</v>
      </c>
      <c r="Y11" s="6">
        <f t="shared" si="6"/>
        <v>7</v>
      </c>
      <c r="Z11" s="2">
        <v>7</v>
      </c>
      <c r="AA11" s="2">
        <v>5</v>
      </c>
      <c r="AB11" s="6">
        <f t="shared" si="7"/>
        <v>6</v>
      </c>
      <c r="AC11" s="2">
        <v>8</v>
      </c>
      <c r="AD11" s="2">
        <v>4</v>
      </c>
      <c r="AE11" s="6">
        <f t="shared" si="8"/>
        <v>6</v>
      </c>
      <c r="AF11" s="2">
        <v>7</v>
      </c>
      <c r="AG11" s="2">
        <v>3</v>
      </c>
      <c r="AH11" s="6">
        <f t="shared" si="9"/>
        <v>5</v>
      </c>
      <c r="AI11">
        <f t="shared" si="10"/>
        <v>0</v>
      </c>
    </row>
    <row r="12" spans="1:35" x14ac:dyDescent="0.3">
      <c r="A12" s="274"/>
      <c r="B12" s="274"/>
      <c r="C12" s="2">
        <v>3</v>
      </c>
      <c r="D12" s="2">
        <v>5</v>
      </c>
      <c r="E12" s="2">
        <v>5</v>
      </c>
      <c r="F12" s="2">
        <v>5</v>
      </c>
      <c r="G12" s="6">
        <f t="shared" si="0"/>
        <v>5</v>
      </c>
      <c r="H12" s="2">
        <v>6</v>
      </c>
      <c r="I12" s="2">
        <v>6</v>
      </c>
      <c r="J12" s="6">
        <f t="shared" si="1"/>
        <v>6</v>
      </c>
      <c r="K12" s="2">
        <v>7</v>
      </c>
      <c r="L12" s="2">
        <v>7</v>
      </c>
      <c r="M12" s="6">
        <f t="shared" si="2"/>
        <v>7</v>
      </c>
      <c r="N12" s="2">
        <v>7</v>
      </c>
      <c r="O12" s="2">
        <v>6</v>
      </c>
      <c r="P12" s="6">
        <f t="shared" si="3"/>
        <v>6.5</v>
      </c>
      <c r="Q12" s="2">
        <v>6</v>
      </c>
      <c r="R12" s="2">
        <v>5</v>
      </c>
      <c r="S12" s="6">
        <f t="shared" si="4"/>
        <v>5.5</v>
      </c>
      <c r="T12" s="2">
        <v>5</v>
      </c>
      <c r="U12" s="2">
        <v>6</v>
      </c>
      <c r="V12" s="6">
        <f t="shared" si="5"/>
        <v>5.5</v>
      </c>
      <c r="W12" s="2">
        <v>5</v>
      </c>
      <c r="X12" s="2">
        <v>6</v>
      </c>
      <c r="Y12" s="6">
        <f t="shared" si="6"/>
        <v>5.5</v>
      </c>
      <c r="Z12" s="2">
        <v>4</v>
      </c>
      <c r="AA12" s="2">
        <v>7</v>
      </c>
      <c r="AB12" s="6">
        <f t="shared" si="7"/>
        <v>5.5</v>
      </c>
      <c r="AC12" s="2">
        <v>4</v>
      </c>
      <c r="AD12" s="2">
        <v>6</v>
      </c>
      <c r="AE12" s="6">
        <f t="shared" si="8"/>
        <v>5</v>
      </c>
      <c r="AF12" s="2">
        <v>3</v>
      </c>
      <c r="AG12" s="2">
        <v>5</v>
      </c>
      <c r="AH12" s="6">
        <f t="shared" si="9"/>
        <v>4</v>
      </c>
      <c r="AI12">
        <f t="shared" si="10"/>
        <v>-1</v>
      </c>
    </row>
    <row r="13" spans="1:35" x14ac:dyDescent="0.3">
      <c r="A13" s="272">
        <v>4</v>
      </c>
      <c r="B13" s="272" t="s">
        <v>14</v>
      </c>
      <c r="C13" s="2">
        <v>1</v>
      </c>
      <c r="D13" s="2">
        <v>5</v>
      </c>
      <c r="E13" s="2">
        <v>6</v>
      </c>
      <c r="F13" s="2">
        <v>5</v>
      </c>
      <c r="G13" s="6">
        <f t="shared" si="0"/>
        <v>5.333333333333333</v>
      </c>
      <c r="H13" s="2">
        <v>6</v>
      </c>
      <c r="I13" s="2">
        <v>6</v>
      </c>
      <c r="J13" s="6">
        <f t="shared" si="1"/>
        <v>6</v>
      </c>
      <c r="K13" s="2">
        <v>7</v>
      </c>
      <c r="L13" s="2">
        <v>7</v>
      </c>
      <c r="M13" s="6">
        <f t="shared" si="2"/>
        <v>7</v>
      </c>
      <c r="N13" s="2">
        <v>8</v>
      </c>
      <c r="O13" s="2">
        <v>6</v>
      </c>
      <c r="P13" s="6">
        <f t="shared" si="3"/>
        <v>7</v>
      </c>
      <c r="Q13" s="2">
        <v>9</v>
      </c>
      <c r="R13" s="2">
        <v>6</v>
      </c>
      <c r="S13" s="6">
        <f t="shared" si="4"/>
        <v>7.5</v>
      </c>
      <c r="T13" s="2">
        <v>8</v>
      </c>
      <c r="U13" s="2">
        <v>7</v>
      </c>
      <c r="V13" s="6">
        <f t="shared" si="5"/>
        <v>7.5</v>
      </c>
      <c r="W13" s="2">
        <v>9</v>
      </c>
      <c r="X13" s="2">
        <v>8</v>
      </c>
      <c r="Y13" s="6">
        <f t="shared" si="6"/>
        <v>8.5</v>
      </c>
      <c r="Z13" s="2">
        <v>10</v>
      </c>
      <c r="AA13" s="2">
        <v>9</v>
      </c>
      <c r="AB13" s="6">
        <f t="shared" si="7"/>
        <v>9.5</v>
      </c>
      <c r="AC13" s="2">
        <v>9</v>
      </c>
      <c r="AD13" s="2">
        <v>10</v>
      </c>
      <c r="AE13" s="6">
        <f t="shared" si="8"/>
        <v>9.5</v>
      </c>
      <c r="AF13" s="2">
        <v>9</v>
      </c>
      <c r="AG13" s="2">
        <v>10</v>
      </c>
      <c r="AH13" s="6">
        <f t="shared" si="9"/>
        <v>9.5</v>
      </c>
      <c r="AI13">
        <f t="shared" si="10"/>
        <v>4.166666666666667</v>
      </c>
    </row>
    <row r="14" spans="1:35" x14ac:dyDescent="0.3">
      <c r="A14" s="273"/>
      <c r="B14" s="273"/>
      <c r="C14" s="2">
        <v>2</v>
      </c>
      <c r="D14" s="2">
        <v>5</v>
      </c>
      <c r="E14" s="2">
        <v>5</v>
      </c>
      <c r="F14" s="2">
        <v>5</v>
      </c>
      <c r="G14" s="6">
        <f t="shared" si="0"/>
        <v>5</v>
      </c>
      <c r="H14" s="2">
        <v>6</v>
      </c>
      <c r="I14" s="2">
        <v>6</v>
      </c>
      <c r="J14" s="6">
        <f t="shared" si="1"/>
        <v>6</v>
      </c>
      <c r="K14" s="2">
        <v>7</v>
      </c>
      <c r="L14" s="2">
        <v>8</v>
      </c>
      <c r="M14" s="6">
        <f t="shared" si="2"/>
        <v>7.5</v>
      </c>
      <c r="N14" s="2">
        <v>8</v>
      </c>
      <c r="O14" s="2">
        <v>9</v>
      </c>
      <c r="P14" s="6">
        <f t="shared" si="3"/>
        <v>8.5</v>
      </c>
      <c r="Q14" s="2">
        <v>9</v>
      </c>
      <c r="R14" s="2">
        <v>9</v>
      </c>
      <c r="S14" s="6">
        <f t="shared" si="4"/>
        <v>9</v>
      </c>
      <c r="T14" s="2">
        <v>10</v>
      </c>
      <c r="U14" s="2">
        <v>10</v>
      </c>
      <c r="V14" s="6">
        <f t="shared" si="5"/>
        <v>10</v>
      </c>
      <c r="W14" s="2">
        <v>10</v>
      </c>
      <c r="X14" s="2">
        <v>9</v>
      </c>
      <c r="Y14" s="6">
        <f t="shared" si="6"/>
        <v>9.5</v>
      </c>
      <c r="Z14" s="2">
        <v>9</v>
      </c>
      <c r="AA14" s="2">
        <v>17</v>
      </c>
      <c r="AB14" s="6">
        <f t="shared" si="7"/>
        <v>13</v>
      </c>
      <c r="AC14" s="2">
        <v>10</v>
      </c>
      <c r="AD14" s="2">
        <v>19</v>
      </c>
      <c r="AE14" s="6">
        <f t="shared" si="8"/>
        <v>14.5</v>
      </c>
      <c r="AF14" s="2">
        <v>10</v>
      </c>
      <c r="AG14" s="2">
        <v>19</v>
      </c>
      <c r="AH14" s="6">
        <f t="shared" si="9"/>
        <v>14.5</v>
      </c>
      <c r="AI14">
        <f t="shared" si="10"/>
        <v>9.5</v>
      </c>
    </row>
    <row r="15" spans="1:35" x14ac:dyDescent="0.3">
      <c r="A15" s="274"/>
      <c r="B15" s="274"/>
      <c r="C15" s="2">
        <v>3</v>
      </c>
      <c r="D15" s="2">
        <v>6</v>
      </c>
      <c r="E15" s="2">
        <v>6</v>
      </c>
      <c r="F15" s="2">
        <v>6</v>
      </c>
      <c r="G15" s="6">
        <f t="shared" si="0"/>
        <v>6</v>
      </c>
      <c r="H15" s="2">
        <v>5</v>
      </c>
      <c r="I15" s="2">
        <v>6</v>
      </c>
      <c r="J15" s="6">
        <f t="shared" si="1"/>
        <v>5.5</v>
      </c>
      <c r="K15" s="2">
        <v>6</v>
      </c>
      <c r="L15" s="2">
        <v>7</v>
      </c>
      <c r="M15" s="6">
        <f t="shared" si="2"/>
        <v>6.5</v>
      </c>
      <c r="N15" s="2">
        <v>7</v>
      </c>
      <c r="O15" s="2">
        <v>7</v>
      </c>
      <c r="P15" s="6">
        <f t="shared" si="3"/>
        <v>7</v>
      </c>
      <c r="Q15" s="2">
        <v>8</v>
      </c>
      <c r="R15" s="2">
        <v>8</v>
      </c>
      <c r="S15" s="6">
        <f t="shared" si="4"/>
        <v>8</v>
      </c>
      <c r="T15" s="2">
        <v>8</v>
      </c>
      <c r="U15" s="2">
        <v>9</v>
      </c>
      <c r="V15" s="6">
        <f t="shared" si="5"/>
        <v>8.5</v>
      </c>
      <c r="W15" s="2">
        <v>9</v>
      </c>
      <c r="X15" s="2">
        <v>8</v>
      </c>
      <c r="Y15" s="6">
        <f t="shared" si="6"/>
        <v>8.5</v>
      </c>
      <c r="Z15" s="2">
        <v>8</v>
      </c>
      <c r="AA15" s="2">
        <v>8</v>
      </c>
      <c r="AB15" s="6">
        <f t="shared" si="7"/>
        <v>8</v>
      </c>
      <c r="AC15" s="2">
        <v>7</v>
      </c>
      <c r="AD15" s="2">
        <v>8</v>
      </c>
      <c r="AE15" s="6">
        <f t="shared" si="8"/>
        <v>7.5</v>
      </c>
      <c r="AF15" s="2">
        <v>7</v>
      </c>
      <c r="AG15" s="2">
        <v>8</v>
      </c>
      <c r="AH15" s="6">
        <f t="shared" si="9"/>
        <v>7.5</v>
      </c>
      <c r="AI15">
        <f t="shared" si="10"/>
        <v>1.5</v>
      </c>
    </row>
    <row r="16" spans="1:35" x14ac:dyDescent="0.3">
      <c r="A16" s="272">
        <v>5</v>
      </c>
      <c r="B16" s="272" t="s">
        <v>15</v>
      </c>
      <c r="C16" s="2">
        <v>1</v>
      </c>
      <c r="D16" s="2">
        <v>5</v>
      </c>
      <c r="E16" s="2">
        <v>5</v>
      </c>
      <c r="F16" s="2">
        <v>5</v>
      </c>
      <c r="G16" s="6">
        <f t="shared" si="0"/>
        <v>5</v>
      </c>
      <c r="H16" s="2">
        <v>6</v>
      </c>
      <c r="I16" s="2">
        <v>7</v>
      </c>
      <c r="J16" s="6">
        <f t="shared" si="1"/>
        <v>6.5</v>
      </c>
      <c r="K16" s="2">
        <v>6</v>
      </c>
      <c r="L16" s="2">
        <v>7</v>
      </c>
      <c r="M16" s="6">
        <f t="shared" si="2"/>
        <v>6.5</v>
      </c>
      <c r="N16" s="2">
        <v>7</v>
      </c>
      <c r="O16" s="2">
        <v>6</v>
      </c>
      <c r="P16" s="6">
        <f t="shared" si="3"/>
        <v>6.5</v>
      </c>
      <c r="Q16" s="2">
        <v>7</v>
      </c>
      <c r="R16" s="2">
        <v>7</v>
      </c>
      <c r="S16" s="6">
        <f t="shared" si="4"/>
        <v>7</v>
      </c>
      <c r="T16" s="2">
        <v>8</v>
      </c>
      <c r="U16" s="2">
        <v>7</v>
      </c>
      <c r="V16" s="6">
        <f t="shared" si="5"/>
        <v>7.5</v>
      </c>
      <c r="W16" s="2">
        <v>9</v>
      </c>
      <c r="X16" s="2">
        <v>7</v>
      </c>
      <c r="Y16" s="6">
        <f t="shared" si="6"/>
        <v>8</v>
      </c>
      <c r="Z16" s="2">
        <v>8</v>
      </c>
      <c r="AA16" s="2">
        <v>6</v>
      </c>
      <c r="AB16" s="6">
        <f t="shared" si="7"/>
        <v>7</v>
      </c>
      <c r="AC16" s="2">
        <v>8</v>
      </c>
      <c r="AD16" s="2">
        <v>6</v>
      </c>
      <c r="AE16" s="6">
        <f t="shared" si="8"/>
        <v>7</v>
      </c>
      <c r="AF16" s="2">
        <v>8</v>
      </c>
      <c r="AG16" s="2">
        <v>6</v>
      </c>
      <c r="AH16" s="6">
        <f t="shared" si="9"/>
        <v>7</v>
      </c>
      <c r="AI16">
        <f t="shared" si="10"/>
        <v>2</v>
      </c>
    </row>
    <row r="17" spans="1:35" x14ac:dyDescent="0.3">
      <c r="A17" s="273"/>
      <c r="B17" s="273"/>
      <c r="C17" s="2">
        <v>2</v>
      </c>
      <c r="D17" s="2">
        <v>5</v>
      </c>
      <c r="E17" s="2">
        <v>5</v>
      </c>
      <c r="F17" s="2">
        <v>5</v>
      </c>
      <c r="G17" s="6">
        <f t="shared" si="0"/>
        <v>5</v>
      </c>
      <c r="H17" s="2">
        <v>6</v>
      </c>
      <c r="I17" s="2">
        <v>6</v>
      </c>
      <c r="J17" s="6">
        <f t="shared" si="1"/>
        <v>6</v>
      </c>
      <c r="K17" s="2">
        <v>6</v>
      </c>
      <c r="L17" s="2">
        <v>6</v>
      </c>
      <c r="M17" s="6">
        <f t="shared" si="2"/>
        <v>6</v>
      </c>
      <c r="N17" s="2">
        <v>7</v>
      </c>
      <c r="O17" s="2">
        <v>7</v>
      </c>
      <c r="P17" s="6">
        <f t="shared" si="3"/>
        <v>7</v>
      </c>
      <c r="Q17" s="2">
        <v>7</v>
      </c>
      <c r="R17" s="2">
        <v>5</v>
      </c>
      <c r="S17" s="6">
        <f t="shared" si="4"/>
        <v>6</v>
      </c>
      <c r="T17" s="2">
        <v>8</v>
      </c>
      <c r="U17" s="2">
        <v>6</v>
      </c>
      <c r="V17" s="6">
        <f t="shared" si="5"/>
        <v>7</v>
      </c>
      <c r="W17" s="2">
        <v>8</v>
      </c>
      <c r="X17" s="2">
        <v>6</v>
      </c>
      <c r="Y17" s="6">
        <f t="shared" si="6"/>
        <v>7</v>
      </c>
      <c r="Z17" s="2">
        <v>9</v>
      </c>
      <c r="AA17" s="2">
        <v>6</v>
      </c>
      <c r="AB17" s="6">
        <f t="shared" si="7"/>
        <v>7.5</v>
      </c>
      <c r="AC17" s="2">
        <v>9</v>
      </c>
      <c r="AD17" s="2">
        <v>8</v>
      </c>
      <c r="AE17" s="6">
        <f t="shared" si="8"/>
        <v>8.5</v>
      </c>
      <c r="AF17" s="2">
        <v>9</v>
      </c>
      <c r="AG17" s="2">
        <v>8</v>
      </c>
      <c r="AH17" s="6">
        <f t="shared" si="9"/>
        <v>8.5</v>
      </c>
      <c r="AI17">
        <f t="shared" si="10"/>
        <v>3.5</v>
      </c>
    </row>
    <row r="18" spans="1:35" x14ac:dyDescent="0.3">
      <c r="A18" s="274"/>
      <c r="B18" s="274"/>
      <c r="C18" s="2">
        <v>3</v>
      </c>
      <c r="D18" s="2">
        <v>6</v>
      </c>
      <c r="E18" s="2">
        <v>5</v>
      </c>
      <c r="F18" s="2">
        <v>5</v>
      </c>
      <c r="G18" s="6">
        <f t="shared" si="0"/>
        <v>5.333333333333333</v>
      </c>
      <c r="H18" s="2">
        <v>6</v>
      </c>
      <c r="I18" s="2">
        <v>5</v>
      </c>
      <c r="J18" s="6">
        <f t="shared" si="1"/>
        <v>5.5</v>
      </c>
      <c r="K18" s="2">
        <v>6</v>
      </c>
      <c r="L18" s="2">
        <v>6</v>
      </c>
      <c r="M18" s="6">
        <f t="shared" si="2"/>
        <v>6</v>
      </c>
      <c r="N18" s="2">
        <v>7</v>
      </c>
      <c r="O18" s="2">
        <v>7</v>
      </c>
      <c r="P18" s="6">
        <f t="shared" si="3"/>
        <v>7</v>
      </c>
      <c r="Q18" s="2">
        <v>7</v>
      </c>
      <c r="R18" s="2">
        <v>7</v>
      </c>
      <c r="S18" s="6">
        <f t="shared" si="4"/>
        <v>7</v>
      </c>
      <c r="T18" s="2">
        <v>7</v>
      </c>
      <c r="U18" s="2">
        <v>8</v>
      </c>
      <c r="V18" s="6">
        <f t="shared" si="5"/>
        <v>7.5</v>
      </c>
      <c r="W18" s="2">
        <v>9</v>
      </c>
      <c r="X18" s="2">
        <v>9</v>
      </c>
      <c r="Y18" s="6">
        <f t="shared" si="6"/>
        <v>9</v>
      </c>
      <c r="Z18" s="2">
        <v>8</v>
      </c>
      <c r="AA18" s="2">
        <v>10</v>
      </c>
      <c r="AB18" s="6">
        <f t="shared" si="7"/>
        <v>9</v>
      </c>
      <c r="AC18" s="2">
        <v>8</v>
      </c>
      <c r="AD18" s="2">
        <v>11</v>
      </c>
      <c r="AE18" s="6">
        <f t="shared" si="8"/>
        <v>9.5</v>
      </c>
      <c r="AF18" s="2">
        <v>8</v>
      </c>
      <c r="AG18" s="2">
        <v>11</v>
      </c>
      <c r="AH18" s="6">
        <f t="shared" si="9"/>
        <v>9.5</v>
      </c>
      <c r="AI18">
        <f t="shared" si="10"/>
        <v>4.166666666666667</v>
      </c>
    </row>
    <row r="19" spans="1:35" x14ac:dyDescent="0.3">
      <c r="A19" s="272">
        <v>6</v>
      </c>
      <c r="B19" s="272" t="s">
        <v>16</v>
      </c>
      <c r="C19" s="2">
        <v>1</v>
      </c>
      <c r="D19" s="2">
        <v>5</v>
      </c>
      <c r="E19" s="2">
        <v>5</v>
      </c>
      <c r="F19" s="2">
        <v>5</v>
      </c>
      <c r="G19" s="6">
        <f t="shared" si="0"/>
        <v>5</v>
      </c>
      <c r="H19" s="2">
        <v>5</v>
      </c>
      <c r="I19" s="2">
        <v>5</v>
      </c>
      <c r="J19" s="6">
        <f t="shared" si="1"/>
        <v>5</v>
      </c>
      <c r="K19" s="2">
        <v>7</v>
      </c>
      <c r="L19" s="2">
        <v>6</v>
      </c>
      <c r="M19" s="6">
        <f t="shared" si="2"/>
        <v>6.5</v>
      </c>
      <c r="N19" s="2">
        <v>6</v>
      </c>
      <c r="O19" s="2">
        <v>6</v>
      </c>
      <c r="P19" s="6">
        <f t="shared" si="3"/>
        <v>6</v>
      </c>
      <c r="Q19" s="2">
        <v>6</v>
      </c>
      <c r="R19" s="2">
        <v>6</v>
      </c>
      <c r="S19" s="6">
        <f t="shared" si="4"/>
        <v>6</v>
      </c>
      <c r="T19" s="2">
        <v>7</v>
      </c>
      <c r="U19" s="2">
        <v>5</v>
      </c>
      <c r="V19" s="6">
        <f t="shared" si="5"/>
        <v>6</v>
      </c>
      <c r="W19" s="2">
        <v>7</v>
      </c>
      <c r="X19" s="2">
        <v>6</v>
      </c>
      <c r="Y19" s="6">
        <f t="shared" si="6"/>
        <v>6.5</v>
      </c>
      <c r="Z19" s="2">
        <v>8</v>
      </c>
      <c r="AA19" s="2">
        <v>6</v>
      </c>
      <c r="AB19" s="6">
        <f t="shared" si="7"/>
        <v>7</v>
      </c>
      <c r="AC19" s="2">
        <v>9</v>
      </c>
      <c r="AD19" s="2">
        <v>7</v>
      </c>
      <c r="AE19" s="6">
        <f t="shared" si="8"/>
        <v>8</v>
      </c>
      <c r="AF19" s="2">
        <v>9</v>
      </c>
      <c r="AG19" s="2">
        <v>7</v>
      </c>
      <c r="AH19" s="6">
        <f t="shared" si="9"/>
        <v>8</v>
      </c>
      <c r="AI19">
        <f t="shared" si="10"/>
        <v>3</v>
      </c>
    </row>
    <row r="20" spans="1:35" x14ac:dyDescent="0.3">
      <c r="A20" s="273"/>
      <c r="B20" s="273"/>
      <c r="C20" s="2">
        <v>2</v>
      </c>
      <c r="D20" s="2">
        <v>5</v>
      </c>
      <c r="E20" s="2">
        <v>5</v>
      </c>
      <c r="F20" s="2">
        <v>5</v>
      </c>
      <c r="G20" s="6">
        <f t="shared" si="0"/>
        <v>5</v>
      </c>
      <c r="H20" s="2">
        <v>6</v>
      </c>
      <c r="I20" s="2">
        <v>6</v>
      </c>
      <c r="J20" s="6">
        <f t="shared" si="1"/>
        <v>6</v>
      </c>
      <c r="K20" s="2">
        <v>7</v>
      </c>
      <c r="L20" s="2">
        <v>7</v>
      </c>
      <c r="M20" s="6">
        <f t="shared" si="2"/>
        <v>7</v>
      </c>
      <c r="N20" s="2">
        <v>8</v>
      </c>
      <c r="O20" s="2">
        <v>6</v>
      </c>
      <c r="P20" s="6">
        <f t="shared" si="3"/>
        <v>7</v>
      </c>
      <c r="Q20" s="2">
        <v>7</v>
      </c>
      <c r="R20" s="2">
        <v>6</v>
      </c>
      <c r="S20" s="6">
        <f t="shared" si="4"/>
        <v>6.5</v>
      </c>
      <c r="T20" s="2">
        <v>8</v>
      </c>
      <c r="U20" s="2">
        <v>7</v>
      </c>
      <c r="V20" s="6">
        <f t="shared" si="5"/>
        <v>7.5</v>
      </c>
      <c r="W20" s="2">
        <v>9</v>
      </c>
      <c r="X20" s="2">
        <v>8</v>
      </c>
      <c r="Y20" s="6">
        <f t="shared" si="6"/>
        <v>8.5</v>
      </c>
      <c r="Z20" s="2">
        <v>10</v>
      </c>
      <c r="AA20" s="2">
        <v>9</v>
      </c>
      <c r="AB20" s="6">
        <f t="shared" si="7"/>
        <v>9.5</v>
      </c>
      <c r="AC20" s="2">
        <v>10</v>
      </c>
      <c r="AD20" s="2">
        <v>9</v>
      </c>
      <c r="AE20" s="6">
        <f t="shared" si="8"/>
        <v>9.5</v>
      </c>
      <c r="AF20" s="2">
        <v>10</v>
      </c>
      <c r="AG20" s="2">
        <v>9</v>
      </c>
      <c r="AH20" s="6">
        <f t="shared" si="9"/>
        <v>9.5</v>
      </c>
      <c r="AI20">
        <f t="shared" si="10"/>
        <v>4.5</v>
      </c>
    </row>
    <row r="21" spans="1:35" x14ac:dyDescent="0.3">
      <c r="A21" s="274"/>
      <c r="B21" s="274"/>
      <c r="C21" s="2">
        <v>3</v>
      </c>
      <c r="D21" s="2">
        <v>6</v>
      </c>
      <c r="E21" s="2">
        <v>6</v>
      </c>
      <c r="F21" s="2">
        <v>5</v>
      </c>
      <c r="G21" s="6">
        <f t="shared" si="0"/>
        <v>5.666666666666667</v>
      </c>
      <c r="H21" s="2">
        <v>5</v>
      </c>
      <c r="I21" s="2">
        <v>6</v>
      </c>
      <c r="J21" s="6">
        <f t="shared" si="1"/>
        <v>5.5</v>
      </c>
      <c r="K21" s="2">
        <v>6</v>
      </c>
      <c r="L21" s="2">
        <v>7</v>
      </c>
      <c r="M21" s="6">
        <f t="shared" si="2"/>
        <v>6.5</v>
      </c>
      <c r="N21" s="2">
        <v>7</v>
      </c>
      <c r="O21" s="2">
        <v>8</v>
      </c>
      <c r="P21" s="6">
        <f t="shared" si="3"/>
        <v>7.5</v>
      </c>
      <c r="Q21" s="2">
        <v>8</v>
      </c>
      <c r="R21" s="2">
        <v>9</v>
      </c>
      <c r="S21" s="6">
        <f t="shared" si="4"/>
        <v>8.5</v>
      </c>
      <c r="T21" s="2">
        <v>9</v>
      </c>
      <c r="U21" s="2">
        <v>9</v>
      </c>
      <c r="V21" s="6">
        <f t="shared" si="5"/>
        <v>9</v>
      </c>
      <c r="W21" s="2">
        <v>9</v>
      </c>
      <c r="X21" s="2">
        <v>10</v>
      </c>
      <c r="Y21" s="6">
        <f t="shared" si="6"/>
        <v>9.5</v>
      </c>
      <c r="Z21" s="2">
        <v>10</v>
      </c>
      <c r="AA21" s="2">
        <v>10</v>
      </c>
      <c r="AB21" s="6">
        <f t="shared" si="7"/>
        <v>10</v>
      </c>
      <c r="AC21" s="2">
        <v>8</v>
      </c>
      <c r="AD21" s="2">
        <v>11</v>
      </c>
      <c r="AE21" s="6">
        <f t="shared" si="8"/>
        <v>9.5</v>
      </c>
      <c r="AF21" s="2">
        <v>8</v>
      </c>
      <c r="AG21" s="2">
        <v>11</v>
      </c>
      <c r="AH21" s="6">
        <f t="shared" si="9"/>
        <v>9.5</v>
      </c>
      <c r="AI21">
        <f t="shared" si="10"/>
        <v>3.833333333333333</v>
      </c>
    </row>
    <row r="22" spans="1:35" x14ac:dyDescent="0.3">
      <c r="A22" s="272">
        <v>7</v>
      </c>
      <c r="B22" s="272" t="s">
        <v>17</v>
      </c>
      <c r="C22" s="2">
        <v>1</v>
      </c>
      <c r="D22" s="2">
        <v>5</v>
      </c>
      <c r="E22" s="2">
        <v>5</v>
      </c>
      <c r="F22" s="2">
        <v>6</v>
      </c>
      <c r="G22" s="6">
        <f t="shared" si="0"/>
        <v>5.333333333333333</v>
      </c>
      <c r="H22" s="2">
        <v>6</v>
      </c>
      <c r="I22" s="2">
        <v>5</v>
      </c>
      <c r="J22" s="6">
        <f t="shared" si="1"/>
        <v>5.5</v>
      </c>
      <c r="K22" s="2">
        <v>6</v>
      </c>
      <c r="L22" s="2">
        <v>6</v>
      </c>
      <c r="M22" s="6">
        <f t="shared" si="2"/>
        <v>6</v>
      </c>
      <c r="N22" s="2">
        <v>7</v>
      </c>
      <c r="O22" s="2">
        <v>6</v>
      </c>
      <c r="P22" s="6">
        <f t="shared" si="3"/>
        <v>6.5</v>
      </c>
      <c r="Q22" s="2">
        <v>7</v>
      </c>
      <c r="R22" s="2">
        <v>6</v>
      </c>
      <c r="S22" s="6">
        <f t="shared" si="4"/>
        <v>6.5</v>
      </c>
      <c r="T22" s="2">
        <v>7</v>
      </c>
      <c r="U22" s="2">
        <v>7</v>
      </c>
      <c r="V22" s="6">
        <f t="shared" si="5"/>
        <v>7</v>
      </c>
      <c r="W22" s="2">
        <v>8</v>
      </c>
      <c r="X22" s="2">
        <v>8</v>
      </c>
      <c r="Y22" s="6">
        <f t="shared" si="6"/>
        <v>8</v>
      </c>
      <c r="Z22" s="2">
        <v>8</v>
      </c>
      <c r="AA22" s="2">
        <v>8</v>
      </c>
      <c r="AB22" s="6">
        <f t="shared" si="7"/>
        <v>8</v>
      </c>
      <c r="AC22" s="2">
        <v>10</v>
      </c>
      <c r="AD22" s="2">
        <v>9</v>
      </c>
      <c r="AE22" s="6">
        <f t="shared" si="8"/>
        <v>9.5</v>
      </c>
      <c r="AF22" s="2">
        <v>10</v>
      </c>
      <c r="AG22" s="2">
        <v>9</v>
      </c>
      <c r="AH22" s="6">
        <f t="shared" si="9"/>
        <v>9.5</v>
      </c>
      <c r="AI22">
        <f t="shared" si="10"/>
        <v>4.166666666666667</v>
      </c>
    </row>
    <row r="23" spans="1:35" x14ac:dyDescent="0.3">
      <c r="A23" s="273"/>
      <c r="B23" s="273"/>
      <c r="C23" s="2">
        <v>2</v>
      </c>
      <c r="D23" s="2">
        <v>5</v>
      </c>
      <c r="E23" s="2">
        <v>5</v>
      </c>
      <c r="F23" s="2">
        <v>5</v>
      </c>
      <c r="G23" s="6">
        <f t="shared" si="0"/>
        <v>5</v>
      </c>
      <c r="H23" s="2">
        <v>5</v>
      </c>
      <c r="I23" s="2">
        <v>6</v>
      </c>
      <c r="J23" s="6">
        <f t="shared" si="1"/>
        <v>5.5</v>
      </c>
      <c r="K23" s="2">
        <v>6</v>
      </c>
      <c r="L23" s="2">
        <v>7</v>
      </c>
      <c r="M23" s="6">
        <f t="shared" si="2"/>
        <v>6.5</v>
      </c>
      <c r="N23" s="2">
        <v>7</v>
      </c>
      <c r="O23" s="2">
        <v>8</v>
      </c>
      <c r="P23" s="6">
        <f t="shared" si="3"/>
        <v>7.5</v>
      </c>
      <c r="Q23" s="2">
        <v>7</v>
      </c>
      <c r="R23" s="2">
        <v>9</v>
      </c>
      <c r="S23" s="6">
        <f t="shared" si="4"/>
        <v>8</v>
      </c>
      <c r="T23" s="2">
        <v>9</v>
      </c>
      <c r="U23" s="2">
        <v>9</v>
      </c>
      <c r="V23" s="6">
        <f t="shared" si="5"/>
        <v>9</v>
      </c>
      <c r="W23" s="2">
        <v>9</v>
      </c>
      <c r="X23" s="2">
        <v>10</v>
      </c>
      <c r="Y23" s="6">
        <f t="shared" si="6"/>
        <v>9.5</v>
      </c>
      <c r="Z23" s="2">
        <v>9</v>
      </c>
      <c r="AA23" s="2">
        <v>11</v>
      </c>
      <c r="AB23" s="6">
        <f t="shared" si="7"/>
        <v>10</v>
      </c>
      <c r="AC23" s="2">
        <v>10</v>
      </c>
      <c r="AD23" s="2">
        <v>14</v>
      </c>
      <c r="AE23" s="6">
        <f t="shared" si="8"/>
        <v>12</v>
      </c>
      <c r="AF23" s="2">
        <v>10</v>
      </c>
      <c r="AG23" s="2">
        <v>14</v>
      </c>
      <c r="AH23" s="6">
        <f t="shared" si="9"/>
        <v>12</v>
      </c>
      <c r="AI23">
        <f t="shared" si="10"/>
        <v>7</v>
      </c>
    </row>
    <row r="24" spans="1:35" x14ac:dyDescent="0.3">
      <c r="A24" s="274"/>
      <c r="B24" s="274"/>
      <c r="C24" s="2">
        <v>3</v>
      </c>
      <c r="D24" s="2">
        <v>5</v>
      </c>
      <c r="E24" s="2">
        <v>5</v>
      </c>
      <c r="F24" s="2">
        <v>5</v>
      </c>
      <c r="G24" s="6">
        <f t="shared" si="0"/>
        <v>5</v>
      </c>
      <c r="H24" s="2">
        <v>6</v>
      </c>
      <c r="I24" s="2">
        <v>6</v>
      </c>
      <c r="J24" s="6">
        <f t="shared" si="1"/>
        <v>6</v>
      </c>
      <c r="K24" s="2">
        <v>8</v>
      </c>
      <c r="L24" s="2">
        <v>6</v>
      </c>
      <c r="M24" s="6">
        <f t="shared" si="2"/>
        <v>7</v>
      </c>
      <c r="N24" s="2">
        <v>9</v>
      </c>
      <c r="O24" s="2">
        <v>7</v>
      </c>
      <c r="P24" s="6">
        <f t="shared" si="3"/>
        <v>8</v>
      </c>
      <c r="Q24" s="2">
        <v>10</v>
      </c>
      <c r="R24" s="2">
        <v>7</v>
      </c>
      <c r="S24" s="6">
        <f t="shared" si="4"/>
        <v>8.5</v>
      </c>
      <c r="T24" s="2">
        <v>11</v>
      </c>
      <c r="U24" s="2">
        <v>8</v>
      </c>
      <c r="V24" s="6">
        <f t="shared" si="5"/>
        <v>9.5</v>
      </c>
      <c r="W24" s="2">
        <v>11</v>
      </c>
      <c r="X24" s="2">
        <v>9</v>
      </c>
      <c r="Y24" s="6">
        <f t="shared" si="6"/>
        <v>10</v>
      </c>
      <c r="Z24" s="2">
        <v>11</v>
      </c>
      <c r="AA24" s="2">
        <v>9</v>
      </c>
      <c r="AB24" s="6">
        <f t="shared" si="7"/>
        <v>10</v>
      </c>
      <c r="AC24" s="2">
        <v>11</v>
      </c>
      <c r="AD24" s="2">
        <v>9</v>
      </c>
      <c r="AE24" s="6">
        <f t="shared" si="8"/>
        <v>10</v>
      </c>
      <c r="AF24" s="2">
        <v>11</v>
      </c>
      <c r="AG24" s="2">
        <v>9</v>
      </c>
      <c r="AH24" s="6">
        <f t="shared" si="9"/>
        <v>10</v>
      </c>
      <c r="AI24">
        <f t="shared" si="10"/>
        <v>5</v>
      </c>
    </row>
    <row r="25" spans="1:35" x14ac:dyDescent="0.3">
      <c r="A25" s="272">
        <v>8</v>
      </c>
      <c r="B25" s="272" t="s">
        <v>18</v>
      </c>
      <c r="C25" s="2">
        <v>1</v>
      </c>
      <c r="D25" s="2">
        <v>6</v>
      </c>
      <c r="E25" s="2">
        <v>6</v>
      </c>
      <c r="F25" s="2">
        <v>5</v>
      </c>
      <c r="G25" s="6">
        <f t="shared" si="0"/>
        <v>5.666666666666667</v>
      </c>
      <c r="H25" s="2">
        <v>5</v>
      </c>
      <c r="I25" s="2">
        <v>5</v>
      </c>
      <c r="J25" s="6">
        <f t="shared" si="1"/>
        <v>5</v>
      </c>
      <c r="K25" s="2">
        <v>5</v>
      </c>
      <c r="L25" s="2">
        <v>6</v>
      </c>
      <c r="M25" s="6">
        <f t="shared" si="2"/>
        <v>5.5</v>
      </c>
      <c r="N25" s="2">
        <v>6</v>
      </c>
      <c r="O25" s="2">
        <v>7</v>
      </c>
      <c r="P25" s="6">
        <f t="shared" si="3"/>
        <v>6.5</v>
      </c>
      <c r="Q25" s="2">
        <v>7</v>
      </c>
      <c r="R25" s="2">
        <v>7</v>
      </c>
      <c r="S25" s="6">
        <f t="shared" si="4"/>
        <v>7</v>
      </c>
      <c r="T25" s="2">
        <v>8</v>
      </c>
      <c r="U25" s="2">
        <v>8</v>
      </c>
      <c r="V25" s="6">
        <f t="shared" si="5"/>
        <v>8</v>
      </c>
      <c r="W25" s="2">
        <v>9</v>
      </c>
      <c r="X25" s="2">
        <v>9</v>
      </c>
      <c r="Y25" s="6">
        <f t="shared" si="6"/>
        <v>9</v>
      </c>
      <c r="Z25" s="2">
        <v>10</v>
      </c>
      <c r="AA25" s="2">
        <v>10</v>
      </c>
      <c r="AB25" s="6">
        <f t="shared" si="7"/>
        <v>10</v>
      </c>
      <c r="AC25" s="2">
        <v>11</v>
      </c>
      <c r="AD25" s="2">
        <v>11</v>
      </c>
      <c r="AE25" s="6">
        <f t="shared" si="8"/>
        <v>11</v>
      </c>
      <c r="AF25" s="2">
        <v>11</v>
      </c>
      <c r="AG25" s="2">
        <v>11</v>
      </c>
      <c r="AH25" s="6">
        <f t="shared" si="9"/>
        <v>11</v>
      </c>
      <c r="AI25">
        <f t="shared" si="10"/>
        <v>5.333333333333333</v>
      </c>
    </row>
    <row r="26" spans="1:35" x14ac:dyDescent="0.3">
      <c r="A26" s="273"/>
      <c r="B26" s="273"/>
      <c r="C26" s="2">
        <v>2</v>
      </c>
      <c r="D26" s="2">
        <v>5</v>
      </c>
      <c r="E26" s="2">
        <v>5</v>
      </c>
      <c r="F26" s="2">
        <v>5</v>
      </c>
      <c r="G26" s="6">
        <f t="shared" si="0"/>
        <v>5</v>
      </c>
      <c r="H26" s="2">
        <v>6</v>
      </c>
      <c r="I26" s="2">
        <v>5</v>
      </c>
      <c r="J26" s="6">
        <f t="shared" si="1"/>
        <v>5.5</v>
      </c>
      <c r="K26" s="2">
        <v>6</v>
      </c>
      <c r="L26" s="2">
        <v>5</v>
      </c>
      <c r="M26" s="6">
        <f t="shared" si="2"/>
        <v>5.5</v>
      </c>
      <c r="N26" s="2">
        <v>7</v>
      </c>
      <c r="O26" s="2">
        <v>6</v>
      </c>
      <c r="P26" s="6">
        <f t="shared" si="3"/>
        <v>6.5</v>
      </c>
      <c r="Q26" s="2">
        <v>8</v>
      </c>
      <c r="R26" s="2">
        <v>6</v>
      </c>
      <c r="S26" s="6">
        <f t="shared" si="4"/>
        <v>7</v>
      </c>
      <c r="T26" s="2">
        <v>9</v>
      </c>
      <c r="U26" s="2">
        <v>7</v>
      </c>
      <c r="V26" s="6">
        <f t="shared" si="5"/>
        <v>8</v>
      </c>
      <c r="W26" s="2">
        <v>10</v>
      </c>
      <c r="X26" s="2">
        <v>8</v>
      </c>
      <c r="Y26" s="6">
        <f t="shared" si="6"/>
        <v>9</v>
      </c>
      <c r="Z26" s="2">
        <v>10</v>
      </c>
      <c r="AA26" s="2">
        <v>8</v>
      </c>
      <c r="AB26" s="6">
        <f t="shared" si="7"/>
        <v>9</v>
      </c>
      <c r="AC26" s="2">
        <v>10</v>
      </c>
      <c r="AD26" s="2">
        <v>10</v>
      </c>
      <c r="AE26" s="6">
        <f t="shared" si="8"/>
        <v>10</v>
      </c>
      <c r="AF26" s="2">
        <v>10</v>
      </c>
      <c r="AG26" s="2">
        <v>10</v>
      </c>
      <c r="AH26" s="6">
        <f t="shared" si="9"/>
        <v>10</v>
      </c>
      <c r="AI26">
        <f t="shared" si="10"/>
        <v>5</v>
      </c>
    </row>
    <row r="27" spans="1:35" x14ac:dyDescent="0.3">
      <c r="A27" s="274"/>
      <c r="B27" s="274"/>
      <c r="C27" s="2">
        <v>3</v>
      </c>
      <c r="D27" s="2">
        <v>5</v>
      </c>
      <c r="E27" s="2">
        <v>5</v>
      </c>
      <c r="F27" s="2">
        <v>5</v>
      </c>
      <c r="G27" s="6">
        <f t="shared" si="0"/>
        <v>5</v>
      </c>
      <c r="H27" s="2">
        <v>5</v>
      </c>
      <c r="I27" s="2">
        <v>7</v>
      </c>
      <c r="J27" s="6">
        <f t="shared" si="1"/>
        <v>6</v>
      </c>
      <c r="K27" s="2">
        <v>6</v>
      </c>
      <c r="L27" s="2">
        <v>7</v>
      </c>
      <c r="M27" s="6">
        <f t="shared" si="2"/>
        <v>6.5</v>
      </c>
      <c r="N27" s="2">
        <v>7</v>
      </c>
      <c r="O27" s="2">
        <v>8</v>
      </c>
      <c r="P27" s="6">
        <f t="shared" si="3"/>
        <v>7.5</v>
      </c>
      <c r="Q27" s="2">
        <v>6</v>
      </c>
      <c r="R27" s="2">
        <v>8</v>
      </c>
      <c r="S27" s="6">
        <f t="shared" si="4"/>
        <v>7</v>
      </c>
      <c r="T27" s="2">
        <v>7</v>
      </c>
      <c r="U27" s="2">
        <v>9</v>
      </c>
      <c r="V27" s="6">
        <f t="shared" si="5"/>
        <v>8</v>
      </c>
      <c r="W27" s="2">
        <v>8</v>
      </c>
      <c r="X27" s="2">
        <v>10</v>
      </c>
      <c r="Y27" s="6">
        <f t="shared" si="6"/>
        <v>9</v>
      </c>
      <c r="Z27" s="2">
        <v>9</v>
      </c>
      <c r="AA27" s="2">
        <v>12</v>
      </c>
      <c r="AB27" s="6">
        <f t="shared" si="7"/>
        <v>10.5</v>
      </c>
      <c r="AC27" s="2">
        <v>10</v>
      </c>
      <c r="AD27" s="2">
        <v>12</v>
      </c>
      <c r="AE27" s="6">
        <f t="shared" si="8"/>
        <v>11</v>
      </c>
      <c r="AF27" s="2">
        <v>10</v>
      </c>
      <c r="AG27" s="2">
        <v>12</v>
      </c>
      <c r="AH27" s="6">
        <f t="shared" si="9"/>
        <v>11</v>
      </c>
      <c r="AI27">
        <f t="shared" si="10"/>
        <v>6</v>
      </c>
    </row>
    <row r="28" spans="1:35" x14ac:dyDescent="0.3">
      <c r="A28" s="272">
        <v>9</v>
      </c>
      <c r="B28" s="272" t="s">
        <v>19</v>
      </c>
      <c r="C28" s="2">
        <v>1</v>
      </c>
      <c r="D28" s="2">
        <v>6</v>
      </c>
      <c r="E28" s="2">
        <v>5</v>
      </c>
      <c r="F28" s="2">
        <v>6</v>
      </c>
      <c r="G28" s="6">
        <f t="shared" si="0"/>
        <v>5.666666666666667</v>
      </c>
      <c r="H28" s="2">
        <v>6</v>
      </c>
      <c r="I28" s="2">
        <v>6</v>
      </c>
      <c r="J28" s="6">
        <f t="shared" si="1"/>
        <v>6</v>
      </c>
      <c r="K28" s="2">
        <v>6</v>
      </c>
      <c r="L28" s="2">
        <v>7</v>
      </c>
      <c r="M28" s="6">
        <f t="shared" si="2"/>
        <v>6.5</v>
      </c>
      <c r="N28" s="2">
        <v>6</v>
      </c>
      <c r="O28" s="2">
        <v>8</v>
      </c>
      <c r="P28" s="6">
        <f t="shared" si="3"/>
        <v>7</v>
      </c>
      <c r="Q28" s="2">
        <v>7</v>
      </c>
      <c r="R28" s="2">
        <v>8</v>
      </c>
      <c r="S28" s="6">
        <f t="shared" si="4"/>
        <v>7.5</v>
      </c>
      <c r="T28" s="2">
        <v>7</v>
      </c>
      <c r="U28" s="2">
        <v>9</v>
      </c>
      <c r="V28" s="6">
        <f t="shared" si="5"/>
        <v>8</v>
      </c>
      <c r="W28" s="2">
        <v>8</v>
      </c>
      <c r="X28" s="2">
        <v>8</v>
      </c>
      <c r="Y28" s="6">
        <f t="shared" si="6"/>
        <v>8</v>
      </c>
      <c r="Z28" s="2">
        <v>8</v>
      </c>
      <c r="AA28" s="2">
        <v>10</v>
      </c>
      <c r="AB28" s="6">
        <f t="shared" si="7"/>
        <v>9</v>
      </c>
      <c r="AC28" s="2">
        <v>7</v>
      </c>
      <c r="AD28" s="2">
        <v>12</v>
      </c>
      <c r="AE28" s="6">
        <f t="shared" si="8"/>
        <v>9.5</v>
      </c>
      <c r="AF28" s="2">
        <v>7</v>
      </c>
      <c r="AG28" s="2">
        <v>12</v>
      </c>
      <c r="AH28" s="6">
        <f t="shared" si="9"/>
        <v>9.5</v>
      </c>
      <c r="AI28">
        <f t="shared" si="10"/>
        <v>3.833333333333333</v>
      </c>
    </row>
    <row r="29" spans="1:35" x14ac:dyDescent="0.3">
      <c r="A29" s="273"/>
      <c r="B29" s="273"/>
      <c r="C29" s="2">
        <v>2</v>
      </c>
      <c r="D29" s="2">
        <v>5</v>
      </c>
      <c r="E29" s="2">
        <v>5</v>
      </c>
      <c r="F29" s="2">
        <v>5</v>
      </c>
      <c r="G29" s="6">
        <f t="shared" si="0"/>
        <v>5</v>
      </c>
      <c r="H29" s="2">
        <v>6</v>
      </c>
      <c r="I29" s="2">
        <v>6</v>
      </c>
      <c r="J29" s="6">
        <f t="shared" si="1"/>
        <v>6</v>
      </c>
      <c r="K29" s="2">
        <v>7</v>
      </c>
      <c r="L29" s="2">
        <v>7</v>
      </c>
      <c r="M29" s="6">
        <f t="shared" si="2"/>
        <v>7</v>
      </c>
      <c r="N29" s="2">
        <v>6</v>
      </c>
      <c r="O29" s="2">
        <v>8</v>
      </c>
      <c r="P29" s="6">
        <f t="shared" si="3"/>
        <v>7</v>
      </c>
      <c r="Q29" s="2">
        <v>6</v>
      </c>
      <c r="R29" s="2">
        <v>8</v>
      </c>
      <c r="S29" s="6">
        <f t="shared" si="4"/>
        <v>7</v>
      </c>
      <c r="T29" s="2">
        <v>7</v>
      </c>
      <c r="U29" s="2">
        <v>8</v>
      </c>
      <c r="V29" s="6">
        <f t="shared" si="5"/>
        <v>7.5</v>
      </c>
      <c r="W29" s="2">
        <v>8</v>
      </c>
      <c r="X29" s="2">
        <v>9</v>
      </c>
      <c r="Y29" s="6">
        <f t="shared" si="6"/>
        <v>8.5</v>
      </c>
      <c r="Z29" s="2">
        <v>8</v>
      </c>
      <c r="AA29" s="2">
        <v>9</v>
      </c>
      <c r="AB29" s="6">
        <f t="shared" si="7"/>
        <v>8.5</v>
      </c>
      <c r="AC29" s="2">
        <v>10</v>
      </c>
      <c r="AD29" s="2">
        <v>10</v>
      </c>
      <c r="AE29" s="6">
        <f t="shared" si="8"/>
        <v>10</v>
      </c>
      <c r="AF29" s="2">
        <v>10</v>
      </c>
      <c r="AG29" s="2">
        <v>10</v>
      </c>
      <c r="AH29" s="6">
        <f t="shared" si="9"/>
        <v>10</v>
      </c>
      <c r="AI29">
        <f t="shared" si="10"/>
        <v>5</v>
      </c>
    </row>
    <row r="30" spans="1:35" x14ac:dyDescent="0.3">
      <c r="A30" s="274"/>
      <c r="B30" s="274"/>
      <c r="C30" s="2">
        <v>3</v>
      </c>
      <c r="D30" s="2">
        <v>5</v>
      </c>
      <c r="E30" s="2">
        <v>5</v>
      </c>
      <c r="F30" s="2">
        <v>5</v>
      </c>
      <c r="G30" s="6">
        <f t="shared" si="0"/>
        <v>5</v>
      </c>
      <c r="H30" s="2">
        <v>5</v>
      </c>
      <c r="I30" s="2">
        <v>6</v>
      </c>
      <c r="J30" s="6">
        <f t="shared" si="1"/>
        <v>5.5</v>
      </c>
      <c r="K30" s="2">
        <v>6</v>
      </c>
      <c r="L30" s="2">
        <v>7</v>
      </c>
      <c r="M30" s="6">
        <f t="shared" si="2"/>
        <v>6.5</v>
      </c>
      <c r="N30" s="2">
        <v>7</v>
      </c>
      <c r="O30" s="2">
        <v>8</v>
      </c>
      <c r="P30" s="6">
        <f t="shared" si="3"/>
        <v>7.5</v>
      </c>
      <c r="Q30" s="2">
        <v>6</v>
      </c>
      <c r="R30" s="2">
        <v>8</v>
      </c>
      <c r="S30" s="6">
        <f t="shared" si="4"/>
        <v>7</v>
      </c>
      <c r="T30" s="2">
        <v>7</v>
      </c>
      <c r="U30" s="2">
        <v>9</v>
      </c>
      <c r="V30" s="6">
        <f t="shared" si="5"/>
        <v>8</v>
      </c>
      <c r="W30" s="2">
        <v>7</v>
      </c>
      <c r="X30" s="2">
        <v>10</v>
      </c>
      <c r="Y30" s="6">
        <f t="shared" si="6"/>
        <v>8.5</v>
      </c>
      <c r="Z30" s="2">
        <v>8</v>
      </c>
      <c r="AA30" s="2">
        <v>11</v>
      </c>
      <c r="AB30" s="6">
        <f t="shared" si="7"/>
        <v>9.5</v>
      </c>
      <c r="AC30" s="2">
        <v>7</v>
      </c>
      <c r="AD30" s="2">
        <v>12</v>
      </c>
      <c r="AE30" s="6">
        <f t="shared" si="8"/>
        <v>9.5</v>
      </c>
      <c r="AF30" s="2">
        <v>7</v>
      </c>
      <c r="AG30" s="2">
        <v>12</v>
      </c>
      <c r="AH30" s="6">
        <f t="shared" si="9"/>
        <v>9.5</v>
      </c>
      <c r="AI30">
        <f t="shared" si="10"/>
        <v>4.5</v>
      </c>
    </row>
  </sheetData>
  <mergeCells count="41">
    <mergeCell ref="A16:A18"/>
    <mergeCell ref="B16:B18"/>
    <mergeCell ref="A1:A3"/>
    <mergeCell ref="B1:B3"/>
    <mergeCell ref="C1:C3"/>
    <mergeCell ref="A4:A6"/>
    <mergeCell ref="B4:B6"/>
    <mergeCell ref="A7:A9"/>
    <mergeCell ref="B7:B9"/>
    <mergeCell ref="A28:A30"/>
    <mergeCell ref="B28:B30"/>
    <mergeCell ref="D1:F1"/>
    <mergeCell ref="D2:F2"/>
    <mergeCell ref="G1:I1"/>
    <mergeCell ref="G2:I2"/>
    <mergeCell ref="A19:A21"/>
    <mergeCell ref="B19:B21"/>
    <mergeCell ref="A22:A24"/>
    <mergeCell ref="B22:B24"/>
    <mergeCell ref="A25:A27"/>
    <mergeCell ref="B25:B27"/>
    <mergeCell ref="A10:A12"/>
    <mergeCell ref="B10:B12"/>
    <mergeCell ref="A13:A15"/>
    <mergeCell ref="B13:B15"/>
    <mergeCell ref="J1:L1"/>
    <mergeCell ref="J2:L2"/>
    <mergeCell ref="M1:O1"/>
    <mergeCell ref="M2:O2"/>
    <mergeCell ref="P1:R1"/>
    <mergeCell ref="P2:R2"/>
    <mergeCell ref="AB1:AD1"/>
    <mergeCell ref="AB2:AD2"/>
    <mergeCell ref="AE1:AG1"/>
    <mergeCell ref="AE2:AG2"/>
    <mergeCell ref="S1:U1"/>
    <mergeCell ref="S2:U2"/>
    <mergeCell ref="V1:X1"/>
    <mergeCell ref="V2:X2"/>
    <mergeCell ref="Y1:AA1"/>
    <mergeCell ref="Y2:AA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58E0-6143-4E29-891B-2B3FF8BF5CE3}">
  <dimension ref="A1:T34"/>
  <sheetViews>
    <sheetView workbookViewId="0">
      <pane ySplit="7" topLeftCell="A24" activePane="bottomLeft" state="frozen"/>
      <selection pane="bottomLeft" activeCell="G5" sqref="G5:I34"/>
    </sheetView>
  </sheetViews>
  <sheetFormatPr defaultRowHeight="14.4" x14ac:dyDescent="0.3"/>
  <cols>
    <col min="1" max="1" width="4" customWidth="1"/>
    <col min="2" max="2" width="14.88671875" customWidth="1"/>
    <col min="3" max="3" width="8.6640625" style="1" customWidth="1"/>
    <col min="4" max="4" width="11.109375" style="5" customWidth="1"/>
    <col min="5" max="6" width="11.109375" customWidth="1"/>
    <col min="7" max="7" width="11.109375" style="5" customWidth="1"/>
    <col min="8" max="9" width="11.109375" customWidth="1"/>
    <col min="10" max="11" width="11.109375" style="5" customWidth="1"/>
    <col min="12" max="15" width="11.109375" customWidth="1"/>
    <col min="16" max="16" width="11.109375" style="5" customWidth="1"/>
    <col min="17" max="18" width="11.109375" customWidth="1"/>
    <col min="19" max="19" width="32.6640625" customWidth="1"/>
  </cols>
  <sheetData>
    <row r="1" spans="1:20" x14ac:dyDescent="0.3">
      <c r="B1" t="s">
        <v>6</v>
      </c>
      <c r="C1" s="1" t="s">
        <v>8</v>
      </c>
      <c r="D1" t="s">
        <v>41</v>
      </c>
      <c r="G1"/>
      <c r="J1"/>
      <c r="K1"/>
      <c r="P1"/>
    </row>
    <row r="2" spans="1:20" x14ac:dyDescent="0.3">
      <c r="B2" t="s">
        <v>9</v>
      </c>
      <c r="C2" s="1" t="s">
        <v>8</v>
      </c>
      <c r="D2">
        <v>32</v>
      </c>
      <c r="G2"/>
      <c r="J2"/>
      <c r="K2"/>
      <c r="P2"/>
    </row>
    <row r="3" spans="1:20" x14ac:dyDescent="0.3">
      <c r="B3" t="s">
        <v>7</v>
      </c>
      <c r="C3" s="1" t="s">
        <v>8</v>
      </c>
      <c r="D3">
        <v>6</v>
      </c>
      <c r="G3"/>
      <c r="J3"/>
      <c r="K3"/>
      <c r="P3"/>
    </row>
    <row r="4" spans="1:20" x14ac:dyDescent="0.3">
      <c r="D4"/>
      <c r="G4"/>
      <c r="J4"/>
      <c r="K4"/>
      <c r="P4"/>
    </row>
    <row r="5" spans="1:20" x14ac:dyDescent="0.3">
      <c r="A5" s="215" t="s">
        <v>0</v>
      </c>
      <c r="B5" s="215" t="s">
        <v>1</v>
      </c>
      <c r="C5" s="215" t="s">
        <v>2</v>
      </c>
      <c r="D5" s="215" t="s">
        <v>33</v>
      </c>
      <c r="E5" s="215"/>
      <c r="F5" s="215"/>
      <c r="G5" s="215" t="s">
        <v>5</v>
      </c>
      <c r="H5" s="215"/>
      <c r="I5" s="215"/>
      <c r="J5" s="275" t="s">
        <v>20</v>
      </c>
      <c r="K5" s="216"/>
      <c r="L5" s="216"/>
      <c r="M5" s="216"/>
      <c r="N5" s="216"/>
      <c r="O5" s="217"/>
      <c r="P5" s="215" t="s">
        <v>10</v>
      </c>
      <c r="Q5" s="215"/>
      <c r="R5" s="215"/>
      <c r="S5" s="2" t="s">
        <v>4</v>
      </c>
      <c r="T5" s="1"/>
    </row>
    <row r="6" spans="1:20" x14ac:dyDescent="0.3">
      <c r="A6" s="215"/>
      <c r="B6" s="215"/>
      <c r="C6" s="215"/>
      <c r="D6" s="215" t="s">
        <v>3</v>
      </c>
      <c r="E6" s="215"/>
      <c r="F6" s="215"/>
      <c r="G6" s="215" t="s">
        <v>3</v>
      </c>
      <c r="H6" s="215"/>
      <c r="I6" s="215"/>
      <c r="J6" s="275" t="s">
        <v>3</v>
      </c>
      <c r="K6" s="216"/>
      <c r="L6" s="216"/>
      <c r="M6" s="216"/>
      <c r="N6" s="216"/>
      <c r="O6" s="217"/>
      <c r="P6" s="215" t="s">
        <v>3</v>
      </c>
      <c r="Q6" s="215"/>
      <c r="R6" s="215"/>
      <c r="S6" s="2"/>
      <c r="T6" s="1"/>
    </row>
    <row r="7" spans="1:20" x14ac:dyDescent="0.3">
      <c r="A7" s="215"/>
      <c r="B7" s="215"/>
      <c r="C7" s="215"/>
      <c r="D7" s="2">
        <v>1</v>
      </c>
      <c r="E7" s="2">
        <v>2</v>
      </c>
      <c r="F7" s="2">
        <v>3</v>
      </c>
      <c r="G7" s="2">
        <v>1</v>
      </c>
      <c r="H7" s="2">
        <v>2</v>
      </c>
      <c r="I7" s="2">
        <v>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1</v>
      </c>
      <c r="Q7" s="2">
        <v>2</v>
      </c>
      <c r="R7" s="2">
        <v>3</v>
      </c>
      <c r="S7" s="2"/>
      <c r="T7" s="1"/>
    </row>
    <row r="8" spans="1:20" ht="22.95" customHeight="1" x14ac:dyDescent="0.3">
      <c r="A8" s="272">
        <v>1</v>
      </c>
      <c r="B8" s="272" t="s">
        <v>11</v>
      </c>
      <c r="C8" s="2">
        <v>1</v>
      </c>
      <c r="D8" s="6"/>
      <c r="E8" s="2">
        <v>4</v>
      </c>
      <c r="F8" s="2">
        <v>4.5</v>
      </c>
      <c r="G8" s="6"/>
      <c r="H8" s="2" t="s">
        <v>49</v>
      </c>
      <c r="I8" s="2" t="s">
        <v>46</v>
      </c>
      <c r="J8" s="6"/>
      <c r="K8" s="6"/>
      <c r="L8" s="2" t="s">
        <v>22</v>
      </c>
      <c r="M8" s="2" t="s">
        <v>21</v>
      </c>
      <c r="N8" s="2" t="s">
        <v>22</v>
      </c>
      <c r="O8" s="2" t="s">
        <v>21</v>
      </c>
      <c r="P8" s="6"/>
      <c r="Q8" s="2"/>
      <c r="R8" s="2"/>
      <c r="S8" s="2"/>
      <c r="T8" s="1"/>
    </row>
    <row r="9" spans="1:20" ht="22.95" customHeight="1" x14ac:dyDescent="0.3">
      <c r="A9" s="273"/>
      <c r="B9" s="273"/>
      <c r="C9" s="2">
        <v>2</v>
      </c>
      <c r="D9" s="6"/>
      <c r="E9" s="2">
        <v>7</v>
      </c>
      <c r="F9" s="2">
        <v>6</v>
      </c>
      <c r="G9" s="6"/>
      <c r="H9" s="2" t="s">
        <v>47</v>
      </c>
      <c r="I9" s="2" t="s">
        <v>50</v>
      </c>
      <c r="J9" s="6"/>
      <c r="K9" s="6"/>
      <c r="L9" s="2" t="s">
        <v>23</v>
      </c>
      <c r="M9" s="2" t="s">
        <v>21</v>
      </c>
      <c r="N9" s="2" t="s">
        <v>21</v>
      </c>
      <c r="O9" s="2" t="s">
        <v>21</v>
      </c>
      <c r="P9" s="6"/>
      <c r="Q9" s="2"/>
      <c r="R9" s="2"/>
      <c r="S9" s="2"/>
      <c r="T9" s="1"/>
    </row>
    <row r="10" spans="1:20" ht="22.95" customHeight="1" x14ac:dyDescent="0.3">
      <c r="A10" s="274"/>
      <c r="B10" s="274"/>
      <c r="C10" s="2">
        <v>3</v>
      </c>
      <c r="D10" s="6"/>
      <c r="E10" s="2">
        <v>8</v>
      </c>
      <c r="F10" s="2">
        <v>7.5</v>
      </c>
      <c r="G10" s="6"/>
      <c r="H10" s="2" t="s">
        <v>53</v>
      </c>
      <c r="I10" s="2">
        <v>8</v>
      </c>
      <c r="J10" s="6"/>
      <c r="K10" s="6"/>
      <c r="L10" s="2" t="s">
        <v>23</v>
      </c>
      <c r="M10" s="2" t="s">
        <v>21</v>
      </c>
      <c r="N10" s="2" t="s">
        <v>22</v>
      </c>
      <c r="O10" s="2" t="s">
        <v>21</v>
      </c>
      <c r="P10" s="6"/>
      <c r="Q10" s="2"/>
      <c r="R10" s="2"/>
      <c r="S10" s="2"/>
      <c r="T10" s="1"/>
    </row>
    <row r="11" spans="1:20" ht="22.95" customHeight="1" x14ac:dyDescent="0.3">
      <c r="A11" s="272">
        <v>2</v>
      </c>
      <c r="B11" s="272" t="s">
        <v>12</v>
      </c>
      <c r="C11" s="2">
        <v>1</v>
      </c>
      <c r="D11" s="6"/>
      <c r="E11" s="2">
        <v>5.5</v>
      </c>
      <c r="F11" s="2">
        <v>7.5</v>
      </c>
      <c r="G11" s="6"/>
      <c r="H11" s="2">
        <v>7</v>
      </c>
      <c r="I11" s="2" t="s">
        <v>47</v>
      </c>
      <c r="J11" s="6"/>
      <c r="K11" s="6"/>
      <c r="L11" s="2" t="s">
        <v>21</v>
      </c>
      <c r="M11" s="2" t="s">
        <v>21</v>
      </c>
      <c r="N11" s="2" t="s">
        <v>22</v>
      </c>
      <c r="O11" s="2" t="s">
        <v>21</v>
      </c>
      <c r="P11" s="6"/>
      <c r="Q11" s="2"/>
      <c r="R11" s="2"/>
      <c r="S11" s="2"/>
      <c r="T11" s="1"/>
    </row>
    <row r="12" spans="1:20" ht="22.95" customHeight="1" x14ac:dyDescent="0.3">
      <c r="A12" s="273"/>
      <c r="B12" s="273"/>
      <c r="C12" s="2">
        <v>2</v>
      </c>
      <c r="D12" s="6"/>
      <c r="E12" s="2">
        <v>10</v>
      </c>
      <c r="F12" s="2">
        <v>5</v>
      </c>
      <c r="G12" s="6"/>
      <c r="H12" s="2">
        <v>8</v>
      </c>
      <c r="I12" s="2" t="s">
        <v>49</v>
      </c>
      <c r="J12" s="6"/>
      <c r="K12" s="6"/>
      <c r="L12" s="2" t="s">
        <v>36</v>
      </c>
      <c r="M12" s="2" t="s">
        <v>21</v>
      </c>
      <c r="N12" s="2" t="s">
        <v>22</v>
      </c>
      <c r="O12" s="2" t="s">
        <v>21</v>
      </c>
      <c r="P12" s="6"/>
      <c r="Q12" s="2"/>
      <c r="R12" s="2"/>
      <c r="S12" s="2"/>
      <c r="T12" s="1"/>
    </row>
    <row r="13" spans="1:20" ht="22.95" customHeight="1" x14ac:dyDescent="0.3">
      <c r="A13" s="274"/>
      <c r="B13" s="274"/>
      <c r="C13" s="2">
        <v>3</v>
      </c>
      <c r="D13" s="6"/>
      <c r="E13" s="2">
        <v>4.5</v>
      </c>
      <c r="F13" s="2">
        <v>6</v>
      </c>
      <c r="G13" s="6"/>
      <c r="H13" s="2" t="s">
        <v>50</v>
      </c>
      <c r="I13" s="2" t="s">
        <v>47</v>
      </c>
      <c r="J13" s="6"/>
      <c r="K13" s="6"/>
      <c r="L13" s="2" t="s">
        <v>36</v>
      </c>
      <c r="M13" s="2" t="s">
        <v>21</v>
      </c>
      <c r="N13" s="2" t="s">
        <v>21</v>
      </c>
      <c r="O13" s="2" t="s">
        <v>21</v>
      </c>
      <c r="P13" s="6"/>
      <c r="Q13" s="2"/>
      <c r="R13" s="2"/>
      <c r="S13" s="2"/>
      <c r="T13" s="1"/>
    </row>
    <row r="14" spans="1:20" ht="22.95" customHeight="1" x14ac:dyDescent="0.3">
      <c r="A14" s="272">
        <v>3</v>
      </c>
      <c r="B14" s="272" t="s">
        <v>13</v>
      </c>
      <c r="C14" s="2">
        <v>1</v>
      </c>
      <c r="D14" s="6"/>
      <c r="E14" s="2">
        <v>4.5</v>
      </c>
      <c r="F14" s="2">
        <v>5.5</v>
      </c>
      <c r="G14" s="6"/>
      <c r="H14" s="2" t="s">
        <v>47</v>
      </c>
      <c r="I14" s="2">
        <v>8</v>
      </c>
      <c r="J14" s="6"/>
      <c r="K14" s="6"/>
      <c r="L14" s="3" t="s">
        <v>32</v>
      </c>
      <c r="M14" s="2" t="s">
        <v>21</v>
      </c>
      <c r="N14" s="3" t="s">
        <v>22</v>
      </c>
      <c r="O14" s="2" t="s">
        <v>21</v>
      </c>
      <c r="P14" s="6"/>
      <c r="Q14" s="2"/>
      <c r="R14" s="2"/>
      <c r="S14" s="2"/>
      <c r="T14" s="1"/>
    </row>
    <row r="15" spans="1:20" ht="22.95" customHeight="1" x14ac:dyDescent="0.3">
      <c r="A15" s="273"/>
      <c r="B15" s="273"/>
      <c r="C15" s="2">
        <v>2</v>
      </c>
      <c r="D15" s="6"/>
      <c r="E15" s="2">
        <v>4.5</v>
      </c>
      <c r="F15" s="2">
        <v>8.5</v>
      </c>
      <c r="G15" s="6"/>
      <c r="H15" s="2" t="s">
        <v>48</v>
      </c>
      <c r="I15" s="2" t="s">
        <v>54</v>
      </c>
      <c r="J15" s="6"/>
      <c r="K15" s="6"/>
      <c r="L15" s="2" t="s">
        <v>23</v>
      </c>
      <c r="M15" s="2" t="s">
        <v>21</v>
      </c>
      <c r="N15" s="2" t="s">
        <v>23</v>
      </c>
      <c r="O15" s="2" t="s">
        <v>21</v>
      </c>
      <c r="P15" s="6"/>
      <c r="Q15" s="2"/>
      <c r="R15" s="2" t="s">
        <v>56</v>
      </c>
      <c r="S15" s="2"/>
      <c r="T15" s="1"/>
    </row>
    <row r="16" spans="1:20" ht="22.95" customHeight="1" x14ac:dyDescent="0.3">
      <c r="A16" s="274"/>
      <c r="B16" s="274"/>
      <c r="C16" s="2">
        <v>3</v>
      </c>
      <c r="D16" s="6"/>
      <c r="E16" s="2">
        <v>4.5</v>
      </c>
      <c r="F16" s="2">
        <v>11</v>
      </c>
      <c r="G16" s="6"/>
      <c r="H16" s="2" t="s">
        <v>57</v>
      </c>
      <c r="I16" s="2" t="s">
        <v>54</v>
      </c>
      <c r="J16" s="6"/>
      <c r="K16" s="6"/>
      <c r="L16" s="2" t="s">
        <v>21</v>
      </c>
      <c r="M16" s="2" t="s">
        <v>21</v>
      </c>
      <c r="N16" s="2" t="s">
        <v>22</v>
      </c>
      <c r="O16" s="2" t="s">
        <v>21</v>
      </c>
      <c r="P16" s="6"/>
      <c r="Q16" s="2" t="s">
        <v>58</v>
      </c>
      <c r="R16" s="2"/>
      <c r="S16" s="2"/>
      <c r="T16" s="1"/>
    </row>
    <row r="17" spans="1:20" ht="22.95" customHeight="1" x14ac:dyDescent="0.3">
      <c r="A17" s="272">
        <v>4</v>
      </c>
      <c r="B17" s="272" t="s">
        <v>14</v>
      </c>
      <c r="C17" s="2">
        <v>1</v>
      </c>
      <c r="D17" s="6"/>
      <c r="E17" s="2">
        <v>3.5</v>
      </c>
      <c r="F17" s="2">
        <v>5</v>
      </c>
      <c r="G17" s="6"/>
      <c r="H17" s="2" t="s">
        <v>50</v>
      </c>
      <c r="I17" s="2" t="s">
        <v>48</v>
      </c>
      <c r="J17" s="6"/>
      <c r="K17" s="6"/>
      <c r="L17" s="2" t="s">
        <v>31</v>
      </c>
      <c r="M17" s="2" t="s">
        <v>31</v>
      </c>
      <c r="N17" s="2" t="s">
        <v>31</v>
      </c>
      <c r="O17" s="2" t="s">
        <v>30</v>
      </c>
      <c r="P17" s="6"/>
      <c r="Q17" s="2"/>
      <c r="R17" s="2"/>
      <c r="S17" s="2"/>
      <c r="T17" s="1"/>
    </row>
    <row r="18" spans="1:20" ht="22.95" customHeight="1" x14ac:dyDescent="0.3">
      <c r="A18" s="273"/>
      <c r="B18" s="273"/>
      <c r="C18" s="2">
        <v>2</v>
      </c>
      <c r="D18" s="6"/>
      <c r="E18" s="2">
        <v>5</v>
      </c>
      <c r="F18" s="2">
        <v>5</v>
      </c>
      <c r="G18" s="6"/>
      <c r="H18" s="2">
        <v>10</v>
      </c>
      <c r="I18" s="2" t="s">
        <v>60</v>
      </c>
      <c r="J18" s="6"/>
      <c r="K18" s="6"/>
      <c r="L18" s="2" t="s">
        <v>37</v>
      </c>
      <c r="M18" s="2" t="s">
        <v>31</v>
      </c>
      <c r="N18" s="2" t="s">
        <v>31</v>
      </c>
      <c r="O18" s="2" t="s">
        <v>30</v>
      </c>
      <c r="P18" s="6"/>
      <c r="Q18" s="2"/>
      <c r="R18" s="2" t="s">
        <v>59</v>
      </c>
      <c r="S18" s="2"/>
      <c r="T18" s="1"/>
    </row>
    <row r="19" spans="1:20" ht="22.95" customHeight="1" x14ac:dyDescent="0.3">
      <c r="A19" s="274"/>
      <c r="B19" s="274"/>
      <c r="C19" s="2">
        <v>3</v>
      </c>
      <c r="D19" s="6"/>
      <c r="E19" s="2">
        <v>6</v>
      </c>
      <c r="F19" s="2">
        <v>6</v>
      </c>
      <c r="G19" s="6"/>
      <c r="H19" s="2">
        <v>8</v>
      </c>
      <c r="I19" s="2">
        <v>9</v>
      </c>
      <c r="J19" s="6"/>
      <c r="K19" s="6"/>
      <c r="L19" s="2" t="s">
        <v>31</v>
      </c>
      <c r="M19" s="2" t="s">
        <v>30</v>
      </c>
      <c r="N19" s="2" t="s">
        <v>37</v>
      </c>
      <c r="O19" s="2" t="s">
        <v>31</v>
      </c>
      <c r="P19" s="6"/>
      <c r="Q19" s="2"/>
      <c r="R19" s="2"/>
      <c r="S19" s="2"/>
      <c r="T19" s="1"/>
    </row>
    <row r="20" spans="1:20" ht="22.95" customHeight="1" x14ac:dyDescent="0.3">
      <c r="A20" s="272">
        <v>5</v>
      </c>
      <c r="B20" s="272" t="s">
        <v>15</v>
      </c>
      <c r="C20" s="2">
        <v>1</v>
      </c>
      <c r="D20" s="6"/>
      <c r="E20" s="2">
        <v>5.5</v>
      </c>
      <c r="F20" s="2">
        <v>5.5</v>
      </c>
      <c r="G20" s="6"/>
      <c r="H20" s="2">
        <v>8</v>
      </c>
      <c r="I20" s="2" t="s">
        <v>48</v>
      </c>
      <c r="J20" s="6"/>
      <c r="K20" s="6"/>
      <c r="L20" s="2" t="s">
        <v>45</v>
      </c>
      <c r="M20" s="2" t="s">
        <v>37</v>
      </c>
      <c r="N20" s="2" t="s">
        <v>45</v>
      </c>
      <c r="O20" s="2" t="s">
        <v>37</v>
      </c>
      <c r="P20" s="6"/>
      <c r="Q20" s="2"/>
      <c r="R20" s="2"/>
      <c r="S20" s="2"/>
      <c r="T20" s="1"/>
    </row>
    <row r="21" spans="1:20" ht="22.95" customHeight="1" x14ac:dyDescent="0.3">
      <c r="A21" s="273"/>
      <c r="B21" s="273"/>
      <c r="C21" s="2">
        <v>2</v>
      </c>
      <c r="D21" s="6"/>
      <c r="E21" s="2">
        <v>5</v>
      </c>
      <c r="F21" s="2">
        <v>9.5</v>
      </c>
      <c r="G21" s="6"/>
      <c r="H21" s="2">
        <v>8</v>
      </c>
      <c r="I21" s="2" t="s">
        <v>54</v>
      </c>
      <c r="J21" s="6"/>
      <c r="K21" s="6"/>
      <c r="L21" s="2" t="s">
        <v>45</v>
      </c>
      <c r="M21" s="2" t="s">
        <v>31</v>
      </c>
      <c r="N21" s="2" t="s">
        <v>45</v>
      </c>
      <c r="O21" s="2" t="s">
        <v>37</v>
      </c>
      <c r="P21" s="6"/>
      <c r="Q21" s="2"/>
      <c r="R21" s="2"/>
      <c r="S21" s="2"/>
      <c r="T21" s="1"/>
    </row>
    <row r="22" spans="1:20" ht="22.95" customHeight="1" x14ac:dyDescent="0.3">
      <c r="A22" s="274"/>
      <c r="B22" s="274"/>
      <c r="C22" s="2">
        <v>3</v>
      </c>
      <c r="D22" s="6"/>
      <c r="E22" s="2">
        <v>5</v>
      </c>
      <c r="F22" s="2">
        <v>7</v>
      </c>
      <c r="G22" s="6"/>
      <c r="H22" s="2">
        <v>7</v>
      </c>
      <c r="I22" s="2">
        <v>8</v>
      </c>
      <c r="J22" s="6"/>
      <c r="K22" s="6"/>
      <c r="L22" s="2" t="s">
        <v>52</v>
      </c>
      <c r="M22" s="2" t="s">
        <v>31</v>
      </c>
      <c r="N22" s="2" t="s">
        <v>45</v>
      </c>
      <c r="O22" s="2" t="s">
        <v>37</v>
      </c>
      <c r="P22" s="6"/>
      <c r="Q22" s="2"/>
      <c r="R22" s="2"/>
      <c r="S22" s="2"/>
      <c r="T22" s="1"/>
    </row>
    <row r="23" spans="1:20" ht="22.95" customHeight="1" x14ac:dyDescent="0.3">
      <c r="A23" s="272">
        <v>6</v>
      </c>
      <c r="B23" s="272" t="s">
        <v>16</v>
      </c>
      <c r="C23" s="2">
        <v>1</v>
      </c>
      <c r="D23" s="6"/>
      <c r="E23" s="2">
        <v>6</v>
      </c>
      <c r="F23" s="2">
        <v>7.5</v>
      </c>
      <c r="G23" s="6"/>
      <c r="H23" s="2" t="s">
        <v>53</v>
      </c>
      <c r="I23" s="2" t="s">
        <v>49</v>
      </c>
      <c r="J23" s="6"/>
      <c r="K23" s="6"/>
      <c r="L23" s="2" t="s">
        <v>52</v>
      </c>
      <c r="M23" s="2" t="s">
        <v>31</v>
      </c>
      <c r="N23" s="2" t="s">
        <v>52</v>
      </c>
      <c r="O23" s="2" t="s">
        <v>31</v>
      </c>
      <c r="P23" s="6"/>
      <c r="Q23" s="2"/>
      <c r="R23" s="2"/>
      <c r="S23" s="2"/>
      <c r="T23" s="1"/>
    </row>
    <row r="24" spans="1:20" ht="22.95" customHeight="1" x14ac:dyDescent="0.3">
      <c r="A24" s="273"/>
      <c r="B24" s="273"/>
      <c r="C24" s="2">
        <v>2</v>
      </c>
      <c r="D24" s="6"/>
      <c r="E24" s="2">
        <v>7</v>
      </c>
      <c r="F24" s="2">
        <v>5.5</v>
      </c>
      <c r="G24" s="6"/>
      <c r="H24" s="2" t="s">
        <v>50</v>
      </c>
      <c r="I24" s="2" t="s">
        <v>48</v>
      </c>
      <c r="J24" s="6"/>
      <c r="K24" s="6"/>
      <c r="L24" s="2" t="s">
        <v>52</v>
      </c>
      <c r="M24" s="2" t="s">
        <v>37</v>
      </c>
      <c r="N24" s="2" t="s">
        <v>52</v>
      </c>
      <c r="O24" s="2" t="s">
        <v>37</v>
      </c>
      <c r="P24" s="6"/>
      <c r="Q24" s="2"/>
      <c r="R24" s="2"/>
      <c r="S24" s="2"/>
      <c r="T24" s="1"/>
    </row>
    <row r="25" spans="1:20" ht="22.95" customHeight="1" x14ac:dyDescent="0.3">
      <c r="A25" s="274"/>
      <c r="B25" s="274"/>
      <c r="C25" s="2">
        <v>3</v>
      </c>
      <c r="D25" s="6"/>
      <c r="E25" s="2">
        <v>3.5</v>
      </c>
      <c r="F25" s="2">
        <v>4</v>
      </c>
      <c r="G25" s="6"/>
      <c r="H25" s="2">
        <v>9</v>
      </c>
      <c r="I25" s="2">
        <v>9</v>
      </c>
      <c r="J25" s="6"/>
      <c r="K25" s="6"/>
      <c r="L25" s="2" t="s">
        <v>52</v>
      </c>
      <c r="M25" s="2" t="s">
        <v>37</v>
      </c>
      <c r="N25" s="2" t="s">
        <v>52</v>
      </c>
      <c r="O25" s="2" t="s">
        <v>45</v>
      </c>
      <c r="P25" s="6"/>
      <c r="Q25" s="2"/>
      <c r="R25" s="2"/>
      <c r="S25" s="2"/>
      <c r="T25" s="1"/>
    </row>
    <row r="26" spans="1:20" ht="22.95" customHeight="1" x14ac:dyDescent="0.3">
      <c r="A26" s="272">
        <v>7</v>
      </c>
      <c r="B26" s="272" t="s">
        <v>17</v>
      </c>
      <c r="C26" s="2">
        <v>1</v>
      </c>
      <c r="D26" s="6"/>
      <c r="E26" s="2">
        <v>5</v>
      </c>
      <c r="F26" s="2">
        <v>6.5</v>
      </c>
      <c r="G26" s="6"/>
      <c r="H26" s="2">
        <v>7</v>
      </c>
      <c r="I26" s="2" t="s">
        <v>48</v>
      </c>
      <c r="J26" s="6"/>
      <c r="K26" s="6"/>
      <c r="L26" s="2" t="s">
        <v>45</v>
      </c>
      <c r="M26" s="2" t="s">
        <v>37</v>
      </c>
      <c r="N26" s="2" t="s">
        <v>52</v>
      </c>
      <c r="O26" s="2" t="s">
        <v>45</v>
      </c>
      <c r="P26" s="6"/>
      <c r="Q26" s="2"/>
      <c r="R26" s="2"/>
      <c r="S26" s="2"/>
      <c r="T26" s="1"/>
    </row>
    <row r="27" spans="1:20" ht="22.95" customHeight="1" x14ac:dyDescent="0.3">
      <c r="A27" s="273"/>
      <c r="B27" s="273"/>
      <c r="C27" s="2">
        <v>2</v>
      </c>
      <c r="D27" s="6"/>
      <c r="E27" s="2">
        <v>4.5</v>
      </c>
      <c r="F27" s="2">
        <v>4</v>
      </c>
      <c r="G27" s="6"/>
      <c r="H27" s="2">
        <v>9</v>
      </c>
      <c r="I27" s="2" t="s">
        <v>51</v>
      </c>
      <c r="J27" s="6"/>
      <c r="K27" s="6"/>
      <c r="L27" s="2" t="s">
        <v>52</v>
      </c>
      <c r="M27" s="2" t="s">
        <v>45</v>
      </c>
      <c r="N27" s="2" t="s">
        <v>52</v>
      </c>
      <c r="O27" s="2" t="s">
        <v>45</v>
      </c>
      <c r="P27" s="6"/>
      <c r="Q27" s="2"/>
      <c r="R27" s="2"/>
      <c r="S27" s="2"/>
      <c r="T27" s="1"/>
    </row>
    <row r="28" spans="1:20" ht="22.8" customHeight="1" x14ac:dyDescent="0.3">
      <c r="A28" s="274"/>
      <c r="B28" s="274"/>
      <c r="C28" s="2">
        <v>3</v>
      </c>
      <c r="D28" s="6"/>
      <c r="E28" s="2">
        <v>4</v>
      </c>
      <c r="F28" s="2">
        <v>5.5</v>
      </c>
      <c r="G28" s="6"/>
      <c r="H28" s="2">
        <v>11</v>
      </c>
      <c r="I28" s="2">
        <v>8</v>
      </c>
      <c r="J28" s="6"/>
      <c r="K28" s="6"/>
      <c r="L28" s="2" t="s">
        <v>52</v>
      </c>
      <c r="M28" s="2" t="s">
        <v>45</v>
      </c>
      <c r="N28" s="2" t="s">
        <v>45</v>
      </c>
      <c r="O28" s="2" t="s">
        <v>37</v>
      </c>
      <c r="P28" s="6"/>
      <c r="Q28" s="2"/>
      <c r="R28" s="2"/>
      <c r="S28" s="2"/>
      <c r="T28" s="1"/>
    </row>
    <row r="29" spans="1:20" ht="22.95" customHeight="1" x14ac:dyDescent="0.3">
      <c r="A29" s="272">
        <v>8</v>
      </c>
      <c r="B29" s="272" t="s">
        <v>18</v>
      </c>
      <c r="C29" s="2">
        <v>1</v>
      </c>
      <c r="D29" s="6"/>
      <c r="E29" s="2">
        <v>3.5</v>
      </c>
      <c r="F29" s="2">
        <v>7</v>
      </c>
      <c r="G29" s="6"/>
      <c r="H29" s="2">
        <v>8</v>
      </c>
      <c r="I29" s="2">
        <v>8</v>
      </c>
      <c r="J29" s="6"/>
      <c r="K29" s="6"/>
      <c r="L29" s="2" t="s">
        <v>52</v>
      </c>
      <c r="M29" s="2" t="s">
        <v>37</v>
      </c>
      <c r="N29" s="2" t="s">
        <v>45</v>
      </c>
      <c r="O29" s="2" t="s">
        <v>37</v>
      </c>
      <c r="P29" s="6"/>
      <c r="Q29" s="2"/>
      <c r="R29" s="2"/>
      <c r="S29" s="2"/>
      <c r="T29" s="1"/>
    </row>
    <row r="30" spans="1:20" ht="22.95" customHeight="1" x14ac:dyDescent="0.3">
      <c r="A30" s="273"/>
      <c r="B30" s="273"/>
      <c r="C30" s="2">
        <v>2</v>
      </c>
      <c r="D30" s="6"/>
      <c r="E30" s="2">
        <v>7.5</v>
      </c>
      <c r="F30" s="2">
        <v>4.5</v>
      </c>
      <c r="G30" s="6"/>
      <c r="H30" s="2">
        <v>9</v>
      </c>
      <c r="I30" s="2">
        <v>7</v>
      </c>
      <c r="J30" s="6"/>
      <c r="K30" s="6"/>
      <c r="L30" s="2" t="s">
        <v>52</v>
      </c>
      <c r="M30" s="2" t="s">
        <v>45</v>
      </c>
      <c r="N30" s="2" t="s">
        <v>61</v>
      </c>
      <c r="O30" s="2" t="s">
        <v>52</v>
      </c>
      <c r="P30" s="6"/>
      <c r="Q30" s="2"/>
      <c r="R30" s="2"/>
      <c r="S30" s="2"/>
      <c r="T30" s="1"/>
    </row>
    <row r="31" spans="1:20" ht="22.95" customHeight="1" x14ac:dyDescent="0.3">
      <c r="A31" s="274"/>
      <c r="B31" s="274"/>
      <c r="C31" s="2">
        <v>3</v>
      </c>
      <c r="D31" s="6"/>
      <c r="E31" s="2">
        <v>4.5</v>
      </c>
      <c r="F31" s="2">
        <v>9</v>
      </c>
      <c r="G31" s="6"/>
      <c r="H31" s="2" t="s">
        <v>48</v>
      </c>
      <c r="I31" s="2">
        <v>9</v>
      </c>
      <c r="J31" s="6"/>
      <c r="K31" s="6"/>
      <c r="L31" s="2" t="s">
        <v>52</v>
      </c>
      <c r="M31" s="2" t="s">
        <v>45</v>
      </c>
      <c r="N31" s="2" t="s">
        <v>52</v>
      </c>
      <c r="O31" s="2" t="s">
        <v>45</v>
      </c>
      <c r="P31" s="6"/>
      <c r="Q31" s="2"/>
      <c r="R31" s="2"/>
      <c r="S31" s="2"/>
      <c r="T31" s="1"/>
    </row>
    <row r="32" spans="1:20" ht="22.95" customHeight="1" x14ac:dyDescent="0.3">
      <c r="A32" s="272">
        <v>9</v>
      </c>
      <c r="B32" s="272" t="s">
        <v>19</v>
      </c>
      <c r="C32" s="2">
        <v>1</v>
      </c>
      <c r="D32" s="6"/>
      <c r="E32" s="2">
        <v>6.5</v>
      </c>
      <c r="F32" s="2">
        <v>7.5</v>
      </c>
      <c r="G32" s="6"/>
      <c r="H32" s="2">
        <v>7</v>
      </c>
      <c r="I32" s="2" t="s">
        <v>51</v>
      </c>
      <c r="J32" s="6"/>
      <c r="K32" s="6"/>
      <c r="L32" s="2" t="s">
        <v>61</v>
      </c>
      <c r="M32" s="2" t="s">
        <v>52</v>
      </c>
      <c r="N32" s="2" t="s">
        <v>61</v>
      </c>
      <c r="O32" s="2" t="s">
        <v>52</v>
      </c>
      <c r="P32" s="6"/>
      <c r="Q32" s="2"/>
      <c r="R32" s="2"/>
      <c r="S32" s="2"/>
      <c r="T32" s="1"/>
    </row>
    <row r="33" spans="1:20" ht="22.95" customHeight="1" x14ac:dyDescent="0.3">
      <c r="A33" s="273"/>
      <c r="B33" s="273"/>
      <c r="C33" s="2">
        <v>2</v>
      </c>
      <c r="D33" s="6"/>
      <c r="E33" s="2">
        <v>6</v>
      </c>
      <c r="F33" s="2">
        <v>5.5</v>
      </c>
      <c r="G33" s="6"/>
      <c r="H33" s="2" t="s">
        <v>48</v>
      </c>
      <c r="I33" s="2">
        <v>8</v>
      </c>
      <c r="J33" s="6"/>
      <c r="K33" s="6"/>
      <c r="L33" s="2" t="s">
        <v>52</v>
      </c>
      <c r="M33" s="2" t="s">
        <v>45</v>
      </c>
      <c r="N33" s="2" t="s">
        <v>52</v>
      </c>
      <c r="O33" s="2" t="s">
        <v>45</v>
      </c>
      <c r="P33" s="6"/>
      <c r="Q33" s="2"/>
      <c r="R33" s="2"/>
      <c r="S33" s="2"/>
      <c r="T33" s="1"/>
    </row>
    <row r="34" spans="1:20" ht="22.95" customHeight="1" x14ac:dyDescent="0.3">
      <c r="A34" s="274"/>
      <c r="B34" s="274"/>
      <c r="C34" s="2">
        <v>3</v>
      </c>
      <c r="D34" s="6"/>
      <c r="E34" s="2">
        <v>5.5</v>
      </c>
      <c r="F34" s="2">
        <v>5</v>
      </c>
      <c r="G34" s="6"/>
      <c r="H34" s="2" t="s">
        <v>48</v>
      </c>
      <c r="I34" s="2">
        <v>9</v>
      </c>
      <c r="J34" s="6"/>
      <c r="K34" s="6"/>
      <c r="L34" s="2" t="s">
        <v>61</v>
      </c>
      <c r="M34" s="2" t="s">
        <v>52</v>
      </c>
      <c r="N34" s="2" t="s">
        <v>45</v>
      </c>
      <c r="O34" s="2" t="s">
        <v>37</v>
      </c>
      <c r="P34" s="6"/>
      <c r="Q34" s="2"/>
      <c r="R34" s="2"/>
      <c r="S34" s="2"/>
      <c r="T34" s="1"/>
    </row>
  </sheetData>
  <mergeCells count="29">
    <mergeCell ref="A26:A28"/>
    <mergeCell ref="A29:A31"/>
    <mergeCell ref="A32:A34"/>
    <mergeCell ref="A11:A13"/>
    <mergeCell ref="A14:A16"/>
    <mergeCell ref="A17:A19"/>
    <mergeCell ref="A20:A22"/>
    <mergeCell ref="A23:A25"/>
    <mergeCell ref="P5:R5"/>
    <mergeCell ref="J6:O6"/>
    <mergeCell ref="P6:R6"/>
    <mergeCell ref="B8:B10"/>
    <mergeCell ref="A5:A7"/>
    <mergeCell ref="B5:B7"/>
    <mergeCell ref="C5:C7"/>
    <mergeCell ref="D5:F5"/>
    <mergeCell ref="D6:F6"/>
    <mergeCell ref="G6:I6"/>
    <mergeCell ref="G5:I5"/>
    <mergeCell ref="J5:O5"/>
    <mergeCell ref="A8:A10"/>
    <mergeCell ref="B29:B31"/>
    <mergeCell ref="B32:B34"/>
    <mergeCell ref="B11:B13"/>
    <mergeCell ref="B14:B16"/>
    <mergeCell ref="B17:B19"/>
    <mergeCell ref="B20:B22"/>
    <mergeCell ref="B23:B25"/>
    <mergeCell ref="B26:B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FF8F-ADC7-4E0C-8E2A-3A6E8FE43244}">
  <dimension ref="A1:T34"/>
  <sheetViews>
    <sheetView topLeftCell="A3" workbookViewId="0">
      <pane ySplit="5" topLeftCell="A22" activePane="bottomLeft" state="frozen"/>
      <selection activeCell="A3" sqref="A3"/>
      <selection pane="bottomLeft" activeCell="G5" sqref="G5:I34"/>
    </sheetView>
  </sheetViews>
  <sheetFormatPr defaultRowHeight="14.4" x14ac:dyDescent="0.3"/>
  <cols>
    <col min="1" max="1" width="4" customWidth="1"/>
    <col min="2" max="2" width="14.88671875" customWidth="1"/>
    <col min="3" max="3" width="8.6640625" style="1" customWidth="1"/>
    <col min="4" max="4" width="11.109375" style="5" customWidth="1"/>
    <col min="5" max="6" width="11.109375" customWidth="1"/>
    <col min="7" max="7" width="11.109375" style="5" customWidth="1"/>
    <col min="8" max="9" width="11.109375" customWidth="1"/>
    <col min="10" max="11" width="11.109375" style="5" customWidth="1"/>
    <col min="12" max="15" width="11.109375" customWidth="1"/>
    <col min="16" max="16" width="11.109375" style="5" customWidth="1"/>
    <col min="17" max="18" width="11.109375" customWidth="1"/>
    <col min="19" max="19" width="32.6640625" customWidth="1"/>
  </cols>
  <sheetData>
    <row r="1" spans="1:20" x14ac:dyDescent="0.3">
      <c r="B1" t="s">
        <v>6</v>
      </c>
      <c r="C1" s="1" t="s">
        <v>8</v>
      </c>
      <c r="D1" t="s">
        <v>42</v>
      </c>
      <c r="G1"/>
      <c r="J1"/>
      <c r="K1"/>
      <c r="P1"/>
    </row>
    <row r="2" spans="1:20" x14ac:dyDescent="0.3">
      <c r="B2" t="s">
        <v>9</v>
      </c>
      <c r="C2" s="1" t="s">
        <v>8</v>
      </c>
      <c r="D2"/>
      <c r="G2"/>
      <c r="J2"/>
      <c r="K2"/>
      <c r="P2"/>
    </row>
    <row r="3" spans="1:20" x14ac:dyDescent="0.3">
      <c r="B3" t="s">
        <v>7</v>
      </c>
      <c r="C3" s="1" t="s">
        <v>8</v>
      </c>
      <c r="D3">
        <v>7</v>
      </c>
      <c r="G3"/>
      <c r="J3"/>
      <c r="K3"/>
      <c r="P3"/>
    </row>
    <row r="4" spans="1:20" x14ac:dyDescent="0.3">
      <c r="D4"/>
      <c r="G4"/>
      <c r="J4"/>
      <c r="K4"/>
      <c r="P4"/>
    </row>
    <row r="5" spans="1:20" x14ac:dyDescent="0.3">
      <c r="A5" s="215" t="s">
        <v>0</v>
      </c>
      <c r="B5" s="215" t="s">
        <v>1</v>
      </c>
      <c r="C5" s="215" t="s">
        <v>2</v>
      </c>
      <c r="D5" s="215" t="s">
        <v>33</v>
      </c>
      <c r="E5" s="215"/>
      <c r="F5" s="215"/>
      <c r="G5" s="215" t="s">
        <v>5</v>
      </c>
      <c r="H5" s="215"/>
      <c r="I5" s="215"/>
      <c r="J5" s="275" t="s">
        <v>20</v>
      </c>
      <c r="K5" s="216"/>
      <c r="L5" s="216"/>
      <c r="M5" s="216"/>
      <c r="N5" s="216"/>
      <c r="O5" s="217"/>
      <c r="P5" s="215" t="s">
        <v>10</v>
      </c>
      <c r="Q5" s="215"/>
      <c r="R5" s="215"/>
      <c r="S5" s="2" t="s">
        <v>4</v>
      </c>
      <c r="T5" s="1"/>
    </row>
    <row r="6" spans="1:20" x14ac:dyDescent="0.3">
      <c r="A6" s="215"/>
      <c r="B6" s="215"/>
      <c r="C6" s="215"/>
      <c r="D6" s="215" t="s">
        <v>3</v>
      </c>
      <c r="E6" s="215"/>
      <c r="F6" s="215"/>
      <c r="G6" s="215" t="s">
        <v>3</v>
      </c>
      <c r="H6" s="215"/>
      <c r="I6" s="215"/>
      <c r="J6" s="275" t="s">
        <v>3</v>
      </c>
      <c r="K6" s="216"/>
      <c r="L6" s="216"/>
      <c r="M6" s="216"/>
      <c r="N6" s="216"/>
      <c r="O6" s="217"/>
      <c r="P6" s="215" t="s">
        <v>3</v>
      </c>
      <c r="Q6" s="215"/>
      <c r="R6" s="215"/>
      <c r="S6" s="2"/>
      <c r="T6" s="1"/>
    </row>
    <row r="7" spans="1:20" x14ac:dyDescent="0.3">
      <c r="A7" s="215"/>
      <c r="B7" s="215"/>
      <c r="C7" s="215"/>
      <c r="D7" s="2">
        <v>1</v>
      </c>
      <c r="E7" s="2">
        <v>2</v>
      </c>
      <c r="F7" s="2">
        <v>3</v>
      </c>
      <c r="G7" s="2">
        <v>1</v>
      </c>
      <c r="H7" s="2">
        <v>2</v>
      </c>
      <c r="I7" s="2">
        <v>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1</v>
      </c>
      <c r="Q7" s="2">
        <v>2</v>
      </c>
      <c r="R7" s="2">
        <v>3</v>
      </c>
      <c r="S7" s="2"/>
      <c r="T7" s="1"/>
    </row>
    <row r="8" spans="1:20" ht="22.95" customHeight="1" x14ac:dyDescent="0.3">
      <c r="A8" s="272">
        <v>1</v>
      </c>
      <c r="B8" s="272" t="s">
        <v>11</v>
      </c>
      <c r="C8" s="2">
        <v>1</v>
      </c>
      <c r="D8" s="6"/>
      <c r="E8" s="2">
        <v>4</v>
      </c>
      <c r="F8" s="2">
        <v>4.5</v>
      </c>
      <c r="G8" s="6"/>
      <c r="H8" s="2" t="s">
        <v>49</v>
      </c>
      <c r="I8" s="2" t="s">
        <v>49</v>
      </c>
      <c r="J8" s="6"/>
      <c r="K8" s="6"/>
      <c r="L8" s="2" t="s">
        <v>22</v>
      </c>
      <c r="M8" s="2" t="s">
        <v>21</v>
      </c>
      <c r="N8" s="2" t="s">
        <v>22</v>
      </c>
      <c r="O8" s="2" t="s">
        <v>21</v>
      </c>
      <c r="P8" s="6"/>
      <c r="Q8" s="2"/>
      <c r="R8" s="2"/>
      <c r="S8" s="2"/>
      <c r="T8" s="1"/>
    </row>
    <row r="9" spans="1:20" ht="22.95" customHeight="1" x14ac:dyDescent="0.3">
      <c r="A9" s="273"/>
      <c r="B9" s="273"/>
      <c r="C9" s="2">
        <v>2</v>
      </c>
      <c r="D9" s="6"/>
      <c r="E9" s="2">
        <v>7</v>
      </c>
      <c r="F9" s="2">
        <v>6</v>
      </c>
      <c r="G9" s="6"/>
      <c r="H9" s="2" t="s">
        <v>54</v>
      </c>
      <c r="I9" s="2" t="s">
        <v>53</v>
      </c>
      <c r="J9" s="6"/>
      <c r="K9" s="6"/>
      <c r="L9" s="2" t="s">
        <v>23</v>
      </c>
      <c r="M9" s="2" t="s">
        <v>22</v>
      </c>
      <c r="N9" s="2" t="s">
        <v>22</v>
      </c>
      <c r="O9" s="2" t="s">
        <v>21</v>
      </c>
      <c r="P9" s="6"/>
      <c r="Q9" s="2"/>
      <c r="R9" s="2"/>
      <c r="S9" s="2"/>
      <c r="T9" s="1"/>
    </row>
    <row r="10" spans="1:20" ht="22.95" customHeight="1" x14ac:dyDescent="0.3">
      <c r="A10" s="274"/>
      <c r="B10" s="274"/>
      <c r="C10" s="2">
        <v>3</v>
      </c>
      <c r="D10" s="6"/>
      <c r="E10" s="2">
        <v>8</v>
      </c>
      <c r="F10" s="2">
        <v>7.5</v>
      </c>
      <c r="G10" s="6"/>
      <c r="H10" s="2" t="s">
        <v>53</v>
      </c>
      <c r="I10" s="2" t="s">
        <v>50</v>
      </c>
      <c r="J10" s="6"/>
      <c r="K10" s="6"/>
      <c r="L10" s="2" t="s">
        <v>23</v>
      </c>
      <c r="M10" s="2" t="s">
        <v>22</v>
      </c>
      <c r="N10" s="2" t="s">
        <v>22</v>
      </c>
      <c r="O10" s="2" t="s">
        <v>21</v>
      </c>
      <c r="P10" s="6"/>
      <c r="Q10" s="2"/>
      <c r="R10" s="2"/>
      <c r="S10" s="2"/>
      <c r="T10" s="1"/>
    </row>
    <row r="11" spans="1:20" ht="22.95" customHeight="1" x14ac:dyDescent="0.3">
      <c r="A11" s="272">
        <v>2</v>
      </c>
      <c r="B11" s="272" t="s">
        <v>12</v>
      </c>
      <c r="C11" s="2">
        <v>1</v>
      </c>
      <c r="D11" s="6"/>
      <c r="E11" s="2">
        <v>5.5</v>
      </c>
      <c r="F11" s="2">
        <v>7.5</v>
      </c>
      <c r="G11" s="6"/>
      <c r="H11" s="2">
        <v>8</v>
      </c>
      <c r="I11" s="2" t="s">
        <v>54</v>
      </c>
      <c r="J11" s="6"/>
      <c r="K11" s="6"/>
      <c r="L11" s="2" t="s">
        <v>32</v>
      </c>
      <c r="M11" s="2" t="s">
        <v>22</v>
      </c>
      <c r="N11" s="2" t="s">
        <v>30</v>
      </c>
      <c r="O11" s="2" t="s">
        <v>22</v>
      </c>
      <c r="P11" s="6"/>
      <c r="Q11" s="2"/>
      <c r="R11" s="2"/>
      <c r="S11" s="2"/>
      <c r="T11" s="1"/>
    </row>
    <row r="12" spans="1:20" ht="22.95" customHeight="1" x14ac:dyDescent="0.3">
      <c r="A12" s="273"/>
      <c r="B12" s="273"/>
      <c r="C12" s="2">
        <v>2</v>
      </c>
      <c r="D12" s="6"/>
      <c r="E12" s="2">
        <v>10</v>
      </c>
      <c r="F12" s="2">
        <v>5</v>
      </c>
      <c r="G12" s="6"/>
      <c r="H12" s="2" t="s">
        <v>48</v>
      </c>
      <c r="I12" s="2" t="s">
        <v>54</v>
      </c>
      <c r="J12" s="6"/>
      <c r="K12" s="6"/>
      <c r="L12" s="2" t="s">
        <v>36</v>
      </c>
      <c r="M12" s="2" t="s">
        <v>22</v>
      </c>
      <c r="N12" s="2" t="s">
        <v>36</v>
      </c>
      <c r="O12" s="2" t="s">
        <v>22</v>
      </c>
      <c r="P12" s="6"/>
      <c r="Q12" s="2"/>
      <c r="R12" s="2"/>
      <c r="S12" s="2"/>
      <c r="T12" s="1"/>
    </row>
    <row r="13" spans="1:20" ht="22.95" customHeight="1" x14ac:dyDescent="0.3">
      <c r="A13" s="274"/>
      <c r="B13" s="274"/>
      <c r="C13" s="2">
        <v>3</v>
      </c>
      <c r="D13" s="6"/>
      <c r="E13" s="2">
        <v>4.5</v>
      </c>
      <c r="F13" s="2">
        <v>6</v>
      </c>
      <c r="G13" s="6"/>
      <c r="H13" s="2" t="s">
        <v>55</v>
      </c>
      <c r="I13" s="2" t="s">
        <v>54</v>
      </c>
      <c r="J13" s="6"/>
      <c r="K13" s="6"/>
      <c r="L13" s="2" t="s">
        <v>36</v>
      </c>
      <c r="M13" s="2" t="s">
        <v>22</v>
      </c>
      <c r="N13" s="2" t="s">
        <v>32</v>
      </c>
      <c r="O13" s="2" t="s">
        <v>36</v>
      </c>
      <c r="P13" s="6"/>
      <c r="Q13" s="2"/>
      <c r="R13" s="2"/>
      <c r="S13" s="2"/>
      <c r="T13" s="1"/>
    </row>
    <row r="14" spans="1:20" ht="22.95" customHeight="1" x14ac:dyDescent="0.3">
      <c r="A14" s="272">
        <v>3</v>
      </c>
      <c r="B14" s="272" t="s">
        <v>13</v>
      </c>
      <c r="C14" s="2">
        <v>1</v>
      </c>
      <c r="D14" s="6"/>
      <c r="E14" s="2">
        <v>4.5</v>
      </c>
      <c r="F14" s="2">
        <v>5.5</v>
      </c>
      <c r="G14" s="6"/>
      <c r="H14" s="2" t="s">
        <v>49</v>
      </c>
      <c r="I14" s="2" t="s">
        <v>51</v>
      </c>
      <c r="J14" s="6"/>
      <c r="K14" s="6"/>
      <c r="L14" s="3" t="s">
        <v>37</v>
      </c>
      <c r="M14" s="2" t="s">
        <v>36</v>
      </c>
      <c r="N14" s="3" t="s">
        <v>52</v>
      </c>
      <c r="O14" s="2" t="s">
        <v>36</v>
      </c>
      <c r="P14" s="6"/>
      <c r="Q14" s="2"/>
      <c r="R14" s="2"/>
      <c r="S14" s="2"/>
      <c r="T14" s="1"/>
    </row>
    <row r="15" spans="1:20" ht="22.95" customHeight="1" x14ac:dyDescent="0.3">
      <c r="A15" s="273"/>
      <c r="B15" s="273"/>
      <c r="C15" s="2">
        <v>2</v>
      </c>
      <c r="D15" s="6"/>
      <c r="E15" s="2">
        <v>4.5</v>
      </c>
      <c r="F15" s="2">
        <v>8.5</v>
      </c>
      <c r="G15" s="6"/>
      <c r="H15" s="2" t="s">
        <v>50</v>
      </c>
      <c r="I15" s="2" t="s">
        <v>62</v>
      </c>
      <c r="J15" s="6"/>
      <c r="K15" s="6"/>
      <c r="L15" s="2" t="s">
        <v>32</v>
      </c>
      <c r="M15" s="2" t="s">
        <v>22</v>
      </c>
      <c r="N15" s="2" t="s">
        <v>32</v>
      </c>
      <c r="O15" s="2" t="s">
        <v>23</v>
      </c>
      <c r="P15" s="6"/>
      <c r="Q15" s="2"/>
      <c r="R15" s="2" t="s">
        <v>56</v>
      </c>
      <c r="S15" s="2"/>
      <c r="T15" s="1"/>
    </row>
    <row r="16" spans="1:20" ht="22.95" customHeight="1" x14ac:dyDescent="0.3">
      <c r="A16" s="274"/>
      <c r="B16" s="274"/>
      <c r="C16" s="2">
        <v>3</v>
      </c>
      <c r="D16" s="6"/>
      <c r="E16" s="2">
        <v>4.5</v>
      </c>
      <c r="F16" s="2">
        <v>11</v>
      </c>
      <c r="G16" s="6"/>
      <c r="H16" s="2" t="s">
        <v>57</v>
      </c>
      <c r="I16" s="2" t="s">
        <v>62</v>
      </c>
      <c r="J16" s="6"/>
      <c r="K16" s="6"/>
      <c r="L16" s="2" t="s">
        <v>36</v>
      </c>
      <c r="M16" s="2" t="s">
        <v>22</v>
      </c>
      <c r="N16" s="2" t="s">
        <v>30</v>
      </c>
      <c r="O16" s="2" t="s">
        <v>23</v>
      </c>
      <c r="P16" s="6"/>
      <c r="Q16" s="2" t="s">
        <v>58</v>
      </c>
      <c r="R16" s="2"/>
      <c r="S16" s="2"/>
      <c r="T16" s="1"/>
    </row>
    <row r="17" spans="1:20" ht="22.95" customHeight="1" x14ac:dyDescent="0.3">
      <c r="A17" s="272">
        <v>4</v>
      </c>
      <c r="B17" s="272" t="s">
        <v>14</v>
      </c>
      <c r="C17" s="2">
        <v>1</v>
      </c>
      <c r="D17" s="6"/>
      <c r="E17" s="2">
        <v>3.5</v>
      </c>
      <c r="F17" s="2">
        <v>5</v>
      </c>
      <c r="G17" s="6"/>
      <c r="H17" s="2" t="s">
        <v>51</v>
      </c>
      <c r="I17" s="2" t="s">
        <v>50</v>
      </c>
      <c r="J17" s="6"/>
      <c r="K17" s="6"/>
      <c r="L17" s="2" t="s">
        <v>37</v>
      </c>
      <c r="M17" s="2" t="s">
        <v>31</v>
      </c>
      <c r="N17" s="2" t="s">
        <v>37</v>
      </c>
      <c r="O17" s="2" t="s">
        <v>31</v>
      </c>
      <c r="P17" s="6"/>
      <c r="Q17" s="2"/>
      <c r="R17" s="2"/>
      <c r="S17" s="2"/>
      <c r="T17" s="1"/>
    </row>
    <row r="18" spans="1:20" ht="22.95" customHeight="1" x14ac:dyDescent="0.3">
      <c r="A18" s="273"/>
      <c r="B18" s="273"/>
      <c r="C18" s="2">
        <v>2</v>
      </c>
      <c r="D18" s="6"/>
      <c r="E18" s="2">
        <v>5</v>
      </c>
      <c r="F18" s="2">
        <v>5.5</v>
      </c>
      <c r="G18" s="6"/>
      <c r="H18" s="2" t="s">
        <v>63</v>
      </c>
      <c r="I18" s="2" t="s">
        <v>64</v>
      </c>
      <c r="J18" s="6"/>
      <c r="K18" s="6"/>
      <c r="L18" s="2" t="s">
        <v>37</v>
      </c>
      <c r="M18" s="2" t="s">
        <v>31</v>
      </c>
      <c r="N18" s="2" t="s">
        <v>52</v>
      </c>
      <c r="O18" s="2" t="s">
        <v>31</v>
      </c>
      <c r="P18" s="6"/>
      <c r="Q18" s="2"/>
      <c r="R18" s="2" t="s">
        <v>59</v>
      </c>
      <c r="S18" s="2"/>
      <c r="T18" s="1"/>
    </row>
    <row r="19" spans="1:20" ht="22.95" customHeight="1" x14ac:dyDescent="0.3">
      <c r="A19" s="274"/>
      <c r="B19" s="274"/>
      <c r="C19" s="2">
        <v>3</v>
      </c>
      <c r="D19" s="6"/>
      <c r="E19" s="2">
        <v>6</v>
      </c>
      <c r="F19" s="2">
        <v>6</v>
      </c>
      <c r="G19" s="6"/>
      <c r="H19" s="2" t="s">
        <v>51</v>
      </c>
      <c r="I19" s="2" t="s">
        <v>50</v>
      </c>
      <c r="J19" s="6"/>
      <c r="K19" s="6"/>
      <c r="L19" s="2" t="s">
        <v>37</v>
      </c>
      <c r="M19" s="2" t="s">
        <v>31</v>
      </c>
      <c r="N19" s="2" t="s">
        <v>37</v>
      </c>
      <c r="O19" s="2" t="s">
        <v>31</v>
      </c>
      <c r="P19" s="6"/>
      <c r="Q19" s="2"/>
      <c r="R19" s="2"/>
      <c r="S19" s="2"/>
      <c r="T19" s="1"/>
    </row>
    <row r="20" spans="1:20" ht="22.95" customHeight="1" x14ac:dyDescent="0.3">
      <c r="A20" s="272">
        <v>5</v>
      </c>
      <c r="B20" s="272" t="s">
        <v>15</v>
      </c>
      <c r="C20" s="2">
        <v>1</v>
      </c>
      <c r="D20" s="6"/>
      <c r="E20" s="2">
        <v>5.5</v>
      </c>
      <c r="F20" s="2">
        <v>5.5</v>
      </c>
      <c r="G20" s="6"/>
      <c r="H20" s="2">
        <v>9</v>
      </c>
      <c r="I20" s="2" t="s">
        <v>53</v>
      </c>
      <c r="J20" s="6"/>
      <c r="K20" s="6"/>
      <c r="L20" s="2" t="s">
        <v>45</v>
      </c>
      <c r="M20" s="2" t="s">
        <v>37</v>
      </c>
      <c r="N20" s="2" t="s">
        <v>45</v>
      </c>
      <c r="O20" s="2" t="s">
        <v>37</v>
      </c>
      <c r="P20" s="6"/>
      <c r="Q20" s="2"/>
      <c r="R20" s="2" t="s">
        <v>65</v>
      </c>
      <c r="S20" s="2"/>
      <c r="T20" s="1"/>
    </row>
    <row r="21" spans="1:20" ht="22.95" customHeight="1" x14ac:dyDescent="0.3">
      <c r="A21" s="273"/>
      <c r="B21" s="273"/>
      <c r="C21" s="2">
        <v>2</v>
      </c>
      <c r="D21" s="6"/>
      <c r="E21" s="2">
        <v>5</v>
      </c>
      <c r="F21" s="2">
        <v>9.5</v>
      </c>
      <c r="G21" s="6"/>
      <c r="H21" s="2" t="s">
        <v>50</v>
      </c>
      <c r="I21" s="2" t="s">
        <v>54</v>
      </c>
      <c r="J21" s="6"/>
      <c r="K21" s="6"/>
      <c r="L21" s="2" t="s">
        <v>45</v>
      </c>
      <c r="M21" s="2" t="s">
        <v>37</v>
      </c>
      <c r="N21" s="2" t="s">
        <v>45</v>
      </c>
      <c r="O21" s="2" t="s">
        <v>37</v>
      </c>
      <c r="P21" s="6"/>
      <c r="Q21" s="2"/>
      <c r="R21" s="2"/>
      <c r="S21" s="2"/>
      <c r="T21" s="1"/>
    </row>
    <row r="22" spans="1:20" ht="22.95" customHeight="1" x14ac:dyDescent="0.3">
      <c r="A22" s="274"/>
      <c r="B22" s="274"/>
      <c r="C22" s="2">
        <v>3</v>
      </c>
      <c r="D22" s="6"/>
      <c r="E22" s="2">
        <v>5</v>
      </c>
      <c r="F22" s="2">
        <v>7</v>
      </c>
      <c r="G22" s="6"/>
      <c r="H22" s="2">
        <v>9</v>
      </c>
      <c r="I22" s="2">
        <v>9</v>
      </c>
      <c r="J22" s="6"/>
      <c r="K22" s="6"/>
      <c r="L22" s="2" t="s">
        <v>52</v>
      </c>
      <c r="M22" s="2" t="s">
        <v>31</v>
      </c>
      <c r="N22" s="2" t="s">
        <v>45</v>
      </c>
      <c r="O22" s="2" t="s">
        <v>37</v>
      </c>
      <c r="P22" s="6"/>
      <c r="Q22" s="2"/>
      <c r="R22" s="2"/>
      <c r="S22" s="2"/>
      <c r="T22" s="1"/>
    </row>
    <row r="23" spans="1:20" ht="22.95" customHeight="1" x14ac:dyDescent="0.3">
      <c r="A23" s="272">
        <v>6</v>
      </c>
      <c r="B23" s="272" t="s">
        <v>16</v>
      </c>
      <c r="C23" s="2">
        <v>1</v>
      </c>
      <c r="D23" s="6"/>
      <c r="E23" s="2">
        <v>6</v>
      </c>
      <c r="F23" s="2">
        <v>7.5</v>
      </c>
      <c r="G23" s="6"/>
      <c r="H23" s="2" t="s">
        <v>53</v>
      </c>
      <c r="I23" s="2" t="s">
        <v>54</v>
      </c>
      <c r="J23" s="6"/>
      <c r="K23" s="6"/>
      <c r="L23" s="2" t="s">
        <v>52</v>
      </c>
      <c r="M23" s="2" t="s">
        <v>31</v>
      </c>
      <c r="N23" s="2" t="s">
        <v>52</v>
      </c>
      <c r="O23" s="2" t="s">
        <v>31</v>
      </c>
      <c r="P23" s="6"/>
      <c r="Q23" s="2"/>
      <c r="R23" s="2"/>
      <c r="S23" s="2"/>
      <c r="T23" s="1"/>
    </row>
    <row r="24" spans="1:20" ht="22.95" customHeight="1" x14ac:dyDescent="0.3">
      <c r="A24" s="273"/>
      <c r="B24" s="273"/>
      <c r="C24" s="2">
        <v>2</v>
      </c>
      <c r="D24" s="6"/>
      <c r="E24" s="2">
        <v>7</v>
      </c>
      <c r="F24" s="2">
        <v>5.5</v>
      </c>
      <c r="G24" s="6"/>
      <c r="H24" s="2" t="s">
        <v>51</v>
      </c>
      <c r="I24" s="2" t="s">
        <v>50</v>
      </c>
      <c r="J24" s="6"/>
      <c r="K24" s="6"/>
      <c r="L24" s="2" t="s">
        <v>52</v>
      </c>
      <c r="M24" s="2" t="s">
        <v>31</v>
      </c>
      <c r="N24" s="2" t="s">
        <v>52</v>
      </c>
      <c r="O24" s="2" t="s">
        <v>37</v>
      </c>
      <c r="P24" s="6"/>
      <c r="Q24" s="2"/>
      <c r="R24" s="2"/>
      <c r="S24" s="2"/>
      <c r="T24" s="1"/>
    </row>
    <row r="25" spans="1:20" ht="22.95" customHeight="1" x14ac:dyDescent="0.3">
      <c r="A25" s="274"/>
      <c r="B25" s="274"/>
      <c r="C25" s="2">
        <v>3</v>
      </c>
      <c r="D25" s="6"/>
      <c r="E25" s="2">
        <v>3.5</v>
      </c>
      <c r="F25" s="2">
        <v>4</v>
      </c>
      <c r="G25" s="6"/>
      <c r="H25" s="2">
        <v>9</v>
      </c>
      <c r="I25" s="2">
        <v>10</v>
      </c>
      <c r="J25" s="6"/>
      <c r="K25" s="6"/>
      <c r="L25" s="2" t="s">
        <v>52</v>
      </c>
      <c r="M25" s="2" t="s">
        <v>31</v>
      </c>
      <c r="N25" s="2" t="s">
        <v>52</v>
      </c>
      <c r="O25" s="2" t="s">
        <v>45</v>
      </c>
      <c r="P25" s="6"/>
      <c r="Q25" s="2"/>
      <c r="R25" s="2"/>
      <c r="S25" s="2"/>
      <c r="T25" s="1"/>
    </row>
    <row r="26" spans="1:20" ht="22.95" customHeight="1" x14ac:dyDescent="0.3">
      <c r="A26" s="272">
        <v>7</v>
      </c>
      <c r="B26" s="272" t="s">
        <v>17</v>
      </c>
      <c r="C26" s="2">
        <v>1</v>
      </c>
      <c r="D26" s="6"/>
      <c r="E26" s="2">
        <v>5</v>
      </c>
      <c r="F26" s="2">
        <v>7</v>
      </c>
      <c r="G26" s="6"/>
      <c r="H26" s="2">
        <v>8</v>
      </c>
      <c r="I26" s="2" t="s">
        <v>50</v>
      </c>
      <c r="J26" s="6"/>
      <c r="K26" s="6"/>
      <c r="L26" s="2" t="s">
        <v>45</v>
      </c>
      <c r="M26" s="2" t="s">
        <v>37</v>
      </c>
      <c r="N26" s="2" t="s">
        <v>52</v>
      </c>
      <c r="O26" s="2" t="s">
        <v>37</v>
      </c>
      <c r="P26" s="6"/>
      <c r="Q26" s="2"/>
      <c r="R26" s="2"/>
      <c r="S26" s="2"/>
      <c r="T26" s="1"/>
    </row>
    <row r="27" spans="1:20" ht="22.95" customHeight="1" x14ac:dyDescent="0.3">
      <c r="A27" s="273"/>
      <c r="B27" s="273"/>
      <c r="C27" s="2">
        <v>2</v>
      </c>
      <c r="D27" s="6"/>
      <c r="E27" s="2">
        <v>4.5</v>
      </c>
      <c r="F27" s="2">
        <v>4</v>
      </c>
      <c r="G27" s="6"/>
      <c r="H27" s="2">
        <v>9</v>
      </c>
      <c r="I27" s="2" t="s">
        <v>63</v>
      </c>
      <c r="J27" s="6"/>
      <c r="K27" s="6"/>
      <c r="L27" s="2" t="s">
        <v>52</v>
      </c>
      <c r="M27" s="2" t="s">
        <v>45</v>
      </c>
      <c r="N27" s="2" t="s">
        <v>52</v>
      </c>
      <c r="O27" s="2" t="s">
        <v>45</v>
      </c>
      <c r="P27" s="6"/>
      <c r="Q27" s="2"/>
      <c r="R27" s="2"/>
      <c r="S27" s="2"/>
      <c r="T27" s="1"/>
    </row>
    <row r="28" spans="1:20" ht="22.8" customHeight="1" x14ac:dyDescent="0.3">
      <c r="A28" s="274"/>
      <c r="B28" s="274"/>
      <c r="C28" s="2">
        <v>3</v>
      </c>
      <c r="D28" s="6"/>
      <c r="E28" s="2">
        <v>4</v>
      </c>
      <c r="F28" s="2">
        <v>5.5</v>
      </c>
      <c r="G28" s="6"/>
      <c r="H28" s="2">
        <v>11</v>
      </c>
      <c r="I28" s="2" t="s">
        <v>51</v>
      </c>
      <c r="J28" s="6"/>
      <c r="K28" s="6"/>
      <c r="L28" s="2" t="s">
        <v>52</v>
      </c>
      <c r="M28" s="2" t="s">
        <v>45</v>
      </c>
      <c r="N28" s="2" t="s">
        <v>45</v>
      </c>
      <c r="O28" s="2" t="s">
        <v>37</v>
      </c>
      <c r="P28" s="6"/>
      <c r="Q28" s="2"/>
      <c r="R28" s="2"/>
      <c r="S28" s="2"/>
      <c r="T28" s="1"/>
    </row>
    <row r="29" spans="1:20" ht="22.95" customHeight="1" x14ac:dyDescent="0.3">
      <c r="A29" s="272">
        <v>8</v>
      </c>
      <c r="B29" s="272" t="s">
        <v>18</v>
      </c>
      <c r="C29" s="2">
        <v>1</v>
      </c>
      <c r="D29" s="6"/>
      <c r="E29" s="2">
        <v>3.5</v>
      </c>
      <c r="F29" s="2">
        <v>7</v>
      </c>
      <c r="G29" s="6"/>
      <c r="H29" s="2">
        <v>9</v>
      </c>
      <c r="I29" s="2">
        <v>9</v>
      </c>
      <c r="J29" s="6"/>
      <c r="K29" s="6"/>
      <c r="L29" s="2" t="s">
        <v>52</v>
      </c>
      <c r="M29" s="2" t="s">
        <v>37</v>
      </c>
      <c r="N29" s="2" t="s">
        <v>45</v>
      </c>
      <c r="O29" s="2" t="s">
        <v>37</v>
      </c>
      <c r="P29" s="6"/>
      <c r="Q29" s="2"/>
      <c r="R29" s="2"/>
      <c r="S29" s="2"/>
      <c r="T29" s="1"/>
    </row>
    <row r="30" spans="1:20" ht="22.95" customHeight="1" x14ac:dyDescent="0.3">
      <c r="A30" s="273"/>
      <c r="B30" s="273"/>
      <c r="C30" s="2">
        <v>2</v>
      </c>
      <c r="D30" s="6"/>
      <c r="E30" s="2">
        <v>7.5</v>
      </c>
      <c r="F30" s="2">
        <v>4.5</v>
      </c>
      <c r="G30" s="6"/>
      <c r="H30" s="2">
        <v>10</v>
      </c>
      <c r="I30" s="2">
        <v>8</v>
      </c>
      <c r="J30" s="6"/>
      <c r="K30" s="6"/>
      <c r="L30" s="2" t="s">
        <v>52</v>
      </c>
      <c r="M30" s="2" t="s">
        <v>45</v>
      </c>
      <c r="N30" s="2" t="s">
        <v>61</v>
      </c>
      <c r="O30" s="2" t="s">
        <v>52</v>
      </c>
      <c r="P30" s="6"/>
      <c r="Q30" s="2"/>
      <c r="R30" s="2"/>
      <c r="S30" s="2"/>
      <c r="T30" s="1"/>
    </row>
    <row r="31" spans="1:20" ht="22.95" customHeight="1" x14ac:dyDescent="0.3">
      <c r="A31" s="274"/>
      <c r="B31" s="274"/>
      <c r="C31" s="2">
        <v>3</v>
      </c>
      <c r="D31" s="6"/>
      <c r="E31" s="2">
        <v>4.5</v>
      </c>
      <c r="F31" s="2">
        <v>9.5</v>
      </c>
      <c r="G31" s="6"/>
      <c r="H31" s="2" t="s">
        <v>50</v>
      </c>
      <c r="I31" s="2">
        <v>10</v>
      </c>
      <c r="J31" s="6"/>
      <c r="K31" s="6"/>
      <c r="L31" s="2" t="s">
        <v>52</v>
      </c>
      <c r="M31" s="2" t="s">
        <v>45</v>
      </c>
      <c r="N31" s="2" t="s">
        <v>52</v>
      </c>
      <c r="O31" s="2" t="s">
        <v>45</v>
      </c>
      <c r="P31" s="6"/>
      <c r="Q31" s="2"/>
      <c r="R31" s="2"/>
      <c r="S31" s="2"/>
      <c r="T31" s="1"/>
    </row>
    <row r="32" spans="1:20" ht="22.95" customHeight="1" x14ac:dyDescent="0.3">
      <c r="A32" s="272">
        <v>9</v>
      </c>
      <c r="B32" s="272" t="s">
        <v>19</v>
      </c>
      <c r="C32" s="2">
        <v>1</v>
      </c>
      <c r="D32" s="6"/>
      <c r="E32" s="2">
        <v>6.5</v>
      </c>
      <c r="F32" s="2">
        <v>7.5</v>
      </c>
      <c r="G32" s="6"/>
      <c r="H32" s="2">
        <v>8</v>
      </c>
      <c r="I32" s="2" t="s">
        <v>55</v>
      </c>
      <c r="J32" s="6"/>
      <c r="K32" s="6"/>
      <c r="L32" s="2" t="s">
        <v>61</v>
      </c>
      <c r="M32" s="2" t="s">
        <v>52</v>
      </c>
      <c r="N32" s="2" t="s">
        <v>61</v>
      </c>
      <c r="O32" s="2" t="s">
        <v>52</v>
      </c>
      <c r="P32" s="6"/>
      <c r="Q32" s="2"/>
      <c r="R32" s="2"/>
      <c r="S32" s="2"/>
      <c r="T32" s="1"/>
    </row>
    <row r="33" spans="1:20" ht="22.95" customHeight="1" x14ac:dyDescent="0.3">
      <c r="A33" s="273"/>
      <c r="B33" s="273"/>
      <c r="C33" s="2">
        <v>2</v>
      </c>
      <c r="D33" s="6"/>
      <c r="E33" s="2">
        <v>6</v>
      </c>
      <c r="F33" s="2">
        <v>5.5</v>
      </c>
      <c r="G33" s="6"/>
      <c r="H33" s="2" t="s">
        <v>50</v>
      </c>
      <c r="I33" s="2">
        <v>9</v>
      </c>
      <c r="J33" s="6"/>
      <c r="K33" s="6"/>
      <c r="L33" s="2" t="s">
        <v>52</v>
      </c>
      <c r="M33" s="2" t="s">
        <v>45</v>
      </c>
      <c r="N33" s="2" t="s">
        <v>52</v>
      </c>
      <c r="O33" s="2" t="s">
        <v>45</v>
      </c>
      <c r="P33" s="6"/>
      <c r="Q33" s="2"/>
      <c r="R33" s="2"/>
      <c r="S33" s="2"/>
      <c r="T33" s="1"/>
    </row>
    <row r="34" spans="1:20" ht="22.95" customHeight="1" x14ac:dyDescent="0.3">
      <c r="A34" s="274"/>
      <c r="B34" s="274"/>
      <c r="C34" s="2">
        <v>3</v>
      </c>
      <c r="D34" s="6"/>
      <c r="E34" s="2">
        <v>5.5</v>
      </c>
      <c r="F34" s="2">
        <v>5</v>
      </c>
      <c r="G34" s="6"/>
      <c r="H34" s="2" t="s">
        <v>48</v>
      </c>
      <c r="I34" s="2">
        <v>10</v>
      </c>
      <c r="J34" s="6"/>
      <c r="K34" s="6"/>
      <c r="L34" s="2" t="s">
        <v>61</v>
      </c>
      <c r="M34" s="2" t="s">
        <v>52</v>
      </c>
      <c r="N34" s="2" t="s">
        <v>45</v>
      </c>
      <c r="O34" s="2" t="s">
        <v>37</v>
      </c>
      <c r="P34" s="6"/>
      <c r="Q34" s="2"/>
      <c r="R34" s="2"/>
      <c r="S34" s="2"/>
      <c r="T34" s="1"/>
    </row>
  </sheetData>
  <mergeCells count="29">
    <mergeCell ref="A26:A28"/>
    <mergeCell ref="A29:A31"/>
    <mergeCell ref="A32:A34"/>
    <mergeCell ref="A11:A13"/>
    <mergeCell ref="A14:A16"/>
    <mergeCell ref="A17:A19"/>
    <mergeCell ref="A20:A22"/>
    <mergeCell ref="A23:A25"/>
    <mergeCell ref="P5:R5"/>
    <mergeCell ref="J6:O6"/>
    <mergeCell ref="P6:R6"/>
    <mergeCell ref="B8:B10"/>
    <mergeCell ref="A5:A7"/>
    <mergeCell ref="B5:B7"/>
    <mergeCell ref="C5:C7"/>
    <mergeCell ref="D5:F5"/>
    <mergeCell ref="D6:F6"/>
    <mergeCell ref="G6:I6"/>
    <mergeCell ref="G5:I5"/>
    <mergeCell ref="J5:O5"/>
    <mergeCell ref="A8:A10"/>
    <mergeCell ref="B29:B31"/>
    <mergeCell ref="B32:B34"/>
    <mergeCell ref="B11:B13"/>
    <mergeCell ref="B14:B16"/>
    <mergeCell ref="B17:B19"/>
    <mergeCell ref="B20:B22"/>
    <mergeCell ref="B23:B25"/>
    <mergeCell ref="B26:B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D538-DED6-4547-BF5B-DE22690B51B9}">
  <dimension ref="A1:T34"/>
  <sheetViews>
    <sheetView topLeftCell="A2" workbookViewId="0">
      <pane ySplit="6" topLeftCell="A23" activePane="bottomLeft" state="frozen"/>
      <selection activeCell="A2" sqref="A2"/>
      <selection pane="bottomLeft" activeCell="G5" sqref="G5:I34"/>
    </sheetView>
  </sheetViews>
  <sheetFormatPr defaultRowHeight="14.4" x14ac:dyDescent="0.3"/>
  <cols>
    <col min="1" max="1" width="4" customWidth="1"/>
    <col min="2" max="2" width="14.88671875" customWidth="1"/>
    <col min="3" max="3" width="8.6640625" style="1" customWidth="1"/>
    <col min="4" max="4" width="11.109375" style="5" customWidth="1"/>
    <col min="5" max="6" width="11.109375" customWidth="1"/>
    <col min="7" max="7" width="11.109375" style="5" customWidth="1"/>
    <col min="8" max="9" width="11.109375" customWidth="1"/>
    <col min="10" max="11" width="11.109375" style="5" customWidth="1"/>
    <col min="12" max="15" width="11.109375" customWidth="1"/>
    <col min="16" max="16" width="11.109375" style="5" customWidth="1"/>
    <col min="17" max="18" width="11.109375" customWidth="1"/>
    <col min="19" max="19" width="32.6640625" customWidth="1"/>
  </cols>
  <sheetData>
    <row r="1" spans="1:20" x14ac:dyDescent="0.3">
      <c r="B1" t="s">
        <v>6</v>
      </c>
      <c r="C1" s="1" t="s">
        <v>8</v>
      </c>
      <c r="D1" t="s">
        <v>43</v>
      </c>
      <c r="G1"/>
      <c r="J1"/>
      <c r="K1"/>
      <c r="P1"/>
    </row>
    <row r="2" spans="1:20" x14ac:dyDescent="0.3">
      <c r="B2" t="s">
        <v>9</v>
      </c>
      <c r="C2" s="1" t="s">
        <v>8</v>
      </c>
      <c r="D2"/>
      <c r="G2"/>
      <c r="J2"/>
      <c r="K2"/>
      <c r="P2"/>
    </row>
    <row r="3" spans="1:20" x14ac:dyDescent="0.3">
      <c r="B3" t="s">
        <v>7</v>
      </c>
      <c r="C3" s="1" t="s">
        <v>8</v>
      </c>
      <c r="D3">
        <v>8</v>
      </c>
      <c r="G3"/>
      <c r="J3"/>
      <c r="K3"/>
      <c r="P3"/>
    </row>
    <row r="4" spans="1:20" x14ac:dyDescent="0.3">
      <c r="D4"/>
      <c r="G4"/>
      <c r="J4"/>
      <c r="K4"/>
      <c r="P4"/>
    </row>
    <row r="5" spans="1:20" x14ac:dyDescent="0.3">
      <c r="A5" s="215" t="s">
        <v>0</v>
      </c>
      <c r="B5" s="215" t="s">
        <v>1</v>
      </c>
      <c r="C5" s="215" t="s">
        <v>2</v>
      </c>
      <c r="D5" s="215" t="s">
        <v>33</v>
      </c>
      <c r="E5" s="215"/>
      <c r="F5" s="215"/>
      <c r="G5" s="215" t="s">
        <v>5</v>
      </c>
      <c r="H5" s="215"/>
      <c r="I5" s="215"/>
      <c r="J5" s="275" t="s">
        <v>20</v>
      </c>
      <c r="K5" s="216"/>
      <c r="L5" s="216"/>
      <c r="M5" s="216"/>
      <c r="N5" s="216"/>
      <c r="O5" s="217"/>
      <c r="P5" s="215" t="s">
        <v>10</v>
      </c>
      <c r="Q5" s="215"/>
      <c r="R5" s="215"/>
      <c r="S5" s="2" t="s">
        <v>4</v>
      </c>
      <c r="T5" s="1"/>
    </row>
    <row r="6" spans="1:20" x14ac:dyDescent="0.3">
      <c r="A6" s="215"/>
      <c r="B6" s="215"/>
      <c r="C6" s="215"/>
      <c r="D6" s="215" t="s">
        <v>3</v>
      </c>
      <c r="E6" s="215"/>
      <c r="F6" s="215"/>
      <c r="G6" s="215" t="s">
        <v>3</v>
      </c>
      <c r="H6" s="215"/>
      <c r="I6" s="215"/>
      <c r="J6" s="275" t="s">
        <v>3</v>
      </c>
      <c r="K6" s="216"/>
      <c r="L6" s="216"/>
      <c r="M6" s="216"/>
      <c r="N6" s="216"/>
      <c r="O6" s="217"/>
      <c r="P6" s="215" t="s">
        <v>3</v>
      </c>
      <c r="Q6" s="215"/>
      <c r="R6" s="215"/>
      <c r="S6" s="2"/>
      <c r="T6" s="1"/>
    </row>
    <row r="7" spans="1:20" x14ac:dyDescent="0.3">
      <c r="A7" s="215"/>
      <c r="B7" s="215"/>
      <c r="C7" s="215"/>
      <c r="D7" s="2">
        <v>1</v>
      </c>
      <c r="E7" s="2">
        <v>2</v>
      </c>
      <c r="F7" s="2">
        <v>3</v>
      </c>
      <c r="G7" s="2">
        <v>1</v>
      </c>
      <c r="H7" s="2">
        <v>2</v>
      </c>
      <c r="I7" s="2">
        <v>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1</v>
      </c>
      <c r="Q7" s="2">
        <v>2</v>
      </c>
      <c r="R7" s="2">
        <v>3</v>
      </c>
      <c r="S7" s="2"/>
      <c r="T7" s="1"/>
    </row>
    <row r="8" spans="1:20" ht="22.95" customHeight="1" x14ac:dyDescent="0.3">
      <c r="A8" s="272">
        <v>1</v>
      </c>
      <c r="B8" s="272" t="s">
        <v>11</v>
      </c>
      <c r="C8" s="2">
        <v>1</v>
      </c>
      <c r="D8" s="6"/>
      <c r="E8" s="2">
        <v>4.5</v>
      </c>
      <c r="F8" s="2">
        <v>4.5</v>
      </c>
      <c r="G8" s="6"/>
      <c r="H8" s="2" t="s">
        <v>57</v>
      </c>
      <c r="I8" s="2" t="s">
        <v>49</v>
      </c>
      <c r="J8" s="6"/>
      <c r="K8" s="6"/>
      <c r="L8" s="2" t="s">
        <v>23</v>
      </c>
      <c r="M8" s="2" t="s">
        <v>22</v>
      </c>
      <c r="N8" s="2" t="s">
        <v>23</v>
      </c>
      <c r="O8" s="2" t="s">
        <v>22</v>
      </c>
      <c r="P8" s="6"/>
      <c r="Q8" s="2"/>
      <c r="R8" s="2"/>
      <c r="S8" s="2"/>
      <c r="T8" s="1"/>
    </row>
    <row r="9" spans="1:20" ht="22.95" customHeight="1" x14ac:dyDescent="0.3">
      <c r="A9" s="273"/>
      <c r="B9" s="273"/>
      <c r="C9" s="2">
        <v>2</v>
      </c>
      <c r="D9" s="6"/>
      <c r="E9" s="2">
        <v>7.5</v>
      </c>
      <c r="F9" s="2">
        <v>6</v>
      </c>
      <c r="G9" s="6"/>
      <c r="H9" s="2" t="s">
        <v>54</v>
      </c>
      <c r="I9" s="2" t="s">
        <v>55</v>
      </c>
      <c r="J9" s="6"/>
      <c r="K9" s="6"/>
      <c r="L9" s="2" t="s">
        <v>23</v>
      </c>
      <c r="M9" s="2" t="s">
        <v>22</v>
      </c>
      <c r="N9" s="2" t="s">
        <v>36</v>
      </c>
      <c r="O9" s="2" t="s">
        <v>22</v>
      </c>
      <c r="P9" s="6"/>
      <c r="Q9" s="2"/>
      <c r="R9" s="2"/>
      <c r="S9" s="2"/>
      <c r="T9" s="1"/>
    </row>
    <row r="10" spans="1:20" ht="22.95" customHeight="1" x14ac:dyDescent="0.3">
      <c r="A10" s="274"/>
      <c r="B10" s="274"/>
      <c r="C10" s="2">
        <v>3</v>
      </c>
      <c r="D10" s="6"/>
      <c r="E10" s="2">
        <v>8.5</v>
      </c>
      <c r="F10" s="2">
        <v>7.5</v>
      </c>
      <c r="G10" s="6"/>
      <c r="H10" s="2" t="s">
        <v>55</v>
      </c>
      <c r="I10" s="2" t="s">
        <v>51</v>
      </c>
      <c r="J10" s="6"/>
      <c r="K10" s="6"/>
      <c r="L10" s="2" t="s">
        <v>32</v>
      </c>
      <c r="M10" s="2" t="s">
        <v>22</v>
      </c>
      <c r="N10" s="2" t="s">
        <v>23</v>
      </c>
      <c r="O10" s="2" t="s">
        <v>22</v>
      </c>
      <c r="P10" s="6"/>
      <c r="Q10" s="2"/>
      <c r="R10" s="2" t="s">
        <v>59</v>
      </c>
      <c r="S10" s="2"/>
      <c r="T10" s="1"/>
    </row>
    <row r="11" spans="1:20" ht="22.95" customHeight="1" x14ac:dyDescent="0.3">
      <c r="A11" s="272">
        <v>2</v>
      </c>
      <c r="B11" s="272" t="s">
        <v>12</v>
      </c>
      <c r="C11" s="2">
        <v>1</v>
      </c>
      <c r="D11" s="6"/>
      <c r="E11" s="2">
        <v>5.5</v>
      </c>
      <c r="F11" s="2">
        <v>7.5</v>
      </c>
      <c r="G11" s="6"/>
      <c r="H11" s="2" t="s">
        <v>48</v>
      </c>
      <c r="I11" s="2" t="s">
        <v>62</v>
      </c>
      <c r="J11" s="6"/>
      <c r="K11" s="6"/>
      <c r="L11" s="2" t="s">
        <v>32</v>
      </c>
      <c r="M11" s="2" t="s">
        <v>22</v>
      </c>
      <c r="N11" s="2" t="s">
        <v>30</v>
      </c>
      <c r="O11" s="2" t="s">
        <v>22</v>
      </c>
      <c r="P11" s="6"/>
      <c r="Q11" s="2"/>
      <c r="R11" s="2"/>
      <c r="S11" s="2"/>
      <c r="T11" s="1"/>
    </row>
    <row r="12" spans="1:20" ht="22.95" customHeight="1" x14ac:dyDescent="0.3">
      <c r="A12" s="273"/>
      <c r="B12" s="273"/>
      <c r="C12" s="2">
        <v>2</v>
      </c>
      <c r="D12" s="6"/>
      <c r="E12" s="2">
        <v>10</v>
      </c>
      <c r="F12" s="2">
        <v>5</v>
      </c>
      <c r="G12" s="6"/>
      <c r="H12" s="2" t="s">
        <v>48</v>
      </c>
      <c r="I12" s="2" t="s">
        <v>54</v>
      </c>
      <c r="J12" s="6"/>
      <c r="K12" s="6"/>
      <c r="L12" s="2" t="s">
        <v>36</v>
      </c>
      <c r="M12" s="2" t="s">
        <v>22</v>
      </c>
      <c r="N12" s="2" t="s">
        <v>36</v>
      </c>
      <c r="O12" s="2" t="s">
        <v>22</v>
      </c>
      <c r="P12" s="6"/>
      <c r="Q12" s="2"/>
      <c r="R12" s="2"/>
      <c r="S12" s="2"/>
      <c r="T12" s="1"/>
    </row>
    <row r="13" spans="1:20" ht="22.95" customHeight="1" x14ac:dyDescent="0.3">
      <c r="A13" s="274"/>
      <c r="B13" s="274"/>
      <c r="C13" s="2">
        <v>3</v>
      </c>
      <c r="D13" s="6"/>
      <c r="E13" s="2">
        <v>4.5</v>
      </c>
      <c r="F13" s="2">
        <v>6</v>
      </c>
      <c r="G13" s="6"/>
      <c r="H13" s="2" t="s">
        <v>55</v>
      </c>
      <c r="I13" s="2" t="s">
        <v>54</v>
      </c>
      <c r="J13" s="6"/>
      <c r="K13" s="6"/>
      <c r="L13" s="2" t="s">
        <v>32</v>
      </c>
      <c r="M13" s="2" t="s">
        <v>22</v>
      </c>
      <c r="N13" s="2" t="s">
        <v>32</v>
      </c>
      <c r="O13" s="2" t="s">
        <v>36</v>
      </c>
      <c r="P13" s="6"/>
      <c r="Q13" s="2"/>
      <c r="R13" s="2"/>
      <c r="S13" s="2"/>
      <c r="T13" s="1"/>
    </row>
    <row r="14" spans="1:20" ht="22.95" customHeight="1" x14ac:dyDescent="0.3">
      <c r="A14" s="272">
        <v>3</v>
      </c>
      <c r="B14" s="272" t="s">
        <v>13</v>
      </c>
      <c r="C14" s="2">
        <v>1</v>
      </c>
      <c r="D14" s="6"/>
      <c r="E14" s="2">
        <v>4.5</v>
      </c>
      <c r="F14" s="2">
        <v>5.5</v>
      </c>
      <c r="G14" s="6"/>
      <c r="H14" s="2" t="s">
        <v>49</v>
      </c>
      <c r="I14" s="2" t="s">
        <v>55</v>
      </c>
      <c r="J14" s="6"/>
      <c r="K14" s="6"/>
      <c r="L14" s="3" t="s">
        <v>37</v>
      </c>
      <c r="M14" s="2" t="s">
        <v>36</v>
      </c>
      <c r="N14" s="3" t="s">
        <v>52</v>
      </c>
      <c r="O14" s="2" t="s">
        <v>36</v>
      </c>
      <c r="P14" s="6"/>
      <c r="Q14" s="2"/>
      <c r="R14" s="2"/>
      <c r="S14" s="2"/>
      <c r="T14" s="1"/>
    </row>
    <row r="15" spans="1:20" ht="22.95" customHeight="1" x14ac:dyDescent="0.3">
      <c r="A15" s="273"/>
      <c r="B15" s="273"/>
      <c r="C15" s="2">
        <v>2</v>
      </c>
      <c r="D15" s="6"/>
      <c r="E15" s="2">
        <v>4.5</v>
      </c>
      <c r="F15" s="2">
        <v>8.5</v>
      </c>
      <c r="G15" s="6"/>
      <c r="H15" s="2" t="s">
        <v>53</v>
      </c>
      <c r="I15" s="2" t="s">
        <v>66</v>
      </c>
      <c r="J15" s="6"/>
      <c r="K15" s="6"/>
      <c r="L15" s="2" t="s">
        <v>52</v>
      </c>
      <c r="M15" s="2" t="s">
        <v>22</v>
      </c>
      <c r="N15" s="2" t="s">
        <v>45</v>
      </c>
      <c r="O15" s="2" t="s">
        <v>23</v>
      </c>
      <c r="P15" s="6"/>
      <c r="Q15" s="2"/>
      <c r="R15" s="2" t="s">
        <v>56</v>
      </c>
      <c r="S15" s="2"/>
      <c r="T15" s="1"/>
    </row>
    <row r="16" spans="1:20" ht="22.95" customHeight="1" x14ac:dyDescent="0.3">
      <c r="A16" s="274"/>
      <c r="B16" s="274"/>
      <c r="C16" s="2">
        <v>3</v>
      </c>
      <c r="D16" s="6"/>
      <c r="E16" s="2">
        <v>4.5</v>
      </c>
      <c r="F16" s="2">
        <v>11</v>
      </c>
      <c r="G16" s="6"/>
      <c r="H16" s="2" t="s">
        <v>67</v>
      </c>
      <c r="I16" s="2" t="s">
        <v>68</v>
      </c>
      <c r="J16" s="6"/>
      <c r="K16" s="6"/>
      <c r="L16" s="2" t="s">
        <v>52</v>
      </c>
      <c r="M16" s="2" t="s">
        <v>22</v>
      </c>
      <c r="N16" s="2" t="s">
        <v>52</v>
      </c>
      <c r="O16" s="2" t="s">
        <v>23</v>
      </c>
      <c r="P16" s="6"/>
      <c r="Q16" s="2" t="s">
        <v>58</v>
      </c>
      <c r="R16" s="2"/>
      <c r="S16" s="2"/>
      <c r="T16" s="1"/>
    </row>
    <row r="17" spans="1:20" ht="22.95" customHeight="1" x14ac:dyDescent="0.3">
      <c r="A17" s="272">
        <v>4</v>
      </c>
      <c r="B17" s="272" t="s">
        <v>14</v>
      </c>
      <c r="C17" s="2">
        <v>1</v>
      </c>
      <c r="D17" s="6"/>
      <c r="E17" s="2">
        <v>3.5</v>
      </c>
      <c r="F17" s="2">
        <v>5</v>
      </c>
      <c r="G17" s="6"/>
      <c r="H17" s="2" t="s">
        <v>63</v>
      </c>
      <c r="I17" s="2" t="s">
        <v>51</v>
      </c>
      <c r="J17" s="6"/>
      <c r="K17" s="6"/>
      <c r="L17" s="2" t="s">
        <v>52</v>
      </c>
      <c r="M17" s="2" t="s">
        <v>31</v>
      </c>
      <c r="N17" s="2" t="s">
        <v>52</v>
      </c>
      <c r="O17" s="2" t="s">
        <v>31</v>
      </c>
      <c r="P17" s="6"/>
      <c r="Q17" s="2"/>
      <c r="R17" s="2"/>
      <c r="S17" s="2"/>
      <c r="T17" s="1"/>
    </row>
    <row r="18" spans="1:20" ht="22.95" customHeight="1" x14ac:dyDescent="0.3">
      <c r="A18" s="273"/>
      <c r="B18" s="273"/>
      <c r="C18" s="2">
        <v>2</v>
      </c>
      <c r="D18" s="6"/>
      <c r="E18" s="2">
        <v>5</v>
      </c>
      <c r="F18" s="2">
        <v>5.5</v>
      </c>
      <c r="G18" s="6"/>
      <c r="H18" s="2" t="s">
        <v>69</v>
      </c>
      <c r="I18" s="2" t="s">
        <v>70</v>
      </c>
      <c r="J18" s="6"/>
      <c r="K18" s="6"/>
      <c r="L18" s="2" t="s">
        <v>52</v>
      </c>
      <c r="M18" s="2" t="s">
        <v>31</v>
      </c>
      <c r="N18" s="2" t="s">
        <v>52</v>
      </c>
      <c r="O18" s="2" t="s">
        <v>31</v>
      </c>
      <c r="P18" s="6"/>
      <c r="Q18" s="2"/>
      <c r="R18" s="2" t="s">
        <v>59</v>
      </c>
      <c r="S18" s="2"/>
      <c r="T18" s="1"/>
    </row>
    <row r="19" spans="1:20" ht="22.95" customHeight="1" x14ac:dyDescent="0.3">
      <c r="A19" s="274"/>
      <c r="B19" s="274"/>
      <c r="C19" s="2">
        <v>3</v>
      </c>
      <c r="D19" s="6"/>
      <c r="E19" s="2">
        <v>6</v>
      </c>
      <c r="F19" s="2">
        <v>6</v>
      </c>
      <c r="G19" s="6"/>
      <c r="H19" s="2" t="s">
        <v>55</v>
      </c>
      <c r="I19" s="2" t="s">
        <v>50</v>
      </c>
      <c r="J19" s="6"/>
      <c r="K19" s="6"/>
      <c r="L19" s="2" t="s">
        <v>52</v>
      </c>
      <c r="M19" s="2" t="s">
        <v>31</v>
      </c>
      <c r="N19" s="2" t="s">
        <v>52</v>
      </c>
      <c r="O19" s="2" t="s">
        <v>31</v>
      </c>
      <c r="P19" s="6"/>
      <c r="Q19" s="2"/>
      <c r="R19" s="2"/>
      <c r="S19" s="2"/>
      <c r="T19" s="1"/>
    </row>
    <row r="20" spans="1:20" ht="22.95" customHeight="1" x14ac:dyDescent="0.3">
      <c r="A20" s="272">
        <v>5</v>
      </c>
      <c r="B20" s="272" t="s">
        <v>15</v>
      </c>
      <c r="C20" s="2">
        <v>1</v>
      </c>
      <c r="D20" s="6"/>
      <c r="E20" s="2">
        <v>5.5</v>
      </c>
      <c r="F20" s="2">
        <v>5.5</v>
      </c>
      <c r="G20" s="6"/>
      <c r="H20" s="2" t="s">
        <v>50</v>
      </c>
      <c r="I20" s="2" t="s">
        <v>62</v>
      </c>
      <c r="J20" s="6"/>
      <c r="K20" s="6"/>
      <c r="L20" s="2" t="s">
        <v>52</v>
      </c>
      <c r="M20" s="2" t="s">
        <v>37</v>
      </c>
      <c r="N20" s="2" t="s">
        <v>52</v>
      </c>
      <c r="O20" s="2" t="s">
        <v>37</v>
      </c>
      <c r="P20" s="6"/>
      <c r="Q20" s="2"/>
      <c r="R20" s="2" t="s">
        <v>65</v>
      </c>
      <c r="S20" s="2"/>
      <c r="T20" s="1"/>
    </row>
    <row r="21" spans="1:20" ht="22.95" customHeight="1" x14ac:dyDescent="0.3">
      <c r="A21" s="273"/>
      <c r="B21" s="273"/>
      <c r="C21" s="2">
        <v>2</v>
      </c>
      <c r="D21" s="6"/>
      <c r="E21" s="2">
        <v>5</v>
      </c>
      <c r="F21" s="2">
        <v>9.5</v>
      </c>
      <c r="G21" s="6"/>
      <c r="H21" s="2" t="s">
        <v>51</v>
      </c>
      <c r="I21" s="2" t="s">
        <v>54</v>
      </c>
      <c r="J21" s="6"/>
      <c r="K21" s="6"/>
      <c r="L21" s="2" t="s">
        <v>52</v>
      </c>
      <c r="M21" s="2" t="s">
        <v>37</v>
      </c>
      <c r="N21" s="2" t="s">
        <v>52</v>
      </c>
      <c r="O21" s="2" t="s">
        <v>37</v>
      </c>
      <c r="P21" s="6"/>
      <c r="Q21" s="2"/>
      <c r="R21" s="2"/>
      <c r="S21" s="2"/>
      <c r="T21" s="1"/>
    </row>
    <row r="22" spans="1:20" ht="22.95" customHeight="1" x14ac:dyDescent="0.3">
      <c r="A22" s="274"/>
      <c r="B22" s="274"/>
      <c r="C22" s="2">
        <v>3</v>
      </c>
      <c r="D22" s="6"/>
      <c r="E22" s="2">
        <v>5</v>
      </c>
      <c r="F22" s="2">
        <v>7</v>
      </c>
      <c r="G22" s="6"/>
      <c r="H22" s="2" t="s">
        <v>50</v>
      </c>
      <c r="I22" s="2">
        <v>10</v>
      </c>
      <c r="J22" s="6"/>
      <c r="K22" s="6"/>
      <c r="L22" s="2" t="s">
        <v>52</v>
      </c>
      <c r="M22" s="2" t="s">
        <v>31</v>
      </c>
      <c r="N22" s="2" t="s">
        <v>45</v>
      </c>
      <c r="O22" s="2" t="s">
        <v>37</v>
      </c>
      <c r="P22" s="6"/>
      <c r="Q22" s="2"/>
      <c r="R22" s="2"/>
      <c r="S22" s="2"/>
      <c r="T22" s="1"/>
    </row>
    <row r="23" spans="1:20" ht="22.95" customHeight="1" x14ac:dyDescent="0.3">
      <c r="A23" s="272">
        <v>6</v>
      </c>
      <c r="B23" s="272" t="s">
        <v>16</v>
      </c>
      <c r="C23" s="2">
        <v>1</v>
      </c>
      <c r="D23" s="6"/>
      <c r="E23" s="2">
        <v>6</v>
      </c>
      <c r="F23" s="2">
        <v>7.5</v>
      </c>
      <c r="G23" s="6"/>
      <c r="H23" s="2" t="s">
        <v>55</v>
      </c>
      <c r="I23" s="2" t="s">
        <v>54</v>
      </c>
      <c r="J23" s="6"/>
      <c r="K23" s="6"/>
      <c r="L23" s="2" t="s">
        <v>52</v>
      </c>
      <c r="M23" s="2" t="s">
        <v>31</v>
      </c>
      <c r="N23" s="2" t="s">
        <v>52</v>
      </c>
      <c r="O23" s="2" t="s">
        <v>31</v>
      </c>
      <c r="P23" s="6"/>
      <c r="Q23" s="2"/>
      <c r="R23" s="2"/>
      <c r="S23" s="2"/>
      <c r="T23" s="1"/>
    </row>
    <row r="24" spans="1:20" ht="22.95" customHeight="1" x14ac:dyDescent="0.3">
      <c r="A24" s="273"/>
      <c r="B24" s="273"/>
      <c r="C24" s="2">
        <v>2</v>
      </c>
      <c r="D24" s="6"/>
      <c r="E24" s="2">
        <v>7</v>
      </c>
      <c r="F24" s="2">
        <v>5.5</v>
      </c>
      <c r="G24" s="6"/>
      <c r="H24" s="2" t="s">
        <v>63</v>
      </c>
      <c r="I24" s="2" t="s">
        <v>51</v>
      </c>
      <c r="J24" s="6"/>
      <c r="K24" s="6"/>
      <c r="L24" s="2" t="s">
        <v>52</v>
      </c>
      <c r="M24" s="2" t="s">
        <v>31</v>
      </c>
      <c r="N24" s="2" t="s">
        <v>52</v>
      </c>
      <c r="O24" s="2" t="s">
        <v>37</v>
      </c>
      <c r="P24" s="6"/>
      <c r="Q24" s="2"/>
      <c r="R24" s="2"/>
      <c r="S24" s="2"/>
      <c r="T24" s="1"/>
    </row>
    <row r="25" spans="1:20" ht="22.95" customHeight="1" x14ac:dyDescent="0.3">
      <c r="A25" s="274"/>
      <c r="B25" s="274"/>
      <c r="C25" s="2">
        <v>3</v>
      </c>
      <c r="D25" s="6"/>
      <c r="E25" s="2">
        <v>3.5</v>
      </c>
      <c r="F25" s="2">
        <v>4</v>
      </c>
      <c r="G25" s="6"/>
      <c r="H25" s="2">
        <v>10</v>
      </c>
      <c r="I25" s="2" t="s">
        <v>63</v>
      </c>
      <c r="J25" s="6"/>
      <c r="K25" s="6"/>
      <c r="L25" s="2" t="s">
        <v>52</v>
      </c>
      <c r="M25" s="2" t="s">
        <v>31</v>
      </c>
      <c r="N25" s="2" t="s">
        <v>52</v>
      </c>
      <c r="O25" s="2" t="s">
        <v>45</v>
      </c>
      <c r="P25" s="6"/>
      <c r="Q25" s="2"/>
      <c r="R25" s="2"/>
      <c r="S25" s="2"/>
      <c r="T25" s="1"/>
    </row>
    <row r="26" spans="1:20" ht="22.95" customHeight="1" x14ac:dyDescent="0.3">
      <c r="A26" s="272">
        <v>7</v>
      </c>
      <c r="B26" s="272" t="s">
        <v>17</v>
      </c>
      <c r="C26" s="2">
        <v>1</v>
      </c>
      <c r="D26" s="6"/>
      <c r="E26" s="2">
        <v>5</v>
      </c>
      <c r="F26" s="2">
        <v>7</v>
      </c>
      <c r="G26" s="6"/>
      <c r="H26" s="2">
        <v>8</v>
      </c>
      <c r="I26" s="2" t="s">
        <v>55</v>
      </c>
      <c r="J26" s="6"/>
      <c r="K26" s="6"/>
      <c r="L26" s="2" t="s">
        <v>45</v>
      </c>
      <c r="M26" s="2" t="s">
        <v>37</v>
      </c>
      <c r="N26" s="2" t="s">
        <v>52</v>
      </c>
      <c r="O26" s="2" t="s">
        <v>37</v>
      </c>
      <c r="P26" s="6"/>
      <c r="Q26" s="2"/>
      <c r="R26" s="2"/>
      <c r="S26" s="2"/>
      <c r="T26" s="1"/>
    </row>
    <row r="27" spans="1:20" ht="22.95" customHeight="1" x14ac:dyDescent="0.3">
      <c r="A27" s="273"/>
      <c r="B27" s="273"/>
      <c r="C27" s="2">
        <v>2</v>
      </c>
      <c r="D27" s="6"/>
      <c r="E27" s="2">
        <v>4.5</v>
      </c>
      <c r="F27" s="2">
        <v>4</v>
      </c>
      <c r="G27" s="6"/>
      <c r="H27" s="2" t="s">
        <v>51</v>
      </c>
      <c r="I27" s="2" t="s">
        <v>71</v>
      </c>
      <c r="J27" s="6"/>
      <c r="K27" s="6"/>
      <c r="L27" s="2" t="s">
        <v>52</v>
      </c>
      <c r="M27" s="2" t="s">
        <v>45</v>
      </c>
      <c r="N27" s="2" t="s">
        <v>52</v>
      </c>
      <c r="O27" s="2" t="s">
        <v>45</v>
      </c>
      <c r="P27" s="6"/>
      <c r="Q27" s="2"/>
      <c r="R27" s="2"/>
      <c r="S27" s="2"/>
      <c r="T27" s="1"/>
    </row>
    <row r="28" spans="1:20" ht="22.8" customHeight="1" x14ac:dyDescent="0.3">
      <c r="A28" s="274"/>
      <c r="B28" s="274"/>
      <c r="C28" s="2">
        <v>3</v>
      </c>
      <c r="D28" s="6"/>
      <c r="E28" s="2">
        <v>4</v>
      </c>
      <c r="F28" s="2">
        <v>5.5</v>
      </c>
      <c r="G28" s="6"/>
      <c r="H28" s="2">
        <v>11</v>
      </c>
      <c r="I28" s="2" t="s">
        <v>69</v>
      </c>
      <c r="J28" s="6"/>
      <c r="K28" s="6"/>
      <c r="L28" s="2" t="s">
        <v>52</v>
      </c>
      <c r="M28" s="2" t="s">
        <v>45</v>
      </c>
      <c r="N28" s="2" t="s">
        <v>52</v>
      </c>
      <c r="O28" s="2" t="s">
        <v>37</v>
      </c>
      <c r="P28" s="6"/>
      <c r="Q28" s="2"/>
      <c r="R28" s="2"/>
      <c r="S28" s="2"/>
      <c r="T28" s="1"/>
    </row>
    <row r="29" spans="1:20" ht="22.95" customHeight="1" x14ac:dyDescent="0.3">
      <c r="A29" s="272">
        <v>8</v>
      </c>
      <c r="B29" s="272" t="s">
        <v>18</v>
      </c>
      <c r="C29" s="2">
        <v>1</v>
      </c>
      <c r="D29" s="6"/>
      <c r="E29" s="2">
        <v>3.5</v>
      </c>
      <c r="F29" s="2">
        <v>7</v>
      </c>
      <c r="G29" s="6"/>
      <c r="H29" s="2">
        <v>10</v>
      </c>
      <c r="I29" s="2">
        <v>10</v>
      </c>
      <c r="J29" s="6"/>
      <c r="K29" s="6"/>
      <c r="L29" s="2" t="s">
        <v>52</v>
      </c>
      <c r="M29" s="2" t="s">
        <v>37</v>
      </c>
      <c r="N29" s="2" t="s">
        <v>45</v>
      </c>
      <c r="O29" s="2" t="s">
        <v>37</v>
      </c>
      <c r="P29" s="6"/>
      <c r="Q29" s="2"/>
      <c r="R29" s="2"/>
      <c r="S29" s="2"/>
      <c r="T29" s="1"/>
    </row>
    <row r="30" spans="1:20" ht="22.95" customHeight="1" x14ac:dyDescent="0.3">
      <c r="A30" s="273"/>
      <c r="B30" s="273"/>
      <c r="C30" s="2">
        <v>2</v>
      </c>
      <c r="D30" s="6"/>
      <c r="E30" s="2">
        <v>7.5</v>
      </c>
      <c r="F30" s="2">
        <v>4.5</v>
      </c>
      <c r="G30" s="6"/>
      <c r="H30" s="2" t="s">
        <v>63</v>
      </c>
      <c r="I30" s="2">
        <v>8</v>
      </c>
      <c r="J30" s="6"/>
      <c r="K30" s="6"/>
      <c r="L30" s="2" t="s">
        <v>52</v>
      </c>
      <c r="M30" s="2" t="s">
        <v>45</v>
      </c>
      <c r="N30" s="2" t="s">
        <v>61</v>
      </c>
      <c r="O30" s="2" t="s">
        <v>52</v>
      </c>
      <c r="P30" s="6"/>
      <c r="Q30" s="2"/>
      <c r="R30" s="2"/>
      <c r="S30" s="2"/>
      <c r="T30" s="1"/>
    </row>
    <row r="31" spans="1:20" ht="22.95" customHeight="1" x14ac:dyDescent="0.3">
      <c r="A31" s="274"/>
      <c r="B31" s="274"/>
      <c r="C31" s="2">
        <v>3</v>
      </c>
      <c r="D31" s="6"/>
      <c r="E31" s="2">
        <v>4.5</v>
      </c>
      <c r="F31" s="2">
        <v>9.5</v>
      </c>
      <c r="G31" s="6"/>
      <c r="H31" s="2" t="s">
        <v>51</v>
      </c>
      <c r="I31" s="2">
        <v>12</v>
      </c>
      <c r="J31" s="6"/>
      <c r="K31" s="6"/>
      <c r="L31" s="2" t="s">
        <v>52</v>
      </c>
      <c r="M31" s="2" t="s">
        <v>45</v>
      </c>
      <c r="N31" s="2" t="s">
        <v>52</v>
      </c>
      <c r="O31" s="2" t="s">
        <v>45</v>
      </c>
      <c r="P31" s="6"/>
      <c r="Q31" s="2"/>
      <c r="R31" s="2"/>
      <c r="S31" s="2"/>
      <c r="T31" s="1"/>
    </row>
    <row r="32" spans="1:20" ht="22.95" customHeight="1" x14ac:dyDescent="0.3">
      <c r="A32" s="272">
        <v>9</v>
      </c>
      <c r="B32" s="272" t="s">
        <v>19</v>
      </c>
      <c r="C32" s="2">
        <v>1</v>
      </c>
      <c r="D32" s="6"/>
      <c r="E32" s="2">
        <v>6.5</v>
      </c>
      <c r="F32" s="2">
        <v>7.5</v>
      </c>
      <c r="G32" s="6"/>
      <c r="H32" s="2" t="s">
        <v>50</v>
      </c>
      <c r="I32" s="2" t="s">
        <v>60</v>
      </c>
      <c r="J32" s="6"/>
      <c r="K32" s="6"/>
      <c r="L32" s="2" t="s">
        <v>61</v>
      </c>
      <c r="M32" s="2" t="s">
        <v>52</v>
      </c>
      <c r="N32" s="2" t="s">
        <v>61</v>
      </c>
      <c r="O32" s="2" t="s">
        <v>52</v>
      </c>
      <c r="P32" s="6"/>
      <c r="Q32" s="2"/>
      <c r="R32" s="2"/>
      <c r="S32" s="2"/>
      <c r="T32" s="1"/>
    </row>
    <row r="33" spans="1:20" ht="22.95" customHeight="1" x14ac:dyDescent="0.3">
      <c r="A33" s="273"/>
      <c r="B33" s="273"/>
      <c r="C33" s="2">
        <v>2</v>
      </c>
      <c r="D33" s="6"/>
      <c r="E33" s="2">
        <v>6</v>
      </c>
      <c r="F33" s="2">
        <v>5.5</v>
      </c>
      <c r="G33" s="6"/>
      <c r="H33" s="2" t="s">
        <v>55</v>
      </c>
      <c r="I33" s="2" t="s">
        <v>73</v>
      </c>
      <c r="J33" s="6"/>
      <c r="K33" s="6"/>
      <c r="L33" s="2" t="s">
        <v>52</v>
      </c>
      <c r="M33" s="2" t="s">
        <v>45</v>
      </c>
      <c r="N33" s="2" t="s">
        <v>52</v>
      </c>
      <c r="O33" s="2" t="s">
        <v>45</v>
      </c>
      <c r="P33" s="6"/>
      <c r="Q33" s="2"/>
      <c r="R33" s="2"/>
      <c r="S33" s="2"/>
      <c r="T33" s="1"/>
    </row>
    <row r="34" spans="1:20" ht="22.95" customHeight="1" x14ac:dyDescent="0.3">
      <c r="A34" s="274"/>
      <c r="B34" s="274"/>
      <c r="C34" s="2">
        <v>3</v>
      </c>
      <c r="D34" s="6"/>
      <c r="E34" s="2">
        <v>5.5</v>
      </c>
      <c r="F34" s="2">
        <v>5</v>
      </c>
      <c r="G34" s="6"/>
      <c r="H34" s="2" t="s">
        <v>50</v>
      </c>
      <c r="I34" s="2" t="s">
        <v>72</v>
      </c>
      <c r="J34" s="6"/>
      <c r="K34" s="6"/>
      <c r="L34" s="2" t="s">
        <v>61</v>
      </c>
      <c r="M34" s="2" t="s">
        <v>52</v>
      </c>
      <c r="N34" s="2" t="s">
        <v>45</v>
      </c>
      <c r="O34" s="2" t="s">
        <v>37</v>
      </c>
      <c r="P34" s="6"/>
      <c r="Q34" s="2"/>
      <c r="R34" s="2"/>
      <c r="S34" s="2"/>
      <c r="T34" s="1"/>
    </row>
  </sheetData>
  <mergeCells count="29">
    <mergeCell ref="A26:A28"/>
    <mergeCell ref="A29:A31"/>
    <mergeCell ref="A32:A34"/>
    <mergeCell ref="A11:A13"/>
    <mergeCell ref="A14:A16"/>
    <mergeCell ref="A17:A19"/>
    <mergeCell ref="A20:A22"/>
    <mergeCell ref="A23:A25"/>
    <mergeCell ref="B29:B31"/>
    <mergeCell ref="B32:B34"/>
    <mergeCell ref="B11:B13"/>
    <mergeCell ref="B14:B16"/>
    <mergeCell ref="B17:B19"/>
    <mergeCell ref="B20:B22"/>
    <mergeCell ref="B23:B25"/>
    <mergeCell ref="B26:B28"/>
    <mergeCell ref="P5:R5"/>
    <mergeCell ref="D6:F6"/>
    <mergeCell ref="G6:I6"/>
    <mergeCell ref="J6:O6"/>
    <mergeCell ref="P6:R6"/>
    <mergeCell ref="G5:I5"/>
    <mergeCell ref="J5:O5"/>
    <mergeCell ref="B8:B10"/>
    <mergeCell ref="A5:A7"/>
    <mergeCell ref="B5:B7"/>
    <mergeCell ref="C5:C7"/>
    <mergeCell ref="D5:F5"/>
    <mergeCell ref="A8:A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B8B49-67D6-43C9-BC7F-DA1E05A04C84}">
  <dimension ref="A1:T34"/>
  <sheetViews>
    <sheetView workbookViewId="0">
      <pane ySplit="7" topLeftCell="A23" activePane="bottomLeft" state="frozen"/>
      <selection pane="bottomLeft" activeCell="G5" sqref="G5:I34"/>
    </sheetView>
  </sheetViews>
  <sheetFormatPr defaultRowHeight="14.4" x14ac:dyDescent="0.3"/>
  <cols>
    <col min="1" max="1" width="4" customWidth="1"/>
    <col min="2" max="2" width="14.88671875" customWidth="1"/>
    <col min="3" max="3" width="8.6640625" style="1" customWidth="1"/>
    <col min="4" max="4" width="11.109375" style="5" customWidth="1"/>
    <col min="5" max="6" width="11.109375" customWidth="1"/>
    <col min="7" max="7" width="11.109375" style="5" customWidth="1"/>
    <col min="8" max="9" width="11.109375" customWidth="1"/>
    <col min="10" max="11" width="11.109375" style="5" customWidth="1"/>
    <col min="12" max="15" width="11.109375" customWidth="1"/>
    <col min="16" max="16" width="11.109375" style="5" customWidth="1"/>
    <col min="17" max="18" width="11.109375" customWidth="1"/>
    <col min="19" max="19" width="32.6640625" customWidth="1"/>
  </cols>
  <sheetData>
    <row r="1" spans="1:20" x14ac:dyDescent="0.3">
      <c r="B1" t="s">
        <v>6</v>
      </c>
      <c r="C1" s="1" t="s">
        <v>8</v>
      </c>
      <c r="D1" t="s">
        <v>44</v>
      </c>
      <c r="G1"/>
      <c r="J1"/>
      <c r="K1"/>
      <c r="P1"/>
    </row>
    <row r="2" spans="1:20" x14ac:dyDescent="0.3">
      <c r="B2" t="s">
        <v>9</v>
      </c>
      <c r="C2" s="1" t="s">
        <v>8</v>
      </c>
      <c r="D2"/>
      <c r="G2"/>
      <c r="J2"/>
      <c r="K2"/>
      <c r="P2"/>
    </row>
    <row r="3" spans="1:20" x14ac:dyDescent="0.3">
      <c r="B3" t="s">
        <v>7</v>
      </c>
      <c r="C3" s="1" t="s">
        <v>8</v>
      </c>
      <c r="D3">
        <v>9</v>
      </c>
      <c r="G3"/>
      <c r="J3"/>
      <c r="K3"/>
      <c r="P3"/>
    </row>
    <row r="4" spans="1:20" x14ac:dyDescent="0.3">
      <c r="D4"/>
      <c r="G4"/>
      <c r="J4"/>
      <c r="K4"/>
      <c r="P4"/>
    </row>
    <row r="5" spans="1:20" x14ac:dyDescent="0.3">
      <c r="A5" s="215" t="s">
        <v>0</v>
      </c>
      <c r="B5" s="215" t="s">
        <v>1</v>
      </c>
      <c r="C5" s="215" t="s">
        <v>2</v>
      </c>
      <c r="D5" s="215" t="s">
        <v>33</v>
      </c>
      <c r="E5" s="215"/>
      <c r="F5" s="215"/>
      <c r="G5" s="215" t="s">
        <v>5</v>
      </c>
      <c r="H5" s="215"/>
      <c r="I5" s="215"/>
      <c r="J5" s="275" t="s">
        <v>20</v>
      </c>
      <c r="K5" s="216"/>
      <c r="L5" s="216"/>
      <c r="M5" s="216"/>
      <c r="N5" s="216"/>
      <c r="O5" s="217"/>
      <c r="P5" s="215" t="s">
        <v>10</v>
      </c>
      <c r="Q5" s="215"/>
      <c r="R5" s="215"/>
      <c r="S5" s="2" t="s">
        <v>4</v>
      </c>
      <c r="T5" s="1"/>
    </row>
    <row r="6" spans="1:20" x14ac:dyDescent="0.3">
      <c r="A6" s="215"/>
      <c r="B6" s="215"/>
      <c r="C6" s="215"/>
      <c r="D6" s="215" t="s">
        <v>3</v>
      </c>
      <c r="E6" s="215"/>
      <c r="F6" s="215"/>
      <c r="G6" s="215" t="s">
        <v>3</v>
      </c>
      <c r="H6" s="215"/>
      <c r="I6" s="215"/>
      <c r="J6" s="275" t="s">
        <v>3</v>
      </c>
      <c r="K6" s="216"/>
      <c r="L6" s="216"/>
      <c r="M6" s="216"/>
      <c r="N6" s="216"/>
      <c r="O6" s="217"/>
      <c r="P6" s="215" t="s">
        <v>3</v>
      </c>
      <c r="Q6" s="215"/>
      <c r="R6" s="215"/>
      <c r="S6" s="2"/>
      <c r="T6" s="1"/>
    </row>
    <row r="7" spans="1:20" x14ac:dyDescent="0.3">
      <c r="A7" s="215"/>
      <c r="B7" s="215"/>
      <c r="C7" s="215"/>
      <c r="D7" s="2">
        <v>1</v>
      </c>
      <c r="E7" s="2">
        <v>2</v>
      </c>
      <c r="F7" s="2">
        <v>3</v>
      </c>
      <c r="G7" s="2">
        <v>1</v>
      </c>
      <c r="H7" s="2">
        <v>2</v>
      </c>
      <c r="I7" s="2">
        <v>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1</v>
      </c>
      <c r="Q7" s="2">
        <v>2</v>
      </c>
      <c r="R7" s="2">
        <v>3</v>
      </c>
      <c r="S7" s="2"/>
      <c r="T7" s="1"/>
    </row>
    <row r="8" spans="1:20" ht="22.95" customHeight="1" x14ac:dyDescent="0.3">
      <c r="A8" s="272">
        <v>1</v>
      </c>
      <c r="B8" s="272" t="s">
        <v>11</v>
      </c>
      <c r="C8" s="2">
        <v>1</v>
      </c>
      <c r="D8" s="6"/>
      <c r="E8" s="2">
        <v>4.5</v>
      </c>
      <c r="F8" s="2">
        <v>4.5</v>
      </c>
      <c r="G8" s="6"/>
      <c r="H8" s="2" t="s">
        <v>68</v>
      </c>
      <c r="I8" s="2" t="s">
        <v>49</v>
      </c>
      <c r="J8" s="6"/>
      <c r="K8" s="6"/>
      <c r="L8" s="2" t="s">
        <v>23</v>
      </c>
      <c r="M8" s="2" t="s">
        <v>22</v>
      </c>
      <c r="N8" s="2" t="s">
        <v>23</v>
      </c>
      <c r="O8" s="2" t="s">
        <v>22</v>
      </c>
      <c r="P8" s="6"/>
      <c r="Q8" s="2"/>
      <c r="R8" s="2"/>
      <c r="S8" s="2"/>
      <c r="T8" s="1"/>
    </row>
    <row r="9" spans="1:20" ht="22.95" customHeight="1" x14ac:dyDescent="0.3">
      <c r="A9" s="273"/>
      <c r="B9" s="273"/>
      <c r="C9" s="2">
        <v>2</v>
      </c>
      <c r="D9" s="6"/>
      <c r="E9" s="2">
        <v>8</v>
      </c>
      <c r="F9" s="2">
        <v>6</v>
      </c>
      <c r="G9" s="6"/>
      <c r="H9" s="2" t="s">
        <v>54</v>
      </c>
      <c r="I9" s="2" t="s">
        <v>55</v>
      </c>
      <c r="J9" s="6"/>
      <c r="K9" s="6"/>
      <c r="L9" s="2" t="s">
        <v>32</v>
      </c>
      <c r="M9" s="2" t="s">
        <v>22</v>
      </c>
      <c r="N9" s="2" t="s">
        <v>36</v>
      </c>
      <c r="O9" s="2" t="s">
        <v>22</v>
      </c>
      <c r="P9" s="6"/>
      <c r="Q9" s="2"/>
      <c r="R9" s="2"/>
      <c r="S9" s="2"/>
      <c r="T9" s="1"/>
    </row>
    <row r="10" spans="1:20" ht="22.95" customHeight="1" x14ac:dyDescent="0.3">
      <c r="A10" s="274"/>
      <c r="B10" s="274"/>
      <c r="C10" s="2">
        <v>3</v>
      </c>
      <c r="D10" s="6"/>
      <c r="E10" s="2">
        <v>8.5</v>
      </c>
      <c r="F10" s="2">
        <v>7.5</v>
      </c>
      <c r="G10" s="6"/>
      <c r="H10" s="2" t="s">
        <v>69</v>
      </c>
      <c r="I10" s="2" t="s">
        <v>71</v>
      </c>
      <c r="J10" s="6"/>
      <c r="K10" s="6"/>
      <c r="L10" s="2" t="s">
        <v>32</v>
      </c>
      <c r="M10" s="2" t="s">
        <v>22</v>
      </c>
      <c r="N10" s="2" t="s">
        <v>23</v>
      </c>
      <c r="O10" s="2" t="s">
        <v>22</v>
      </c>
      <c r="P10" s="6"/>
      <c r="Q10" s="2"/>
      <c r="R10" s="2" t="s">
        <v>59</v>
      </c>
      <c r="S10" s="2"/>
      <c r="T10" s="1"/>
    </row>
    <row r="11" spans="1:20" ht="22.95" customHeight="1" x14ac:dyDescent="0.3">
      <c r="A11" s="272">
        <v>2</v>
      </c>
      <c r="B11" s="272" t="s">
        <v>12</v>
      </c>
      <c r="C11" s="2">
        <v>1</v>
      </c>
      <c r="D11" s="6"/>
      <c r="E11" s="2">
        <v>5.5</v>
      </c>
      <c r="F11" s="2">
        <v>7.5</v>
      </c>
      <c r="G11" s="6"/>
      <c r="H11" s="2" t="s">
        <v>54</v>
      </c>
      <c r="I11" s="2" t="s">
        <v>62</v>
      </c>
      <c r="J11" s="6"/>
      <c r="K11" s="6"/>
      <c r="L11" s="2" t="s">
        <v>32</v>
      </c>
      <c r="M11" s="2" t="s">
        <v>22</v>
      </c>
      <c r="N11" s="2" t="s">
        <v>30</v>
      </c>
      <c r="O11" s="2" t="s">
        <v>22</v>
      </c>
      <c r="P11" s="6"/>
      <c r="Q11" s="2"/>
      <c r="R11" s="2"/>
      <c r="S11" s="2"/>
      <c r="T11" s="1"/>
    </row>
    <row r="12" spans="1:20" ht="22.95" customHeight="1" x14ac:dyDescent="0.3">
      <c r="A12" s="273"/>
      <c r="B12" s="273"/>
      <c r="C12" s="2">
        <v>2</v>
      </c>
      <c r="D12" s="6"/>
      <c r="E12" s="2">
        <v>10</v>
      </c>
      <c r="F12" s="2">
        <v>5</v>
      </c>
      <c r="G12" s="6"/>
      <c r="H12" s="2" t="s">
        <v>54</v>
      </c>
      <c r="I12" s="2" t="s">
        <v>62</v>
      </c>
      <c r="J12" s="6"/>
      <c r="K12" s="6"/>
      <c r="L12" s="2" t="s">
        <v>36</v>
      </c>
      <c r="M12" s="2" t="s">
        <v>22</v>
      </c>
      <c r="N12" s="2" t="s">
        <v>36</v>
      </c>
      <c r="O12" s="2" t="s">
        <v>22</v>
      </c>
      <c r="P12" s="6"/>
      <c r="Q12" s="2"/>
      <c r="R12" s="2"/>
      <c r="S12" s="2"/>
      <c r="T12" s="1"/>
    </row>
    <row r="13" spans="1:20" ht="22.95" customHeight="1" x14ac:dyDescent="0.3">
      <c r="A13" s="274"/>
      <c r="B13" s="274"/>
      <c r="C13" s="2">
        <v>3</v>
      </c>
      <c r="D13" s="6"/>
      <c r="E13" s="2">
        <v>4.5</v>
      </c>
      <c r="F13" s="2">
        <v>6</v>
      </c>
      <c r="G13" s="6"/>
      <c r="H13" s="2" t="s">
        <v>68</v>
      </c>
      <c r="I13" s="2" t="s">
        <v>54</v>
      </c>
      <c r="J13" s="6"/>
      <c r="K13" s="6"/>
      <c r="L13" s="2" t="s">
        <v>32</v>
      </c>
      <c r="M13" s="2" t="s">
        <v>22</v>
      </c>
      <c r="N13" s="2" t="s">
        <v>32</v>
      </c>
      <c r="O13" s="2" t="s">
        <v>36</v>
      </c>
      <c r="P13" s="6"/>
      <c r="Q13" s="2"/>
      <c r="R13" s="2"/>
      <c r="S13" s="2"/>
      <c r="T13" s="1"/>
    </row>
    <row r="14" spans="1:20" ht="22.95" customHeight="1" x14ac:dyDescent="0.3">
      <c r="A14" s="272">
        <v>3</v>
      </c>
      <c r="B14" s="272" t="s">
        <v>13</v>
      </c>
      <c r="C14" s="2">
        <v>1</v>
      </c>
      <c r="D14" s="6"/>
      <c r="E14" s="2">
        <v>4.5</v>
      </c>
      <c r="F14" s="2">
        <v>5.5</v>
      </c>
      <c r="G14" s="6"/>
      <c r="H14" s="2" t="s">
        <v>57</v>
      </c>
      <c r="I14" s="2" t="s">
        <v>76</v>
      </c>
      <c r="J14" s="6"/>
      <c r="K14" s="6"/>
      <c r="L14" s="3" t="s">
        <v>37</v>
      </c>
      <c r="M14" s="2" t="s">
        <v>36</v>
      </c>
      <c r="N14" s="3" t="s">
        <v>52</v>
      </c>
      <c r="O14" s="2" t="s">
        <v>36</v>
      </c>
      <c r="P14" s="6"/>
      <c r="Q14" s="2"/>
      <c r="R14" s="2"/>
      <c r="S14" s="2"/>
      <c r="T14" s="1"/>
    </row>
    <row r="15" spans="1:20" ht="22.95" customHeight="1" x14ac:dyDescent="0.3">
      <c r="A15" s="273"/>
      <c r="B15" s="273"/>
      <c r="C15" s="2">
        <v>2</v>
      </c>
      <c r="D15" s="6"/>
      <c r="E15" s="2">
        <v>4.5</v>
      </c>
      <c r="F15" s="2">
        <v>8.5</v>
      </c>
      <c r="G15" s="6"/>
      <c r="H15" s="2" t="s">
        <v>86</v>
      </c>
      <c r="I15" s="2" t="s">
        <v>85</v>
      </c>
      <c r="J15" s="6"/>
      <c r="K15" s="6"/>
      <c r="L15" s="2" t="s">
        <v>52</v>
      </c>
      <c r="M15" s="2" t="s">
        <v>22</v>
      </c>
      <c r="N15" s="2" t="s">
        <v>45</v>
      </c>
      <c r="O15" s="2" t="s">
        <v>23</v>
      </c>
      <c r="P15" s="6"/>
      <c r="Q15" s="2"/>
      <c r="R15" s="2" t="s">
        <v>56</v>
      </c>
      <c r="S15" s="2"/>
      <c r="T15" s="1"/>
    </row>
    <row r="16" spans="1:20" ht="22.95" customHeight="1" x14ac:dyDescent="0.3">
      <c r="A16" s="274"/>
      <c r="B16" s="274"/>
      <c r="C16" s="2">
        <v>3</v>
      </c>
      <c r="D16" s="6"/>
      <c r="E16" s="2">
        <v>4.5</v>
      </c>
      <c r="F16" s="2">
        <v>11</v>
      </c>
      <c r="G16" s="6"/>
      <c r="H16" s="2" t="s">
        <v>85</v>
      </c>
      <c r="I16" s="2" t="s">
        <v>76</v>
      </c>
      <c r="J16" s="6"/>
      <c r="K16" s="6"/>
      <c r="L16" s="2" t="s">
        <v>52</v>
      </c>
      <c r="M16" s="2" t="s">
        <v>22</v>
      </c>
      <c r="N16" s="2" t="s">
        <v>52</v>
      </c>
      <c r="O16" s="2" t="s">
        <v>23</v>
      </c>
      <c r="P16" s="6"/>
      <c r="Q16" s="2"/>
      <c r="R16" s="2"/>
      <c r="S16" s="2"/>
      <c r="T16" s="1"/>
    </row>
    <row r="17" spans="1:20" ht="22.95" customHeight="1" x14ac:dyDescent="0.3">
      <c r="A17" s="272">
        <v>4</v>
      </c>
      <c r="B17" s="272" t="s">
        <v>14</v>
      </c>
      <c r="C17" s="2">
        <v>1</v>
      </c>
      <c r="D17" s="6"/>
      <c r="E17" s="2">
        <v>3.5</v>
      </c>
      <c r="F17" s="2">
        <v>5</v>
      </c>
      <c r="G17" s="6"/>
      <c r="H17" s="2" t="s">
        <v>69</v>
      </c>
      <c r="I17" s="2" t="s">
        <v>60</v>
      </c>
      <c r="J17" s="6"/>
      <c r="K17" s="6"/>
      <c r="L17" s="2" t="s">
        <v>52</v>
      </c>
      <c r="M17" s="2" t="s">
        <v>31</v>
      </c>
      <c r="N17" s="2" t="s">
        <v>52</v>
      </c>
      <c r="O17" s="2" t="s">
        <v>31</v>
      </c>
      <c r="P17" s="6"/>
      <c r="Q17" s="2"/>
      <c r="R17" s="2"/>
      <c r="S17" s="2"/>
      <c r="T17" s="1"/>
    </row>
    <row r="18" spans="1:20" ht="22.95" customHeight="1" x14ac:dyDescent="0.3">
      <c r="A18" s="273"/>
      <c r="B18" s="273"/>
      <c r="C18" s="2">
        <v>2</v>
      </c>
      <c r="D18" s="6"/>
      <c r="E18" s="2">
        <v>5</v>
      </c>
      <c r="F18" s="2">
        <v>5.5</v>
      </c>
      <c r="G18" s="6"/>
      <c r="H18" s="2" t="s">
        <v>60</v>
      </c>
      <c r="I18" s="2" t="s">
        <v>87</v>
      </c>
      <c r="J18" s="6"/>
      <c r="K18" s="6"/>
      <c r="L18" s="2" t="s">
        <v>52</v>
      </c>
      <c r="M18" s="2" t="s">
        <v>31</v>
      </c>
      <c r="N18" s="2" t="s">
        <v>52</v>
      </c>
      <c r="O18" s="2" t="s">
        <v>31</v>
      </c>
      <c r="P18" s="6"/>
      <c r="Q18" s="2"/>
      <c r="R18" s="2" t="s">
        <v>59</v>
      </c>
      <c r="S18" s="2"/>
      <c r="T18" s="1"/>
    </row>
    <row r="19" spans="1:20" ht="22.95" customHeight="1" x14ac:dyDescent="0.3">
      <c r="A19" s="274"/>
      <c r="B19" s="274"/>
      <c r="C19" s="2">
        <v>3</v>
      </c>
      <c r="D19" s="6"/>
      <c r="E19" s="2">
        <v>6</v>
      </c>
      <c r="F19" s="2">
        <v>6</v>
      </c>
      <c r="G19" s="6"/>
      <c r="H19" s="2" t="s">
        <v>68</v>
      </c>
      <c r="I19" s="2" t="s">
        <v>55</v>
      </c>
      <c r="J19" s="6"/>
      <c r="K19" s="6"/>
      <c r="L19" s="2" t="s">
        <v>52</v>
      </c>
      <c r="M19" s="2" t="s">
        <v>31</v>
      </c>
      <c r="N19" s="2" t="s">
        <v>52</v>
      </c>
      <c r="O19" s="2" t="s">
        <v>31</v>
      </c>
      <c r="P19" s="6"/>
      <c r="Q19" s="2"/>
      <c r="R19" s="2"/>
      <c r="S19" s="2"/>
      <c r="T19" s="1"/>
    </row>
    <row r="20" spans="1:20" ht="22.95" customHeight="1" x14ac:dyDescent="0.3">
      <c r="A20" s="272">
        <v>5</v>
      </c>
      <c r="B20" s="272" t="s">
        <v>15</v>
      </c>
      <c r="C20" s="2">
        <v>1</v>
      </c>
      <c r="D20" s="6"/>
      <c r="E20" s="2">
        <v>5.5</v>
      </c>
      <c r="F20" s="2">
        <v>5.5</v>
      </c>
      <c r="G20" s="6"/>
      <c r="H20" s="2" t="s">
        <v>55</v>
      </c>
      <c r="I20" s="2" t="s">
        <v>62</v>
      </c>
      <c r="J20" s="6"/>
      <c r="K20" s="6"/>
      <c r="L20" s="2" t="s">
        <v>52</v>
      </c>
      <c r="M20" s="2" t="s">
        <v>37</v>
      </c>
      <c r="N20" s="2" t="s">
        <v>52</v>
      </c>
      <c r="O20" s="2" t="s">
        <v>37</v>
      </c>
      <c r="P20" s="6"/>
      <c r="Q20" s="2"/>
      <c r="R20" s="2" t="s">
        <v>65</v>
      </c>
      <c r="S20" s="2"/>
      <c r="T20" s="1"/>
    </row>
    <row r="21" spans="1:20" ht="22.95" customHeight="1" x14ac:dyDescent="0.3">
      <c r="A21" s="273"/>
      <c r="B21" s="273"/>
      <c r="C21" s="2">
        <v>2</v>
      </c>
      <c r="D21" s="6"/>
      <c r="E21" s="2">
        <v>5</v>
      </c>
      <c r="F21" s="2">
        <v>9.5</v>
      </c>
      <c r="G21" s="6"/>
      <c r="H21" s="2" t="s">
        <v>69</v>
      </c>
      <c r="I21" s="2" t="s">
        <v>55</v>
      </c>
      <c r="J21" s="6"/>
      <c r="K21" s="6"/>
      <c r="L21" s="2" t="s">
        <v>52</v>
      </c>
      <c r="M21" s="2" t="s">
        <v>37</v>
      </c>
      <c r="N21" s="2" t="s">
        <v>52</v>
      </c>
      <c r="O21" s="2" t="s">
        <v>37</v>
      </c>
      <c r="P21" s="6"/>
      <c r="Q21" s="2"/>
      <c r="R21" s="2"/>
      <c r="S21" s="2"/>
      <c r="T21" s="1"/>
    </row>
    <row r="22" spans="1:20" ht="22.95" customHeight="1" x14ac:dyDescent="0.3">
      <c r="A22" s="274"/>
      <c r="B22" s="274"/>
      <c r="C22" s="2">
        <v>3</v>
      </c>
      <c r="D22" s="6"/>
      <c r="E22" s="2">
        <v>5</v>
      </c>
      <c r="F22" s="2">
        <v>7</v>
      </c>
      <c r="G22" s="6"/>
      <c r="H22" s="2" t="s">
        <v>75</v>
      </c>
      <c r="I22" s="2">
        <v>11</v>
      </c>
      <c r="J22" s="6"/>
      <c r="K22" s="6"/>
      <c r="L22" s="2" t="s">
        <v>52</v>
      </c>
      <c r="M22" s="2" t="s">
        <v>31</v>
      </c>
      <c r="N22" s="2" t="s">
        <v>45</v>
      </c>
      <c r="O22" s="2" t="s">
        <v>37</v>
      </c>
      <c r="P22" s="6"/>
      <c r="Q22" s="2"/>
      <c r="R22" s="2"/>
      <c r="S22" s="2"/>
      <c r="T22" s="1"/>
    </row>
    <row r="23" spans="1:20" ht="22.95" customHeight="1" x14ac:dyDescent="0.3">
      <c r="A23" s="272">
        <v>6</v>
      </c>
      <c r="B23" s="272" t="s">
        <v>16</v>
      </c>
      <c r="C23" s="2">
        <v>1</v>
      </c>
      <c r="D23" s="6"/>
      <c r="E23" s="2">
        <v>6</v>
      </c>
      <c r="F23" s="2">
        <v>7.5</v>
      </c>
      <c r="G23" s="6"/>
      <c r="H23" s="2" t="s">
        <v>69</v>
      </c>
      <c r="I23" s="2" t="s">
        <v>68</v>
      </c>
      <c r="J23" s="6"/>
      <c r="K23" s="6"/>
      <c r="L23" s="2" t="s">
        <v>52</v>
      </c>
      <c r="M23" s="2" t="s">
        <v>31</v>
      </c>
      <c r="N23" s="2" t="s">
        <v>52</v>
      </c>
      <c r="O23" s="2" t="s">
        <v>31</v>
      </c>
      <c r="P23" s="6"/>
      <c r="Q23" s="2"/>
      <c r="R23" s="2"/>
      <c r="S23" s="2"/>
      <c r="T23" s="1"/>
    </row>
    <row r="24" spans="1:20" ht="22.95" customHeight="1" x14ac:dyDescent="0.3">
      <c r="A24" s="273"/>
      <c r="B24" s="273"/>
      <c r="C24" s="2">
        <v>2</v>
      </c>
      <c r="D24" s="6"/>
      <c r="E24" s="2">
        <v>7</v>
      </c>
      <c r="F24" s="2">
        <v>5.5</v>
      </c>
      <c r="G24" s="6"/>
      <c r="H24" s="2" t="s">
        <v>60</v>
      </c>
      <c r="I24" s="2" t="s">
        <v>69</v>
      </c>
      <c r="J24" s="6"/>
      <c r="K24" s="6"/>
      <c r="L24" s="2" t="s">
        <v>52</v>
      </c>
      <c r="M24" s="2" t="s">
        <v>31</v>
      </c>
      <c r="N24" s="2" t="s">
        <v>52</v>
      </c>
      <c r="O24" s="2" t="s">
        <v>37</v>
      </c>
      <c r="P24" s="6"/>
      <c r="Q24" s="2"/>
      <c r="R24" s="2"/>
      <c r="S24" s="2"/>
      <c r="T24" s="1"/>
    </row>
    <row r="25" spans="1:20" ht="22.95" customHeight="1" x14ac:dyDescent="0.3">
      <c r="A25" s="274"/>
      <c r="B25" s="274"/>
      <c r="C25" s="2">
        <v>3</v>
      </c>
      <c r="D25" s="6"/>
      <c r="E25" s="2">
        <v>3.5</v>
      </c>
      <c r="F25" s="2">
        <v>4</v>
      </c>
      <c r="G25" s="6"/>
      <c r="H25" s="2" t="s">
        <v>55</v>
      </c>
      <c r="I25" s="2" t="s">
        <v>71</v>
      </c>
      <c r="J25" s="6"/>
      <c r="K25" s="6"/>
      <c r="L25" s="2" t="s">
        <v>52</v>
      </c>
      <c r="M25" s="2" t="s">
        <v>31</v>
      </c>
      <c r="N25" s="2" t="s">
        <v>52</v>
      </c>
      <c r="O25" s="2" t="s">
        <v>45</v>
      </c>
      <c r="P25" s="6"/>
      <c r="Q25" s="2"/>
      <c r="R25" s="2"/>
      <c r="S25" s="2"/>
      <c r="T25" s="1"/>
    </row>
    <row r="26" spans="1:20" ht="22.95" customHeight="1" x14ac:dyDescent="0.3">
      <c r="A26" s="272">
        <v>7</v>
      </c>
      <c r="B26" s="272" t="s">
        <v>17</v>
      </c>
      <c r="C26" s="2">
        <v>1</v>
      </c>
      <c r="D26" s="6"/>
      <c r="E26" s="2">
        <v>5</v>
      </c>
      <c r="F26" s="2">
        <v>7</v>
      </c>
      <c r="G26" s="6"/>
      <c r="H26" s="2" t="s">
        <v>63</v>
      </c>
      <c r="I26" s="2" t="s">
        <v>69</v>
      </c>
      <c r="J26" s="6"/>
      <c r="K26" s="6"/>
      <c r="L26" s="2" t="s">
        <v>45</v>
      </c>
      <c r="M26" s="2" t="s">
        <v>37</v>
      </c>
      <c r="N26" s="2" t="s">
        <v>52</v>
      </c>
      <c r="O26" s="2" t="s">
        <v>37</v>
      </c>
      <c r="P26" s="6"/>
      <c r="Q26" s="2"/>
      <c r="R26" s="2"/>
      <c r="S26" s="2"/>
      <c r="T26" s="1"/>
    </row>
    <row r="27" spans="1:20" ht="22.95" customHeight="1" x14ac:dyDescent="0.3">
      <c r="A27" s="273"/>
      <c r="B27" s="273"/>
      <c r="C27" s="2">
        <v>2</v>
      </c>
      <c r="D27" s="6"/>
      <c r="E27" s="2">
        <v>4.5</v>
      </c>
      <c r="F27" s="2">
        <v>4</v>
      </c>
      <c r="G27" s="6"/>
      <c r="H27" s="2" t="s">
        <v>63</v>
      </c>
      <c r="I27" s="2" t="s">
        <v>81</v>
      </c>
      <c r="J27" s="6"/>
      <c r="K27" s="6"/>
      <c r="L27" s="2" t="s">
        <v>52</v>
      </c>
      <c r="M27" s="2" t="s">
        <v>45</v>
      </c>
      <c r="N27" s="2" t="s">
        <v>52</v>
      </c>
      <c r="O27" s="2" t="s">
        <v>45</v>
      </c>
      <c r="P27" s="6"/>
      <c r="Q27" s="2"/>
      <c r="R27" s="2"/>
      <c r="S27" s="2"/>
      <c r="T27" s="1"/>
    </row>
    <row r="28" spans="1:20" ht="22.8" customHeight="1" x14ac:dyDescent="0.3">
      <c r="A28" s="274"/>
      <c r="B28" s="274"/>
      <c r="C28" s="2">
        <v>3</v>
      </c>
      <c r="D28" s="6"/>
      <c r="E28" s="2">
        <v>4</v>
      </c>
      <c r="F28" s="2">
        <v>5.5</v>
      </c>
      <c r="G28" s="6"/>
      <c r="H28" s="2" t="s">
        <v>72</v>
      </c>
      <c r="I28" s="2" t="s">
        <v>64</v>
      </c>
      <c r="J28" s="6"/>
      <c r="K28" s="6"/>
      <c r="L28" s="2" t="s">
        <v>52</v>
      </c>
      <c r="M28" s="2" t="s">
        <v>45</v>
      </c>
      <c r="N28" s="2" t="s">
        <v>52</v>
      </c>
      <c r="O28" s="2" t="s">
        <v>37</v>
      </c>
      <c r="P28" s="6"/>
      <c r="Q28" s="2"/>
      <c r="R28" s="2"/>
      <c r="S28" s="2"/>
      <c r="T28" s="1"/>
    </row>
    <row r="29" spans="1:20" ht="22.95" customHeight="1" x14ac:dyDescent="0.3">
      <c r="A29" s="272">
        <v>8</v>
      </c>
      <c r="B29" s="272" t="s">
        <v>18</v>
      </c>
      <c r="C29" s="2">
        <v>1</v>
      </c>
      <c r="D29" s="6"/>
      <c r="E29" s="2">
        <v>3.5</v>
      </c>
      <c r="F29" s="2">
        <v>7</v>
      </c>
      <c r="G29" s="6"/>
      <c r="H29" s="2">
        <v>11</v>
      </c>
      <c r="I29" s="2" t="s">
        <v>72</v>
      </c>
      <c r="J29" s="6"/>
      <c r="K29" s="6"/>
      <c r="L29" s="2" t="s">
        <v>52</v>
      </c>
      <c r="M29" s="2" t="s">
        <v>37</v>
      </c>
      <c r="N29" s="2" t="s">
        <v>45</v>
      </c>
      <c r="O29" s="2" t="s">
        <v>37</v>
      </c>
      <c r="P29" s="6"/>
      <c r="Q29" s="2"/>
      <c r="R29" s="2"/>
      <c r="S29" s="2"/>
      <c r="T29" s="1"/>
    </row>
    <row r="30" spans="1:20" ht="22.95" customHeight="1" x14ac:dyDescent="0.3">
      <c r="A30" s="273"/>
      <c r="B30" s="273"/>
      <c r="C30" s="2">
        <v>2</v>
      </c>
      <c r="D30" s="6"/>
      <c r="E30" s="2">
        <v>7.5</v>
      </c>
      <c r="F30" s="2">
        <v>4.5</v>
      </c>
      <c r="G30" s="6"/>
      <c r="H30" s="2" t="s">
        <v>63</v>
      </c>
      <c r="I30" s="2">
        <v>10</v>
      </c>
      <c r="J30" s="6"/>
      <c r="K30" s="6"/>
      <c r="L30" s="2" t="s">
        <v>52</v>
      </c>
      <c r="M30" s="2" t="s">
        <v>45</v>
      </c>
      <c r="N30" s="2" t="s">
        <v>61</v>
      </c>
      <c r="O30" s="2" t="s">
        <v>52</v>
      </c>
      <c r="P30" s="6"/>
      <c r="Q30" s="2"/>
      <c r="R30" s="2"/>
      <c r="S30" s="2"/>
      <c r="T30" s="1"/>
    </row>
    <row r="31" spans="1:20" ht="22.95" customHeight="1" x14ac:dyDescent="0.3">
      <c r="A31" s="274"/>
      <c r="B31" s="274"/>
      <c r="C31" s="2">
        <v>3</v>
      </c>
      <c r="D31" s="6"/>
      <c r="E31" s="2">
        <v>4.5</v>
      </c>
      <c r="F31" s="2">
        <v>9.5</v>
      </c>
      <c r="G31" s="6"/>
      <c r="H31" s="2" t="s">
        <v>63</v>
      </c>
      <c r="I31" s="2">
        <v>12</v>
      </c>
      <c r="J31" s="6"/>
      <c r="K31" s="6"/>
      <c r="L31" s="2" t="s">
        <v>52</v>
      </c>
      <c r="M31" s="2" t="s">
        <v>45</v>
      </c>
      <c r="N31" s="2" t="s">
        <v>52</v>
      </c>
      <c r="O31" s="2" t="s">
        <v>45</v>
      </c>
      <c r="P31" s="6"/>
      <c r="Q31" s="2"/>
      <c r="R31" s="2"/>
      <c r="S31" s="2"/>
      <c r="T31" s="1"/>
    </row>
    <row r="32" spans="1:20" ht="22.95" customHeight="1" x14ac:dyDescent="0.3">
      <c r="A32" s="272">
        <v>9</v>
      </c>
      <c r="B32" s="272" t="s">
        <v>19</v>
      </c>
      <c r="C32" s="2">
        <v>1</v>
      </c>
      <c r="D32" s="6"/>
      <c r="E32" s="2">
        <v>6.5</v>
      </c>
      <c r="F32" s="2">
        <v>7.5</v>
      </c>
      <c r="G32" s="6"/>
      <c r="H32" s="2" t="s">
        <v>53</v>
      </c>
      <c r="I32" s="2" t="s">
        <v>83</v>
      </c>
      <c r="J32" s="6"/>
      <c r="K32" s="6"/>
      <c r="L32" s="2" t="s">
        <v>61</v>
      </c>
      <c r="M32" s="2" t="s">
        <v>52</v>
      </c>
      <c r="N32" s="2" t="s">
        <v>61</v>
      </c>
      <c r="O32" s="2" t="s">
        <v>52</v>
      </c>
      <c r="P32" s="6"/>
      <c r="Q32" s="2"/>
      <c r="R32" s="2"/>
      <c r="S32" s="2"/>
      <c r="T32" s="1"/>
    </row>
    <row r="33" spans="1:20" ht="22.95" customHeight="1" x14ac:dyDescent="0.3">
      <c r="A33" s="273"/>
      <c r="B33" s="273"/>
      <c r="C33" s="2">
        <v>2</v>
      </c>
      <c r="D33" s="6"/>
      <c r="E33" s="2">
        <v>6</v>
      </c>
      <c r="F33" s="2">
        <v>5.5</v>
      </c>
      <c r="G33" s="6"/>
      <c r="H33" s="2" t="s">
        <v>60</v>
      </c>
      <c r="I33" s="2" t="s">
        <v>82</v>
      </c>
      <c r="J33" s="6"/>
      <c r="K33" s="6"/>
      <c r="L33" s="2" t="s">
        <v>52</v>
      </c>
      <c r="M33" s="2" t="s">
        <v>45</v>
      </c>
      <c r="N33" s="2" t="s">
        <v>52</v>
      </c>
      <c r="O33" s="2" t="s">
        <v>45</v>
      </c>
      <c r="P33" s="6"/>
      <c r="Q33" s="2"/>
      <c r="R33" s="2"/>
      <c r="S33" s="2"/>
      <c r="T33" s="1"/>
    </row>
    <row r="34" spans="1:20" ht="22.95" customHeight="1" x14ac:dyDescent="0.3">
      <c r="A34" s="274"/>
      <c r="B34" s="274"/>
      <c r="C34" s="2">
        <v>3</v>
      </c>
      <c r="D34" s="6"/>
      <c r="E34" s="2">
        <v>5.5</v>
      </c>
      <c r="F34" s="2">
        <v>5</v>
      </c>
      <c r="G34" s="6"/>
      <c r="H34" s="2" t="s">
        <v>53</v>
      </c>
      <c r="I34" s="2" t="s">
        <v>84</v>
      </c>
      <c r="J34" s="6"/>
      <c r="K34" s="6"/>
      <c r="L34" s="2" t="s">
        <v>61</v>
      </c>
      <c r="M34" s="2" t="s">
        <v>52</v>
      </c>
      <c r="N34" s="2" t="s">
        <v>45</v>
      </c>
      <c r="O34" s="2" t="s">
        <v>37</v>
      </c>
      <c r="P34" s="6"/>
      <c r="Q34" s="2"/>
      <c r="R34" s="2"/>
      <c r="S34" s="2"/>
      <c r="T34" s="1"/>
    </row>
  </sheetData>
  <mergeCells count="29">
    <mergeCell ref="A26:A28"/>
    <mergeCell ref="A29:A31"/>
    <mergeCell ref="A32:A34"/>
    <mergeCell ref="A11:A13"/>
    <mergeCell ref="A14:A16"/>
    <mergeCell ref="A17:A19"/>
    <mergeCell ref="A20:A22"/>
    <mergeCell ref="A23:A25"/>
    <mergeCell ref="B29:B31"/>
    <mergeCell ref="B32:B34"/>
    <mergeCell ref="B11:B13"/>
    <mergeCell ref="B14:B16"/>
    <mergeCell ref="B17:B19"/>
    <mergeCell ref="B20:B22"/>
    <mergeCell ref="B23:B25"/>
    <mergeCell ref="B26:B28"/>
    <mergeCell ref="P5:R5"/>
    <mergeCell ref="D6:F6"/>
    <mergeCell ref="G6:I6"/>
    <mergeCell ref="J6:O6"/>
    <mergeCell ref="P6:R6"/>
    <mergeCell ref="G5:I5"/>
    <mergeCell ref="J5:O5"/>
    <mergeCell ref="B8:B10"/>
    <mergeCell ref="A5:A7"/>
    <mergeCell ref="B5:B7"/>
    <mergeCell ref="C5:C7"/>
    <mergeCell ref="D5:F5"/>
    <mergeCell ref="A8:A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05A8-8E3B-4D9D-82E9-DBFEB7D0F3CA}">
  <dimension ref="A1:AQ33"/>
  <sheetViews>
    <sheetView topLeftCell="Q1" zoomScale="76" zoomScaleNormal="115" workbookViewId="0">
      <selection activeCell="AF19" sqref="AF19"/>
    </sheetView>
  </sheetViews>
  <sheetFormatPr defaultRowHeight="13.8" x14ac:dyDescent="0.3"/>
  <cols>
    <col min="1" max="1" width="4" style="7" bestFit="1" customWidth="1"/>
    <col min="2" max="2" width="13.21875" style="7" bestFit="1" customWidth="1"/>
    <col min="3" max="3" width="8.88671875" style="7"/>
    <col min="4" max="4" width="12.6640625" style="7" bestFit="1" customWidth="1"/>
    <col min="5" max="5" width="13.77734375" style="7" bestFit="1" customWidth="1"/>
    <col min="6" max="11" width="8.88671875" style="7"/>
    <col min="12" max="12" width="10.44140625" style="7" bestFit="1" customWidth="1"/>
    <col min="13" max="29" width="8.88671875" style="7"/>
    <col min="30" max="30" width="11.5546875" style="37" bestFit="1" customWidth="1"/>
    <col min="31" max="31" width="12.21875" style="37" bestFit="1" customWidth="1"/>
    <col min="32" max="32" width="11.5546875" style="37" bestFit="1" customWidth="1"/>
    <col min="33" max="33" width="12.21875" style="37" bestFit="1" customWidth="1"/>
    <col min="34" max="39" width="8.88671875" style="7"/>
    <col min="40" max="40" width="8.88671875" style="7" customWidth="1"/>
    <col min="41" max="16384" width="8.88671875" style="7"/>
  </cols>
  <sheetData>
    <row r="1" spans="1:43" customFormat="1" ht="14.4" x14ac:dyDescent="0.3">
      <c r="A1" s="215" t="s">
        <v>0</v>
      </c>
      <c r="B1" s="215" t="s">
        <v>1</v>
      </c>
      <c r="C1" s="215" t="s">
        <v>2</v>
      </c>
      <c r="D1" s="2" t="s">
        <v>88</v>
      </c>
      <c r="E1" s="2" t="s">
        <v>89</v>
      </c>
      <c r="F1" s="275" t="s">
        <v>90</v>
      </c>
      <c r="G1" s="216"/>
      <c r="H1" s="216"/>
      <c r="I1" s="216"/>
      <c r="J1" s="216"/>
      <c r="K1" s="217"/>
      <c r="L1" s="8"/>
      <c r="M1" s="8"/>
      <c r="N1" s="8"/>
      <c r="O1" s="8"/>
      <c r="P1" s="8"/>
      <c r="Q1" s="8"/>
      <c r="R1" s="275" t="s">
        <v>91</v>
      </c>
      <c r="S1" s="216"/>
      <c r="T1" s="216"/>
      <c r="U1" s="216"/>
      <c r="V1" s="216"/>
      <c r="W1" s="217"/>
      <c r="X1" s="9"/>
      <c r="Y1" s="9"/>
      <c r="Z1" s="9"/>
      <c r="AA1" s="9"/>
      <c r="AB1" s="9"/>
      <c r="AC1" s="9"/>
      <c r="AD1" s="2" t="s">
        <v>92</v>
      </c>
      <c r="AE1" s="2" t="s">
        <v>93</v>
      </c>
      <c r="AF1" s="2" t="s">
        <v>92</v>
      </c>
      <c r="AG1" s="2" t="s">
        <v>93</v>
      </c>
      <c r="AH1" s="215" t="s">
        <v>98</v>
      </c>
      <c r="AI1" s="215" t="s">
        <v>99</v>
      </c>
      <c r="AJ1" s="215" t="s">
        <v>100</v>
      </c>
      <c r="AK1" s="215" t="s">
        <v>101</v>
      </c>
      <c r="AL1" s="215" t="s">
        <v>102</v>
      </c>
      <c r="AM1" s="215" t="s">
        <v>102</v>
      </c>
      <c r="AN1" s="215" t="s">
        <v>102</v>
      </c>
      <c r="AO1" s="282" t="s">
        <v>105</v>
      </c>
      <c r="AP1" s="282" t="s">
        <v>106</v>
      </c>
      <c r="AQ1" s="282" t="s">
        <v>107</v>
      </c>
    </row>
    <row r="2" spans="1:43" customFormat="1" ht="14.4" x14ac:dyDescent="0.3">
      <c r="A2" s="215"/>
      <c r="B2" s="215"/>
      <c r="C2" s="215"/>
      <c r="D2" s="2" t="s">
        <v>3</v>
      </c>
      <c r="E2" s="2" t="s">
        <v>3</v>
      </c>
      <c r="F2" s="275" t="s">
        <v>3</v>
      </c>
      <c r="G2" s="216"/>
      <c r="H2" s="216"/>
      <c r="I2" s="216"/>
      <c r="J2" s="216"/>
      <c r="K2" s="217"/>
      <c r="L2" s="8"/>
      <c r="M2" s="8"/>
      <c r="N2" s="8"/>
      <c r="O2" s="8"/>
      <c r="P2" s="8"/>
      <c r="Q2" s="8"/>
      <c r="R2" s="275" t="s">
        <v>3</v>
      </c>
      <c r="S2" s="216"/>
      <c r="T2" s="216"/>
      <c r="U2" s="216"/>
      <c r="V2" s="216"/>
      <c r="W2" s="217"/>
      <c r="X2" s="9"/>
      <c r="Y2" s="9"/>
      <c r="Z2" s="9"/>
      <c r="AA2" s="9"/>
      <c r="AB2" s="9"/>
      <c r="AC2" s="9"/>
      <c r="AD2" s="2" t="s">
        <v>104</v>
      </c>
      <c r="AE2" s="2" t="s">
        <v>104</v>
      </c>
      <c r="AF2" s="2" t="s">
        <v>103</v>
      </c>
      <c r="AG2" s="2" t="s">
        <v>103</v>
      </c>
      <c r="AH2" s="215"/>
      <c r="AI2" s="215"/>
      <c r="AJ2" s="215"/>
      <c r="AK2" s="215"/>
      <c r="AL2" s="215"/>
      <c r="AM2" s="215"/>
      <c r="AN2" s="215"/>
      <c r="AO2" s="282"/>
      <c r="AP2" s="282"/>
      <c r="AQ2" s="282"/>
    </row>
    <row r="3" spans="1:43" customFormat="1" ht="14.4" x14ac:dyDescent="0.3">
      <c r="A3" s="215"/>
      <c r="B3" s="215"/>
      <c r="C3" s="215"/>
      <c r="D3" s="2">
        <v>1</v>
      </c>
      <c r="E3" s="2">
        <v>1</v>
      </c>
      <c r="F3" s="275">
        <v>6</v>
      </c>
      <c r="G3" s="217"/>
      <c r="H3" s="275">
        <v>7</v>
      </c>
      <c r="I3" s="217"/>
      <c r="J3" s="275">
        <v>8</v>
      </c>
      <c r="K3" s="217"/>
      <c r="L3" s="8"/>
      <c r="M3" s="8"/>
      <c r="N3" s="8"/>
      <c r="O3" s="8"/>
      <c r="P3" s="8"/>
      <c r="Q3" s="8"/>
      <c r="R3" s="275">
        <v>6</v>
      </c>
      <c r="S3" s="217"/>
      <c r="T3" s="275">
        <v>7</v>
      </c>
      <c r="U3" s="217"/>
      <c r="V3" s="275">
        <v>8</v>
      </c>
      <c r="W3" s="217"/>
      <c r="X3" s="9"/>
      <c r="Y3" s="9"/>
      <c r="Z3" s="9"/>
      <c r="AA3" s="9"/>
      <c r="AB3" s="9"/>
      <c r="AC3" s="9"/>
      <c r="AD3" s="2">
        <v>1</v>
      </c>
      <c r="AE3" s="2">
        <v>1</v>
      </c>
      <c r="AF3" s="2">
        <v>1</v>
      </c>
      <c r="AG3" s="2">
        <v>1</v>
      </c>
      <c r="AH3" s="215"/>
      <c r="AI3" s="215"/>
      <c r="AJ3" s="215"/>
      <c r="AK3" s="215"/>
      <c r="AL3" s="215"/>
      <c r="AM3" s="215"/>
      <c r="AN3" s="215"/>
      <c r="AO3" s="282"/>
      <c r="AP3" s="282"/>
      <c r="AQ3" s="282"/>
    </row>
    <row r="4" spans="1:43" s="11" customFormat="1" ht="22.95" customHeight="1" x14ac:dyDescent="0.3">
      <c r="A4" s="269">
        <v>1</v>
      </c>
      <c r="B4" s="269" t="s">
        <v>11</v>
      </c>
      <c r="C4" s="10">
        <v>1</v>
      </c>
      <c r="D4" s="10">
        <v>9.9600000000000009</v>
      </c>
      <c r="E4" s="10">
        <v>8.7899999999999991</v>
      </c>
      <c r="F4" s="269">
        <v>55</v>
      </c>
      <c r="G4" s="269">
        <v>42</v>
      </c>
      <c r="H4" s="269">
        <v>8</v>
      </c>
      <c r="I4" s="269">
        <v>4</v>
      </c>
      <c r="J4" s="269">
        <v>2</v>
      </c>
      <c r="K4" s="269">
        <v>1</v>
      </c>
      <c r="L4" s="269" t="s">
        <v>115</v>
      </c>
      <c r="M4" s="269" t="s">
        <v>124</v>
      </c>
      <c r="N4" s="269" t="s">
        <v>130</v>
      </c>
      <c r="O4" s="269" t="s">
        <v>120</v>
      </c>
      <c r="P4" s="269" t="s">
        <v>138</v>
      </c>
      <c r="Q4" s="269" t="s">
        <v>143</v>
      </c>
      <c r="R4" s="269">
        <v>3</v>
      </c>
      <c r="S4" s="269">
        <v>5</v>
      </c>
      <c r="T4" s="269">
        <v>79</v>
      </c>
      <c r="U4" s="269">
        <v>49</v>
      </c>
      <c r="V4" s="269">
        <v>3</v>
      </c>
      <c r="W4" s="269">
        <v>45</v>
      </c>
      <c r="X4" s="269" t="s">
        <v>144</v>
      </c>
      <c r="Y4" s="269" t="s">
        <v>151</v>
      </c>
      <c r="Z4" s="269" t="s">
        <v>158</v>
      </c>
      <c r="AA4" s="269" t="s">
        <v>164</v>
      </c>
      <c r="AB4" s="269" t="s">
        <v>139</v>
      </c>
      <c r="AC4" s="269" t="s">
        <v>168</v>
      </c>
      <c r="AD4" s="218">
        <v>3.5000000000000003E-2</v>
      </c>
      <c r="AE4" s="28">
        <v>0.48699999999999999</v>
      </c>
      <c r="AF4" s="28">
        <v>0.08</v>
      </c>
      <c r="AG4" s="28">
        <v>6.8000000000000005E-2</v>
      </c>
      <c r="AH4" s="10">
        <f t="shared" ref="AH4:AH30" si="0">AK4-D4</f>
        <v>0.23999999999999844</v>
      </c>
      <c r="AI4" s="10">
        <f t="shared" ref="AI4:AI30" si="1">AK4-E4</f>
        <v>1.4100000000000001</v>
      </c>
      <c r="AJ4" s="10">
        <f t="shared" ref="AJ4:AJ30" si="2">D4-E4</f>
        <v>1.1700000000000017</v>
      </c>
      <c r="AK4" s="10">
        <v>10.199999999999999</v>
      </c>
      <c r="AL4" s="269">
        <f>AVERAGE(AH4,AH5,AH6)</f>
        <v>0.41999999999999876</v>
      </c>
      <c r="AM4" s="279">
        <f>AVERAGE(AI4,AI5,AI6)</f>
        <v>1.2166666666666661</v>
      </c>
      <c r="AN4" s="279">
        <f>AVERAGE(AJ4,AJ5,AJ6)</f>
        <v>0.79666666666666741</v>
      </c>
      <c r="AO4" s="279">
        <f>AVERAGE(AE4,AE5,AE6)</f>
        <v>0.35033333333333333</v>
      </c>
      <c r="AP4" s="279">
        <f t="shared" ref="AP4:AQ4" si="3">AVERAGE(AF4,AF5,AF6)</f>
        <v>7.3666666666666672E-2</v>
      </c>
      <c r="AQ4" s="279">
        <f t="shared" si="3"/>
        <v>9.7333333333333341E-2</v>
      </c>
    </row>
    <row r="5" spans="1:43" s="11" customFormat="1" ht="22.95" customHeight="1" x14ac:dyDescent="0.3">
      <c r="A5" s="270"/>
      <c r="B5" s="270"/>
      <c r="C5" s="10">
        <v>2</v>
      </c>
      <c r="D5" s="10">
        <v>9.7100000000000009</v>
      </c>
      <c r="E5" s="10">
        <v>9.09</v>
      </c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19"/>
      <c r="AE5" s="41">
        <v>0.28999999999999998</v>
      </c>
      <c r="AF5" s="28">
        <v>0.06</v>
      </c>
      <c r="AG5" s="28">
        <v>8.5000000000000006E-2</v>
      </c>
      <c r="AH5" s="10">
        <f t="shared" si="0"/>
        <v>0.48999999999999844</v>
      </c>
      <c r="AI5" s="10">
        <f t="shared" si="1"/>
        <v>1.1099999999999994</v>
      </c>
      <c r="AJ5" s="10">
        <f t="shared" si="2"/>
        <v>0.62000000000000099</v>
      </c>
      <c r="AK5" s="10">
        <v>10.199999999999999</v>
      </c>
      <c r="AL5" s="270"/>
      <c r="AM5" s="280"/>
      <c r="AN5" s="280"/>
      <c r="AO5" s="280"/>
      <c r="AP5" s="280"/>
      <c r="AQ5" s="280"/>
    </row>
    <row r="6" spans="1:43" s="11" customFormat="1" ht="22.95" customHeight="1" x14ac:dyDescent="0.3">
      <c r="A6" s="271"/>
      <c r="B6" s="271"/>
      <c r="C6" s="10">
        <v>3</v>
      </c>
      <c r="D6" s="10">
        <v>9.67</v>
      </c>
      <c r="E6" s="10">
        <v>9.07</v>
      </c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20"/>
      <c r="AE6" s="28">
        <v>0.27400000000000002</v>
      </c>
      <c r="AF6" s="28">
        <v>8.1000000000000003E-2</v>
      </c>
      <c r="AG6" s="28">
        <v>0.13900000000000001</v>
      </c>
      <c r="AH6" s="10">
        <f t="shared" si="0"/>
        <v>0.52999999999999936</v>
      </c>
      <c r="AI6" s="10">
        <f t="shared" si="1"/>
        <v>1.129999999999999</v>
      </c>
      <c r="AJ6" s="10">
        <f t="shared" si="2"/>
        <v>0.59999999999999964</v>
      </c>
      <c r="AK6" s="10">
        <v>10.199999999999999</v>
      </c>
      <c r="AL6" s="271"/>
      <c r="AM6" s="281"/>
      <c r="AN6" s="281"/>
      <c r="AO6" s="281"/>
      <c r="AP6" s="281"/>
      <c r="AQ6" s="281"/>
    </row>
    <row r="7" spans="1:43" s="13" customFormat="1" ht="22.95" customHeight="1" x14ac:dyDescent="0.3">
      <c r="A7" s="266">
        <v>2</v>
      </c>
      <c r="B7" s="266" t="s">
        <v>12</v>
      </c>
      <c r="C7" s="12">
        <v>1</v>
      </c>
      <c r="D7" s="12">
        <v>9.8800000000000008</v>
      </c>
      <c r="E7" s="12">
        <v>8.94</v>
      </c>
      <c r="F7" s="266" t="s">
        <v>97</v>
      </c>
      <c r="G7" s="266">
        <v>32</v>
      </c>
      <c r="H7" s="266">
        <v>6</v>
      </c>
      <c r="I7" s="266">
        <v>4</v>
      </c>
      <c r="J7" s="266">
        <v>2</v>
      </c>
      <c r="K7" s="266">
        <v>1</v>
      </c>
      <c r="L7" s="269" t="s">
        <v>116</v>
      </c>
      <c r="M7" s="269" t="s">
        <v>125</v>
      </c>
      <c r="N7" s="269" t="s">
        <v>131</v>
      </c>
      <c r="O7" s="269" t="s">
        <v>120</v>
      </c>
      <c r="P7" s="269" t="s">
        <v>138</v>
      </c>
      <c r="Q7" s="269" t="s">
        <v>143</v>
      </c>
      <c r="R7" s="266">
        <v>2</v>
      </c>
      <c r="S7" s="266">
        <v>2</v>
      </c>
      <c r="T7" s="266">
        <v>15</v>
      </c>
      <c r="U7" s="266">
        <v>2</v>
      </c>
      <c r="V7" s="266">
        <v>2</v>
      </c>
      <c r="W7" s="266">
        <v>3</v>
      </c>
      <c r="X7" s="269" t="s">
        <v>122</v>
      </c>
      <c r="Y7" s="269" t="s">
        <v>122</v>
      </c>
      <c r="Z7" s="269" t="s">
        <v>159</v>
      </c>
      <c r="AA7" s="269" t="s">
        <v>136</v>
      </c>
      <c r="AB7" s="269" t="s">
        <v>138</v>
      </c>
      <c r="AC7" s="269" t="s">
        <v>139</v>
      </c>
      <c r="AD7" s="221">
        <v>0.13900000000000001</v>
      </c>
      <c r="AE7" s="29">
        <v>0.42099999999999999</v>
      </c>
      <c r="AF7" s="29">
        <v>7.8E-2</v>
      </c>
      <c r="AG7" s="29">
        <v>0.10299999999999999</v>
      </c>
      <c r="AH7" s="12">
        <f t="shared" si="0"/>
        <v>0.31999999999999851</v>
      </c>
      <c r="AI7" s="12">
        <f t="shared" si="1"/>
        <v>1.2599999999999998</v>
      </c>
      <c r="AJ7" s="12">
        <f t="shared" si="2"/>
        <v>0.94000000000000128</v>
      </c>
      <c r="AK7" s="12">
        <v>10.199999999999999</v>
      </c>
      <c r="AL7" s="279">
        <f t="shared" ref="AL7:AN7" si="4">AVERAGE(AH7,AH8,AH9)</f>
        <v>0.70333333333333259</v>
      </c>
      <c r="AM7" s="269">
        <f t="shared" si="4"/>
        <v>1.3599999999999994</v>
      </c>
      <c r="AN7" s="279">
        <f t="shared" si="4"/>
        <v>0.65666666666666684</v>
      </c>
      <c r="AO7" s="279">
        <f t="shared" ref="AO7" si="5">AVERAGE(AE7,AE8,AE9)</f>
        <v>0.16766666666666666</v>
      </c>
      <c r="AP7" s="279">
        <f t="shared" ref="AP7" si="6">AVERAGE(AF7,AF8,AF9)</f>
        <v>8.9666666666666672E-2</v>
      </c>
      <c r="AQ7" s="279">
        <f t="shared" ref="AQ7" si="7">AVERAGE(AG7,AG8,AG9)</f>
        <v>8.5000000000000006E-2</v>
      </c>
    </row>
    <row r="8" spans="1:43" s="13" customFormat="1" ht="22.95" customHeight="1" x14ac:dyDescent="0.3">
      <c r="A8" s="267"/>
      <c r="B8" s="267"/>
      <c r="C8" s="12">
        <v>2</v>
      </c>
      <c r="D8" s="12">
        <v>9.5399999999999991</v>
      </c>
      <c r="E8" s="12">
        <v>8.82</v>
      </c>
      <c r="F8" s="267"/>
      <c r="G8" s="267"/>
      <c r="H8" s="267"/>
      <c r="I8" s="267"/>
      <c r="J8" s="267"/>
      <c r="K8" s="267"/>
      <c r="L8" s="270"/>
      <c r="M8" s="270"/>
      <c r="N8" s="270"/>
      <c r="O8" s="270"/>
      <c r="P8" s="270"/>
      <c r="Q8" s="270"/>
      <c r="R8" s="267"/>
      <c r="S8" s="267"/>
      <c r="T8" s="267"/>
      <c r="U8" s="267"/>
      <c r="V8" s="267"/>
      <c r="W8" s="267"/>
      <c r="X8" s="270"/>
      <c r="Y8" s="270"/>
      <c r="Z8" s="270"/>
      <c r="AA8" s="270"/>
      <c r="AB8" s="270"/>
      <c r="AC8" s="270"/>
      <c r="AD8" s="222"/>
      <c r="AE8" s="29">
        <v>1.2999999999999999E-2</v>
      </c>
      <c r="AF8" s="29">
        <v>0.112</v>
      </c>
      <c r="AG8" s="29">
        <v>5.1999999999999998E-2</v>
      </c>
      <c r="AH8" s="12">
        <f t="shared" si="0"/>
        <v>0.66000000000000014</v>
      </c>
      <c r="AI8" s="12">
        <f t="shared" si="1"/>
        <v>1.379999999999999</v>
      </c>
      <c r="AJ8" s="12">
        <f t="shared" si="2"/>
        <v>0.71999999999999886</v>
      </c>
      <c r="AK8" s="12">
        <v>10.199999999999999</v>
      </c>
      <c r="AL8" s="280"/>
      <c r="AM8" s="270"/>
      <c r="AN8" s="280"/>
      <c r="AO8" s="280"/>
      <c r="AP8" s="280"/>
      <c r="AQ8" s="280"/>
    </row>
    <row r="9" spans="1:43" s="13" customFormat="1" ht="22.95" customHeight="1" x14ac:dyDescent="0.3">
      <c r="A9" s="268"/>
      <c r="B9" s="268"/>
      <c r="C9" s="12">
        <v>3</v>
      </c>
      <c r="D9" s="12">
        <v>9.07</v>
      </c>
      <c r="E9" s="12">
        <v>8.76</v>
      </c>
      <c r="F9" s="268"/>
      <c r="G9" s="268"/>
      <c r="H9" s="268"/>
      <c r="I9" s="268"/>
      <c r="J9" s="268"/>
      <c r="K9" s="268"/>
      <c r="L9" s="271"/>
      <c r="M9" s="271"/>
      <c r="N9" s="271"/>
      <c r="O9" s="271"/>
      <c r="P9" s="271"/>
      <c r="Q9" s="271"/>
      <c r="R9" s="268"/>
      <c r="S9" s="268"/>
      <c r="T9" s="268"/>
      <c r="U9" s="268"/>
      <c r="V9" s="268"/>
      <c r="W9" s="268"/>
      <c r="X9" s="271"/>
      <c r="Y9" s="271"/>
      <c r="Z9" s="271"/>
      <c r="AA9" s="271"/>
      <c r="AB9" s="271"/>
      <c r="AC9" s="271"/>
      <c r="AD9" s="223"/>
      <c r="AE9" s="29">
        <v>6.9000000000000006E-2</v>
      </c>
      <c r="AF9" s="29">
        <v>7.9000000000000001E-2</v>
      </c>
      <c r="AG9" s="29">
        <v>0.1</v>
      </c>
      <c r="AH9" s="12">
        <f t="shared" si="0"/>
        <v>1.129999999999999</v>
      </c>
      <c r="AI9" s="12">
        <f t="shared" si="1"/>
        <v>1.4399999999999995</v>
      </c>
      <c r="AJ9" s="12">
        <f t="shared" si="2"/>
        <v>0.3100000000000005</v>
      </c>
      <c r="AK9" s="12">
        <v>10.199999999999999</v>
      </c>
      <c r="AL9" s="281"/>
      <c r="AM9" s="271"/>
      <c r="AN9" s="281"/>
      <c r="AO9" s="281"/>
      <c r="AP9" s="281"/>
      <c r="AQ9" s="281"/>
    </row>
    <row r="10" spans="1:43" s="15" customFormat="1" ht="22.95" customHeight="1" x14ac:dyDescent="0.3">
      <c r="A10" s="257">
        <v>3</v>
      </c>
      <c r="B10" s="257" t="s">
        <v>13</v>
      </c>
      <c r="C10" s="14">
        <v>1</v>
      </c>
      <c r="D10" s="14">
        <v>10.17</v>
      </c>
      <c r="E10" s="14">
        <v>8.64</v>
      </c>
      <c r="F10" s="257" t="s">
        <v>96</v>
      </c>
      <c r="G10" s="257">
        <v>71</v>
      </c>
      <c r="H10" s="257">
        <v>9</v>
      </c>
      <c r="I10" s="257">
        <v>4</v>
      </c>
      <c r="J10" s="257">
        <v>1</v>
      </c>
      <c r="K10" s="257">
        <v>2</v>
      </c>
      <c r="L10" s="269" t="s">
        <v>117</v>
      </c>
      <c r="M10" s="269" t="s">
        <v>126</v>
      </c>
      <c r="N10" s="269" t="s">
        <v>133</v>
      </c>
      <c r="O10" s="269" t="s">
        <v>120</v>
      </c>
      <c r="P10" s="269" t="s">
        <v>143</v>
      </c>
      <c r="Q10" s="269" t="s">
        <v>138</v>
      </c>
      <c r="R10" s="257">
        <v>22</v>
      </c>
      <c r="S10" s="257">
        <v>19</v>
      </c>
      <c r="T10" s="257">
        <v>7</v>
      </c>
      <c r="U10" s="257">
        <v>12</v>
      </c>
      <c r="V10" s="257">
        <v>3</v>
      </c>
      <c r="W10" s="257">
        <v>5</v>
      </c>
      <c r="X10" s="269" t="s">
        <v>145</v>
      </c>
      <c r="Y10" s="269" t="s">
        <v>152</v>
      </c>
      <c r="Z10" s="269" t="s">
        <v>132</v>
      </c>
      <c r="AA10" s="269" t="s">
        <v>165</v>
      </c>
      <c r="AB10" s="269" t="s">
        <v>139</v>
      </c>
      <c r="AC10" s="269" t="s">
        <v>137</v>
      </c>
      <c r="AD10" s="224">
        <v>0.42799999999999999</v>
      </c>
      <c r="AE10" s="30">
        <v>0.158</v>
      </c>
      <c r="AF10" s="30">
        <v>0.111</v>
      </c>
      <c r="AG10" s="30">
        <v>0.11</v>
      </c>
      <c r="AH10" s="14">
        <f t="shared" si="0"/>
        <v>2.9999999999999361E-2</v>
      </c>
      <c r="AI10" s="14">
        <f t="shared" si="1"/>
        <v>1.5599999999999987</v>
      </c>
      <c r="AJ10" s="14">
        <f t="shared" si="2"/>
        <v>1.5299999999999994</v>
      </c>
      <c r="AK10" s="14">
        <v>10.199999999999999</v>
      </c>
      <c r="AL10" s="269">
        <f t="shared" ref="AL10:AN10" si="8">AVERAGE(AH10,AH11,AH12)</f>
        <v>0.32999999999999891</v>
      </c>
      <c r="AM10" s="279">
        <f t="shared" si="8"/>
        <v>1.4933333333333323</v>
      </c>
      <c r="AN10" s="279">
        <f t="shared" si="8"/>
        <v>1.1633333333333333</v>
      </c>
      <c r="AO10" s="279">
        <f t="shared" ref="AO10" si="9">AVERAGE(AE10,AE11,AE12)</f>
        <v>0.10433333333333333</v>
      </c>
      <c r="AP10" s="279">
        <f t="shared" ref="AP10" si="10">AVERAGE(AF10,AF11,AF12)</f>
        <v>9.9999999999999992E-2</v>
      </c>
      <c r="AQ10" s="279">
        <f t="shared" ref="AQ10" si="11">AVERAGE(AG10,AG11,AG12)</f>
        <v>0.11433333333333333</v>
      </c>
    </row>
    <row r="11" spans="1:43" s="15" customFormat="1" ht="22.95" customHeight="1" x14ac:dyDescent="0.3">
      <c r="A11" s="258"/>
      <c r="B11" s="258"/>
      <c r="C11" s="14">
        <v>2</v>
      </c>
      <c r="D11" s="14">
        <v>9.7100000000000009</v>
      </c>
      <c r="E11" s="14">
        <v>8.85</v>
      </c>
      <c r="F11" s="258"/>
      <c r="G11" s="258"/>
      <c r="H11" s="258"/>
      <c r="I11" s="258"/>
      <c r="J11" s="258"/>
      <c r="K11" s="258"/>
      <c r="L11" s="270"/>
      <c r="M11" s="270"/>
      <c r="N11" s="270"/>
      <c r="O11" s="270"/>
      <c r="P11" s="270"/>
      <c r="Q11" s="270"/>
      <c r="R11" s="258"/>
      <c r="S11" s="258"/>
      <c r="T11" s="258"/>
      <c r="U11" s="258"/>
      <c r="V11" s="258"/>
      <c r="W11" s="258"/>
      <c r="X11" s="270"/>
      <c r="Y11" s="270"/>
      <c r="Z11" s="270"/>
      <c r="AA11" s="270"/>
      <c r="AB11" s="270"/>
      <c r="AC11" s="270"/>
      <c r="AD11" s="225"/>
      <c r="AE11" s="30">
        <v>0.104</v>
      </c>
      <c r="AF11" s="30">
        <v>0.121</v>
      </c>
      <c r="AG11" s="30">
        <v>0.13</v>
      </c>
      <c r="AH11" s="14">
        <f t="shared" si="0"/>
        <v>0.48999999999999844</v>
      </c>
      <c r="AI11" s="14">
        <f t="shared" si="1"/>
        <v>1.3499999999999996</v>
      </c>
      <c r="AJ11" s="14">
        <f t="shared" si="2"/>
        <v>0.86000000000000121</v>
      </c>
      <c r="AK11" s="14">
        <v>10.199999999999999</v>
      </c>
      <c r="AL11" s="270"/>
      <c r="AM11" s="280"/>
      <c r="AN11" s="280"/>
      <c r="AO11" s="280"/>
      <c r="AP11" s="280"/>
      <c r="AQ11" s="280"/>
    </row>
    <row r="12" spans="1:43" s="15" customFormat="1" ht="22.95" customHeight="1" x14ac:dyDescent="0.3">
      <c r="A12" s="259"/>
      <c r="B12" s="259"/>
      <c r="C12" s="14">
        <v>3</v>
      </c>
      <c r="D12" s="14">
        <v>9.73</v>
      </c>
      <c r="E12" s="14">
        <v>8.6300000000000008</v>
      </c>
      <c r="F12" s="259"/>
      <c r="G12" s="259"/>
      <c r="H12" s="259"/>
      <c r="I12" s="259"/>
      <c r="J12" s="259"/>
      <c r="K12" s="259"/>
      <c r="L12" s="271"/>
      <c r="M12" s="271"/>
      <c r="N12" s="271"/>
      <c r="O12" s="271"/>
      <c r="P12" s="271"/>
      <c r="Q12" s="271"/>
      <c r="R12" s="259"/>
      <c r="S12" s="259"/>
      <c r="T12" s="259"/>
      <c r="U12" s="259"/>
      <c r="V12" s="259"/>
      <c r="W12" s="259"/>
      <c r="X12" s="271"/>
      <c r="Y12" s="271"/>
      <c r="Z12" s="271"/>
      <c r="AA12" s="271"/>
      <c r="AB12" s="271"/>
      <c r="AC12" s="271"/>
      <c r="AD12" s="226"/>
      <c r="AE12" s="30">
        <v>5.0999999999999997E-2</v>
      </c>
      <c r="AF12" s="30">
        <v>6.8000000000000005E-2</v>
      </c>
      <c r="AG12" s="30">
        <v>0.10299999999999999</v>
      </c>
      <c r="AH12" s="14">
        <f t="shared" si="0"/>
        <v>0.46999999999999886</v>
      </c>
      <c r="AI12" s="14">
        <f t="shared" si="1"/>
        <v>1.5699999999999985</v>
      </c>
      <c r="AJ12" s="14">
        <f t="shared" si="2"/>
        <v>1.0999999999999996</v>
      </c>
      <c r="AK12" s="14">
        <v>10.199999999999999</v>
      </c>
      <c r="AL12" s="271"/>
      <c r="AM12" s="281"/>
      <c r="AN12" s="281"/>
      <c r="AO12" s="281"/>
      <c r="AP12" s="281"/>
      <c r="AQ12" s="281"/>
    </row>
    <row r="13" spans="1:43" s="17" customFormat="1" ht="22.8" customHeight="1" x14ac:dyDescent="0.3">
      <c r="A13" s="260">
        <v>4</v>
      </c>
      <c r="B13" s="260" t="s">
        <v>14</v>
      </c>
      <c r="C13" s="16">
        <v>1</v>
      </c>
      <c r="D13" s="16">
        <v>9.64</v>
      </c>
      <c r="E13" s="16">
        <v>8.73</v>
      </c>
      <c r="F13" s="260">
        <v>8</v>
      </c>
      <c r="G13" s="260">
        <v>8</v>
      </c>
      <c r="H13" s="260">
        <v>3</v>
      </c>
      <c r="I13" s="260">
        <v>2</v>
      </c>
      <c r="J13" s="260">
        <v>1</v>
      </c>
      <c r="K13" s="260">
        <v>1</v>
      </c>
      <c r="L13" s="269" t="s">
        <v>118</v>
      </c>
      <c r="M13" s="269" t="s">
        <v>118</v>
      </c>
      <c r="N13" s="269" t="s">
        <v>134</v>
      </c>
      <c r="O13" s="269" t="s">
        <v>136</v>
      </c>
      <c r="P13" s="269" t="s">
        <v>143</v>
      </c>
      <c r="Q13" s="269" t="s">
        <v>143</v>
      </c>
      <c r="R13" s="276">
        <v>175</v>
      </c>
      <c r="S13" s="276">
        <v>155</v>
      </c>
      <c r="T13" s="260">
        <v>26</v>
      </c>
      <c r="U13" s="260">
        <v>48</v>
      </c>
      <c r="V13" s="260">
        <v>17</v>
      </c>
      <c r="W13" s="260">
        <v>54</v>
      </c>
      <c r="X13" s="269" t="s">
        <v>146</v>
      </c>
      <c r="Y13" s="269" t="s">
        <v>153</v>
      </c>
      <c r="Z13" s="269" t="s">
        <v>160</v>
      </c>
      <c r="AA13" s="269" t="s">
        <v>166</v>
      </c>
      <c r="AB13" s="269" t="s">
        <v>169</v>
      </c>
      <c r="AC13" s="269" t="s">
        <v>170</v>
      </c>
      <c r="AD13" s="227">
        <v>0.53400000000000003</v>
      </c>
      <c r="AE13" s="31">
        <v>0.29299999999999998</v>
      </c>
      <c r="AF13" s="31">
        <v>0.09</v>
      </c>
      <c r="AG13" s="31">
        <v>0.127</v>
      </c>
      <c r="AH13" s="16">
        <f t="shared" si="0"/>
        <v>0.55999999999999872</v>
      </c>
      <c r="AI13" s="16">
        <f t="shared" si="1"/>
        <v>1.4699999999999989</v>
      </c>
      <c r="AJ13" s="16">
        <f t="shared" si="2"/>
        <v>0.91000000000000014</v>
      </c>
      <c r="AK13" s="16">
        <v>10.199999999999999</v>
      </c>
      <c r="AL13" s="279">
        <f>AVERAGE(AH13,AH14,AH15)</f>
        <v>0.57666666666666566</v>
      </c>
      <c r="AM13" s="269">
        <f>AVERAGE(AI13,AI14,AI15)</f>
        <v>1.4499999999999986</v>
      </c>
      <c r="AN13" s="279">
        <f>AVERAGE(AJ13,AJ14,AJ15)</f>
        <v>0.87333333333333307</v>
      </c>
      <c r="AO13" s="279">
        <f t="shared" ref="AO13" si="12">AVERAGE(AE13,AE14,AE15)</f>
        <v>0.23899999999999999</v>
      </c>
      <c r="AP13" s="279">
        <f t="shared" ref="AP13" si="13">AVERAGE(AF13,AF14,AF15)</f>
        <v>0.105</v>
      </c>
      <c r="AQ13" s="279">
        <f t="shared" ref="AQ13" si="14">AVERAGE(AG13,AG14,AG15)</f>
        <v>8.9666666666666672E-2</v>
      </c>
    </row>
    <row r="14" spans="1:43" s="17" customFormat="1" ht="22.95" customHeight="1" x14ac:dyDescent="0.3">
      <c r="A14" s="261"/>
      <c r="B14" s="261"/>
      <c r="C14" s="16">
        <v>2</v>
      </c>
      <c r="D14" s="16">
        <v>9.68</v>
      </c>
      <c r="E14" s="16">
        <v>8.6300000000000008</v>
      </c>
      <c r="F14" s="261"/>
      <c r="G14" s="261"/>
      <c r="H14" s="261"/>
      <c r="I14" s="261"/>
      <c r="J14" s="261"/>
      <c r="K14" s="261"/>
      <c r="L14" s="270"/>
      <c r="M14" s="270"/>
      <c r="N14" s="270"/>
      <c r="O14" s="270"/>
      <c r="P14" s="270"/>
      <c r="Q14" s="270"/>
      <c r="R14" s="277"/>
      <c r="S14" s="277"/>
      <c r="T14" s="261"/>
      <c r="U14" s="261"/>
      <c r="V14" s="261"/>
      <c r="W14" s="261"/>
      <c r="X14" s="270"/>
      <c r="Y14" s="270"/>
      <c r="Z14" s="270"/>
      <c r="AA14" s="270"/>
      <c r="AB14" s="270"/>
      <c r="AC14" s="270"/>
      <c r="AD14" s="228"/>
      <c r="AE14" s="39">
        <v>0.22</v>
      </c>
      <c r="AF14" s="31">
        <v>0.113</v>
      </c>
      <c r="AG14" s="31">
        <v>7.6999999999999999E-2</v>
      </c>
      <c r="AH14" s="16">
        <f t="shared" si="0"/>
        <v>0.51999999999999957</v>
      </c>
      <c r="AI14" s="16">
        <f t="shared" si="1"/>
        <v>1.5699999999999985</v>
      </c>
      <c r="AJ14" s="16">
        <f t="shared" si="2"/>
        <v>1.0499999999999989</v>
      </c>
      <c r="AK14" s="16">
        <v>10.199999999999999</v>
      </c>
      <c r="AL14" s="280"/>
      <c r="AM14" s="270"/>
      <c r="AN14" s="280"/>
      <c r="AO14" s="280"/>
      <c r="AP14" s="280"/>
      <c r="AQ14" s="280"/>
    </row>
    <row r="15" spans="1:43" s="17" customFormat="1" ht="22.95" customHeight="1" x14ac:dyDescent="0.3">
      <c r="A15" s="262"/>
      <c r="B15" s="262"/>
      <c r="C15" s="16">
        <v>3</v>
      </c>
      <c r="D15" s="16">
        <v>9.5500000000000007</v>
      </c>
      <c r="E15" s="16">
        <v>8.89</v>
      </c>
      <c r="F15" s="262"/>
      <c r="G15" s="262"/>
      <c r="H15" s="262"/>
      <c r="I15" s="262"/>
      <c r="J15" s="262"/>
      <c r="K15" s="262"/>
      <c r="L15" s="271"/>
      <c r="M15" s="271"/>
      <c r="N15" s="271"/>
      <c r="O15" s="271"/>
      <c r="P15" s="271"/>
      <c r="Q15" s="271"/>
      <c r="R15" s="278"/>
      <c r="S15" s="278"/>
      <c r="T15" s="262"/>
      <c r="U15" s="262"/>
      <c r="V15" s="262"/>
      <c r="W15" s="262"/>
      <c r="X15" s="271"/>
      <c r="Y15" s="271"/>
      <c r="Z15" s="271"/>
      <c r="AA15" s="271"/>
      <c r="AB15" s="271"/>
      <c r="AC15" s="271"/>
      <c r="AD15" s="229"/>
      <c r="AE15" s="31">
        <v>0.20399999999999999</v>
      </c>
      <c r="AF15" s="31">
        <v>0.112</v>
      </c>
      <c r="AG15" s="31">
        <v>6.5000000000000002E-2</v>
      </c>
      <c r="AH15" s="16">
        <f t="shared" si="0"/>
        <v>0.64999999999999858</v>
      </c>
      <c r="AI15" s="16">
        <f t="shared" si="1"/>
        <v>1.3099999999999987</v>
      </c>
      <c r="AJ15" s="16">
        <f t="shared" si="2"/>
        <v>0.66000000000000014</v>
      </c>
      <c r="AK15" s="16">
        <v>10.199999999999999</v>
      </c>
      <c r="AL15" s="281"/>
      <c r="AM15" s="271"/>
      <c r="AN15" s="281"/>
      <c r="AO15" s="281"/>
      <c r="AP15" s="281"/>
      <c r="AQ15" s="281"/>
    </row>
    <row r="16" spans="1:43" s="19" customFormat="1" ht="22.95" customHeight="1" x14ac:dyDescent="0.3">
      <c r="A16" s="263">
        <v>5</v>
      </c>
      <c r="B16" s="263" t="s">
        <v>15</v>
      </c>
      <c r="C16" s="18">
        <v>1</v>
      </c>
      <c r="D16" s="18">
        <v>9.73</v>
      </c>
      <c r="E16" s="18">
        <v>8.6300000000000008</v>
      </c>
      <c r="F16" s="263">
        <v>6</v>
      </c>
      <c r="G16" s="263">
        <v>7</v>
      </c>
      <c r="H16" s="263">
        <v>4</v>
      </c>
      <c r="I16" s="263">
        <v>3</v>
      </c>
      <c r="J16" s="263">
        <v>2</v>
      </c>
      <c r="K16" s="263">
        <v>2</v>
      </c>
      <c r="L16" s="269" t="s">
        <v>119</v>
      </c>
      <c r="M16" s="269" t="s">
        <v>127</v>
      </c>
      <c r="N16" s="269" t="s">
        <v>120</v>
      </c>
      <c r="O16" s="269" t="s">
        <v>134</v>
      </c>
      <c r="P16" s="269" t="s">
        <v>138</v>
      </c>
      <c r="Q16" s="269" t="s">
        <v>138</v>
      </c>
      <c r="R16" s="276">
        <v>189</v>
      </c>
      <c r="S16" s="263">
        <v>27</v>
      </c>
      <c r="T16" s="263">
        <v>35</v>
      </c>
      <c r="U16" s="263">
        <v>15</v>
      </c>
      <c r="V16" s="263">
        <v>6</v>
      </c>
      <c r="W16" s="263">
        <v>3</v>
      </c>
      <c r="X16" s="269" t="s">
        <v>147</v>
      </c>
      <c r="Y16" s="269" t="s">
        <v>154</v>
      </c>
      <c r="Z16" s="269" t="s">
        <v>161</v>
      </c>
      <c r="AA16" s="269" t="s">
        <v>159</v>
      </c>
      <c r="AB16" s="269" t="s">
        <v>141</v>
      </c>
      <c r="AC16" s="269" t="s">
        <v>139</v>
      </c>
      <c r="AD16" s="230">
        <v>0.65500000000000003</v>
      </c>
      <c r="AE16" s="40">
        <v>0.17</v>
      </c>
      <c r="AF16" s="32">
        <v>0.104</v>
      </c>
      <c r="AG16" s="32">
        <v>9.8000000000000004E-2</v>
      </c>
      <c r="AH16" s="18">
        <f t="shared" si="0"/>
        <v>0.46999999999999886</v>
      </c>
      <c r="AI16" s="18">
        <f t="shared" si="1"/>
        <v>1.5699999999999985</v>
      </c>
      <c r="AJ16" s="18">
        <f t="shared" si="2"/>
        <v>1.0999999999999996</v>
      </c>
      <c r="AK16" s="18">
        <v>10.199999999999999</v>
      </c>
      <c r="AL16" s="279">
        <f t="shared" ref="AL16:AN16" si="15">AVERAGE(AH16,AH17,AH18)</f>
        <v>0.63666666666666549</v>
      </c>
      <c r="AM16" s="279">
        <f t="shared" si="15"/>
        <v>1.5433333333333323</v>
      </c>
      <c r="AN16" s="279">
        <f t="shared" si="15"/>
        <v>0.90666666666666684</v>
      </c>
      <c r="AO16" s="279">
        <f t="shared" ref="AO16" si="16">AVERAGE(AE16,AE17,AE18)</f>
        <v>0.18166666666666667</v>
      </c>
      <c r="AP16" s="279">
        <f t="shared" ref="AP16" si="17">AVERAGE(AF16,AF17,AF18)</f>
        <v>0.10533333333333333</v>
      </c>
      <c r="AQ16" s="279">
        <f t="shared" ref="AQ16" si="18">AVERAGE(AG16,AG17,AG18)</f>
        <v>0.10100000000000002</v>
      </c>
    </row>
    <row r="17" spans="1:43" s="19" customFormat="1" ht="22.95" customHeight="1" x14ac:dyDescent="0.3">
      <c r="A17" s="264"/>
      <c r="B17" s="264"/>
      <c r="C17" s="18">
        <v>2</v>
      </c>
      <c r="D17" s="18">
        <v>9.48</v>
      </c>
      <c r="E17" s="18">
        <v>8.67</v>
      </c>
      <c r="F17" s="264"/>
      <c r="G17" s="264"/>
      <c r="H17" s="264"/>
      <c r="I17" s="264"/>
      <c r="J17" s="264"/>
      <c r="K17" s="264"/>
      <c r="L17" s="270"/>
      <c r="M17" s="270"/>
      <c r="N17" s="270"/>
      <c r="O17" s="270"/>
      <c r="P17" s="270"/>
      <c r="Q17" s="270"/>
      <c r="R17" s="277"/>
      <c r="S17" s="264"/>
      <c r="T17" s="264"/>
      <c r="U17" s="264"/>
      <c r="V17" s="264"/>
      <c r="W17" s="264"/>
      <c r="X17" s="270"/>
      <c r="Y17" s="270"/>
      <c r="Z17" s="270"/>
      <c r="AA17" s="270"/>
      <c r="AB17" s="270"/>
      <c r="AC17" s="270"/>
      <c r="AD17" s="231"/>
      <c r="AE17" s="32">
        <v>0.16500000000000001</v>
      </c>
      <c r="AF17" s="32">
        <v>0.11600000000000001</v>
      </c>
      <c r="AG17" s="32">
        <v>0.11</v>
      </c>
      <c r="AH17" s="18">
        <f t="shared" si="0"/>
        <v>0.71999999999999886</v>
      </c>
      <c r="AI17" s="18">
        <f t="shared" si="1"/>
        <v>1.5299999999999994</v>
      </c>
      <c r="AJ17" s="18">
        <f t="shared" si="2"/>
        <v>0.8100000000000005</v>
      </c>
      <c r="AK17" s="18">
        <v>10.199999999999999</v>
      </c>
      <c r="AL17" s="280"/>
      <c r="AM17" s="280"/>
      <c r="AN17" s="280"/>
      <c r="AO17" s="280"/>
      <c r="AP17" s="280"/>
      <c r="AQ17" s="280"/>
    </row>
    <row r="18" spans="1:43" s="19" customFormat="1" ht="22.95" customHeight="1" x14ac:dyDescent="0.3">
      <c r="A18" s="265"/>
      <c r="B18" s="265"/>
      <c r="C18" s="18">
        <v>3</v>
      </c>
      <c r="D18" s="18">
        <v>9.48</v>
      </c>
      <c r="E18" s="18">
        <v>8.67</v>
      </c>
      <c r="F18" s="265"/>
      <c r="G18" s="265"/>
      <c r="H18" s="265"/>
      <c r="I18" s="265"/>
      <c r="J18" s="265"/>
      <c r="K18" s="265"/>
      <c r="L18" s="271"/>
      <c r="M18" s="271"/>
      <c r="N18" s="271"/>
      <c r="O18" s="271"/>
      <c r="P18" s="271"/>
      <c r="Q18" s="271"/>
      <c r="R18" s="278"/>
      <c r="S18" s="265"/>
      <c r="T18" s="265"/>
      <c r="U18" s="265"/>
      <c r="V18" s="265"/>
      <c r="W18" s="265"/>
      <c r="X18" s="271"/>
      <c r="Y18" s="271"/>
      <c r="Z18" s="271"/>
      <c r="AA18" s="271"/>
      <c r="AB18" s="271"/>
      <c r="AC18" s="271"/>
      <c r="AD18" s="232"/>
      <c r="AE18" s="40">
        <v>0.21</v>
      </c>
      <c r="AF18" s="32">
        <v>9.6000000000000002E-2</v>
      </c>
      <c r="AG18" s="32">
        <v>9.5000000000000001E-2</v>
      </c>
      <c r="AH18" s="18">
        <f t="shared" si="0"/>
        <v>0.71999999999999886</v>
      </c>
      <c r="AI18" s="18">
        <f t="shared" si="1"/>
        <v>1.5299999999999994</v>
      </c>
      <c r="AJ18" s="18">
        <f t="shared" si="2"/>
        <v>0.8100000000000005</v>
      </c>
      <c r="AK18" s="18">
        <v>10.199999999999999</v>
      </c>
      <c r="AL18" s="281"/>
      <c r="AM18" s="281"/>
      <c r="AN18" s="281"/>
      <c r="AO18" s="281"/>
      <c r="AP18" s="281"/>
      <c r="AQ18" s="281"/>
    </row>
    <row r="19" spans="1:43" s="21" customFormat="1" ht="22.95" customHeight="1" x14ac:dyDescent="0.3">
      <c r="A19" s="248">
        <v>6</v>
      </c>
      <c r="B19" s="248" t="s">
        <v>16</v>
      </c>
      <c r="C19" s="20">
        <v>1</v>
      </c>
      <c r="D19" s="20">
        <v>9.4600000000000009</v>
      </c>
      <c r="E19" s="20">
        <v>8.7200000000000006</v>
      </c>
      <c r="F19" s="248">
        <v>40</v>
      </c>
      <c r="G19" s="248">
        <v>33</v>
      </c>
      <c r="H19" s="248">
        <v>3</v>
      </c>
      <c r="I19" s="248">
        <v>2</v>
      </c>
      <c r="J19" s="248">
        <v>1</v>
      </c>
      <c r="K19" s="248">
        <v>1</v>
      </c>
      <c r="L19" s="269" t="s">
        <v>120</v>
      </c>
      <c r="M19" s="269" t="s">
        <v>128</v>
      </c>
      <c r="N19" s="269" t="s">
        <v>134</v>
      </c>
      <c r="O19" s="269" t="s">
        <v>136</v>
      </c>
      <c r="P19" s="269" t="s">
        <v>143</v>
      </c>
      <c r="Q19" s="269" t="s">
        <v>143</v>
      </c>
      <c r="R19" s="248">
        <v>83</v>
      </c>
      <c r="S19" s="248">
        <v>35</v>
      </c>
      <c r="T19" s="248">
        <v>18</v>
      </c>
      <c r="U19" s="248">
        <v>12</v>
      </c>
      <c r="V19" s="248">
        <v>5</v>
      </c>
      <c r="W19" s="248">
        <v>7</v>
      </c>
      <c r="X19" s="269" t="s">
        <v>148</v>
      </c>
      <c r="Y19" s="269" t="s">
        <v>150</v>
      </c>
      <c r="Z19" s="269" t="s">
        <v>162</v>
      </c>
      <c r="AA19" s="269" t="s">
        <v>165</v>
      </c>
      <c r="AB19" s="269" t="s">
        <v>137</v>
      </c>
      <c r="AC19" s="269" t="s">
        <v>142</v>
      </c>
      <c r="AD19" s="233">
        <v>0.71899999999999997</v>
      </c>
      <c r="AE19" s="33">
        <v>0.16400000000000001</v>
      </c>
      <c r="AF19" s="33">
        <v>0.10100000000000001</v>
      </c>
      <c r="AG19" s="33">
        <v>8.2000000000000003E-2</v>
      </c>
      <c r="AH19" s="20">
        <f t="shared" si="0"/>
        <v>0.73999999999999844</v>
      </c>
      <c r="AI19" s="20">
        <f t="shared" si="1"/>
        <v>1.4799999999999986</v>
      </c>
      <c r="AJ19" s="20">
        <f t="shared" si="2"/>
        <v>0.74000000000000021</v>
      </c>
      <c r="AK19" s="20">
        <v>10.199999999999999</v>
      </c>
      <c r="AL19" s="279">
        <f t="shared" ref="AL19:AN19" si="19">AVERAGE(AH19,AH20,AH21)</f>
        <v>0.7366666666666658</v>
      </c>
      <c r="AM19" s="279">
        <f t="shared" si="19"/>
        <v>1.5233333333333328</v>
      </c>
      <c r="AN19" s="279">
        <f t="shared" si="19"/>
        <v>0.78666666666666707</v>
      </c>
      <c r="AO19" s="279">
        <f t="shared" ref="AO19" si="20">AVERAGE(AE19,AE20,AE21)</f>
        <v>0.14633333333333334</v>
      </c>
      <c r="AP19" s="279">
        <f t="shared" ref="AP19" si="21">AVERAGE(AF19,AF20,AF21)</f>
        <v>0.10933333333333334</v>
      </c>
      <c r="AQ19" s="279">
        <f t="shared" ref="AQ19" si="22">AVERAGE(AG19,AG20,AG21)</f>
        <v>9.5000000000000015E-2</v>
      </c>
    </row>
    <row r="20" spans="1:43" s="21" customFormat="1" ht="22.95" customHeight="1" x14ac:dyDescent="0.3">
      <c r="A20" s="249"/>
      <c r="B20" s="249"/>
      <c r="C20" s="20">
        <v>2</v>
      </c>
      <c r="D20" s="20">
        <v>9.26</v>
      </c>
      <c r="E20" s="20">
        <v>8.5399999999999991</v>
      </c>
      <c r="F20" s="249"/>
      <c r="G20" s="249"/>
      <c r="H20" s="249"/>
      <c r="I20" s="249"/>
      <c r="J20" s="249"/>
      <c r="K20" s="249"/>
      <c r="L20" s="270"/>
      <c r="M20" s="270"/>
      <c r="N20" s="270"/>
      <c r="O20" s="270"/>
      <c r="P20" s="270"/>
      <c r="Q20" s="270"/>
      <c r="R20" s="249"/>
      <c r="S20" s="249"/>
      <c r="T20" s="249"/>
      <c r="U20" s="249"/>
      <c r="V20" s="249"/>
      <c r="W20" s="249"/>
      <c r="X20" s="270"/>
      <c r="Y20" s="270"/>
      <c r="Z20" s="270"/>
      <c r="AA20" s="270"/>
      <c r="AB20" s="270"/>
      <c r="AC20" s="270"/>
      <c r="AD20" s="234"/>
      <c r="AE20" s="33">
        <v>0.115</v>
      </c>
      <c r="AF20" s="33">
        <v>0.11899999999999999</v>
      </c>
      <c r="AG20" s="33">
        <v>0.127</v>
      </c>
      <c r="AH20" s="20">
        <f t="shared" si="0"/>
        <v>0.9399999999999995</v>
      </c>
      <c r="AI20" s="20">
        <f t="shared" si="1"/>
        <v>1.6600000000000001</v>
      </c>
      <c r="AJ20" s="20">
        <f t="shared" si="2"/>
        <v>0.72000000000000064</v>
      </c>
      <c r="AK20" s="20">
        <v>10.199999999999999</v>
      </c>
      <c r="AL20" s="280"/>
      <c r="AM20" s="280"/>
      <c r="AN20" s="280"/>
      <c r="AO20" s="280"/>
      <c r="AP20" s="280"/>
      <c r="AQ20" s="280"/>
    </row>
    <row r="21" spans="1:43" s="21" customFormat="1" ht="22.95" customHeight="1" x14ac:dyDescent="0.3">
      <c r="A21" s="250"/>
      <c r="B21" s="250"/>
      <c r="C21" s="20">
        <v>3</v>
      </c>
      <c r="D21" s="20">
        <v>9.67</v>
      </c>
      <c r="E21" s="20">
        <v>8.77</v>
      </c>
      <c r="F21" s="250"/>
      <c r="G21" s="250"/>
      <c r="H21" s="250"/>
      <c r="I21" s="250"/>
      <c r="J21" s="250"/>
      <c r="K21" s="250"/>
      <c r="L21" s="271"/>
      <c r="M21" s="271"/>
      <c r="N21" s="271"/>
      <c r="O21" s="271"/>
      <c r="P21" s="271"/>
      <c r="Q21" s="271"/>
      <c r="R21" s="250"/>
      <c r="S21" s="250"/>
      <c r="T21" s="250"/>
      <c r="U21" s="250"/>
      <c r="V21" s="250"/>
      <c r="W21" s="250"/>
      <c r="X21" s="271"/>
      <c r="Y21" s="271"/>
      <c r="Z21" s="271"/>
      <c r="AA21" s="271"/>
      <c r="AB21" s="271"/>
      <c r="AC21" s="271"/>
      <c r="AD21" s="235"/>
      <c r="AE21" s="38">
        <v>0.16</v>
      </c>
      <c r="AF21" s="33">
        <v>0.108</v>
      </c>
      <c r="AG21" s="33">
        <v>7.5999999999999998E-2</v>
      </c>
      <c r="AH21" s="20">
        <f t="shared" si="0"/>
        <v>0.52999999999999936</v>
      </c>
      <c r="AI21" s="20">
        <f t="shared" si="1"/>
        <v>1.4299999999999997</v>
      </c>
      <c r="AJ21" s="20">
        <f t="shared" si="2"/>
        <v>0.90000000000000036</v>
      </c>
      <c r="AK21" s="20">
        <v>10.199999999999999</v>
      </c>
      <c r="AL21" s="281"/>
      <c r="AM21" s="281"/>
      <c r="AN21" s="281"/>
      <c r="AO21" s="281"/>
      <c r="AP21" s="281"/>
      <c r="AQ21" s="281"/>
    </row>
    <row r="22" spans="1:43" s="23" customFormat="1" ht="22.95" customHeight="1" x14ac:dyDescent="0.3">
      <c r="A22" s="251">
        <v>7</v>
      </c>
      <c r="B22" s="251" t="s">
        <v>17</v>
      </c>
      <c r="C22" s="22">
        <v>1</v>
      </c>
      <c r="D22" s="22">
        <v>9.2899999999999991</v>
      </c>
      <c r="E22" s="22">
        <v>8.36</v>
      </c>
      <c r="F22" s="251">
        <v>89</v>
      </c>
      <c r="G22" s="251">
        <v>84</v>
      </c>
      <c r="H22" s="251">
        <v>36</v>
      </c>
      <c r="I22" s="251" t="s">
        <v>95</v>
      </c>
      <c r="J22" s="251">
        <v>1</v>
      </c>
      <c r="K22" s="251">
        <v>3</v>
      </c>
      <c r="L22" s="269" t="s">
        <v>121</v>
      </c>
      <c r="M22" s="269" t="s">
        <v>129</v>
      </c>
      <c r="N22" s="269" t="s">
        <v>135</v>
      </c>
      <c r="O22" s="269" t="s">
        <v>137</v>
      </c>
      <c r="P22" s="269" t="s">
        <v>143</v>
      </c>
      <c r="Q22" s="269" t="s">
        <v>139</v>
      </c>
      <c r="R22" s="276">
        <v>137</v>
      </c>
      <c r="S22" s="251">
        <v>49</v>
      </c>
      <c r="T22" s="276">
        <v>122</v>
      </c>
      <c r="U22" s="251">
        <v>64</v>
      </c>
      <c r="V22" s="251">
        <v>4</v>
      </c>
      <c r="W22" s="251">
        <v>2</v>
      </c>
      <c r="X22" s="269" t="s">
        <v>149</v>
      </c>
      <c r="Y22" s="269" t="s">
        <v>155</v>
      </c>
      <c r="Z22" s="269" t="s">
        <v>163</v>
      </c>
      <c r="AA22" s="269" t="s">
        <v>167</v>
      </c>
      <c r="AB22" s="269" t="s">
        <v>140</v>
      </c>
      <c r="AC22" s="269" t="s">
        <v>138</v>
      </c>
      <c r="AD22" s="236">
        <v>0.39700000000000002</v>
      </c>
      <c r="AE22" s="34">
        <v>0.11600000000000001</v>
      </c>
      <c r="AF22" s="34">
        <v>5.7000000000000002E-2</v>
      </c>
      <c r="AG22" s="34">
        <v>8.4000000000000005E-2</v>
      </c>
      <c r="AH22" s="22">
        <f t="shared" si="0"/>
        <v>0.91000000000000014</v>
      </c>
      <c r="AI22" s="22">
        <f t="shared" si="1"/>
        <v>1.8399999999999999</v>
      </c>
      <c r="AJ22" s="22">
        <f t="shared" si="2"/>
        <v>0.92999999999999972</v>
      </c>
      <c r="AK22" s="22">
        <v>10.199999999999999</v>
      </c>
      <c r="AL22" s="279">
        <f t="shared" ref="AL22:AN22" si="23">AVERAGE(AH22,AH23,AH24)</f>
        <v>0.80666666666666609</v>
      </c>
      <c r="AM22" s="279">
        <f t="shared" si="23"/>
        <v>1.6766666666666665</v>
      </c>
      <c r="AN22" s="279">
        <f t="shared" si="23"/>
        <v>0.87000000000000044</v>
      </c>
      <c r="AO22" s="279">
        <f t="shared" ref="AO22" si="24">AVERAGE(AE22,AE23,AE24)</f>
        <v>0.18400000000000002</v>
      </c>
      <c r="AP22" s="279">
        <f t="shared" ref="AP22" si="25">AVERAGE(AF22,AF23,AF24)</f>
        <v>7.0999999999999994E-2</v>
      </c>
      <c r="AQ22" s="279">
        <f t="shared" ref="AQ22" si="26">AVERAGE(AG22,AG23,AG24)</f>
        <v>0.10066666666666667</v>
      </c>
    </row>
    <row r="23" spans="1:43" s="23" customFormat="1" ht="22.95" customHeight="1" x14ac:dyDescent="0.3">
      <c r="A23" s="252"/>
      <c r="B23" s="252"/>
      <c r="C23" s="22">
        <v>2</v>
      </c>
      <c r="D23" s="22">
        <v>9.43</v>
      </c>
      <c r="E23" s="22">
        <v>8.69</v>
      </c>
      <c r="F23" s="252"/>
      <c r="G23" s="252"/>
      <c r="H23" s="252"/>
      <c r="I23" s="252"/>
      <c r="J23" s="252"/>
      <c r="K23" s="252"/>
      <c r="L23" s="270"/>
      <c r="M23" s="270"/>
      <c r="N23" s="270"/>
      <c r="O23" s="270"/>
      <c r="P23" s="270"/>
      <c r="Q23" s="270"/>
      <c r="R23" s="277"/>
      <c r="S23" s="252"/>
      <c r="T23" s="277"/>
      <c r="U23" s="252"/>
      <c r="V23" s="252"/>
      <c r="W23" s="252"/>
      <c r="X23" s="270"/>
      <c r="Y23" s="270"/>
      <c r="Z23" s="270"/>
      <c r="AA23" s="270"/>
      <c r="AB23" s="270"/>
      <c r="AC23" s="270"/>
      <c r="AD23" s="237"/>
      <c r="AE23" s="34">
        <v>0.16600000000000001</v>
      </c>
      <c r="AF23" s="34">
        <v>5.3999999999999999E-2</v>
      </c>
      <c r="AG23" s="34">
        <v>0.09</v>
      </c>
      <c r="AH23" s="22">
        <f t="shared" si="0"/>
        <v>0.76999999999999957</v>
      </c>
      <c r="AI23" s="22">
        <f t="shared" si="1"/>
        <v>1.5099999999999998</v>
      </c>
      <c r="AJ23" s="22">
        <f t="shared" si="2"/>
        <v>0.74000000000000021</v>
      </c>
      <c r="AK23" s="22">
        <v>10.199999999999999</v>
      </c>
      <c r="AL23" s="280"/>
      <c r="AM23" s="280"/>
      <c r="AN23" s="280"/>
      <c r="AO23" s="280"/>
      <c r="AP23" s="280"/>
      <c r="AQ23" s="280"/>
    </row>
    <row r="24" spans="1:43" s="23" customFormat="1" ht="22.8" customHeight="1" x14ac:dyDescent="0.3">
      <c r="A24" s="253"/>
      <c r="B24" s="253"/>
      <c r="C24" s="22">
        <v>3</v>
      </c>
      <c r="D24" s="22">
        <v>9.4600000000000009</v>
      </c>
      <c r="E24" s="22">
        <v>8.52</v>
      </c>
      <c r="F24" s="253"/>
      <c r="G24" s="253"/>
      <c r="H24" s="253"/>
      <c r="I24" s="253"/>
      <c r="J24" s="253"/>
      <c r="K24" s="253"/>
      <c r="L24" s="271"/>
      <c r="M24" s="271"/>
      <c r="N24" s="271"/>
      <c r="O24" s="271"/>
      <c r="P24" s="271"/>
      <c r="Q24" s="271"/>
      <c r="R24" s="278"/>
      <c r="S24" s="253"/>
      <c r="T24" s="278"/>
      <c r="U24" s="253"/>
      <c r="V24" s="253"/>
      <c r="W24" s="253"/>
      <c r="X24" s="271"/>
      <c r="Y24" s="271"/>
      <c r="Z24" s="271"/>
      <c r="AA24" s="271"/>
      <c r="AB24" s="271"/>
      <c r="AC24" s="271"/>
      <c r="AD24" s="238"/>
      <c r="AE24" s="43">
        <v>0.27</v>
      </c>
      <c r="AF24" s="34">
        <v>0.10199999999999999</v>
      </c>
      <c r="AG24" s="34">
        <v>0.128</v>
      </c>
      <c r="AH24" s="22">
        <f t="shared" si="0"/>
        <v>0.73999999999999844</v>
      </c>
      <c r="AI24" s="22">
        <f t="shared" si="1"/>
        <v>1.6799999999999997</v>
      </c>
      <c r="AJ24" s="22">
        <f t="shared" si="2"/>
        <v>0.94000000000000128</v>
      </c>
      <c r="AK24" s="22">
        <v>10.199999999999999</v>
      </c>
      <c r="AL24" s="281"/>
      <c r="AM24" s="281"/>
      <c r="AN24" s="281"/>
      <c r="AO24" s="281"/>
      <c r="AP24" s="281"/>
      <c r="AQ24" s="281"/>
    </row>
    <row r="25" spans="1:43" s="25" customFormat="1" ht="22.95" customHeight="1" x14ac:dyDescent="0.3">
      <c r="A25" s="254">
        <v>8</v>
      </c>
      <c r="B25" s="254" t="s">
        <v>18</v>
      </c>
      <c r="C25" s="24">
        <v>1</v>
      </c>
      <c r="D25" s="24">
        <v>9.3000000000000007</v>
      </c>
      <c r="E25" s="24">
        <v>8.6999999999999993</v>
      </c>
      <c r="F25" s="254">
        <v>2</v>
      </c>
      <c r="G25" s="254">
        <v>2</v>
      </c>
      <c r="H25" s="254">
        <v>0</v>
      </c>
      <c r="I25" s="254">
        <v>0</v>
      </c>
      <c r="J25" s="254">
        <v>0</v>
      </c>
      <c r="K25" s="254">
        <v>0</v>
      </c>
      <c r="L25" s="269" t="s">
        <v>122</v>
      </c>
      <c r="M25" s="269" t="s">
        <v>122</v>
      </c>
      <c r="N25" s="269">
        <v>0</v>
      </c>
      <c r="O25" s="269">
        <v>0</v>
      </c>
      <c r="P25" s="269">
        <f t="shared" ref="P25:Q25" si="27">J25*$J$3</f>
        <v>0</v>
      </c>
      <c r="Q25" s="269">
        <f t="shared" si="27"/>
        <v>0</v>
      </c>
      <c r="R25" s="254">
        <v>35</v>
      </c>
      <c r="S25" s="254">
        <v>5</v>
      </c>
      <c r="T25" s="254">
        <v>0</v>
      </c>
      <c r="U25" s="254">
        <v>6</v>
      </c>
      <c r="V25" s="254">
        <v>0</v>
      </c>
      <c r="W25" s="254">
        <v>0</v>
      </c>
      <c r="X25" s="269" t="s">
        <v>150</v>
      </c>
      <c r="Y25" s="269" t="s">
        <v>151</v>
      </c>
      <c r="Z25" s="269">
        <v>0</v>
      </c>
      <c r="AA25" s="269" t="s">
        <v>131</v>
      </c>
      <c r="AB25" s="269">
        <f t="shared" ref="AB25" si="28">V25*$V$3</f>
        <v>0</v>
      </c>
      <c r="AC25" s="269">
        <v>0</v>
      </c>
      <c r="AD25" s="239">
        <v>0.63800000000000001</v>
      </c>
      <c r="AE25" s="35">
        <v>0.49299999999999999</v>
      </c>
      <c r="AF25" s="35">
        <v>0.13800000000000001</v>
      </c>
      <c r="AG25" s="35">
        <v>6.4000000000000001E-2</v>
      </c>
      <c r="AH25" s="24">
        <f t="shared" si="0"/>
        <v>0.89999999999999858</v>
      </c>
      <c r="AI25" s="24">
        <f t="shared" si="1"/>
        <v>1.5</v>
      </c>
      <c r="AJ25" s="24">
        <f t="shared" si="2"/>
        <v>0.60000000000000142</v>
      </c>
      <c r="AK25" s="24">
        <v>10.199999999999999</v>
      </c>
      <c r="AL25" s="279">
        <f t="shared" ref="AL25:AN25" si="29">AVERAGE(AH25,AH26,AH27)</f>
        <v>0.74999999999999878</v>
      </c>
      <c r="AM25" s="279">
        <f t="shared" si="29"/>
        <v>1.5233333333333328</v>
      </c>
      <c r="AN25" s="279">
        <f t="shared" si="29"/>
        <v>0.77333333333333398</v>
      </c>
      <c r="AO25" s="279">
        <f t="shared" ref="AO25" si="30">AVERAGE(AE25,AE26,AE27)</f>
        <v>0.56733333333333336</v>
      </c>
      <c r="AP25" s="279">
        <f t="shared" ref="AP25" si="31">AVERAGE(AF25,AF26,AF27)</f>
        <v>0.10166666666666667</v>
      </c>
      <c r="AQ25" s="279">
        <f t="shared" ref="AQ25" si="32">AVERAGE(AG25,AG26,AG27)</f>
        <v>9.7666666666666666E-2</v>
      </c>
    </row>
    <row r="26" spans="1:43" s="25" customFormat="1" ht="22.95" customHeight="1" x14ac:dyDescent="0.3">
      <c r="A26" s="255"/>
      <c r="B26" s="255"/>
      <c r="C26" s="24">
        <v>2</v>
      </c>
      <c r="D26" s="24">
        <v>9.66</v>
      </c>
      <c r="E26" s="24">
        <v>8.67</v>
      </c>
      <c r="F26" s="255"/>
      <c r="G26" s="255"/>
      <c r="H26" s="255"/>
      <c r="I26" s="255"/>
      <c r="J26" s="255"/>
      <c r="K26" s="255"/>
      <c r="L26" s="270"/>
      <c r="M26" s="270"/>
      <c r="N26" s="270"/>
      <c r="O26" s="270"/>
      <c r="P26" s="270"/>
      <c r="Q26" s="270"/>
      <c r="R26" s="255"/>
      <c r="S26" s="255"/>
      <c r="T26" s="255"/>
      <c r="U26" s="255"/>
      <c r="V26" s="255"/>
      <c r="W26" s="255"/>
      <c r="X26" s="270"/>
      <c r="Y26" s="270"/>
      <c r="Z26" s="270"/>
      <c r="AA26" s="270"/>
      <c r="AB26" s="270"/>
      <c r="AC26" s="270"/>
      <c r="AD26" s="240"/>
      <c r="AE26" s="35">
        <v>0.629</v>
      </c>
      <c r="AF26" s="35">
        <v>0.10199999999999999</v>
      </c>
      <c r="AG26" s="35">
        <v>0.124</v>
      </c>
      <c r="AH26" s="24">
        <f t="shared" si="0"/>
        <v>0.53999999999999915</v>
      </c>
      <c r="AI26" s="24">
        <f t="shared" si="1"/>
        <v>1.5299999999999994</v>
      </c>
      <c r="AJ26" s="24">
        <f t="shared" si="2"/>
        <v>0.99000000000000021</v>
      </c>
      <c r="AK26" s="24">
        <v>10.199999999999999</v>
      </c>
      <c r="AL26" s="280"/>
      <c r="AM26" s="280"/>
      <c r="AN26" s="280"/>
      <c r="AO26" s="280"/>
      <c r="AP26" s="280"/>
      <c r="AQ26" s="280"/>
    </row>
    <row r="27" spans="1:43" s="25" customFormat="1" ht="22.95" customHeight="1" x14ac:dyDescent="0.3">
      <c r="A27" s="256"/>
      <c r="B27" s="256"/>
      <c r="C27" s="24">
        <v>3</v>
      </c>
      <c r="D27" s="24">
        <v>9.39</v>
      </c>
      <c r="E27" s="24">
        <v>8.66</v>
      </c>
      <c r="F27" s="256"/>
      <c r="G27" s="256"/>
      <c r="H27" s="256"/>
      <c r="I27" s="256"/>
      <c r="J27" s="256"/>
      <c r="K27" s="256"/>
      <c r="L27" s="271"/>
      <c r="M27" s="271"/>
      <c r="N27" s="271"/>
      <c r="O27" s="271"/>
      <c r="P27" s="271"/>
      <c r="Q27" s="271"/>
      <c r="R27" s="256"/>
      <c r="S27" s="256"/>
      <c r="T27" s="256"/>
      <c r="U27" s="256"/>
      <c r="V27" s="256"/>
      <c r="W27" s="256"/>
      <c r="X27" s="271"/>
      <c r="Y27" s="271"/>
      <c r="Z27" s="271"/>
      <c r="AA27" s="271"/>
      <c r="AB27" s="271"/>
      <c r="AC27" s="271"/>
      <c r="AD27" s="241"/>
      <c r="AE27" s="42">
        <v>0.57999999999999996</v>
      </c>
      <c r="AF27" s="35">
        <v>6.5000000000000002E-2</v>
      </c>
      <c r="AG27" s="35">
        <v>0.105</v>
      </c>
      <c r="AH27" s="24">
        <f t="shared" si="0"/>
        <v>0.80999999999999872</v>
      </c>
      <c r="AI27" s="24">
        <f t="shared" si="1"/>
        <v>1.5399999999999991</v>
      </c>
      <c r="AJ27" s="24">
        <f t="shared" si="2"/>
        <v>0.73000000000000043</v>
      </c>
      <c r="AK27" s="24">
        <v>10.199999999999999</v>
      </c>
      <c r="AL27" s="281"/>
      <c r="AM27" s="281"/>
      <c r="AN27" s="281"/>
      <c r="AO27" s="281"/>
      <c r="AP27" s="281"/>
      <c r="AQ27" s="281"/>
    </row>
    <row r="28" spans="1:43" s="27" customFormat="1" ht="22.95" customHeight="1" x14ac:dyDescent="0.3">
      <c r="A28" s="245">
        <v>9</v>
      </c>
      <c r="B28" s="245" t="s">
        <v>19</v>
      </c>
      <c r="C28" s="26">
        <v>1</v>
      </c>
      <c r="D28" s="26">
        <v>9.2899999999999991</v>
      </c>
      <c r="E28" s="26">
        <v>8.67</v>
      </c>
      <c r="F28" s="245">
        <v>169</v>
      </c>
      <c r="G28" s="245" t="s">
        <v>94</v>
      </c>
      <c r="H28" s="245" t="s">
        <v>94</v>
      </c>
      <c r="I28" s="245" t="s">
        <v>94</v>
      </c>
      <c r="J28" s="245">
        <v>0</v>
      </c>
      <c r="K28" s="245">
        <v>0</v>
      </c>
      <c r="L28" s="269" t="s">
        <v>123</v>
      </c>
      <c r="M28" s="269" t="e">
        <f t="shared" ref="M28" si="33">(G28*G27)/1</f>
        <v>#VALUE!</v>
      </c>
      <c r="N28" s="269" t="e">
        <f t="shared" ref="N28" si="34">(H28*H27)/1</f>
        <v>#VALUE!</v>
      </c>
      <c r="O28" s="269" t="e">
        <f t="shared" ref="O28" si="35">(I28*I27)/1</f>
        <v>#VALUE!</v>
      </c>
      <c r="P28" s="269">
        <f t="shared" ref="P28:Q28" si="36">J28*$J$3</f>
        <v>0</v>
      </c>
      <c r="Q28" s="269">
        <f t="shared" si="36"/>
        <v>0</v>
      </c>
      <c r="R28" s="245">
        <v>7</v>
      </c>
      <c r="S28" s="245">
        <v>11</v>
      </c>
      <c r="T28" s="245">
        <v>10</v>
      </c>
      <c r="U28" s="245">
        <v>5</v>
      </c>
      <c r="V28" s="245" t="s">
        <v>94</v>
      </c>
      <c r="W28" s="245">
        <v>1</v>
      </c>
      <c r="X28" s="269" t="s">
        <v>127</v>
      </c>
      <c r="Y28" s="269" t="s">
        <v>156</v>
      </c>
      <c r="Z28" s="269" t="s">
        <v>143</v>
      </c>
      <c r="AA28" s="269" t="s">
        <v>157</v>
      </c>
      <c r="AB28" s="269" t="e">
        <f t="shared" ref="AB28" si="37">V28*$V$3</f>
        <v>#VALUE!</v>
      </c>
      <c r="AC28" s="269" t="s">
        <v>143</v>
      </c>
      <c r="AD28" s="242">
        <v>0.71199999999999997</v>
      </c>
      <c r="AE28" s="36">
        <v>0.25700000000000001</v>
      </c>
      <c r="AF28" s="36">
        <v>0.08</v>
      </c>
      <c r="AG28" s="36">
        <v>8.5999999999999993E-2</v>
      </c>
      <c r="AH28" s="26">
        <f t="shared" si="0"/>
        <v>0.91000000000000014</v>
      </c>
      <c r="AI28" s="26">
        <f t="shared" si="1"/>
        <v>1.5299999999999994</v>
      </c>
      <c r="AJ28" s="26">
        <f t="shared" si="2"/>
        <v>0.61999999999999922</v>
      </c>
      <c r="AK28" s="26">
        <v>10.199999999999999</v>
      </c>
      <c r="AL28" s="279">
        <f t="shared" ref="AL28:AN28" si="38">AVERAGE(AH28,AH29,AH30)</f>
        <v>1.036666666666666</v>
      </c>
      <c r="AM28" s="279">
        <f t="shared" si="38"/>
        <v>1.4199999999999993</v>
      </c>
      <c r="AN28" s="279">
        <f t="shared" si="38"/>
        <v>0.38333333333333347</v>
      </c>
      <c r="AO28" s="279">
        <f t="shared" ref="AO28" si="39">AVERAGE(AE28,AE29,AE30)</f>
        <v>0.35099999999999998</v>
      </c>
      <c r="AP28" s="279">
        <f>AVERAGE(AF28,AF29,AF30)</f>
        <v>6.433333333333334E-2</v>
      </c>
      <c r="AQ28" s="279">
        <f t="shared" ref="AQ28" si="40">AVERAGE(AG28,AG29,AG30)</f>
        <v>0.10633333333333332</v>
      </c>
    </row>
    <row r="29" spans="1:43" s="27" customFormat="1" ht="22.95" customHeight="1" x14ac:dyDescent="0.3">
      <c r="A29" s="246"/>
      <c r="B29" s="246"/>
      <c r="C29" s="26">
        <v>2</v>
      </c>
      <c r="D29" s="26">
        <v>8.9600000000000009</v>
      </c>
      <c r="E29" s="26">
        <v>8.57</v>
      </c>
      <c r="F29" s="246"/>
      <c r="G29" s="246"/>
      <c r="H29" s="246"/>
      <c r="I29" s="246"/>
      <c r="J29" s="246"/>
      <c r="K29" s="246"/>
      <c r="L29" s="270"/>
      <c r="M29" s="270"/>
      <c r="N29" s="270"/>
      <c r="O29" s="270"/>
      <c r="P29" s="270"/>
      <c r="Q29" s="270"/>
      <c r="R29" s="246"/>
      <c r="S29" s="246"/>
      <c r="T29" s="246"/>
      <c r="U29" s="246"/>
      <c r="V29" s="246"/>
      <c r="W29" s="246"/>
      <c r="X29" s="270"/>
      <c r="Y29" s="270"/>
      <c r="Z29" s="270"/>
      <c r="AA29" s="270"/>
      <c r="AB29" s="270"/>
      <c r="AC29" s="270"/>
      <c r="AD29" s="243"/>
      <c r="AE29" s="36">
        <v>0.30499999999999999</v>
      </c>
      <c r="AF29" s="36">
        <v>3.5999999999999997E-2</v>
      </c>
      <c r="AG29" s="36">
        <v>0.14599999999999999</v>
      </c>
      <c r="AH29" s="26">
        <f t="shared" si="0"/>
        <v>1.2399999999999984</v>
      </c>
      <c r="AI29" s="26">
        <f t="shared" si="1"/>
        <v>1.629999999999999</v>
      </c>
      <c r="AJ29" s="26">
        <f t="shared" si="2"/>
        <v>0.39000000000000057</v>
      </c>
      <c r="AK29" s="26">
        <v>10.199999999999999</v>
      </c>
      <c r="AL29" s="280"/>
      <c r="AM29" s="280"/>
      <c r="AN29" s="280"/>
      <c r="AO29" s="280"/>
      <c r="AP29" s="280"/>
      <c r="AQ29" s="280"/>
    </row>
    <row r="30" spans="1:43" s="27" customFormat="1" ht="22.95" customHeight="1" x14ac:dyDescent="0.3">
      <c r="A30" s="247"/>
      <c r="B30" s="247"/>
      <c r="C30" s="26">
        <v>3</v>
      </c>
      <c r="D30" s="26">
        <v>9.24</v>
      </c>
      <c r="E30" s="26">
        <v>9.1</v>
      </c>
      <c r="F30" s="247"/>
      <c r="G30" s="247"/>
      <c r="H30" s="247"/>
      <c r="I30" s="247"/>
      <c r="J30" s="247"/>
      <c r="K30" s="247"/>
      <c r="L30" s="271"/>
      <c r="M30" s="271"/>
      <c r="N30" s="271"/>
      <c r="O30" s="271"/>
      <c r="P30" s="271"/>
      <c r="Q30" s="271"/>
      <c r="R30" s="247"/>
      <c r="S30" s="247"/>
      <c r="T30" s="247"/>
      <c r="U30" s="247"/>
      <c r="V30" s="247"/>
      <c r="W30" s="247"/>
      <c r="X30" s="271"/>
      <c r="Y30" s="271"/>
      <c r="Z30" s="271"/>
      <c r="AA30" s="271"/>
      <c r="AB30" s="271"/>
      <c r="AC30" s="271"/>
      <c r="AD30" s="244"/>
      <c r="AE30" s="36">
        <v>0.49099999999999999</v>
      </c>
      <c r="AF30" s="36">
        <v>7.6999999999999999E-2</v>
      </c>
      <c r="AG30" s="36">
        <v>8.6999999999999994E-2</v>
      </c>
      <c r="AH30" s="26">
        <f t="shared" si="0"/>
        <v>0.95999999999999908</v>
      </c>
      <c r="AI30" s="26">
        <f t="shared" si="1"/>
        <v>1.0999999999999996</v>
      </c>
      <c r="AJ30" s="26">
        <f t="shared" si="2"/>
        <v>0.14000000000000057</v>
      </c>
      <c r="AK30" s="26">
        <v>10.199999999999999</v>
      </c>
      <c r="AL30" s="281"/>
      <c r="AM30" s="281"/>
      <c r="AN30" s="281"/>
      <c r="AO30" s="281"/>
      <c r="AP30" s="281"/>
      <c r="AQ30" s="281"/>
    </row>
    <row r="31" spans="1:43" ht="14.4" x14ac:dyDescent="0.3">
      <c r="AK31"/>
    </row>
    <row r="32" spans="1:43" ht="14.4" x14ac:dyDescent="0.3">
      <c r="AK32"/>
    </row>
    <row r="33" spans="37:37" ht="14.4" x14ac:dyDescent="0.3">
      <c r="AK33"/>
    </row>
  </sheetData>
  <mergeCells count="320">
    <mergeCell ref="AP16:AP18"/>
    <mergeCell ref="AQ16:AQ18"/>
    <mergeCell ref="AP19:AP21"/>
    <mergeCell ref="AQ19:AQ21"/>
    <mergeCell ref="AP22:AP24"/>
    <mergeCell ref="AQ22:AQ24"/>
    <mergeCell ref="AP25:AP27"/>
    <mergeCell ref="AQ25:AQ27"/>
    <mergeCell ref="AP28:AP30"/>
    <mergeCell ref="AQ28:AQ30"/>
    <mergeCell ref="AP1:AP3"/>
    <mergeCell ref="AQ1:AQ3"/>
    <mergeCell ref="AP4:AP6"/>
    <mergeCell ref="AQ4:AQ6"/>
    <mergeCell ref="AP7:AP9"/>
    <mergeCell ref="AQ7:AQ9"/>
    <mergeCell ref="AP10:AP12"/>
    <mergeCell ref="AQ10:AQ12"/>
    <mergeCell ref="AP13:AP15"/>
    <mergeCell ref="AQ13:AQ15"/>
    <mergeCell ref="AD25:AD27"/>
    <mergeCell ref="AD28:AD30"/>
    <mergeCell ref="AO1:AO3"/>
    <mergeCell ref="AO4:AO6"/>
    <mergeCell ref="AO7:AO9"/>
    <mergeCell ref="AO10:AO12"/>
    <mergeCell ref="AO13:AO15"/>
    <mergeCell ref="AO16:AO18"/>
    <mergeCell ref="AO19:AO21"/>
    <mergeCell ref="AO22:AO24"/>
    <mergeCell ref="AO25:AO27"/>
    <mergeCell ref="AO28:AO30"/>
    <mergeCell ref="AM28:AM30"/>
    <mergeCell ref="AN1:AN3"/>
    <mergeCell ref="AN4:AN6"/>
    <mergeCell ref="AN7:AN9"/>
    <mergeCell ref="AN10:AN12"/>
    <mergeCell ref="AN13:AN15"/>
    <mergeCell ref="AN16:AN18"/>
    <mergeCell ref="AN19:AN21"/>
    <mergeCell ref="AN22:AN24"/>
    <mergeCell ref="AN25:AN27"/>
    <mergeCell ref="AN28:AN30"/>
    <mergeCell ref="AM1:AM3"/>
    <mergeCell ref="AM4:AM6"/>
    <mergeCell ref="AM7:AM9"/>
    <mergeCell ref="AM10:AM12"/>
    <mergeCell ref="AM13:AM15"/>
    <mergeCell ref="AM16:AM18"/>
    <mergeCell ref="AM19:AM21"/>
    <mergeCell ref="AM22:AM24"/>
    <mergeCell ref="AM25:AM27"/>
    <mergeCell ref="A10:A12"/>
    <mergeCell ref="A13:A15"/>
    <mergeCell ref="A16:A18"/>
    <mergeCell ref="A19:A21"/>
    <mergeCell ref="A22:A24"/>
    <mergeCell ref="A25:A27"/>
    <mergeCell ref="T19:T21"/>
    <mergeCell ref="U19:U21"/>
    <mergeCell ref="V19:V21"/>
    <mergeCell ref="W19:W21"/>
    <mergeCell ref="T13:T15"/>
    <mergeCell ref="U13:U15"/>
    <mergeCell ref="V13:V15"/>
    <mergeCell ref="W13:W15"/>
    <mergeCell ref="F7:F9"/>
    <mergeCell ref="F10:F12"/>
    <mergeCell ref="A28:A30"/>
    <mergeCell ref="AL1:AL3"/>
    <mergeCell ref="AL4:AL6"/>
    <mergeCell ref="AL7:AL9"/>
    <mergeCell ref="AL10:AL12"/>
    <mergeCell ref="AL13:AL15"/>
    <mergeCell ref="AL16:AL18"/>
    <mergeCell ref="AL19:AL21"/>
    <mergeCell ref="AL22:AL24"/>
    <mergeCell ref="AL25:AL27"/>
    <mergeCell ref="AL28:AL30"/>
    <mergeCell ref="AD4:AD6"/>
    <mergeCell ref="AD7:AD9"/>
    <mergeCell ref="AD10:AD12"/>
    <mergeCell ref="AD13:AD15"/>
    <mergeCell ref="AD16:AD18"/>
    <mergeCell ref="AD19:AD21"/>
    <mergeCell ref="AD22:AD24"/>
    <mergeCell ref="A1:A3"/>
    <mergeCell ref="B1:B3"/>
    <mergeCell ref="C1:C3"/>
    <mergeCell ref="AH1:AH3"/>
    <mergeCell ref="AI1:AI3"/>
    <mergeCell ref="AJ1:AJ3"/>
    <mergeCell ref="AK1:AK3"/>
    <mergeCell ref="A4:A6"/>
    <mergeCell ref="A7:A9"/>
    <mergeCell ref="V3:W3"/>
    <mergeCell ref="F4:F6"/>
    <mergeCell ref="K4:K6"/>
    <mergeCell ref="B22:B24"/>
    <mergeCell ref="B25:B27"/>
    <mergeCell ref="B28:B30"/>
    <mergeCell ref="R1:W1"/>
    <mergeCell ref="R2:W2"/>
    <mergeCell ref="F3:G3"/>
    <mergeCell ref="H3:I3"/>
    <mergeCell ref="J3:K3"/>
    <mergeCell ref="R3:S3"/>
    <mergeCell ref="T3:U3"/>
    <mergeCell ref="B4:B6"/>
    <mergeCell ref="B7:B9"/>
    <mergeCell ref="B10:B12"/>
    <mergeCell ref="B13:B15"/>
    <mergeCell ref="B16:B18"/>
    <mergeCell ref="B19:B21"/>
    <mergeCell ref="F1:K1"/>
    <mergeCell ref="F2:K2"/>
    <mergeCell ref="F13:F15"/>
    <mergeCell ref="F16:F18"/>
    <mergeCell ref="F19:F21"/>
    <mergeCell ref="F22:F24"/>
    <mergeCell ref="F25:F27"/>
    <mergeCell ref="F28:F30"/>
    <mergeCell ref="G4:G6"/>
    <mergeCell ref="G7:G9"/>
    <mergeCell ref="G10:G12"/>
    <mergeCell ref="G13:G15"/>
    <mergeCell ref="G16:G18"/>
    <mergeCell ref="G19:G21"/>
    <mergeCell ref="G22:G24"/>
    <mergeCell ref="G25:G27"/>
    <mergeCell ref="G28:G30"/>
    <mergeCell ref="H4:H6"/>
    <mergeCell ref="I4:I6"/>
    <mergeCell ref="J4:J6"/>
    <mergeCell ref="H7:H9"/>
    <mergeCell ref="I7:I9"/>
    <mergeCell ref="J7:J9"/>
    <mergeCell ref="H16:H18"/>
    <mergeCell ref="K19:K21"/>
    <mergeCell ref="K7:K9"/>
    <mergeCell ref="H10:H12"/>
    <mergeCell ref="I10:I12"/>
    <mergeCell ref="J10:J12"/>
    <mergeCell ref="K10:K12"/>
    <mergeCell ref="H13:H15"/>
    <mergeCell ref="I13:I15"/>
    <mergeCell ref="J13:J15"/>
    <mergeCell ref="K13:K15"/>
    <mergeCell ref="H28:H30"/>
    <mergeCell ref="I28:I30"/>
    <mergeCell ref="J28:J30"/>
    <mergeCell ref="K28:K30"/>
    <mergeCell ref="R4:R6"/>
    <mergeCell ref="S4:S6"/>
    <mergeCell ref="R13:R15"/>
    <mergeCell ref="S13:S15"/>
    <mergeCell ref="R19:R21"/>
    <mergeCell ref="S19:S21"/>
    <mergeCell ref="H22:H24"/>
    <mergeCell ref="I22:I24"/>
    <mergeCell ref="J22:J24"/>
    <mergeCell ref="K22:K24"/>
    <mergeCell ref="H25:H27"/>
    <mergeCell ref="I25:I27"/>
    <mergeCell ref="J25:J27"/>
    <mergeCell ref="K25:K27"/>
    <mergeCell ref="I16:I18"/>
    <mergeCell ref="J16:J18"/>
    <mergeCell ref="K16:K18"/>
    <mergeCell ref="H19:H21"/>
    <mergeCell ref="I19:I21"/>
    <mergeCell ref="J19:J21"/>
    <mergeCell ref="T4:T6"/>
    <mergeCell ref="U4:U6"/>
    <mergeCell ref="V4:V6"/>
    <mergeCell ref="W4:W6"/>
    <mergeCell ref="R7:R9"/>
    <mergeCell ref="S7:S9"/>
    <mergeCell ref="T7:T9"/>
    <mergeCell ref="U7:U9"/>
    <mergeCell ref="V7:V9"/>
    <mergeCell ref="R16:R18"/>
    <mergeCell ref="S16:S18"/>
    <mergeCell ref="T16:T18"/>
    <mergeCell ref="U16:U18"/>
    <mergeCell ref="V16:V18"/>
    <mergeCell ref="W16:W18"/>
    <mergeCell ref="W7:W9"/>
    <mergeCell ref="R10:R12"/>
    <mergeCell ref="S10:S12"/>
    <mergeCell ref="T10:T12"/>
    <mergeCell ref="U10:U12"/>
    <mergeCell ref="V10:V12"/>
    <mergeCell ref="W10:W12"/>
    <mergeCell ref="V25:V27"/>
    <mergeCell ref="W25:W27"/>
    <mergeCell ref="R28:R30"/>
    <mergeCell ref="S28:S30"/>
    <mergeCell ref="T28:T30"/>
    <mergeCell ref="U28:U30"/>
    <mergeCell ref="V28:V30"/>
    <mergeCell ref="W28:W30"/>
    <mergeCell ref="R22:R24"/>
    <mergeCell ref="S22:S24"/>
    <mergeCell ref="T22:T24"/>
    <mergeCell ref="U22:U24"/>
    <mergeCell ref="V22:V24"/>
    <mergeCell ref="W22:W24"/>
    <mergeCell ref="R25:R27"/>
    <mergeCell ref="S25:S27"/>
    <mergeCell ref="T25:T27"/>
    <mergeCell ref="U25:U27"/>
    <mergeCell ref="L4:L6"/>
    <mergeCell ref="M4:M6"/>
    <mergeCell ref="L7:L9"/>
    <mergeCell ref="L10:L12"/>
    <mergeCell ref="L13:L15"/>
    <mergeCell ref="L16:L18"/>
    <mergeCell ref="L19:L21"/>
    <mergeCell ref="L22:L24"/>
    <mergeCell ref="L25:L27"/>
    <mergeCell ref="L28:L30"/>
    <mergeCell ref="N4:N6"/>
    <mergeCell ref="O4:O6"/>
    <mergeCell ref="M7:M9"/>
    <mergeCell ref="N7:N9"/>
    <mergeCell ref="O7:O9"/>
    <mergeCell ref="M10:M12"/>
    <mergeCell ref="N10:N12"/>
    <mergeCell ref="O10:O12"/>
    <mergeCell ref="M13:M15"/>
    <mergeCell ref="N13:N15"/>
    <mergeCell ref="O13:O15"/>
    <mergeCell ref="M16:M18"/>
    <mergeCell ref="N16:N18"/>
    <mergeCell ref="O16:O18"/>
    <mergeCell ref="M19:M21"/>
    <mergeCell ref="N19:N21"/>
    <mergeCell ref="O19:O21"/>
    <mergeCell ref="M22:M24"/>
    <mergeCell ref="N22:N24"/>
    <mergeCell ref="O22:O24"/>
    <mergeCell ref="M25:M27"/>
    <mergeCell ref="N25:N27"/>
    <mergeCell ref="O25:O27"/>
    <mergeCell ref="M28:M30"/>
    <mergeCell ref="N28:N30"/>
    <mergeCell ref="O28:O30"/>
    <mergeCell ref="P4:P6"/>
    <mergeCell ref="Q4:Q6"/>
    <mergeCell ref="P7:P9"/>
    <mergeCell ref="Q7:Q9"/>
    <mergeCell ref="P10:P12"/>
    <mergeCell ref="Q10:Q12"/>
    <mergeCell ref="P13:P15"/>
    <mergeCell ref="Q13:Q15"/>
    <mergeCell ref="P16:P18"/>
    <mergeCell ref="Q16:Q18"/>
    <mergeCell ref="P19:P21"/>
    <mergeCell ref="Q19:Q21"/>
    <mergeCell ref="P22:P24"/>
    <mergeCell ref="Q22:Q24"/>
    <mergeCell ref="P25:P27"/>
    <mergeCell ref="Q25:Q27"/>
    <mergeCell ref="P28:P30"/>
    <mergeCell ref="Q28:Q30"/>
    <mergeCell ref="X4:X6"/>
    <mergeCell ref="X7:X9"/>
    <mergeCell ref="X10:X12"/>
    <mergeCell ref="X13:X15"/>
    <mergeCell ref="X16:X18"/>
    <mergeCell ref="X19:X21"/>
    <mergeCell ref="X22:X24"/>
    <mergeCell ref="X25:X27"/>
    <mergeCell ref="X28:X30"/>
    <mergeCell ref="Y4:Y6"/>
    <mergeCell ref="Z4:Z6"/>
    <mergeCell ref="AA4:AA6"/>
    <mergeCell ref="AB4:AB6"/>
    <mergeCell ref="AC4:AC6"/>
    <mergeCell ref="Y7:Y9"/>
    <mergeCell ref="Z7:Z9"/>
    <mergeCell ref="AA7:AA9"/>
    <mergeCell ref="AB7:AB9"/>
    <mergeCell ref="AC7:AC9"/>
    <mergeCell ref="Y10:Y12"/>
    <mergeCell ref="Z10:Z12"/>
    <mergeCell ref="AA10:AA12"/>
    <mergeCell ref="AB10:AB12"/>
    <mergeCell ref="AC10:AC12"/>
    <mergeCell ref="Y13:Y15"/>
    <mergeCell ref="Z13:Z15"/>
    <mergeCell ref="AA13:AA15"/>
    <mergeCell ref="AB13:AB15"/>
    <mergeCell ref="AC13:AC15"/>
    <mergeCell ref="Y16:Y18"/>
    <mergeCell ref="Z16:Z18"/>
    <mergeCell ref="AA16:AA18"/>
    <mergeCell ref="AB16:AB18"/>
    <mergeCell ref="AC16:AC18"/>
    <mergeCell ref="Y19:Y21"/>
    <mergeCell ref="Z19:Z21"/>
    <mergeCell ref="AA19:AA21"/>
    <mergeCell ref="AB19:AB21"/>
    <mergeCell ref="AC19:AC21"/>
    <mergeCell ref="Y28:Y30"/>
    <mergeCell ref="Z28:Z30"/>
    <mergeCell ref="AA28:AA30"/>
    <mergeCell ref="AB28:AB30"/>
    <mergeCell ref="AC28:AC30"/>
    <mergeCell ref="Y22:Y24"/>
    <mergeCell ref="Z22:Z24"/>
    <mergeCell ref="AA22:AA24"/>
    <mergeCell ref="AB22:AB24"/>
    <mergeCell ref="AC22:AC24"/>
    <mergeCell ref="Y25:Y27"/>
    <mergeCell ref="Z25:Z27"/>
    <mergeCell ref="AA25:AA27"/>
    <mergeCell ref="AB25:AB27"/>
    <mergeCell ref="AC25:AC27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61445-5202-423F-A004-611E688D3736}">
  <dimension ref="A1:T34"/>
  <sheetViews>
    <sheetView workbookViewId="0">
      <selection activeCell="G5" sqref="G5:I34"/>
    </sheetView>
  </sheetViews>
  <sheetFormatPr defaultRowHeight="14.4" x14ac:dyDescent="0.3"/>
  <cols>
    <col min="1" max="1" width="4" customWidth="1"/>
    <col min="2" max="2" width="14.88671875" customWidth="1"/>
    <col min="3" max="3" width="8.6640625" style="1" customWidth="1"/>
    <col min="4" max="4" width="11.109375" style="5" customWidth="1"/>
    <col min="5" max="6" width="11.109375" customWidth="1"/>
    <col min="7" max="7" width="11.109375" style="5" customWidth="1"/>
    <col min="8" max="9" width="11.109375" customWidth="1"/>
    <col min="10" max="11" width="11.109375" style="5" customWidth="1"/>
    <col min="12" max="15" width="11.109375" customWidth="1"/>
    <col min="16" max="16" width="11.109375" style="5" customWidth="1"/>
    <col min="17" max="18" width="11.109375" customWidth="1"/>
    <col min="19" max="19" width="32.6640625" customWidth="1"/>
  </cols>
  <sheetData>
    <row r="1" spans="1:20" x14ac:dyDescent="0.3">
      <c r="B1" t="s">
        <v>6</v>
      </c>
      <c r="C1" s="1" t="s">
        <v>8</v>
      </c>
      <c r="D1" t="s">
        <v>74</v>
      </c>
      <c r="G1"/>
      <c r="J1"/>
      <c r="K1"/>
      <c r="P1"/>
    </row>
    <row r="2" spans="1:20" x14ac:dyDescent="0.3">
      <c r="B2" t="s">
        <v>9</v>
      </c>
      <c r="C2" s="1" t="s">
        <v>8</v>
      </c>
      <c r="D2"/>
      <c r="G2"/>
      <c r="J2"/>
      <c r="K2"/>
      <c r="P2"/>
    </row>
    <row r="3" spans="1:20" x14ac:dyDescent="0.3">
      <c r="B3" t="s">
        <v>7</v>
      </c>
      <c r="C3" s="1" t="s">
        <v>8</v>
      </c>
      <c r="D3">
        <v>10</v>
      </c>
      <c r="G3"/>
      <c r="J3"/>
      <c r="K3"/>
      <c r="P3"/>
    </row>
    <row r="4" spans="1:20" x14ac:dyDescent="0.3">
      <c r="D4"/>
      <c r="G4"/>
      <c r="J4"/>
      <c r="K4"/>
      <c r="P4"/>
    </row>
    <row r="5" spans="1:20" x14ac:dyDescent="0.3">
      <c r="A5" s="215" t="s">
        <v>0</v>
      </c>
      <c r="B5" s="215" t="s">
        <v>1</v>
      </c>
      <c r="C5" s="215" t="s">
        <v>2</v>
      </c>
      <c r="D5" s="215" t="s">
        <v>33</v>
      </c>
      <c r="E5" s="215"/>
      <c r="F5" s="215"/>
      <c r="G5" s="215" t="s">
        <v>5</v>
      </c>
      <c r="H5" s="215"/>
      <c r="I5" s="215"/>
      <c r="J5" s="275" t="s">
        <v>20</v>
      </c>
      <c r="K5" s="216"/>
      <c r="L5" s="216"/>
      <c r="M5" s="216"/>
      <c r="N5" s="216"/>
      <c r="O5" s="217"/>
      <c r="P5" s="215" t="s">
        <v>10</v>
      </c>
      <c r="Q5" s="215"/>
      <c r="R5" s="215"/>
      <c r="S5" s="2" t="s">
        <v>4</v>
      </c>
      <c r="T5" s="1"/>
    </row>
    <row r="6" spans="1:20" x14ac:dyDescent="0.3">
      <c r="A6" s="215"/>
      <c r="B6" s="215"/>
      <c r="C6" s="215"/>
      <c r="D6" s="215" t="s">
        <v>3</v>
      </c>
      <c r="E6" s="215"/>
      <c r="F6" s="215"/>
      <c r="G6" s="215" t="s">
        <v>3</v>
      </c>
      <c r="H6" s="215"/>
      <c r="I6" s="215"/>
      <c r="J6" s="275" t="s">
        <v>3</v>
      </c>
      <c r="K6" s="216"/>
      <c r="L6" s="216"/>
      <c r="M6" s="216"/>
      <c r="N6" s="216"/>
      <c r="O6" s="217"/>
      <c r="P6" s="215" t="s">
        <v>3</v>
      </c>
      <c r="Q6" s="215"/>
      <c r="R6" s="215"/>
      <c r="S6" s="2"/>
      <c r="T6" s="1"/>
    </row>
    <row r="7" spans="1:20" x14ac:dyDescent="0.3">
      <c r="A7" s="215"/>
      <c r="B7" s="215"/>
      <c r="C7" s="215"/>
      <c r="D7" s="2">
        <v>1</v>
      </c>
      <c r="E7" s="2">
        <v>2</v>
      </c>
      <c r="F7" s="2">
        <v>3</v>
      </c>
      <c r="G7" s="2">
        <v>1</v>
      </c>
      <c r="H7" s="2">
        <v>2</v>
      </c>
      <c r="I7" s="2">
        <v>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>
        <v>1</v>
      </c>
      <c r="Q7" s="2">
        <v>2</v>
      </c>
      <c r="R7" s="2">
        <v>3</v>
      </c>
      <c r="S7" s="2"/>
      <c r="T7" s="1"/>
    </row>
    <row r="8" spans="1:20" ht="22.95" customHeight="1" x14ac:dyDescent="0.3">
      <c r="A8" s="272">
        <v>1</v>
      </c>
      <c r="B8" s="272" t="s">
        <v>11</v>
      </c>
      <c r="C8" s="2">
        <v>1</v>
      </c>
      <c r="D8" s="6"/>
      <c r="E8" s="2">
        <v>4.5</v>
      </c>
      <c r="F8" s="2">
        <v>4.5</v>
      </c>
      <c r="G8" s="6"/>
      <c r="H8" s="2" t="s">
        <v>76</v>
      </c>
      <c r="I8" s="2" t="s">
        <v>49</v>
      </c>
      <c r="J8" s="6"/>
      <c r="K8" s="6"/>
      <c r="L8" s="2" t="s">
        <v>23</v>
      </c>
      <c r="M8" s="2" t="s">
        <v>22</v>
      </c>
      <c r="N8" s="2" t="s">
        <v>23</v>
      </c>
      <c r="O8" s="2" t="s">
        <v>22</v>
      </c>
      <c r="P8" s="6"/>
      <c r="Q8" s="2"/>
      <c r="R8" s="2"/>
      <c r="S8" s="2"/>
      <c r="T8" s="1"/>
    </row>
    <row r="9" spans="1:20" ht="22.95" customHeight="1" x14ac:dyDescent="0.3">
      <c r="A9" s="273"/>
      <c r="B9" s="273"/>
      <c r="C9" s="2">
        <v>2</v>
      </c>
      <c r="D9" s="6"/>
      <c r="E9" s="2">
        <v>8</v>
      </c>
      <c r="F9" s="2">
        <v>6</v>
      </c>
      <c r="G9" s="6"/>
      <c r="H9" s="2" t="s">
        <v>57</v>
      </c>
      <c r="I9" s="2" t="s">
        <v>55</v>
      </c>
      <c r="J9" s="6"/>
      <c r="K9" s="6"/>
      <c r="L9" s="2" t="s">
        <v>32</v>
      </c>
      <c r="M9" s="2" t="s">
        <v>22</v>
      </c>
      <c r="N9" s="2" t="s">
        <v>36</v>
      </c>
      <c r="O9" s="2" t="s">
        <v>22</v>
      </c>
      <c r="P9" s="6"/>
      <c r="Q9" s="2"/>
      <c r="R9" s="2"/>
      <c r="S9" s="2"/>
      <c r="T9" s="1"/>
    </row>
    <row r="10" spans="1:20" ht="22.95" customHeight="1" x14ac:dyDescent="0.3">
      <c r="A10" s="274"/>
      <c r="B10" s="274"/>
      <c r="C10" s="2">
        <v>3</v>
      </c>
      <c r="D10" s="6"/>
      <c r="E10" s="2">
        <v>8.5</v>
      </c>
      <c r="F10" s="2">
        <v>7.5</v>
      </c>
      <c r="G10" s="6"/>
      <c r="H10" s="2" t="s">
        <v>75</v>
      </c>
      <c r="I10" s="2" t="s">
        <v>71</v>
      </c>
      <c r="J10" s="6"/>
      <c r="K10" s="6"/>
      <c r="L10" s="2" t="s">
        <v>32</v>
      </c>
      <c r="M10" s="2" t="s">
        <v>22</v>
      </c>
      <c r="N10" s="2" t="s">
        <v>23</v>
      </c>
      <c r="O10" s="2" t="s">
        <v>22</v>
      </c>
      <c r="P10" s="6"/>
      <c r="Q10" s="2"/>
      <c r="R10" s="2" t="s">
        <v>59</v>
      </c>
      <c r="S10" s="2"/>
      <c r="T10" s="1"/>
    </row>
    <row r="11" spans="1:20" ht="22.95" customHeight="1" x14ac:dyDescent="0.3">
      <c r="A11" s="272">
        <v>2</v>
      </c>
      <c r="B11" s="272" t="s">
        <v>12</v>
      </c>
      <c r="C11" s="2">
        <v>1</v>
      </c>
      <c r="D11" s="6"/>
      <c r="E11" s="2">
        <v>5.5</v>
      </c>
      <c r="F11" s="2">
        <v>7.5</v>
      </c>
      <c r="G11" s="6"/>
      <c r="H11" s="2" t="s">
        <v>54</v>
      </c>
      <c r="I11" s="2" t="s">
        <v>66</v>
      </c>
      <c r="J11" s="6"/>
      <c r="K11" s="6"/>
      <c r="L11" s="2" t="s">
        <v>32</v>
      </c>
      <c r="M11" s="2" t="s">
        <v>22</v>
      </c>
      <c r="N11" s="2" t="s">
        <v>30</v>
      </c>
      <c r="O11" s="2" t="s">
        <v>22</v>
      </c>
      <c r="P11" s="6"/>
      <c r="Q11" s="2"/>
      <c r="R11" s="2"/>
      <c r="S11" s="2"/>
      <c r="T11" s="1"/>
    </row>
    <row r="12" spans="1:20" ht="22.95" customHeight="1" x14ac:dyDescent="0.3">
      <c r="A12" s="273"/>
      <c r="B12" s="273"/>
      <c r="C12" s="2">
        <v>2</v>
      </c>
      <c r="D12" s="6"/>
      <c r="E12" s="2">
        <v>10</v>
      </c>
      <c r="F12" s="2">
        <v>5</v>
      </c>
      <c r="G12" s="6"/>
      <c r="H12" s="2" t="s">
        <v>54</v>
      </c>
      <c r="I12" s="2" t="s">
        <v>62</v>
      </c>
      <c r="J12" s="6"/>
      <c r="K12" s="6"/>
      <c r="L12" s="2" t="s">
        <v>36</v>
      </c>
      <c r="M12" s="2" t="s">
        <v>22</v>
      </c>
      <c r="N12" s="2" t="s">
        <v>36</v>
      </c>
      <c r="O12" s="2" t="s">
        <v>22</v>
      </c>
      <c r="P12" s="6"/>
      <c r="Q12" s="2"/>
      <c r="R12" s="2"/>
      <c r="S12" s="2"/>
      <c r="T12" s="1"/>
    </row>
    <row r="13" spans="1:20" ht="22.95" customHeight="1" x14ac:dyDescent="0.3">
      <c r="A13" s="274"/>
      <c r="B13" s="274"/>
      <c r="C13" s="2">
        <v>3</v>
      </c>
      <c r="D13" s="6"/>
      <c r="E13" s="2">
        <v>4.5</v>
      </c>
      <c r="F13" s="2">
        <v>6</v>
      </c>
      <c r="G13" s="6"/>
      <c r="H13" s="2" t="s">
        <v>68</v>
      </c>
      <c r="I13" s="2" t="s">
        <v>54</v>
      </c>
      <c r="J13" s="6"/>
      <c r="K13" s="6"/>
      <c r="L13" s="2" t="s">
        <v>32</v>
      </c>
      <c r="M13" s="2" t="s">
        <v>22</v>
      </c>
      <c r="N13" s="2" t="s">
        <v>32</v>
      </c>
      <c r="O13" s="2" t="s">
        <v>36</v>
      </c>
      <c r="P13" s="6"/>
      <c r="Q13" s="2"/>
      <c r="R13" s="2"/>
      <c r="S13" s="2"/>
      <c r="T13" s="1"/>
    </row>
    <row r="14" spans="1:20" ht="22.95" customHeight="1" x14ac:dyDescent="0.3">
      <c r="A14" s="272">
        <v>3</v>
      </c>
      <c r="B14" s="272" t="s">
        <v>13</v>
      </c>
      <c r="C14" s="2">
        <v>1</v>
      </c>
      <c r="D14" s="6"/>
      <c r="E14" s="2">
        <v>4.5</v>
      </c>
      <c r="F14" s="2">
        <v>5.5</v>
      </c>
      <c r="G14" s="6"/>
      <c r="H14" s="2" t="s">
        <v>57</v>
      </c>
      <c r="I14" s="2" t="s">
        <v>76</v>
      </c>
      <c r="J14" s="6"/>
      <c r="K14" s="6"/>
      <c r="L14" s="3" t="s">
        <v>37</v>
      </c>
      <c r="M14" s="2" t="s">
        <v>36</v>
      </c>
      <c r="N14" s="3" t="s">
        <v>52</v>
      </c>
      <c r="O14" s="2" t="s">
        <v>36</v>
      </c>
      <c r="P14" s="6"/>
      <c r="Q14" s="2"/>
      <c r="R14" s="2"/>
      <c r="S14" s="2"/>
      <c r="T14" s="1"/>
    </row>
    <row r="15" spans="1:20" ht="22.95" customHeight="1" x14ac:dyDescent="0.3">
      <c r="A15" s="273"/>
      <c r="B15" s="273"/>
      <c r="C15" s="2">
        <v>2</v>
      </c>
      <c r="D15" s="6"/>
      <c r="E15" s="2">
        <v>4.5</v>
      </c>
      <c r="F15" s="2">
        <v>8.5</v>
      </c>
      <c r="G15" s="6"/>
      <c r="H15" s="2" t="s">
        <v>79</v>
      </c>
      <c r="I15" s="2" t="s">
        <v>78</v>
      </c>
      <c r="J15" s="6"/>
      <c r="K15" s="6"/>
      <c r="L15" s="2" t="s">
        <v>52</v>
      </c>
      <c r="M15" s="2" t="s">
        <v>22</v>
      </c>
      <c r="N15" s="2" t="s">
        <v>45</v>
      </c>
      <c r="O15" s="2" t="s">
        <v>23</v>
      </c>
      <c r="P15" s="6"/>
      <c r="Q15" s="2"/>
      <c r="R15" s="2" t="s">
        <v>56</v>
      </c>
      <c r="S15" s="2"/>
      <c r="T15" s="1"/>
    </row>
    <row r="16" spans="1:20" ht="22.95" customHeight="1" x14ac:dyDescent="0.3">
      <c r="A16" s="274"/>
      <c r="B16" s="274"/>
      <c r="C16" s="2">
        <v>3</v>
      </c>
      <c r="D16" s="6"/>
      <c r="E16" s="2">
        <v>4.5</v>
      </c>
      <c r="F16" s="2">
        <v>11</v>
      </c>
      <c r="G16" s="6"/>
      <c r="H16" s="2" t="s">
        <v>78</v>
      </c>
      <c r="I16" s="2" t="s">
        <v>77</v>
      </c>
      <c r="J16" s="6"/>
      <c r="K16" s="6"/>
      <c r="L16" s="2" t="s">
        <v>52</v>
      </c>
      <c r="M16" s="2" t="s">
        <v>22</v>
      </c>
      <c r="N16" s="2" t="s">
        <v>52</v>
      </c>
      <c r="O16" s="2" t="s">
        <v>23</v>
      </c>
      <c r="P16" s="6"/>
      <c r="Q16" s="2"/>
      <c r="R16" s="2"/>
      <c r="S16" s="2"/>
      <c r="T16" s="1"/>
    </row>
    <row r="17" spans="1:20" ht="22.95" customHeight="1" x14ac:dyDescent="0.3">
      <c r="A17" s="272">
        <v>4</v>
      </c>
      <c r="B17" s="272" t="s">
        <v>14</v>
      </c>
      <c r="C17" s="2">
        <v>1</v>
      </c>
      <c r="D17" s="6"/>
      <c r="E17" s="2">
        <v>3.5</v>
      </c>
      <c r="F17" s="2">
        <v>5</v>
      </c>
      <c r="G17" s="6"/>
      <c r="H17" s="2" t="s">
        <v>69</v>
      </c>
      <c r="I17" s="2" t="s">
        <v>60</v>
      </c>
      <c r="J17" s="6"/>
      <c r="K17" s="6"/>
      <c r="L17" s="2" t="s">
        <v>52</v>
      </c>
      <c r="M17" s="2" t="s">
        <v>31</v>
      </c>
      <c r="N17" s="2" t="s">
        <v>52</v>
      </c>
      <c r="O17" s="2" t="s">
        <v>31</v>
      </c>
      <c r="P17" s="6"/>
      <c r="Q17" s="2"/>
      <c r="R17" s="2"/>
      <c r="S17" s="2"/>
      <c r="T17" s="1"/>
    </row>
    <row r="18" spans="1:20" ht="22.95" customHeight="1" x14ac:dyDescent="0.3">
      <c r="A18" s="273"/>
      <c r="B18" s="273"/>
      <c r="C18" s="2">
        <v>2</v>
      </c>
      <c r="D18" s="6"/>
      <c r="E18" s="2">
        <v>5</v>
      </c>
      <c r="F18" s="2">
        <v>5.5</v>
      </c>
      <c r="G18" s="6"/>
      <c r="H18" s="2" t="s">
        <v>60</v>
      </c>
      <c r="I18" s="2" t="s">
        <v>80</v>
      </c>
      <c r="J18" s="6"/>
      <c r="K18" s="6"/>
      <c r="L18" s="2" t="s">
        <v>52</v>
      </c>
      <c r="M18" s="2" t="s">
        <v>31</v>
      </c>
      <c r="N18" s="2" t="s">
        <v>52</v>
      </c>
      <c r="O18" s="2" t="s">
        <v>31</v>
      </c>
      <c r="P18" s="6"/>
      <c r="Q18" s="2"/>
      <c r="R18" s="2" t="s">
        <v>59</v>
      </c>
      <c r="S18" s="2"/>
      <c r="T18" s="1"/>
    </row>
    <row r="19" spans="1:20" ht="22.95" customHeight="1" x14ac:dyDescent="0.3">
      <c r="A19" s="274"/>
      <c r="B19" s="274"/>
      <c r="C19" s="2">
        <v>3</v>
      </c>
      <c r="D19" s="6"/>
      <c r="E19" s="2">
        <v>6</v>
      </c>
      <c r="F19" s="2">
        <v>6</v>
      </c>
      <c r="G19" s="6"/>
      <c r="H19" s="2" t="s">
        <v>68</v>
      </c>
      <c r="I19" s="2" t="s">
        <v>55</v>
      </c>
      <c r="J19" s="6"/>
      <c r="K19" s="6"/>
      <c r="L19" s="2" t="s">
        <v>52</v>
      </c>
      <c r="M19" s="2" t="s">
        <v>31</v>
      </c>
      <c r="N19" s="2" t="s">
        <v>52</v>
      </c>
      <c r="O19" s="2" t="s">
        <v>31</v>
      </c>
      <c r="P19" s="6"/>
      <c r="Q19" s="2"/>
      <c r="R19" s="2"/>
      <c r="S19" s="2"/>
      <c r="T19" s="1"/>
    </row>
    <row r="20" spans="1:20" ht="22.95" customHeight="1" x14ac:dyDescent="0.3">
      <c r="A20" s="272">
        <v>5</v>
      </c>
      <c r="B20" s="272" t="s">
        <v>15</v>
      </c>
      <c r="C20" s="2">
        <v>1</v>
      </c>
      <c r="D20" s="6"/>
      <c r="E20" s="2">
        <v>5.5</v>
      </c>
      <c r="F20" s="2">
        <v>5.5</v>
      </c>
      <c r="G20" s="6"/>
      <c r="H20" s="2" t="s">
        <v>55</v>
      </c>
      <c r="I20" s="2" t="s">
        <v>76</v>
      </c>
      <c r="J20" s="6"/>
      <c r="K20" s="6"/>
      <c r="L20" s="2" t="s">
        <v>52</v>
      </c>
      <c r="M20" s="2" t="s">
        <v>37</v>
      </c>
      <c r="N20" s="2" t="s">
        <v>52</v>
      </c>
      <c r="O20" s="2" t="s">
        <v>37</v>
      </c>
      <c r="P20" s="6"/>
      <c r="Q20" s="2"/>
      <c r="R20" s="2" t="s">
        <v>65</v>
      </c>
      <c r="S20" s="2"/>
      <c r="T20" s="1"/>
    </row>
    <row r="21" spans="1:20" ht="22.95" customHeight="1" x14ac:dyDescent="0.3">
      <c r="A21" s="273"/>
      <c r="B21" s="273"/>
      <c r="C21" s="2">
        <v>2</v>
      </c>
      <c r="D21" s="6"/>
      <c r="E21" s="2">
        <v>5</v>
      </c>
      <c r="F21" s="2">
        <v>9.5</v>
      </c>
      <c r="G21" s="6"/>
      <c r="H21" s="2" t="s">
        <v>69</v>
      </c>
      <c r="I21" s="2" t="s">
        <v>55</v>
      </c>
      <c r="J21" s="6"/>
      <c r="K21" s="6"/>
      <c r="L21" s="2" t="s">
        <v>52</v>
      </c>
      <c r="M21" s="2" t="s">
        <v>37</v>
      </c>
      <c r="N21" s="2" t="s">
        <v>52</v>
      </c>
      <c r="O21" s="2" t="s">
        <v>37</v>
      </c>
      <c r="P21" s="6"/>
      <c r="Q21" s="2"/>
      <c r="R21" s="2"/>
      <c r="S21" s="2"/>
      <c r="T21" s="1"/>
    </row>
    <row r="22" spans="1:20" ht="22.95" customHeight="1" x14ac:dyDescent="0.3">
      <c r="A22" s="274"/>
      <c r="B22" s="274"/>
      <c r="C22" s="2">
        <v>3</v>
      </c>
      <c r="D22" s="6"/>
      <c r="E22" s="2">
        <v>5</v>
      </c>
      <c r="F22" s="2">
        <v>7</v>
      </c>
      <c r="G22" s="6"/>
      <c r="H22" s="2" t="s">
        <v>75</v>
      </c>
      <c r="I22" s="2">
        <v>11</v>
      </c>
      <c r="J22" s="6"/>
      <c r="K22" s="6"/>
      <c r="L22" s="2" t="s">
        <v>52</v>
      </c>
      <c r="M22" s="2" t="s">
        <v>31</v>
      </c>
      <c r="N22" s="2" t="s">
        <v>45</v>
      </c>
      <c r="O22" s="2" t="s">
        <v>37</v>
      </c>
      <c r="P22" s="6"/>
      <c r="Q22" s="2"/>
      <c r="R22" s="2"/>
      <c r="S22" s="2"/>
      <c r="T22" s="1"/>
    </row>
    <row r="23" spans="1:20" ht="22.95" customHeight="1" x14ac:dyDescent="0.3">
      <c r="A23" s="272">
        <v>6</v>
      </c>
      <c r="B23" s="272" t="s">
        <v>16</v>
      </c>
      <c r="C23" s="2">
        <v>1</v>
      </c>
      <c r="D23" s="6"/>
      <c r="E23" s="2">
        <v>6</v>
      </c>
      <c r="F23" s="2">
        <v>7.5</v>
      </c>
      <c r="G23" s="6"/>
      <c r="H23" s="2" t="s">
        <v>69</v>
      </c>
      <c r="I23" s="2" t="s">
        <v>68</v>
      </c>
      <c r="J23" s="6"/>
      <c r="K23" s="6"/>
      <c r="L23" s="2" t="s">
        <v>52</v>
      </c>
      <c r="M23" s="2" t="s">
        <v>31</v>
      </c>
      <c r="N23" s="2" t="s">
        <v>52</v>
      </c>
      <c r="O23" s="2" t="s">
        <v>31</v>
      </c>
      <c r="P23" s="6"/>
      <c r="Q23" s="2"/>
      <c r="R23" s="2"/>
      <c r="S23" s="2"/>
      <c r="T23" s="1"/>
    </row>
    <row r="24" spans="1:20" ht="22.95" customHeight="1" x14ac:dyDescent="0.3">
      <c r="A24" s="273"/>
      <c r="B24" s="273"/>
      <c r="C24" s="2">
        <v>2</v>
      </c>
      <c r="D24" s="6"/>
      <c r="E24" s="2">
        <v>7</v>
      </c>
      <c r="F24" s="2">
        <v>5.5</v>
      </c>
      <c r="G24" s="6"/>
      <c r="H24" s="2" t="s">
        <v>60</v>
      </c>
      <c r="I24" s="2" t="s">
        <v>69</v>
      </c>
      <c r="J24" s="6"/>
      <c r="K24" s="6"/>
      <c r="L24" s="2" t="s">
        <v>52</v>
      </c>
      <c r="M24" s="2" t="s">
        <v>31</v>
      </c>
      <c r="N24" s="2" t="s">
        <v>52</v>
      </c>
      <c r="O24" s="2" t="s">
        <v>37</v>
      </c>
      <c r="P24" s="6"/>
      <c r="Q24" s="2"/>
      <c r="R24" s="2"/>
      <c r="S24" s="2"/>
      <c r="T24" s="1"/>
    </row>
    <row r="25" spans="1:20" ht="22.95" customHeight="1" x14ac:dyDescent="0.3">
      <c r="A25" s="274"/>
      <c r="B25" s="274"/>
      <c r="C25" s="2">
        <v>3</v>
      </c>
      <c r="D25" s="6"/>
      <c r="E25" s="2">
        <v>3.5</v>
      </c>
      <c r="F25" s="2">
        <v>4</v>
      </c>
      <c r="G25" s="6"/>
      <c r="H25" s="2" t="s">
        <v>55</v>
      </c>
      <c r="I25" s="2" t="s">
        <v>71</v>
      </c>
      <c r="J25" s="6"/>
      <c r="K25" s="6"/>
      <c r="L25" s="2" t="s">
        <v>52</v>
      </c>
      <c r="M25" s="2" t="s">
        <v>31</v>
      </c>
      <c r="N25" s="2" t="s">
        <v>52</v>
      </c>
      <c r="O25" s="2" t="s">
        <v>45</v>
      </c>
      <c r="P25" s="6"/>
      <c r="Q25" s="2"/>
      <c r="R25" s="2"/>
      <c r="S25" s="2"/>
      <c r="T25" s="1"/>
    </row>
    <row r="26" spans="1:20" ht="22.95" customHeight="1" x14ac:dyDescent="0.3">
      <c r="A26" s="272">
        <v>7</v>
      </c>
      <c r="B26" s="272" t="s">
        <v>17</v>
      </c>
      <c r="C26" s="2">
        <v>1</v>
      </c>
      <c r="D26" s="6"/>
      <c r="E26" s="2">
        <v>5</v>
      </c>
      <c r="F26" s="2">
        <v>7</v>
      </c>
      <c r="G26" s="6"/>
      <c r="H26" s="2" t="s">
        <v>63</v>
      </c>
      <c r="I26" s="2" t="s">
        <v>69</v>
      </c>
      <c r="J26" s="6"/>
      <c r="K26" s="6"/>
      <c r="L26" s="2" t="s">
        <v>45</v>
      </c>
      <c r="M26" s="2" t="s">
        <v>37</v>
      </c>
      <c r="N26" s="2" t="s">
        <v>52</v>
      </c>
      <c r="O26" s="2" t="s">
        <v>37</v>
      </c>
      <c r="P26" s="6"/>
      <c r="Q26" s="2"/>
      <c r="R26" s="2"/>
      <c r="S26" s="2"/>
      <c r="T26" s="1"/>
    </row>
    <row r="27" spans="1:20" ht="22.95" customHeight="1" x14ac:dyDescent="0.3">
      <c r="A27" s="273"/>
      <c r="B27" s="273"/>
      <c r="C27" s="2">
        <v>2</v>
      </c>
      <c r="D27" s="6"/>
      <c r="E27" s="2">
        <v>4.5</v>
      </c>
      <c r="F27" s="2">
        <v>4</v>
      </c>
      <c r="G27" s="6"/>
      <c r="H27" s="2" t="s">
        <v>63</v>
      </c>
      <c r="I27" s="2" t="s">
        <v>81</v>
      </c>
      <c r="J27" s="6"/>
      <c r="K27" s="6"/>
      <c r="L27" s="2" t="s">
        <v>52</v>
      </c>
      <c r="M27" s="2" t="s">
        <v>45</v>
      </c>
      <c r="N27" s="2" t="s">
        <v>52</v>
      </c>
      <c r="O27" s="2" t="s">
        <v>45</v>
      </c>
      <c r="P27" s="6"/>
      <c r="Q27" s="2"/>
      <c r="R27" s="2"/>
      <c r="S27" s="2"/>
      <c r="T27" s="1"/>
    </row>
    <row r="28" spans="1:20" ht="22.8" customHeight="1" x14ac:dyDescent="0.3">
      <c r="A28" s="274"/>
      <c r="B28" s="274"/>
      <c r="C28" s="2">
        <v>3</v>
      </c>
      <c r="D28" s="6"/>
      <c r="E28" s="2">
        <v>4</v>
      </c>
      <c r="F28" s="2">
        <v>5.5</v>
      </c>
      <c r="G28" s="6"/>
      <c r="H28" s="2" t="s">
        <v>72</v>
      </c>
      <c r="I28" s="2" t="s">
        <v>64</v>
      </c>
      <c r="J28" s="6"/>
      <c r="K28" s="6"/>
      <c r="L28" s="2" t="s">
        <v>52</v>
      </c>
      <c r="M28" s="2" t="s">
        <v>45</v>
      </c>
      <c r="N28" s="2" t="s">
        <v>52</v>
      </c>
      <c r="O28" s="2" t="s">
        <v>37</v>
      </c>
      <c r="P28" s="6"/>
      <c r="Q28" s="2"/>
      <c r="R28" s="2"/>
      <c r="S28" s="2"/>
      <c r="T28" s="1"/>
    </row>
    <row r="29" spans="1:20" ht="22.95" customHeight="1" x14ac:dyDescent="0.3">
      <c r="A29" s="272">
        <v>8</v>
      </c>
      <c r="B29" s="272" t="s">
        <v>18</v>
      </c>
      <c r="C29" s="2">
        <v>1</v>
      </c>
      <c r="D29" s="6"/>
      <c r="E29" s="2">
        <v>3.5</v>
      </c>
      <c r="F29" s="2">
        <v>7</v>
      </c>
      <c r="G29" s="6"/>
      <c r="H29" s="2">
        <v>11</v>
      </c>
      <c r="I29" s="2" t="s">
        <v>72</v>
      </c>
      <c r="J29" s="6"/>
      <c r="K29" s="6"/>
      <c r="L29" s="2" t="s">
        <v>52</v>
      </c>
      <c r="M29" s="2" t="s">
        <v>37</v>
      </c>
      <c r="N29" s="2" t="s">
        <v>45</v>
      </c>
      <c r="O29" s="2" t="s">
        <v>37</v>
      </c>
      <c r="P29" s="6"/>
      <c r="Q29" s="2"/>
      <c r="R29" s="2"/>
      <c r="S29" s="2"/>
      <c r="T29" s="1"/>
    </row>
    <row r="30" spans="1:20" ht="22.95" customHeight="1" x14ac:dyDescent="0.3">
      <c r="A30" s="273"/>
      <c r="B30" s="273"/>
      <c r="C30" s="2">
        <v>2</v>
      </c>
      <c r="D30" s="6"/>
      <c r="E30" s="2">
        <v>7.5</v>
      </c>
      <c r="F30" s="2">
        <v>4.5</v>
      </c>
      <c r="G30" s="6"/>
      <c r="H30" s="2" t="s">
        <v>63</v>
      </c>
      <c r="I30" s="2">
        <v>10</v>
      </c>
      <c r="J30" s="6"/>
      <c r="K30" s="6"/>
      <c r="L30" s="2" t="s">
        <v>52</v>
      </c>
      <c r="M30" s="2" t="s">
        <v>45</v>
      </c>
      <c r="N30" s="2" t="s">
        <v>61</v>
      </c>
      <c r="O30" s="2" t="s">
        <v>52</v>
      </c>
      <c r="P30" s="6"/>
      <c r="Q30" s="2"/>
      <c r="R30" s="2"/>
      <c r="S30" s="2"/>
      <c r="T30" s="1"/>
    </row>
    <row r="31" spans="1:20" ht="22.95" customHeight="1" x14ac:dyDescent="0.3">
      <c r="A31" s="274"/>
      <c r="B31" s="274"/>
      <c r="C31" s="2">
        <v>3</v>
      </c>
      <c r="D31" s="6"/>
      <c r="E31" s="2">
        <v>4.5</v>
      </c>
      <c r="F31" s="2">
        <v>9.5</v>
      </c>
      <c r="G31" s="6"/>
      <c r="H31" s="2" t="s">
        <v>63</v>
      </c>
      <c r="I31" s="2">
        <v>12</v>
      </c>
      <c r="J31" s="6"/>
      <c r="K31" s="6"/>
      <c r="L31" s="2" t="s">
        <v>52</v>
      </c>
      <c r="M31" s="2" t="s">
        <v>45</v>
      </c>
      <c r="N31" s="2" t="s">
        <v>52</v>
      </c>
      <c r="O31" s="2" t="s">
        <v>45</v>
      </c>
      <c r="P31" s="6"/>
      <c r="Q31" s="2"/>
      <c r="R31" s="2"/>
      <c r="S31" s="2"/>
      <c r="T31" s="1"/>
    </row>
    <row r="32" spans="1:20" ht="22.95" customHeight="1" x14ac:dyDescent="0.3">
      <c r="A32" s="272">
        <v>9</v>
      </c>
      <c r="B32" s="272" t="s">
        <v>19</v>
      </c>
      <c r="C32" s="2">
        <v>1</v>
      </c>
      <c r="D32" s="6"/>
      <c r="E32" s="2">
        <v>6.5</v>
      </c>
      <c r="F32" s="2">
        <v>7.5</v>
      </c>
      <c r="G32" s="6"/>
      <c r="H32" s="2" t="s">
        <v>53</v>
      </c>
      <c r="I32" s="2" t="s">
        <v>83</v>
      </c>
      <c r="J32" s="6"/>
      <c r="K32" s="6"/>
      <c r="L32" s="2" t="s">
        <v>61</v>
      </c>
      <c r="M32" s="2" t="s">
        <v>52</v>
      </c>
      <c r="N32" s="2" t="s">
        <v>61</v>
      </c>
      <c r="O32" s="2" t="s">
        <v>52</v>
      </c>
      <c r="P32" s="6"/>
      <c r="Q32" s="2"/>
      <c r="R32" s="2"/>
      <c r="S32" s="2"/>
      <c r="T32" s="1"/>
    </row>
    <row r="33" spans="1:20" ht="22.95" customHeight="1" x14ac:dyDescent="0.3">
      <c r="A33" s="273"/>
      <c r="B33" s="273"/>
      <c r="C33" s="2">
        <v>2</v>
      </c>
      <c r="D33" s="6"/>
      <c r="E33" s="2">
        <v>6</v>
      </c>
      <c r="F33" s="2">
        <v>5.5</v>
      </c>
      <c r="G33" s="6"/>
      <c r="H33" s="2" t="s">
        <v>60</v>
      </c>
      <c r="I33" s="2" t="s">
        <v>82</v>
      </c>
      <c r="J33" s="6"/>
      <c r="K33" s="6"/>
      <c r="L33" s="2" t="s">
        <v>52</v>
      </c>
      <c r="M33" s="2" t="s">
        <v>45</v>
      </c>
      <c r="N33" s="2" t="s">
        <v>52</v>
      </c>
      <c r="O33" s="2" t="s">
        <v>45</v>
      </c>
      <c r="P33" s="6"/>
      <c r="Q33" s="2"/>
      <c r="R33" s="2"/>
      <c r="S33" s="2"/>
      <c r="T33" s="1"/>
    </row>
    <row r="34" spans="1:20" ht="22.95" customHeight="1" x14ac:dyDescent="0.3">
      <c r="A34" s="274"/>
      <c r="B34" s="274"/>
      <c r="C34" s="2">
        <v>3</v>
      </c>
      <c r="D34" s="6"/>
      <c r="E34" s="2">
        <v>5.5</v>
      </c>
      <c r="F34" s="2">
        <v>5</v>
      </c>
      <c r="G34" s="6"/>
      <c r="H34" s="2" t="s">
        <v>53</v>
      </c>
      <c r="I34" s="2" t="s">
        <v>84</v>
      </c>
      <c r="J34" s="6"/>
      <c r="K34" s="6"/>
      <c r="L34" s="2" t="s">
        <v>61</v>
      </c>
      <c r="M34" s="2" t="s">
        <v>52</v>
      </c>
      <c r="N34" s="2" t="s">
        <v>45</v>
      </c>
      <c r="O34" s="2" t="s">
        <v>37</v>
      </c>
      <c r="P34" s="6"/>
      <c r="Q34" s="2"/>
      <c r="R34" s="2"/>
      <c r="S34" s="2"/>
      <c r="T34" s="1"/>
    </row>
  </sheetData>
  <mergeCells count="29">
    <mergeCell ref="A26:A28"/>
    <mergeCell ref="A29:A31"/>
    <mergeCell ref="A32:A34"/>
    <mergeCell ref="A11:A13"/>
    <mergeCell ref="A14:A16"/>
    <mergeCell ref="A17:A19"/>
    <mergeCell ref="A20:A22"/>
    <mergeCell ref="A23:A25"/>
    <mergeCell ref="B29:B31"/>
    <mergeCell ref="B32:B34"/>
    <mergeCell ref="B11:B13"/>
    <mergeCell ref="B14:B16"/>
    <mergeCell ref="B17:B19"/>
    <mergeCell ref="B20:B22"/>
    <mergeCell ref="B23:B25"/>
    <mergeCell ref="B26:B28"/>
    <mergeCell ref="P5:R5"/>
    <mergeCell ref="D6:F6"/>
    <mergeCell ref="G6:I6"/>
    <mergeCell ref="J6:O6"/>
    <mergeCell ref="P6:R6"/>
    <mergeCell ref="G5:I5"/>
    <mergeCell ref="J5:O5"/>
    <mergeCell ref="B8:B10"/>
    <mergeCell ref="A5:A7"/>
    <mergeCell ref="B5:B7"/>
    <mergeCell ref="C5:C7"/>
    <mergeCell ref="D5:F5"/>
    <mergeCell ref="A8:A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1B9CA-B60E-4584-BC3B-0BF2610A2285}">
  <dimension ref="A1:BN123"/>
  <sheetViews>
    <sheetView tabSelected="1" topLeftCell="A34" zoomScale="47" zoomScaleNormal="61" workbookViewId="0">
      <selection activeCell="A47" sqref="A47:H66"/>
    </sheetView>
  </sheetViews>
  <sheetFormatPr defaultRowHeight="14.4" x14ac:dyDescent="0.3"/>
  <cols>
    <col min="1" max="5" width="8.88671875" style="7"/>
    <col min="6" max="6" width="12.109375" style="7" customWidth="1"/>
    <col min="7" max="7" width="23.5546875" style="7" customWidth="1"/>
    <col min="8" max="10" width="8.88671875" style="7"/>
    <col min="11" max="11" width="11.6640625" style="7" customWidth="1"/>
    <col min="12" max="13" width="15" style="7" customWidth="1"/>
    <col min="14" max="14" width="9.6640625" style="7" bestFit="1" customWidth="1"/>
    <col min="15" max="18" width="10.6640625" style="7" bestFit="1" customWidth="1"/>
    <col min="19" max="25" width="9" style="7" bestFit="1" customWidth="1"/>
    <col min="26" max="30" width="9.109375" style="7" bestFit="1" customWidth="1"/>
    <col min="31" max="32" width="8.88671875" style="7"/>
    <col min="33" max="33" width="9.109375" style="7" bestFit="1" customWidth="1"/>
    <col min="34" max="34" width="8.88671875" style="7"/>
    <col min="35" max="36" width="9" style="7" bestFit="1" customWidth="1"/>
    <col min="37" max="38" width="11.109375" style="7" bestFit="1" customWidth="1"/>
    <col min="39" max="39" width="13.21875" style="7" bestFit="1" customWidth="1"/>
    <col min="40" max="40" width="12" style="7" bestFit="1" customWidth="1"/>
    <col min="41" max="42" width="13.21875" style="7" bestFit="1" customWidth="1"/>
    <col min="43" max="48" width="9.109375" style="7" bestFit="1" customWidth="1"/>
  </cols>
  <sheetData>
    <row r="1" spans="1:66" x14ac:dyDescent="0.3">
      <c r="A1" s="275" t="s">
        <v>90</v>
      </c>
      <c r="B1" s="216"/>
      <c r="C1" s="216"/>
      <c r="D1" s="216"/>
      <c r="E1" s="216"/>
      <c r="F1" s="21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75" t="s">
        <v>91</v>
      </c>
      <c r="Z1" s="216"/>
      <c r="AA1" s="216"/>
      <c r="AB1" s="216"/>
      <c r="AC1" s="216"/>
      <c r="AD1" s="217"/>
      <c r="AE1" s="9"/>
      <c r="AF1" s="9"/>
      <c r="AG1" s="9"/>
      <c r="AH1" s="9"/>
      <c r="AI1" s="9"/>
      <c r="AJ1" s="9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167" t="s">
        <v>180</v>
      </c>
      <c r="AX1" s="167"/>
      <c r="AY1" s="167"/>
      <c r="AZ1" s="167"/>
      <c r="BA1" s="167"/>
      <c r="BB1" s="167"/>
      <c r="BC1" s="167" t="s">
        <v>181</v>
      </c>
      <c r="BD1" s="167"/>
      <c r="BE1" s="167"/>
      <c r="BF1" s="167"/>
      <c r="BG1" s="167"/>
      <c r="BH1" s="167"/>
      <c r="BI1" s="214" t="s">
        <v>176</v>
      </c>
      <c r="BJ1" s="214"/>
      <c r="BK1" s="214"/>
      <c r="BL1" s="214"/>
      <c r="BM1" s="214"/>
      <c r="BN1" s="214"/>
    </row>
    <row r="2" spans="1:66" x14ac:dyDescent="0.3">
      <c r="A2" s="275" t="s">
        <v>3</v>
      </c>
      <c r="B2" s="216"/>
      <c r="C2" s="216"/>
      <c r="D2" s="216"/>
      <c r="E2" s="216"/>
      <c r="F2" s="21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275" t="s">
        <v>3</v>
      </c>
      <c r="Z2" s="216"/>
      <c r="AA2" s="216"/>
      <c r="AB2" s="216"/>
      <c r="AC2" s="216"/>
      <c r="AD2" s="217"/>
      <c r="AE2" s="9"/>
      <c r="AF2" s="9"/>
      <c r="AG2" s="9"/>
      <c r="AH2" s="9"/>
      <c r="AI2" s="9"/>
      <c r="AJ2" s="9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292"/>
      <c r="BJ2" s="292"/>
      <c r="BK2" s="292"/>
      <c r="BL2" s="292"/>
      <c r="BM2" s="292"/>
      <c r="BN2" s="292"/>
    </row>
    <row r="3" spans="1:66" x14ac:dyDescent="0.3">
      <c r="A3" s="275" t="s">
        <v>179</v>
      </c>
      <c r="B3" s="217"/>
      <c r="C3" s="275" t="s">
        <v>191</v>
      </c>
      <c r="D3" s="217"/>
      <c r="E3" s="275" t="s">
        <v>192</v>
      </c>
      <c r="F3" s="217"/>
      <c r="G3" s="275">
        <v>6</v>
      </c>
      <c r="H3" s="217"/>
      <c r="I3" s="275">
        <v>7</v>
      </c>
      <c r="J3" s="217"/>
      <c r="K3" s="275">
        <v>8</v>
      </c>
      <c r="L3" s="217"/>
      <c r="M3" s="275">
        <v>6</v>
      </c>
      <c r="N3" s="217"/>
      <c r="O3" s="275">
        <v>7</v>
      </c>
      <c r="P3" s="217"/>
      <c r="Q3" s="275">
        <v>8</v>
      </c>
      <c r="R3" s="217"/>
      <c r="S3" s="275">
        <v>6</v>
      </c>
      <c r="T3" s="217"/>
      <c r="U3" s="275">
        <v>7</v>
      </c>
      <c r="V3" s="217"/>
      <c r="W3" s="275">
        <v>8</v>
      </c>
      <c r="X3" s="217"/>
      <c r="Y3" s="275">
        <v>6</v>
      </c>
      <c r="Z3" s="217"/>
      <c r="AA3" s="275">
        <v>7</v>
      </c>
      <c r="AB3" s="217"/>
      <c r="AC3" s="275">
        <v>8</v>
      </c>
      <c r="AD3" s="217"/>
      <c r="AE3" s="9"/>
      <c r="AF3" s="9"/>
      <c r="AG3" s="9"/>
      <c r="AH3" s="9"/>
      <c r="AI3" s="9"/>
      <c r="AJ3" s="9"/>
      <c r="AK3" s="8"/>
      <c r="AL3" s="8"/>
      <c r="AM3" s="8"/>
      <c r="AN3" s="8"/>
      <c r="AO3" s="8"/>
      <c r="AP3" s="8"/>
      <c r="AQ3" s="275">
        <v>6</v>
      </c>
      <c r="AR3" s="217"/>
      <c r="AS3" s="275">
        <v>7</v>
      </c>
      <c r="AT3" s="217"/>
      <c r="AU3" s="275">
        <v>8</v>
      </c>
      <c r="AV3" s="217"/>
      <c r="AW3" s="275">
        <v>6</v>
      </c>
      <c r="AX3" s="217"/>
      <c r="AY3" s="275">
        <v>7</v>
      </c>
      <c r="AZ3" s="217"/>
      <c r="BA3" s="275">
        <v>8</v>
      </c>
      <c r="BB3" s="217"/>
      <c r="BC3" s="275">
        <v>6</v>
      </c>
      <c r="BD3" s="217"/>
      <c r="BE3" s="275">
        <v>7</v>
      </c>
      <c r="BF3" s="217"/>
      <c r="BG3" s="275">
        <v>8</v>
      </c>
      <c r="BH3" s="217"/>
      <c r="BI3" s="275">
        <v>6</v>
      </c>
      <c r="BJ3" s="217"/>
      <c r="BK3" s="275">
        <v>7</v>
      </c>
      <c r="BL3" s="217"/>
      <c r="BM3" s="275">
        <v>8</v>
      </c>
      <c r="BN3" s="217"/>
    </row>
    <row r="4" spans="1:66" x14ac:dyDescent="0.3">
      <c r="A4" s="269">
        <v>55</v>
      </c>
      <c r="B4" s="269">
        <v>42</v>
      </c>
      <c r="C4" s="269">
        <v>8</v>
      </c>
      <c r="D4" s="269">
        <v>4</v>
      </c>
      <c r="E4" s="269">
        <v>2</v>
      </c>
      <c r="F4" s="269">
        <v>1</v>
      </c>
      <c r="G4" s="276">
        <f>(A4+B4)/2</f>
        <v>48.5</v>
      </c>
      <c r="H4" s="276" t="s">
        <v>326</v>
      </c>
      <c r="I4" s="269" t="s">
        <v>130</v>
      </c>
      <c r="J4" s="269" t="s">
        <v>120</v>
      </c>
      <c r="K4" s="269" t="s">
        <v>138</v>
      </c>
      <c r="L4" s="269" t="s">
        <v>143</v>
      </c>
      <c r="M4" s="269">
        <f>(A4+B4)/2</f>
        <v>48.5</v>
      </c>
      <c r="N4" s="269">
        <f>B4*10^6</f>
        <v>42000000</v>
      </c>
      <c r="O4" s="269">
        <f>C4*10^7</f>
        <v>80000000</v>
      </c>
      <c r="P4" s="269">
        <f>D4*10^7</f>
        <v>40000000</v>
      </c>
      <c r="Q4" s="269">
        <f>E4*10^8</f>
        <v>200000000</v>
      </c>
      <c r="R4" s="269">
        <f>(E4+F4)/2</f>
        <v>1.5</v>
      </c>
      <c r="S4" s="283">
        <f>LOG10(M4)</f>
        <v>1.6857417386022637</v>
      </c>
      <c r="T4" s="283">
        <f t="shared" ref="T4:X4" si="0">LOG10(N4)</f>
        <v>7.6232492903979008</v>
      </c>
      <c r="U4" s="283">
        <f t="shared" si="0"/>
        <v>7.9030899869919438</v>
      </c>
      <c r="V4" s="283">
        <f t="shared" si="0"/>
        <v>7.6020599913279625</v>
      </c>
      <c r="W4" s="283">
        <f t="shared" si="0"/>
        <v>8.3010299956639813</v>
      </c>
      <c r="X4" s="283">
        <f t="shared" si="0"/>
        <v>0.17609125905568124</v>
      </c>
      <c r="Y4" s="269">
        <v>3</v>
      </c>
      <c r="Z4" s="269">
        <v>5</v>
      </c>
      <c r="AA4" s="269">
        <v>79</v>
      </c>
      <c r="AB4" s="269">
        <v>49</v>
      </c>
      <c r="AC4" s="269">
        <v>3</v>
      </c>
      <c r="AD4" s="269">
        <v>45</v>
      </c>
      <c r="AE4" s="269">
        <f>AC4</f>
        <v>3</v>
      </c>
      <c r="AF4" s="269">
        <v>5</v>
      </c>
      <c r="AG4" s="269" t="s">
        <v>158</v>
      </c>
      <c r="AH4" s="269" t="s">
        <v>164</v>
      </c>
      <c r="AI4" s="269" t="s">
        <v>139</v>
      </c>
      <c r="AJ4" s="269" t="s">
        <v>168</v>
      </c>
      <c r="AK4" s="269">
        <f>Y4*10^6</f>
        <v>3000000</v>
      </c>
      <c r="AL4" s="269">
        <f>Z4*10^6</f>
        <v>5000000</v>
      </c>
      <c r="AM4" s="269">
        <f>AA4*10^7</f>
        <v>790000000</v>
      </c>
      <c r="AN4" s="269">
        <f>AB4*10^7</f>
        <v>490000000</v>
      </c>
      <c r="AO4" s="269">
        <f>AC4*10^8</f>
        <v>300000000</v>
      </c>
      <c r="AP4" s="269">
        <f>AD4*10^8</f>
        <v>4500000000</v>
      </c>
      <c r="AQ4" s="283">
        <f>LOG10(AK4)</f>
        <v>6.4771212547196626</v>
      </c>
      <c r="AR4" s="283">
        <f t="shared" ref="AR4" si="1">LOG10(AL4)</f>
        <v>6.6989700043360187</v>
      </c>
      <c r="AS4" s="283">
        <f t="shared" ref="AS4" si="2">LOG10(AM4)</f>
        <v>8.8976270912904418</v>
      </c>
      <c r="AT4" s="283">
        <f t="shared" ref="AT4" si="3">LOG10(AN4)</f>
        <v>8.6901960800285138</v>
      </c>
      <c r="AU4" s="283">
        <f t="shared" ref="AU4" si="4">LOG10(AO4)</f>
        <v>8.4771212547196626</v>
      </c>
      <c r="AV4" s="283">
        <f t="shared" ref="AV4" si="5">LOG10(AP4)</f>
        <v>9.653212513775344</v>
      </c>
      <c r="AW4" s="286">
        <f>(S4+T4)/2</f>
        <v>4.6544955145000824</v>
      </c>
      <c r="AX4" s="287"/>
      <c r="AY4" s="286">
        <f t="shared" ref="AY4" si="6">(U4+V4)/2</f>
        <v>7.7525749891599531</v>
      </c>
      <c r="AZ4" s="287"/>
      <c r="BA4" s="286">
        <f t="shared" ref="BA4" si="7">(W4+X4)/2</f>
        <v>4.2385606273598313</v>
      </c>
      <c r="BB4" s="287"/>
      <c r="BC4" s="286">
        <f>(AQ4+AR4)/2</f>
        <v>6.5880456295278407</v>
      </c>
      <c r="BD4" s="287"/>
      <c r="BE4" s="286">
        <f t="shared" ref="BE4" si="8">(AS4+AT4)/2</f>
        <v>8.7939115856594778</v>
      </c>
      <c r="BF4" s="287"/>
      <c r="BG4" s="286">
        <f t="shared" ref="BG4" si="9">(AU4+AV4)/2</f>
        <v>9.0651668842475033</v>
      </c>
      <c r="BH4" s="287"/>
      <c r="BI4" s="286">
        <f>BC4-AW4</f>
        <v>1.9335501150277583</v>
      </c>
      <c r="BJ4" s="287"/>
      <c r="BK4" s="286">
        <f t="shared" ref="BK4" si="10">BE4-AY4</f>
        <v>1.0413365964995247</v>
      </c>
      <c r="BL4" s="287"/>
      <c r="BM4" s="286">
        <f t="shared" ref="BM4" si="11">BG4-BA4</f>
        <v>4.826606256887672</v>
      </c>
      <c r="BN4" s="287"/>
    </row>
    <row r="5" spans="1:66" x14ac:dyDescent="0.3">
      <c r="A5" s="270"/>
      <c r="B5" s="270"/>
      <c r="C5" s="270"/>
      <c r="D5" s="270"/>
      <c r="E5" s="270"/>
      <c r="F5" s="270"/>
      <c r="G5" s="277"/>
      <c r="H5" s="277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84"/>
      <c r="T5" s="284"/>
      <c r="U5" s="284"/>
      <c r="V5" s="284"/>
      <c r="W5" s="284"/>
      <c r="X5" s="284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84"/>
      <c r="AR5" s="284"/>
      <c r="AS5" s="284"/>
      <c r="AT5" s="284"/>
      <c r="AU5" s="284"/>
      <c r="AV5" s="284"/>
      <c r="AW5" s="288"/>
      <c r="AX5" s="289"/>
      <c r="AY5" s="288"/>
      <c r="AZ5" s="289"/>
      <c r="BA5" s="288"/>
      <c r="BB5" s="289"/>
      <c r="BC5" s="288"/>
      <c r="BD5" s="289"/>
      <c r="BE5" s="288"/>
      <c r="BF5" s="289"/>
      <c r="BG5" s="288"/>
      <c r="BH5" s="289"/>
      <c r="BI5" s="288"/>
      <c r="BJ5" s="289"/>
      <c r="BK5" s="288"/>
      <c r="BL5" s="289"/>
      <c r="BM5" s="288"/>
      <c r="BN5" s="289"/>
    </row>
    <row r="6" spans="1:66" x14ac:dyDescent="0.3">
      <c r="A6" s="271"/>
      <c r="B6" s="271"/>
      <c r="C6" s="271"/>
      <c r="D6" s="271"/>
      <c r="E6" s="271"/>
      <c r="F6" s="271"/>
      <c r="G6" s="278"/>
      <c r="H6" s="278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85"/>
      <c r="T6" s="285"/>
      <c r="U6" s="285"/>
      <c r="V6" s="285"/>
      <c r="W6" s="285"/>
      <c r="X6" s="285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85"/>
      <c r="AR6" s="285"/>
      <c r="AS6" s="285"/>
      <c r="AT6" s="285"/>
      <c r="AU6" s="285"/>
      <c r="AV6" s="285"/>
      <c r="AW6" s="290"/>
      <c r="AX6" s="291"/>
      <c r="AY6" s="290"/>
      <c r="AZ6" s="291"/>
      <c r="BA6" s="290"/>
      <c r="BB6" s="291"/>
      <c r="BC6" s="290"/>
      <c r="BD6" s="291"/>
      <c r="BE6" s="290"/>
      <c r="BF6" s="291"/>
      <c r="BG6" s="290"/>
      <c r="BH6" s="291"/>
      <c r="BI6" s="290"/>
      <c r="BJ6" s="291"/>
      <c r="BK6" s="290"/>
      <c r="BL6" s="291"/>
      <c r="BM6" s="290"/>
      <c r="BN6" s="291"/>
    </row>
    <row r="7" spans="1:66" x14ac:dyDescent="0.3">
      <c r="A7" s="266">
        <v>26</v>
      </c>
      <c r="B7" s="266">
        <v>32</v>
      </c>
      <c r="C7" s="266">
        <v>6</v>
      </c>
      <c r="D7" s="266">
        <v>4</v>
      </c>
      <c r="E7" s="266">
        <v>2</v>
      </c>
      <c r="F7" s="266">
        <v>1</v>
      </c>
      <c r="G7" s="276">
        <f t="shared" ref="G7" si="12">(A7+B7)/2</f>
        <v>29</v>
      </c>
      <c r="H7" s="276" t="s">
        <v>327</v>
      </c>
      <c r="I7" s="269" t="s">
        <v>131</v>
      </c>
      <c r="J7" s="269" t="s">
        <v>120</v>
      </c>
      <c r="K7" s="269" t="s">
        <v>138</v>
      </c>
      <c r="L7" s="269" t="s">
        <v>143</v>
      </c>
      <c r="M7" s="269">
        <f t="shared" ref="M7" si="13">(A7+B7)/2</f>
        <v>29</v>
      </c>
      <c r="N7" s="269">
        <f t="shared" ref="N7" si="14">B7*10^6</f>
        <v>32000000</v>
      </c>
      <c r="O7" s="269">
        <f t="shared" ref="O7" si="15">C7*10^7</f>
        <v>60000000</v>
      </c>
      <c r="P7" s="269">
        <f t="shared" ref="P7" si="16">D7*10^7</f>
        <v>40000000</v>
      </c>
      <c r="Q7" s="269">
        <f t="shared" ref="Q7" si="17">E7*10^8</f>
        <v>200000000</v>
      </c>
      <c r="R7" s="269">
        <f t="shared" ref="R7" si="18">(E7+F7)/2</f>
        <v>1.5</v>
      </c>
      <c r="S7" s="283">
        <f t="shared" ref="S7" si="19">LOG10(M7)</f>
        <v>1.4623979978989561</v>
      </c>
      <c r="T7" s="283">
        <f t="shared" ref="T7" si="20">LOG10(N7)</f>
        <v>7.5051499783199063</v>
      </c>
      <c r="U7" s="283">
        <f t="shared" ref="U7" si="21">LOG10(O7)</f>
        <v>7.7781512503836439</v>
      </c>
      <c r="V7" s="283">
        <f t="shared" ref="V7" si="22">LOG10(P7)</f>
        <v>7.6020599913279625</v>
      </c>
      <c r="W7" s="283">
        <f t="shared" ref="W7" si="23">LOG10(Q7)</f>
        <v>8.3010299956639813</v>
      </c>
      <c r="X7" s="283">
        <f t="shared" ref="X7" si="24">LOG10(R7)</f>
        <v>0.17609125905568124</v>
      </c>
      <c r="Y7" s="266">
        <v>2</v>
      </c>
      <c r="Z7" s="266">
        <v>2</v>
      </c>
      <c r="AA7" s="266">
        <v>15</v>
      </c>
      <c r="AB7" s="266">
        <v>2</v>
      </c>
      <c r="AC7" s="266">
        <v>2</v>
      </c>
      <c r="AD7" s="266">
        <v>3</v>
      </c>
      <c r="AE7" s="269">
        <f t="shared" ref="AE7" si="25">(AC7+AD7)/2</f>
        <v>2.5</v>
      </c>
      <c r="AF7" s="269">
        <v>2</v>
      </c>
      <c r="AG7" s="269" t="s">
        <v>159</v>
      </c>
      <c r="AH7" s="269" t="s">
        <v>136</v>
      </c>
      <c r="AI7" s="269" t="s">
        <v>138</v>
      </c>
      <c r="AJ7" s="269" t="s">
        <v>139</v>
      </c>
      <c r="AK7" s="269">
        <f t="shared" ref="AK7" si="26">Y7*10^6</f>
        <v>2000000</v>
      </c>
      <c r="AL7" s="269">
        <f t="shared" ref="AL7" si="27">Z7*10^6</f>
        <v>2000000</v>
      </c>
      <c r="AM7" s="269">
        <f t="shared" ref="AM7" si="28">AA7*10^7</f>
        <v>150000000</v>
      </c>
      <c r="AN7" s="269">
        <f t="shared" ref="AN7" si="29">AB7*10^7</f>
        <v>20000000</v>
      </c>
      <c r="AO7" s="269">
        <f t="shared" ref="AO7" si="30">AC7*10^8</f>
        <v>200000000</v>
      </c>
      <c r="AP7" s="269">
        <f t="shared" ref="AP7" si="31">AD7*10^8</f>
        <v>300000000</v>
      </c>
      <c r="AQ7" s="283">
        <f t="shared" ref="AQ7" si="32">LOG10(AK7)</f>
        <v>6.3010299956639813</v>
      </c>
      <c r="AR7" s="283">
        <f t="shared" ref="AR7" si="33">LOG10(AL7)</f>
        <v>6.3010299956639813</v>
      </c>
      <c r="AS7" s="283">
        <f t="shared" ref="AS7" si="34">LOG10(AM7)</f>
        <v>8.1760912590556813</v>
      </c>
      <c r="AT7" s="283">
        <f t="shared" ref="AT7" si="35">LOG10(AN7)</f>
        <v>7.3010299956639813</v>
      </c>
      <c r="AU7" s="283">
        <f t="shared" ref="AU7" si="36">LOG10(AO7)</f>
        <v>8.3010299956639813</v>
      </c>
      <c r="AV7" s="283">
        <f t="shared" ref="AV7" si="37">LOG10(AP7)</f>
        <v>8.4771212547196626</v>
      </c>
      <c r="AW7" s="286">
        <f t="shared" ref="AW7" si="38">(S7+T7)/2</f>
        <v>4.483773988109431</v>
      </c>
      <c r="AX7" s="287"/>
      <c r="AY7" s="286">
        <f t="shared" ref="AY7" si="39">(U7+V7)/2</f>
        <v>7.6901056208558032</v>
      </c>
      <c r="AZ7" s="287"/>
      <c r="BA7" s="286">
        <f t="shared" ref="BA7" si="40">(W7+X7)/2</f>
        <v>4.2385606273598313</v>
      </c>
      <c r="BB7" s="287"/>
      <c r="BC7" s="286">
        <f t="shared" ref="BC7" si="41">(AQ7+AR7)/2</f>
        <v>6.3010299956639813</v>
      </c>
      <c r="BD7" s="287"/>
      <c r="BE7" s="286">
        <f t="shared" ref="BE7" si="42">(AS7+AT7)/2</f>
        <v>7.7385606273598313</v>
      </c>
      <c r="BF7" s="287"/>
      <c r="BG7" s="286">
        <f t="shared" ref="BG7" si="43">(AU7+AV7)/2</f>
        <v>8.3890756251918219</v>
      </c>
      <c r="BH7" s="287"/>
      <c r="BI7" s="286">
        <f t="shared" ref="BI7" si="44">BC7-AW7</f>
        <v>1.8172560075545503</v>
      </c>
      <c r="BJ7" s="287"/>
      <c r="BK7" s="286">
        <f t="shared" ref="BK7" si="45">BE7-AY7</f>
        <v>4.845500650402812E-2</v>
      </c>
      <c r="BL7" s="287"/>
      <c r="BM7" s="286">
        <f t="shared" ref="BM7" si="46">BG7-BA7</f>
        <v>4.1505149978319906</v>
      </c>
      <c r="BN7" s="287"/>
    </row>
    <row r="8" spans="1:66" x14ac:dyDescent="0.3">
      <c r="A8" s="267"/>
      <c r="B8" s="267"/>
      <c r="C8" s="267"/>
      <c r="D8" s="267"/>
      <c r="E8" s="267"/>
      <c r="F8" s="267"/>
      <c r="G8" s="277"/>
      <c r="H8" s="277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84"/>
      <c r="T8" s="284"/>
      <c r="U8" s="284"/>
      <c r="V8" s="284"/>
      <c r="W8" s="284"/>
      <c r="X8" s="284"/>
      <c r="Y8" s="267"/>
      <c r="Z8" s="267"/>
      <c r="AA8" s="267"/>
      <c r="AB8" s="267"/>
      <c r="AC8" s="267"/>
      <c r="AD8" s="267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70"/>
      <c r="AP8" s="270"/>
      <c r="AQ8" s="284"/>
      <c r="AR8" s="284"/>
      <c r="AS8" s="284"/>
      <c r="AT8" s="284"/>
      <c r="AU8" s="284"/>
      <c r="AV8" s="284"/>
      <c r="AW8" s="288"/>
      <c r="AX8" s="289"/>
      <c r="AY8" s="288"/>
      <c r="AZ8" s="289"/>
      <c r="BA8" s="288"/>
      <c r="BB8" s="289"/>
      <c r="BC8" s="288"/>
      <c r="BD8" s="289"/>
      <c r="BE8" s="288"/>
      <c r="BF8" s="289"/>
      <c r="BG8" s="288"/>
      <c r="BH8" s="289"/>
      <c r="BI8" s="288"/>
      <c r="BJ8" s="289"/>
      <c r="BK8" s="288"/>
      <c r="BL8" s="289"/>
      <c r="BM8" s="288"/>
      <c r="BN8" s="289"/>
    </row>
    <row r="9" spans="1:66" x14ac:dyDescent="0.3">
      <c r="A9" s="268"/>
      <c r="B9" s="268"/>
      <c r="C9" s="268"/>
      <c r="D9" s="268"/>
      <c r="E9" s="268"/>
      <c r="F9" s="268"/>
      <c r="G9" s="278"/>
      <c r="H9" s="278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85"/>
      <c r="T9" s="285"/>
      <c r="U9" s="285"/>
      <c r="V9" s="285"/>
      <c r="W9" s="285"/>
      <c r="X9" s="285"/>
      <c r="Y9" s="268"/>
      <c r="Z9" s="268"/>
      <c r="AA9" s="268"/>
      <c r="AB9" s="268"/>
      <c r="AC9" s="268"/>
      <c r="AD9" s="268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85"/>
      <c r="AR9" s="285"/>
      <c r="AS9" s="285"/>
      <c r="AT9" s="285"/>
      <c r="AU9" s="285"/>
      <c r="AV9" s="285"/>
      <c r="AW9" s="290"/>
      <c r="AX9" s="291"/>
      <c r="AY9" s="290"/>
      <c r="AZ9" s="291"/>
      <c r="BA9" s="290"/>
      <c r="BB9" s="291"/>
      <c r="BC9" s="290"/>
      <c r="BD9" s="291"/>
      <c r="BE9" s="290"/>
      <c r="BF9" s="291"/>
      <c r="BG9" s="290"/>
      <c r="BH9" s="291"/>
      <c r="BI9" s="290"/>
      <c r="BJ9" s="291"/>
      <c r="BK9" s="290"/>
      <c r="BL9" s="291"/>
      <c r="BM9" s="290"/>
      <c r="BN9" s="291"/>
    </row>
    <row r="10" spans="1:66" x14ac:dyDescent="0.3">
      <c r="A10" s="257">
        <v>82</v>
      </c>
      <c r="B10" s="257">
        <v>71</v>
      </c>
      <c r="C10" s="257">
        <v>9</v>
      </c>
      <c r="D10" s="257">
        <v>4</v>
      </c>
      <c r="E10" s="257">
        <v>1</v>
      </c>
      <c r="F10" s="257">
        <v>2</v>
      </c>
      <c r="G10" s="276">
        <f t="shared" ref="G10" si="47">(A10+B10)/2</f>
        <v>76.5</v>
      </c>
      <c r="H10" s="276" t="s">
        <v>328</v>
      </c>
      <c r="I10" s="269" t="s">
        <v>133</v>
      </c>
      <c r="J10" s="269" t="s">
        <v>120</v>
      </c>
      <c r="K10" s="269" t="s">
        <v>143</v>
      </c>
      <c r="L10" s="269" t="s">
        <v>138</v>
      </c>
      <c r="M10" s="269">
        <f t="shared" ref="M10" si="48">(A10+B10)/2</f>
        <v>76.5</v>
      </c>
      <c r="N10" s="269">
        <f t="shared" ref="N10" si="49">B10*10^6</f>
        <v>71000000</v>
      </c>
      <c r="O10" s="269">
        <f t="shared" ref="O10" si="50">C10*10^7</f>
        <v>90000000</v>
      </c>
      <c r="P10" s="269">
        <f t="shared" ref="P10" si="51">D10*10^7</f>
        <v>40000000</v>
      </c>
      <c r="Q10" s="269">
        <f t="shared" ref="Q10" si="52">E10*10^8</f>
        <v>100000000</v>
      </c>
      <c r="R10" s="269">
        <f t="shared" ref="R10" si="53">(E10+F10)/2</f>
        <v>1.5</v>
      </c>
      <c r="S10" s="283">
        <f t="shared" ref="S10" si="54">LOG10(M10)</f>
        <v>1.8836614351536176</v>
      </c>
      <c r="T10" s="283">
        <f t="shared" ref="T10" si="55">LOG10(N10)</f>
        <v>7.8512583487190755</v>
      </c>
      <c r="U10" s="283">
        <f t="shared" ref="U10" si="56">LOG10(O10)</f>
        <v>7.9542425094393252</v>
      </c>
      <c r="V10" s="283">
        <f t="shared" ref="V10" si="57">LOG10(P10)</f>
        <v>7.6020599913279625</v>
      </c>
      <c r="W10" s="283">
        <f t="shared" ref="W10" si="58">LOG10(Q10)</f>
        <v>8</v>
      </c>
      <c r="X10" s="283">
        <f t="shared" ref="X10" si="59">LOG10(R10)</f>
        <v>0.17609125905568124</v>
      </c>
      <c r="Y10" s="257">
        <v>22</v>
      </c>
      <c r="Z10" s="257">
        <v>19</v>
      </c>
      <c r="AA10" s="257">
        <v>7</v>
      </c>
      <c r="AB10" s="257">
        <v>12</v>
      </c>
      <c r="AC10" s="257">
        <v>3</v>
      </c>
      <c r="AD10" s="257">
        <v>5</v>
      </c>
      <c r="AE10" s="269">
        <f t="shared" ref="AE10" si="60">(AC10+AD10)/2</f>
        <v>4</v>
      </c>
      <c r="AF10" s="269">
        <v>19</v>
      </c>
      <c r="AG10" s="269" t="s">
        <v>132</v>
      </c>
      <c r="AH10" s="269" t="s">
        <v>165</v>
      </c>
      <c r="AI10" s="269" t="s">
        <v>139</v>
      </c>
      <c r="AJ10" s="269" t="s">
        <v>137</v>
      </c>
      <c r="AK10" s="269">
        <f t="shared" ref="AK10" si="61">Y10*10^6</f>
        <v>22000000</v>
      </c>
      <c r="AL10" s="269">
        <f t="shared" ref="AL10" si="62">Z10*10^6</f>
        <v>19000000</v>
      </c>
      <c r="AM10" s="269">
        <f t="shared" ref="AM10" si="63">AA10*10^7</f>
        <v>70000000</v>
      </c>
      <c r="AN10" s="269">
        <f t="shared" ref="AN10" si="64">AB10*10^7</f>
        <v>120000000</v>
      </c>
      <c r="AO10" s="269">
        <f t="shared" ref="AO10" si="65">AC10*10^8</f>
        <v>300000000</v>
      </c>
      <c r="AP10" s="269">
        <f t="shared" ref="AP10" si="66">AD10*10^8</f>
        <v>500000000</v>
      </c>
      <c r="AQ10" s="283">
        <f t="shared" ref="AQ10" si="67">LOG10(AK10)</f>
        <v>7.3424226808222066</v>
      </c>
      <c r="AR10" s="283">
        <f t="shared" ref="AR10" si="68">LOG10(AL10)</f>
        <v>7.2787536009528289</v>
      </c>
      <c r="AS10" s="283">
        <f t="shared" ref="AS10" si="69">LOG10(AM10)</f>
        <v>7.8450980400142569</v>
      </c>
      <c r="AT10" s="283">
        <f t="shared" ref="AT10" si="70">LOG10(AN10)</f>
        <v>8.0791812460476251</v>
      </c>
      <c r="AU10" s="283">
        <f t="shared" ref="AU10" si="71">LOG10(AO10)</f>
        <v>8.4771212547196626</v>
      </c>
      <c r="AV10" s="283">
        <f t="shared" ref="AV10" si="72">LOG10(AP10)</f>
        <v>8.6989700043360187</v>
      </c>
      <c r="AW10" s="286">
        <f t="shared" ref="AW10" si="73">(S10+T10)/2</f>
        <v>4.8674598919363463</v>
      </c>
      <c r="AX10" s="287"/>
      <c r="AY10" s="286">
        <f t="shared" ref="AY10" si="74">(U10+V10)/2</f>
        <v>7.7781512503836439</v>
      </c>
      <c r="AZ10" s="287"/>
      <c r="BA10" s="286">
        <f t="shared" ref="BA10" si="75">(W10+X10)/2</f>
        <v>4.0880456295278407</v>
      </c>
      <c r="BB10" s="287"/>
      <c r="BC10" s="286">
        <f t="shared" ref="BC10" si="76">(AQ10+AR10)/2</f>
        <v>7.3105881408875177</v>
      </c>
      <c r="BD10" s="287"/>
      <c r="BE10" s="286">
        <f t="shared" ref="BE10" si="77">(AS10+AT10)/2</f>
        <v>7.962139643030941</v>
      </c>
      <c r="BF10" s="287"/>
      <c r="BG10" s="286">
        <f t="shared" ref="BG10" si="78">(AU10+AV10)/2</f>
        <v>8.5880456295278407</v>
      </c>
      <c r="BH10" s="287"/>
      <c r="BI10" s="286">
        <f t="shared" ref="BI10" si="79">BC10-AW10</f>
        <v>2.4431282489511714</v>
      </c>
      <c r="BJ10" s="287"/>
      <c r="BK10" s="286">
        <f t="shared" ref="BK10" si="80">BE10-AY10</f>
        <v>0.18398839264729716</v>
      </c>
      <c r="BL10" s="287"/>
      <c r="BM10" s="286">
        <f t="shared" ref="BM10" si="81">BG10-BA10</f>
        <v>4.5</v>
      </c>
      <c r="BN10" s="287"/>
    </row>
    <row r="11" spans="1:66" x14ac:dyDescent="0.3">
      <c r="A11" s="258"/>
      <c r="B11" s="258"/>
      <c r="C11" s="258"/>
      <c r="D11" s="258"/>
      <c r="E11" s="258"/>
      <c r="F11" s="258"/>
      <c r="G11" s="277"/>
      <c r="H11" s="277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84"/>
      <c r="T11" s="284"/>
      <c r="U11" s="284"/>
      <c r="V11" s="284"/>
      <c r="W11" s="284"/>
      <c r="X11" s="284"/>
      <c r="Y11" s="258"/>
      <c r="Z11" s="258"/>
      <c r="AA11" s="258"/>
      <c r="AB11" s="258"/>
      <c r="AC11" s="258"/>
      <c r="AD11" s="258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84"/>
      <c r="AR11" s="284"/>
      <c r="AS11" s="284"/>
      <c r="AT11" s="284"/>
      <c r="AU11" s="284"/>
      <c r="AV11" s="284"/>
      <c r="AW11" s="288"/>
      <c r="AX11" s="289"/>
      <c r="AY11" s="288"/>
      <c r="AZ11" s="289"/>
      <c r="BA11" s="288"/>
      <c r="BB11" s="289"/>
      <c r="BC11" s="288"/>
      <c r="BD11" s="289"/>
      <c r="BE11" s="288"/>
      <c r="BF11" s="289"/>
      <c r="BG11" s="288"/>
      <c r="BH11" s="289"/>
      <c r="BI11" s="288"/>
      <c r="BJ11" s="289"/>
      <c r="BK11" s="288"/>
      <c r="BL11" s="289"/>
      <c r="BM11" s="288"/>
      <c r="BN11" s="289"/>
    </row>
    <row r="12" spans="1:66" x14ac:dyDescent="0.3">
      <c r="A12" s="259"/>
      <c r="B12" s="259"/>
      <c r="C12" s="259"/>
      <c r="D12" s="259"/>
      <c r="E12" s="259"/>
      <c r="F12" s="259"/>
      <c r="G12" s="278"/>
      <c r="H12" s="278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85"/>
      <c r="T12" s="285"/>
      <c r="U12" s="285"/>
      <c r="V12" s="285"/>
      <c r="W12" s="285"/>
      <c r="X12" s="285"/>
      <c r="Y12" s="259"/>
      <c r="Z12" s="259"/>
      <c r="AA12" s="259"/>
      <c r="AB12" s="259"/>
      <c r="AC12" s="259"/>
      <c r="AD12" s="259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85"/>
      <c r="AR12" s="285"/>
      <c r="AS12" s="285"/>
      <c r="AT12" s="285"/>
      <c r="AU12" s="285"/>
      <c r="AV12" s="285"/>
      <c r="AW12" s="290"/>
      <c r="AX12" s="291"/>
      <c r="AY12" s="290"/>
      <c r="AZ12" s="291"/>
      <c r="BA12" s="290"/>
      <c r="BB12" s="291"/>
      <c r="BC12" s="290"/>
      <c r="BD12" s="291"/>
      <c r="BE12" s="290"/>
      <c r="BF12" s="291"/>
      <c r="BG12" s="290"/>
      <c r="BH12" s="291"/>
      <c r="BI12" s="290"/>
      <c r="BJ12" s="291"/>
      <c r="BK12" s="290"/>
      <c r="BL12" s="291"/>
      <c r="BM12" s="290"/>
      <c r="BN12" s="291"/>
    </row>
    <row r="13" spans="1:66" x14ac:dyDescent="0.3">
      <c r="A13" s="260">
        <v>8</v>
      </c>
      <c r="B13" s="260">
        <v>8</v>
      </c>
      <c r="C13" s="260">
        <v>3</v>
      </c>
      <c r="D13" s="260">
        <v>2</v>
      </c>
      <c r="E13" s="260">
        <v>1</v>
      </c>
      <c r="F13" s="260">
        <v>1</v>
      </c>
      <c r="G13" s="276">
        <f t="shared" ref="G13" si="82">(A13+B13)/2</f>
        <v>8</v>
      </c>
      <c r="H13" s="276" t="s">
        <v>329</v>
      </c>
      <c r="I13" s="269" t="s">
        <v>134</v>
      </c>
      <c r="J13" s="269" t="s">
        <v>136</v>
      </c>
      <c r="K13" s="269" t="s">
        <v>143</v>
      </c>
      <c r="L13" s="269" t="s">
        <v>143</v>
      </c>
      <c r="M13" s="269">
        <f t="shared" ref="M13" si="83">(A13+B13)/2</f>
        <v>8</v>
      </c>
      <c r="N13" s="269">
        <f t="shared" ref="N13" si="84">B13*10^6</f>
        <v>8000000</v>
      </c>
      <c r="O13" s="269">
        <f t="shared" ref="O13" si="85">C13*10^7</f>
        <v>30000000</v>
      </c>
      <c r="P13" s="269">
        <f t="shared" ref="P13" si="86">D13*10^7</f>
        <v>20000000</v>
      </c>
      <c r="Q13" s="269">
        <f t="shared" ref="Q13" si="87">E13*10^8</f>
        <v>100000000</v>
      </c>
      <c r="R13" s="269">
        <f t="shared" ref="R13" si="88">(E13+F13)/2</f>
        <v>1</v>
      </c>
      <c r="S13" s="283">
        <f t="shared" ref="S13" si="89">LOG10(M13)</f>
        <v>0.90308998699194354</v>
      </c>
      <c r="T13" s="283">
        <f t="shared" ref="T13" si="90">LOG10(N13)</f>
        <v>6.9030899869919438</v>
      </c>
      <c r="U13" s="283">
        <f t="shared" ref="U13" si="91">LOG10(O13)</f>
        <v>7.4771212547196626</v>
      </c>
      <c r="V13" s="283">
        <f t="shared" ref="V13" si="92">LOG10(P13)</f>
        <v>7.3010299956639813</v>
      </c>
      <c r="W13" s="283">
        <f t="shared" ref="W13" si="93">LOG10(Q13)</f>
        <v>8</v>
      </c>
      <c r="X13" s="283">
        <f t="shared" ref="X13" si="94">LOG10(R13)</f>
        <v>0</v>
      </c>
      <c r="Y13" s="276">
        <v>175</v>
      </c>
      <c r="Z13" s="276">
        <v>155</v>
      </c>
      <c r="AA13" s="260">
        <v>26</v>
      </c>
      <c r="AB13" s="260">
        <v>48</v>
      </c>
      <c r="AC13" s="260">
        <v>17</v>
      </c>
      <c r="AD13" s="260">
        <v>54</v>
      </c>
      <c r="AE13" s="269">
        <f>AC13</f>
        <v>17</v>
      </c>
      <c r="AF13" s="269">
        <f>(AA13+AB13)/2</f>
        <v>37</v>
      </c>
      <c r="AG13" s="269" t="s">
        <v>160</v>
      </c>
      <c r="AH13" s="269" t="s">
        <v>166</v>
      </c>
      <c r="AI13" s="269" t="s">
        <v>169</v>
      </c>
      <c r="AJ13" s="269" t="s">
        <v>170</v>
      </c>
      <c r="AK13" s="269">
        <f t="shared" ref="AK13" si="95">Y13*10^6</f>
        <v>175000000</v>
      </c>
      <c r="AL13" s="269">
        <f t="shared" ref="AL13" si="96">Z13*10^6</f>
        <v>155000000</v>
      </c>
      <c r="AM13" s="269">
        <f t="shared" ref="AM13" si="97">AA13*10^7</f>
        <v>260000000</v>
      </c>
      <c r="AN13" s="269">
        <f t="shared" ref="AN13" si="98">AB13*10^7</f>
        <v>480000000</v>
      </c>
      <c r="AO13" s="269">
        <f t="shared" ref="AO13" si="99">AC13*10^8</f>
        <v>1700000000</v>
      </c>
      <c r="AP13" s="269">
        <f t="shared" ref="AP13" si="100">AD13*10^8</f>
        <v>5400000000</v>
      </c>
      <c r="AQ13" s="283">
        <f t="shared" ref="AQ13" si="101">LOG10(AK13)</f>
        <v>8.2430380486862944</v>
      </c>
      <c r="AR13" s="283">
        <f t="shared" ref="AR13" si="102">LOG10(AL13)</f>
        <v>8.1903316981702918</v>
      </c>
      <c r="AS13" s="283">
        <f t="shared" ref="AS13" si="103">LOG10(AM13)</f>
        <v>8.4149733479708182</v>
      </c>
      <c r="AT13" s="283">
        <f t="shared" ref="AT13" si="104">LOG10(AN13)</f>
        <v>8.6812412373755876</v>
      </c>
      <c r="AU13" s="283">
        <f t="shared" ref="AU13" si="105">LOG10(AO13)</f>
        <v>9.2304489213782741</v>
      </c>
      <c r="AV13" s="283">
        <f t="shared" ref="AV13" si="106">LOG10(AP13)</f>
        <v>9.7323937598229691</v>
      </c>
      <c r="AW13" s="286">
        <f t="shared" ref="AW13" si="107">(S13+T13)/2</f>
        <v>3.9030899869919438</v>
      </c>
      <c r="AX13" s="287"/>
      <c r="AY13" s="286">
        <f t="shared" ref="AY13" si="108">(U13+V13)/2</f>
        <v>7.3890756251918219</v>
      </c>
      <c r="AZ13" s="287"/>
      <c r="BA13" s="286">
        <f t="shared" ref="BA13" si="109">(W13+X13)/2</f>
        <v>4</v>
      </c>
      <c r="BB13" s="287"/>
      <c r="BC13" s="286">
        <f t="shared" ref="BC13" si="110">(AQ13+AR13)/2</f>
        <v>8.2166848734282922</v>
      </c>
      <c r="BD13" s="287"/>
      <c r="BE13" s="286">
        <f t="shared" ref="BE13" si="111">(AS13+AT13)/2</f>
        <v>8.5481072926732029</v>
      </c>
      <c r="BF13" s="287"/>
      <c r="BG13" s="286">
        <f t="shared" ref="BG13" si="112">(AU13+AV13)/2</f>
        <v>9.4814213406006225</v>
      </c>
      <c r="BH13" s="287"/>
      <c r="BI13" s="286">
        <f t="shared" ref="BI13" si="113">BC13-AW13</f>
        <v>4.3135948864363485</v>
      </c>
      <c r="BJ13" s="287"/>
      <c r="BK13" s="286">
        <f t="shared" ref="BK13" si="114">BE13-AY13</f>
        <v>1.159031667481381</v>
      </c>
      <c r="BL13" s="287"/>
      <c r="BM13" s="286">
        <f t="shared" ref="BM13" si="115">BG13-BA13</f>
        <v>5.4814213406006225</v>
      </c>
      <c r="BN13" s="287"/>
    </row>
    <row r="14" spans="1:66" x14ac:dyDescent="0.3">
      <c r="A14" s="261"/>
      <c r="B14" s="261"/>
      <c r="C14" s="261"/>
      <c r="D14" s="261"/>
      <c r="E14" s="261"/>
      <c r="F14" s="261"/>
      <c r="G14" s="277"/>
      <c r="H14" s="277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84"/>
      <c r="T14" s="284"/>
      <c r="U14" s="284"/>
      <c r="V14" s="284"/>
      <c r="W14" s="284"/>
      <c r="X14" s="284"/>
      <c r="Y14" s="277"/>
      <c r="Z14" s="277"/>
      <c r="AA14" s="261"/>
      <c r="AB14" s="261"/>
      <c r="AC14" s="261"/>
      <c r="AD14" s="261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70"/>
      <c r="AP14" s="270"/>
      <c r="AQ14" s="284"/>
      <c r="AR14" s="284"/>
      <c r="AS14" s="284"/>
      <c r="AT14" s="284"/>
      <c r="AU14" s="284"/>
      <c r="AV14" s="284"/>
      <c r="AW14" s="288"/>
      <c r="AX14" s="289"/>
      <c r="AY14" s="288"/>
      <c r="AZ14" s="289"/>
      <c r="BA14" s="288"/>
      <c r="BB14" s="289"/>
      <c r="BC14" s="288"/>
      <c r="BD14" s="289"/>
      <c r="BE14" s="288"/>
      <c r="BF14" s="289"/>
      <c r="BG14" s="288"/>
      <c r="BH14" s="289"/>
      <c r="BI14" s="288"/>
      <c r="BJ14" s="289"/>
      <c r="BK14" s="288"/>
      <c r="BL14" s="289"/>
      <c r="BM14" s="288"/>
      <c r="BN14" s="289"/>
    </row>
    <row r="15" spans="1:66" x14ac:dyDescent="0.3">
      <c r="A15" s="262"/>
      <c r="B15" s="262"/>
      <c r="C15" s="262"/>
      <c r="D15" s="262"/>
      <c r="E15" s="262"/>
      <c r="F15" s="262"/>
      <c r="G15" s="278"/>
      <c r="H15" s="278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85"/>
      <c r="T15" s="285"/>
      <c r="U15" s="285"/>
      <c r="V15" s="285"/>
      <c r="W15" s="285"/>
      <c r="X15" s="285"/>
      <c r="Y15" s="278"/>
      <c r="Z15" s="278"/>
      <c r="AA15" s="262"/>
      <c r="AB15" s="262"/>
      <c r="AC15" s="262"/>
      <c r="AD15" s="262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85"/>
      <c r="AR15" s="285"/>
      <c r="AS15" s="285"/>
      <c r="AT15" s="285"/>
      <c r="AU15" s="285"/>
      <c r="AV15" s="285"/>
      <c r="AW15" s="290"/>
      <c r="AX15" s="291"/>
      <c r="AY15" s="290"/>
      <c r="AZ15" s="291"/>
      <c r="BA15" s="290"/>
      <c r="BB15" s="291"/>
      <c r="BC15" s="290"/>
      <c r="BD15" s="291"/>
      <c r="BE15" s="290"/>
      <c r="BF15" s="291"/>
      <c r="BG15" s="290"/>
      <c r="BH15" s="291"/>
      <c r="BI15" s="290"/>
      <c r="BJ15" s="291"/>
      <c r="BK15" s="290"/>
      <c r="BL15" s="291"/>
      <c r="BM15" s="290"/>
      <c r="BN15" s="291"/>
    </row>
    <row r="16" spans="1:66" x14ac:dyDescent="0.3">
      <c r="A16" s="263">
        <v>6</v>
      </c>
      <c r="B16" s="263">
        <v>7</v>
      </c>
      <c r="C16" s="263">
        <v>4</v>
      </c>
      <c r="D16" s="263">
        <v>3</v>
      </c>
      <c r="E16" s="263">
        <v>2</v>
      </c>
      <c r="F16" s="263">
        <v>2</v>
      </c>
      <c r="G16" s="276">
        <f t="shared" ref="G16" si="116">(A16+B16)/2</f>
        <v>6.5</v>
      </c>
      <c r="H16" s="276" t="s">
        <v>330</v>
      </c>
      <c r="I16" s="269" t="s">
        <v>120</v>
      </c>
      <c r="J16" s="269" t="s">
        <v>134</v>
      </c>
      <c r="K16" s="269" t="s">
        <v>138</v>
      </c>
      <c r="L16" s="269" t="s">
        <v>138</v>
      </c>
      <c r="M16" s="269">
        <f t="shared" ref="M16" si="117">(A16+B16)/2</f>
        <v>6.5</v>
      </c>
      <c r="N16" s="269">
        <f t="shared" ref="N16" si="118">B16*10^6</f>
        <v>7000000</v>
      </c>
      <c r="O16" s="269">
        <f t="shared" ref="O16" si="119">C16*10^7</f>
        <v>40000000</v>
      </c>
      <c r="P16" s="269">
        <f t="shared" ref="P16" si="120">D16*10^7</f>
        <v>30000000</v>
      </c>
      <c r="Q16" s="269">
        <f t="shared" ref="Q16" si="121">E16*10^8</f>
        <v>200000000</v>
      </c>
      <c r="R16" s="269">
        <f t="shared" ref="R16" si="122">(E16+F16)/2</f>
        <v>2</v>
      </c>
      <c r="S16" s="283">
        <f t="shared" ref="S16" si="123">LOG10(M16)</f>
        <v>0.81291335664285558</v>
      </c>
      <c r="T16" s="283">
        <f t="shared" ref="T16" si="124">LOG10(N16)</f>
        <v>6.8450980400142569</v>
      </c>
      <c r="U16" s="283">
        <f t="shared" ref="U16" si="125">LOG10(O16)</f>
        <v>7.6020599913279625</v>
      </c>
      <c r="V16" s="283">
        <f t="shared" ref="V16" si="126">LOG10(P16)</f>
        <v>7.4771212547196626</v>
      </c>
      <c r="W16" s="283">
        <f t="shared" ref="W16" si="127">LOG10(Q16)</f>
        <v>8.3010299956639813</v>
      </c>
      <c r="X16" s="283">
        <f t="shared" ref="X16" si="128">LOG10(R16)</f>
        <v>0.3010299956639812</v>
      </c>
      <c r="Y16" s="276">
        <v>189</v>
      </c>
      <c r="Z16" s="263">
        <v>27</v>
      </c>
      <c r="AA16" s="263">
        <v>35</v>
      </c>
      <c r="AB16" s="263">
        <v>15</v>
      </c>
      <c r="AC16" s="263">
        <v>6</v>
      </c>
      <c r="AD16" s="263">
        <v>3</v>
      </c>
      <c r="AE16" s="269">
        <f t="shared" ref="AE16" si="129">(AC16+AD16)/2</f>
        <v>4.5</v>
      </c>
      <c r="AF16" s="269">
        <v>27</v>
      </c>
      <c r="AG16" s="269" t="s">
        <v>161</v>
      </c>
      <c r="AH16" s="269" t="s">
        <v>159</v>
      </c>
      <c r="AI16" s="269" t="s">
        <v>141</v>
      </c>
      <c r="AJ16" s="269" t="s">
        <v>139</v>
      </c>
      <c r="AK16" s="269">
        <f t="shared" ref="AK16" si="130">Y16*10^6</f>
        <v>189000000</v>
      </c>
      <c r="AL16" s="269">
        <f t="shared" ref="AL16" si="131">Z16*10^6</f>
        <v>27000000</v>
      </c>
      <c r="AM16" s="269">
        <f t="shared" ref="AM16" si="132">AA16*10^7</f>
        <v>350000000</v>
      </c>
      <c r="AN16" s="269">
        <f t="shared" ref="AN16" si="133">AB16*10^7</f>
        <v>150000000</v>
      </c>
      <c r="AO16" s="269">
        <f t="shared" ref="AO16" si="134">AC16*10^8</f>
        <v>600000000</v>
      </c>
      <c r="AP16" s="269">
        <f t="shared" ref="AP16" si="135">AD16*10^8</f>
        <v>300000000</v>
      </c>
      <c r="AQ16" s="283">
        <f t="shared" ref="AQ16" si="136">LOG10(AK16)</f>
        <v>8.2764618041732447</v>
      </c>
      <c r="AR16" s="283">
        <f t="shared" ref="AR16" si="137">LOG10(AL16)</f>
        <v>7.4313637641589869</v>
      </c>
      <c r="AS16" s="283">
        <f t="shared" ref="AS16" si="138">LOG10(AM16)</f>
        <v>8.5440680443502757</v>
      </c>
      <c r="AT16" s="283">
        <f t="shared" ref="AT16" si="139">LOG10(AN16)</f>
        <v>8.1760912590556813</v>
      </c>
      <c r="AU16" s="283">
        <f t="shared" ref="AU16" si="140">LOG10(AO16)</f>
        <v>8.7781512503836439</v>
      </c>
      <c r="AV16" s="283">
        <f t="shared" ref="AV16" si="141">LOG10(AP16)</f>
        <v>8.4771212547196626</v>
      </c>
      <c r="AW16" s="286">
        <f t="shared" ref="AW16" si="142">(S16+T16)/2</f>
        <v>3.8290056983285563</v>
      </c>
      <c r="AX16" s="287"/>
      <c r="AY16" s="286">
        <f t="shared" ref="AY16" si="143">(U16+V16)/2</f>
        <v>7.5395906230238126</v>
      </c>
      <c r="AZ16" s="287"/>
      <c r="BA16" s="286">
        <f t="shared" ref="BA16" si="144">(W16+X16)/2</f>
        <v>4.3010299956639813</v>
      </c>
      <c r="BB16" s="287"/>
      <c r="BC16" s="286">
        <f t="shared" ref="BC16" si="145">(AQ16+AR16)/2</f>
        <v>7.8539127841661163</v>
      </c>
      <c r="BD16" s="287"/>
      <c r="BE16" s="286">
        <f t="shared" ref="BE16" si="146">(AS16+AT16)/2</f>
        <v>8.3600796517029785</v>
      </c>
      <c r="BF16" s="287"/>
      <c r="BG16" s="286">
        <f t="shared" ref="BG16" si="147">(AU16+AV16)/2</f>
        <v>8.6276362525516532</v>
      </c>
      <c r="BH16" s="287"/>
      <c r="BI16" s="286">
        <f t="shared" ref="BI16" si="148">BC16-AW16</f>
        <v>4.02490708583756</v>
      </c>
      <c r="BJ16" s="287"/>
      <c r="BK16" s="286">
        <f t="shared" ref="BK16" si="149">BE16-AY16</f>
        <v>0.82048902867916595</v>
      </c>
      <c r="BL16" s="287"/>
      <c r="BM16" s="286">
        <f t="shared" ref="BM16" si="150">BG16-BA16</f>
        <v>4.326606256887672</v>
      </c>
      <c r="BN16" s="287"/>
    </row>
    <row r="17" spans="1:66" x14ac:dyDescent="0.3">
      <c r="A17" s="264"/>
      <c r="B17" s="264"/>
      <c r="C17" s="264"/>
      <c r="D17" s="264"/>
      <c r="E17" s="264"/>
      <c r="F17" s="264"/>
      <c r="G17" s="277"/>
      <c r="H17" s="277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84"/>
      <c r="T17" s="284"/>
      <c r="U17" s="284"/>
      <c r="V17" s="284"/>
      <c r="W17" s="284"/>
      <c r="X17" s="284"/>
      <c r="Y17" s="277"/>
      <c r="Z17" s="264"/>
      <c r="AA17" s="264"/>
      <c r="AB17" s="264"/>
      <c r="AC17" s="264"/>
      <c r="AD17" s="264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70"/>
      <c r="AP17" s="270"/>
      <c r="AQ17" s="284"/>
      <c r="AR17" s="284"/>
      <c r="AS17" s="284"/>
      <c r="AT17" s="284"/>
      <c r="AU17" s="284"/>
      <c r="AV17" s="284"/>
      <c r="AW17" s="288"/>
      <c r="AX17" s="289"/>
      <c r="AY17" s="288"/>
      <c r="AZ17" s="289"/>
      <c r="BA17" s="288"/>
      <c r="BB17" s="289"/>
      <c r="BC17" s="288"/>
      <c r="BD17" s="289"/>
      <c r="BE17" s="288"/>
      <c r="BF17" s="289"/>
      <c r="BG17" s="288"/>
      <c r="BH17" s="289"/>
      <c r="BI17" s="288"/>
      <c r="BJ17" s="289"/>
      <c r="BK17" s="288"/>
      <c r="BL17" s="289"/>
      <c r="BM17" s="288"/>
      <c r="BN17" s="289"/>
    </row>
    <row r="18" spans="1:66" x14ac:dyDescent="0.3">
      <c r="A18" s="265"/>
      <c r="B18" s="265"/>
      <c r="C18" s="265"/>
      <c r="D18" s="265"/>
      <c r="E18" s="265"/>
      <c r="F18" s="265"/>
      <c r="G18" s="278"/>
      <c r="H18" s="278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85"/>
      <c r="T18" s="285"/>
      <c r="U18" s="285"/>
      <c r="V18" s="285"/>
      <c r="W18" s="285"/>
      <c r="X18" s="285"/>
      <c r="Y18" s="278"/>
      <c r="Z18" s="265"/>
      <c r="AA18" s="265"/>
      <c r="AB18" s="265"/>
      <c r="AC18" s="265"/>
      <c r="AD18" s="265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71"/>
      <c r="AP18" s="271"/>
      <c r="AQ18" s="285"/>
      <c r="AR18" s="285"/>
      <c r="AS18" s="285"/>
      <c r="AT18" s="285"/>
      <c r="AU18" s="285"/>
      <c r="AV18" s="285"/>
      <c r="AW18" s="290"/>
      <c r="AX18" s="291"/>
      <c r="AY18" s="290"/>
      <c r="AZ18" s="291"/>
      <c r="BA18" s="290"/>
      <c r="BB18" s="291"/>
      <c r="BC18" s="290"/>
      <c r="BD18" s="291"/>
      <c r="BE18" s="290"/>
      <c r="BF18" s="291"/>
      <c r="BG18" s="290"/>
      <c r="BH18" s="291"/>
      <c r="BI18" s="290"/>
      <c r="BJ18" s="291"/>
      <c r="BK18" s="290"/>
      <c r="BL18" s="291"/>
      <c r="BM18" s="290"/>
      <c r="BN18" s="291"/>
    </row>
    <row r="19" spans="1:66" x14ac:dyDescent="0.3">
      <c r="A19" s="248">
        <v>40</v>
      </c>
      <c r="B19" s="248">
        <v>33</v>
      </c>
      <c r="C19" s="248">
        <v>3</v>
      </c>
      <c r="D19" s="248">
        <v>2</v>
      </c>
      <c r="E19" s="248">
        <v>1</v>
      </c>
      <c r="F19" s="248">
        <v>1</v>
      </c>
      <c r="G19" s="276">
        <f t="shared" ref="G19" si="151">(A19+B19)/2</f>
        <v>36.5</v>
      </c>
      <c r="H19" s="276" t="s">
        <v>331</v>
      </c>
      <c r="I19" s="269" t="s">
        <v>134</v>
      </c>
      <c r="J19" s="269" t="s">
        <v>136</v>
      </c>
      <c r="K19" s="269" t="s">
        <v>143</v>
      </c>
      <c r="L19" s="269" t="s">
        <v>143</v>
      </c>
      <c r="M19" s="269">
        <f t="shared" ref="M19" si="152">(A19+B19)/2</f>
        <v>36.5</v>
      </c>
      <c r="N19" s="269">
        <f t="shared" ref="N19" si="153">B19*10^6</f>
        <v>33000000</v>
      </c>
      <c r="O19" s="269">
        <f t="shared" ref="O19" si="154">C19*10^7</f>
        <v>30000000</v>
      </c>
      <c r="P19" s="269">
        <f t="shared" ref="P19" si="155">D19*10^7</f>
        <v>20000000</v>
      </c>
      <c r="Q19" s="269">
        <f t="shared" ref="Q19" si="156">E19*10^8</f>
        <v>100000000</v>
      </c>
      <c r="R19" s="269">
        <f t="shared" ref="R19" si="157">(E19+F19)/2</f>
        <v>1</v>
      </c>
      <c r="S19" s="283">
        <f t="shared" ref="S19" si="158">LOG10(M19)</f>
        <v>1.5622928644564746</v>
      </c>
      <c r="T19" s="283">
        <f t="shared" ref="T19" si="159">LOG10(N19)</f>
        <v>7.5185139398778871</v>
      </c>
      <c r="U19" s="283">
        <f t="shared" ref="U19" si="160">LOG10(O19)</f>
        <v>7.4771212547196626</v>
      </c>
      <c r="V19" s="283">
        <f t="shared" ref="V19" si="161">LOG10(P19)</f>
        <v>7.3010299956639813</v>
      </c>
      <c r="W19" s="283">
        <f t="shared" ref="W19" si="162">LOG10(Q19)</f>
        <v>8</v>
      </c>
      <c r="X19" s="283">
        <f t="shared" ref="X19" si="163">LOG10(R19)</f>
        <v>0</v>
      </c>
      <c r="Y19" s="248">
        <v>83</v>
      </c>
      <c r="Z19" s="248">
        <v>35</v>
      </c>
      <c r="AA19" s="248">
        <v>18</v>
      </c>
      <c r="AB19" s="248">
        <v>12</v>
      </c>
      <c r="AC19" s="248">
        <v>5</v>
      </c>
      <c r="AD19" s="248">
        <v>7</v>
      </c>
      <c r="AE19" s="269">
        <f t="shared" ref="AE19" si="164">(AC19+AD19)/2</f>
        <v>6</v>
      </c>
      <c r="AF19" s="269">
        <v>35</v>
      </c>
      <c r="AG19" s="269" t="s">
        <v>162</v>
      </c>
      <c r="AH19" s="269" t="s">
        <v>165</v>
      </c>
      <c r="AI19" s="269" t="s">
        <v>137</v>
      </c>
      <c r="AJ19" s="269" t="s">
        <v>142</v>
      </c>
      <c r="AK19" s="269">
        <f t="shared" ref="AK19" si="165">Y19*10^6</f>
        <v>83000000</v>
      </c>
      <c r="AL19" s="269">
        <f t="shared" ref="AL19" si="166">Z19*10^6</f>
        <v>35000000</v>
      </c>
      <c r="AM19" s="269">
        <f t="shared" ref="AM19" si="167">AA19*10^7</f>
        <v>180000000</v>
      </c>
      <c r="AN19" s="269">
        <f t="shared" ref="AN19" si="168">AB19*10^7</f>
        <v>120000000</v>
      </c>
      <c r="AO19" s="269">
        <f t="shared" ref="AO19" si="169">AC19*10^8</f>
        <v>500000000</v>
      </c>
      <c r="AP19" s="269">
        <f t="shared" ref="AP19" si="170">AD19*10^8</f>
        <v>700000000</v>
      </c>
      <c r="AQ19" s="283">
        <f t="shared" ref="AQ19" si="171">LOG10(AK19)</f>
        <v>7.9190780923760737</v>
      </c>
      <c r="AR19" s="283">
        <f t="shared" ref="AR19" si="172">LOG10(AL19)</f>
        <v>7.5440680443502757</v>
      </c>
      <c r="AS19" s="283">
        <f t="shared" ref="AS19" si="173">LOG10(AM19)</f>
        <v>8.2552725051033065</v>
      </c>
      <c r="AT19" s="283">
        <f t="shared" ref="AT19" si="174">LOG10(AN19)</f>
        <v>8.0791812460476251</v>
      </c>
      <c r="AU19" s="283">
        <f t="shared" ref="AU19" si="175">LOG10(AO19)</f>
        <v>8.6989700043360187</v>
      </c>
      <c r="AV19" s="283">
        <f t="shared" ref="AV19" si="176">LOG10(AP19)</f>
        <v>8.8450980400142569</v>
      </c>
      <c r="AW19" s="286">
        <f t="shared" ref="AW19" si="177">(S19+T19)/2</f>
        <v>4.5404034021671809</v>
      </c>
      <c r="AX19" s="287"/>
      <c r="AY19" s="286">
        <f t="shared" ref="AY19" si="178">(U19+V19)/2</f>
        <v>7.3890756251918219</v>
      </c>
      <c r="AZ19" s="287"/>
      <c r="BA19" s="286">
        <f t="shared" ref="BA19" si="179">(W19+X19)/2</f>
        <v>4</v>
      </c>
      <c r="BB19" s="287"/>
      <c r="BC19" s="286">
        <f t="shared" ref="BC19" si="180">(AQ19+AR19)/2</f>
        <v>7.7315730683631747</v>
      </c>
      <c r="BD19" s="287"/>
      <c r="BE19" s="286">
        <f t="shared" ref="BE19" si="181">(AS19+AT19)/2</f>
        <v>8.1672268755754658</v>
      </c>
      <c r="BF19" s="287"/>
      <c r="BG19" s="286">
        <f t="shared" ref="BG19" si="182">(AU19+AV19)/2</f>
        <v>8.7720340221751378</v>
      </c>
      <c r="BH19" s="287"/>
      <c r="BI19" s="286">
        <f t="shared" ref="BI19" si="183">BC19-AW19</f>
        <v>3.1911696661959938</v>
      </c>
      <c r="BJ19" s="287"/>
      <c r="BK19" s="286">
        <f t="shared" ref="BK19" si="184">BE19-AY19</f>
        <v>0.77815125038364386</v>
      </c>
      <c r="BL19" s="287"/>
      <c r="BM19" s="286">
        <f t="shared" ref="BM19" si="185">BG19-BA19</f>
        <v>4.7720340221751378</v>
      </c>
      <c r="BN19" s="287"/>
    </row>
    <row r="20" spans="1:66" x14ac:dyDescent="0.3">
      <c r="A20" s="249"/>
      <c r="B20" s="249"/>
      <c r="C20" s="249"/>
      <c r="D20" s="249"/>
      <c r="E20" s="249"/>
      <c r="F20" s="249"/>
      <c r="G20" s="277"/>
      <c r="H20" s="277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84"/>
      <c r="T20" s="284"/>
      <c r="U20" s="284"/>
      <c r="V20" s="284"/>
      <c r="W20" s="284"/>
      <c r="X20" s="284"/>
      <c r="Y20" s="249"/>
      <c r="Z20" s="249"/>
      <c r="AA20" s="249"/>
      <c r="AB20" s="249"/>
      <c r="AC20" s="249"/>
      <c r="AD20" s="249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70"/>
      <c r="AP20" s="270"/>
      <c r="AQ20" s="284"/>
      <c r="AR20" s="284"/>
      <c r="AS20" s="284"/>
      <c r="AT20" s="284"/>
      <c r="AU20" s="284"/>
      <c r="AV20" s="284"/>
      <c r="AW20" s="288"/>
      <c r="AX20" s="289"/>
      <c r="AY20" s="288"/>
      <c r="AZ20" s="289"/>
      <c r="BA20" s="288"/>
      <c r="BB20" s="289"/>
      <c r="BC20" s="288"/>
      <c r="BD20" s="289"/>
      <c r="BE20" s="288"/>
      <c r="BF20" s="289"/>
      <c r="BG20" s="288"/>
      <c r="BH20" s="289"/>
      <c r="BI20" s="288"/>
      <c r="BJ20" s="289"/>
      <c r="BK20" s="288"/>
      <c r="BL20" s="289"/>
      <c r="BM20" s="288"/>
      <c r="BN20" s="289"/>
    </row>
    <row r="21" spans="1:66" x14ac:dyDescent="0.3">
      <c r="A21" s="250"/>
      <c r="B21" s="250"/>
      <c r="C21" s="250"/>
      <c r="D21" s="250"/>
      <c r="E21" s="250"/>
      <c r="F21" s="250"/>
      <c r="G21" s="278"/>
      <c r="H21" s="278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85"/>
      <c r="T21" s="285"/>
      <c r="U21" s="285"/>
      <c r="V21" s="285"/>
      <c r="W21" s="285"/>
      <c r="X21" s="285"/>
      <c r="Y21" s="250"/>
      <c r="Z21" s="250"/>
      <c r="AA21" s="250"/>
      <c r="AB21" s="250"/>
      <c r="AC21" s="250"/>
      <c r="AD21" s="250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71"/>
      <c r="AP21" s="271"/>
      <c r="AQ21" s="285"/>
      <c r="AR21" s="285"/>
      <c r="AS21" s="285"/>
      <c r="AT21" s="285"/>
      <c r="AU21" s="285"/>
      <c r="AV21" s="285"/>
      <c r="AW21" s="290"/>
      <c r="AX21" s="291"/>
      <c r="AY21" s="290"/>
      <c r="AZ21" s="291"/>
      <c r="BA21" s="290"/>
      <c r="BB21" s="291"/>
      <c r="BC21" s="290"/>
      <c r="BD21" s="291"/>
      <c r="BE21" s="290"/>
      <c r="BF21" s="291"/>
      <c r="BG21" s="290"/>
      <c r="BH21" s="291"/>
      <c r="BI21" s="290"/>
      <c r="BJ21" s="291"/>
      <c r="BK21" s="290"/>
      <c r="BL21" s="291"/>
      <c r="BM21" s="290"/>
      <c r="BN21" s="291"/>
    </row>
    <row r="22" spans="1:66" x14ac:dyDescent="0.3">
      <c r="A22" s="251">
        <v>89</v>
      </c>
      <c r="B22" s="251">
        <v>84</v>
      </c>
      <c r="C22" s="251">
        <v>36</v>
      </c>
      <c r="D22" s="251">
        <v>50</v>
      </c>
      <c r="E22" s="251">
        <v>1</v>
      </c>
      <c r="F22" s="251">
        <v>3</v>
      </c>
      <c r="G22" s="276">
        <f t="shared" ref="G22" si="186">(A22+B22)/2</f>
        <v>86.5</v>
      </c>
      <c r="H22" s="276" t="s">
        <v>332</v>
      </c>
      <c r="I22" s="269" t="s">
        <v>135</v>
      </c>
      <c r="J22" s="269" t="s">
        <v>137</v>
      </c>
      <c r="K22" s="269" t="s">
        <v>143</v>
      </c>
      <c r="L22" s="269" t="s">
        <v>139</v>
      </c>
      <c r="M22" s="269">
        <f t="shared" ref="M22" si="187">(A22+B22)/2</f>
        <v>86.5</v>
      </c>
      <c r="N22" s="269">
        <f t="shared" ref="N22" si="188">B22*10^6</f>
        <v>84000000</v>
      </c>
      <c r="O22" s="269">
        <f t="shared" ref="O22" si="189">C22*10^7</f>
        <v>360000000</v>
      </c>
      <c r="P22" s="269">
        <f t="shared" ref="P22" si="190">D22*10^7</f>
        <v>500000000</v>
      </c>
      <c r="Q22" s="269">
        <f t="shared" ref="Q22" si="191">E22*10^8</f>
        <v>100000000</v>
      </c>
      <c r="R22" s="269">
        <f t="shared" ref="R22" si="192">(E22+F22)/2</f>
        <v>2</v>
      </c>
      <c r="S22" s="283">
        <f t="shared" ref="S22" si="193">LOG10(M22)</f>
        <v>1.9370161074648142</v>
      </c>
      <c r="T22" s="283">
        <f t="shared" ref="T22" si="194">LOG10(N22)</f>
        <v>7.924279286061882</v>
      </c>
      <c r="U22" s="283">
        <f t="shared" ref="U22" si="195">LOG10(O22)</f>
        <v>8.5563025007672877</v>
      </c>
      <c r="V22" s="283">
        <f t="shared" ref="V22" si="196">LOG10(P22)</f>
        <v>8.6989700043360187</v>
      </c>
      <c r="W22" s="283">
        <f t="shared" ref="W22" si="197">LOG10(Q22)</f>
        <v>8</v>
      </c>
      <c r="X22" s="283">
        <f t="shared" ref="X22" si="198">LOG10(R22)</f>
        <v>0.3010299956639812</v>
      </c>
      <c r="Y22" s="276">
        <v>137</v>
      </c>
      <c r="Z22" s="251">
        <v>55</v>
      </c>
      <c r="AA22" s="276">
        <v>122</v>
      </c>
      <c r="AB22" s="251">
        <v>64</v>
      </c>
      <c r="AC22" s="251">
        <v>4</v>
      </c>
      <c r="AD22" s="251">
        <v>2</v>
      </c>
      <c r="AE22" s="269">
        <f t="shared" ref="AE22" si="199">(AC22+AD22)/2</f>
        <v>3</v>
      </c>
      <c r="AF22" s="269">
        <v>55</v>
      </c>
      <c r="AG22" s="269" t="s">
        <v>163</v>
      </c>
      <c r="AH22" s="269" t="s">
        <v>167</v>
      </c>
      <c r="AI22" s="269" t="s">
        <v>140</v>
      </c>
      <c r="AJ22" s="269" t="s">
        <v>138</v>
      </c>
      <c r="AK22" s="269">
        <f t="shared" ref="AK22" si="200">Y22*10^6</f>
        <v>137000000</v>
      </c>
      <c r="AL22" s="269">
        <f t="shared" ref="AL22" si="201">Z22*10^6</f>
        <v>55000000</v>
      </c>
      <c r="AM22" s="269">
        <f t="shared" ref="AM22" si="202">AA22*10^7</f>
        <v>1220000000</v>
      </c>
      <c r="AN22" s="269">
        <f t="shared" ref="AN22" si="203">AB22*10^7</f>
        <v>640000000</v>
      </c>
      <c r="AO22" s="269">
        <f t="shared" ref="AO22" si="204">AC22*10^8</f>
        <v>400000000</v>
      </c>
      <c r="AP22" s="269">
        <f t="shared" ref="AP22" si="205">AD22*10^8</f>
        <v>200000000</v>
      </c>
      <c r="AQ22" s="283">
        <f t="shared" ref="AQ22" si="206">LOG10(AK22)</f>
        <v>8.1367205671564076</v>
      </c>
      <c r="AR22" s="283">
        <f t="shared" ref="AR22" si="207">LOG10(AL22)</f>
        <v>7.7403626894942441</v>
      </c>
      <c r="AS22" s="283">
        <f t="shared" ref="AS22" si="208">LOG10(AM22)</f>
        <v>9.0863598306747484</v>
      </c>
      <c r="AT22" s="283">
        <f t="shared" ref="AT22" si="209">LOG10(AN22)</f>
        <v>8.8061799739838875</v>
      </c>
      <c r="AU22" s="283">
        <f t="shared" ref="AU22" si="210">LOG10(AO22)</f>
        <v>8.6020599913279625</v>
      </c>
      <c r="AV22" s="283">
        <f t="shared" ref="AV22" si="211">LOG10(AP22)</f>
        <v>8.3010299956639813</v>
      </c>
      <c r="AW22" s="286">
        <f t="shared" ref="AW22" si="212">(S22+T22)/2</f>
        <v>4.9306476967633479</v>
      </c>
      <c r="AX22" s="287"/>
      <c r="AY22" s="286">
        <f t="shared" ref="AY22" si="213">(U22+V22)/2</f>
        <v>8.6276362525516532</v>
      </c>
      <c r="AZ22" s="287"/>
      <c r="BA22" s="286">
        <f t="shared" ref="BA22" si="214">(W22+X22)/2</f>
        <v>4.1505149978319906</v>
      </c>
      <c r="BB22" s="287"/>
      <c r="BC22" s="286">
        <f t="shared" ref="BC22" si="215">(AQ22+AR22)/2</f>
        <v>7.9385416283253258</v>
      </c>
      <c r="BD22" s="287"/>
      <c r="BE22" s="286">
        <f t="shared" ref="BE22" si="216">(AS22+AT22)/2</f>
        <v>8.946269902329318</v>
      </c>
      <c r="BF22" s="287"/>
      <c r="BG22" s="286">
        <f t="shared" ref="BG22" si="217">(AU22+AV22)/2</f>
        <v>8.4515449934959719</v>
      </c>
      <c r="BH22" s="287"/>
      <c r="BI22" s="286">
        <f>BC22-AW22</f>
        <v>3.0078939315619779</v>
      </c>
      <c r="BJ22" s="287"/>
      <c r="BK22" s="286">
        <f t="shared" ref="BK22" si="218">BE22-AY22</f>
        <v>0.31863364977766473</v>
      </c>
      <c r="BL22" s="287"/>
      <c r="BM22" s="286">
        <f t="shared" ref="BM22" si="219">BG22-BA22</f>
        <v>4.3010299956639813</v>
      </c>
      <c r="BN22" s="287"/>
    </row>
    <row r="23" spans="1:66" x14ac:dyDescent="0.3">
      <c r="A23" s="252"/>
      <c r="B23" s="252"/>
      <c r="C23" s="252"/>
      <c r="D23" s="252"/>
      <c r="E23" s="252"/>
      <c r="F23" s="252"/>
      <c r="G23" s="277"/>
      <c r="H23" s="277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84"/>
      <c r="T23" s="284"/>
      <c r="U23" s="284"/>
      <c r="V23" s="284"/>
      <c r="W23" s="284"/>
      <c r="X23" s="284"/>
      <c r="Y23" s="277"/>
      <c r="Z23" s="252"/>
      <c r="AA23" s="277"/>
      <c r="AB23" s="252"/>
      <c r="AC23" s="252"/>
      <c r="AD23" s="252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70"/>
      <c r="AP23" s="270"/>
      <c r="AQ23" s="284"/>
      <c r="AR23" s="284"/>
      <c r="AS23" s="284"/>
      <c r="AT23" s="284"/>
      <c r="AU23" s="284"/>
      <c r="AV23" s="284"/>
      <c r="AW23" s="288"/>
      <c r="AX23" s="289"/>
      <c r="AY23" s="288"/>
      <c r="AZ23" s="289"/>
      <c r="BA23" s="288"/>
      <c r="BB23" s="289"/>
      <c r="BC23" s="288"/>
      <c r="BD23" s="289"/>
      <c r="BE23" s="288"/>
      <c r="BF23" s="289"/>
      <c r="BG23" s="288"/>
      <c r="BH23" s="289"/>
      <c r="BI23" s="288"/>
      <c r="BJ23" s="289"/>
      <c r="BK23" s="288"/>
      <c r="BL23" s="289"/>
      <c r="BM23" s="288"/>
      <c r="BN23" s="289"/>
    </row>
    <row r="24" spans="1:66" x14ac:dyDescent="0.3">
      <c r="A24" s="253"/>
      <c r="B24" s="253"/>
      <c r="C24" s="253"/>
      <c r="D24" s="253"/>
      <c r="E24" s="253"/>
      <c r="F24" s="253"/>
      <c r="G24" s="278"/>
      <c r="H24" s="278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85"/>
      <c r="T24" s="285"/>
      <c r="U24" s="285"/>
      <c r="V24" s="285"/>
      <c r="W24" s="285"/>
      <c r="X24" s="285"/>
      <c r="Y24" s="278"/>
      <c r="Z24" s="253"/>
      <c r="AA24" s="278"/>
      <c r="AB24" s="253"/>
      <c r="AC24" s="253"/>
      <c r="AD24" s="253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71"/>
      <c r="AP24" s="271"/>
      <c r="AQ24" s="285"/>
      <c r="AR24" s="285"/>
      <c r="AS24" s="285"/>
      <c r="AT24" s="285"/>
      <c r="AU24" s="285"/>
      <c r="AV24" s="285"/>
      <c r="AW24" s="290"/>
      <c r="AX24" s="291"/>
      <c r="AY24" s="290"/>
      <c r="AZ24" s="291"/>
      <c r="BA24" s="290"/>
      <c r="BB24" s="291"/>
      <c r="BC24" s="290"/>
      <c r="BD24" s="291"/>
      <c r="BE24" s="290"/>
      <c r="BF24" s="291"/>
      <c r="BG24" s="290"/>
      <c r="BH24" s="291"/>
      <c r="BI24" s="290"/>
      <c r="BJ24" s="291"/>
      <c r="BK24" s="290"/>
      <c r="BL24" s="291"/>
      <c r="BM24" s="290"/>
      <c r="BN24" s="291"/>
    </row>
    <row r="25" spans="1:66" x14ac:dyDescent="0.3">
      <c r="A25" s="254">
        <v>2</v>
      </c>
      <c r="B25" s="254">
        <v>2</v>
      </c>
      <c r="C25" s="254">
        <v>0</v>
      </c>
      <c r="D25" s="254">
        <v>0</v>
      </c>
      <c r="E25" s="254">
        <v>0</v>
      </c>
      <c r="F25" s="254">
        <v>0</v>
      </c>
      <c r="G25" s="276">
        <f t="shared" ref="G25" si="220">(A25+B25)/2</f>
        <v>2</v>
      </c>
      <c r="H25" s="276" t="s">
        <v>333</v>
      </c>
      <c r="I25" s="269">
        <v>0</v>
      </c>
      <c r="J25" s="269">
        <v>0</v>
      </c>
      <c r="K25" s="269">
        <f t="shared" ref="K25:L25" si="221">E25*$J$3</f>
        <v>0</v>
      </c>
      <c r="L25" s="269">
        <f t="shared" si="221"/>
        <v>0</v>
      </c>
      <c r="M25" s="269">
        <f t="shared" ref="M25" si="222">(A25+B25)/2</f>
        <v>2</v>
      </c>
      <c r="N25" s="269">
        <f t="shared" ref="N25" si="223">B25*10^6</f>
        <v>2000000</v>
      </c>
      <c r="O25" s="269">
        <f t="shared" ref="O25" si="224">C25*10^7</f>
        <v>0</v>
      </c>
      <c r="P25" s="269">
        <f t="shared" ref="P25" si="225">D25*10^7</f>
        <v>0</v>
      </c>
      <c r="Q25" s="269">
        <f t="shared" ref="Q25" si="226">E25*10^8</f>
        <v>0</v>
      </c>
      <c r="R25" s="269">
        <f t="shared" ref="R25" si="227">(E25+F25)/2</f>
        <v>0</v>
      </c>
      <c r="S25" s="283">
        <f t="shared" ref="S25" si="228">LOG10(M25)</f>
        <v>0.3010299956639812</v>
      </c>
      <c r="T25" s="283">
        <f t="shared" ref="T25" si="229">LOG10(N25)</f>
        <v>6.3010299956639813</v>
      </c>
      <c r="U25" s="283">
        <v>0</v>
      </c>
      <c r="V25" s="283">
        <v>0</v>
      </c>
      <c r="W25" s="283">
        <v>0</v>
      </c>
      <c r="X25" s="283">
        <v>0</v>
      </c>
      <c r="Y25" s="254">
        <v>35</v>
      </c>
      <c r="Z25" s="254">
        <v>5</v>
      </c>
      <c r="AA25" s="254">
        <v>0</v>
      </c>
      <c r="AB25" s="254">
        <v>6</v>
      </c>
      <c r="AC25" s="254">
        <v>0</v>
      </c>
      <c r="AD25" s="254">
        <v>0</v>
      </c>
      <c r="AE25" s="269">
        <f t="shared" ref="AE25" si="230">(AC25+AD25)/2</f>
        <v>0</v>
      </c>
      <c r="AF25" s="269">
        <v>5</v>
      </c>
      <c r="AG25" s="269">
        <v>0</v>
      </c>
      <c r="AH25" s="269" t="s">
        <v>131</v>
      </c>
      <c r="AI25" s="269">
        <f t="shared" ref="AI25" si="231">AC25*$AH$3</f>
        <v>0</v>
      </c>
      <c r="AJ25" s="269">
        <v>0</v>
      </c>
      <c r="AK25" s="269">
        <f t="shared" ref="AK25" si="232">Y25*10^6</f>
        <v>35000000</v>
      </c>
      <c r="AL25" s="269">
        <f t="shared" ref="AL25" si="233">Z25*10^6</f>
        <v>5000000</v>
      </c>
      <c r="AM25" s="269">
        <f t="shared" ref="AM25" si="234">AA25*10^7</f>
        <v>0</v>
      </c>
      <c r="AN25" s="269">
        <f t="shared" ref="AN25" si="235">AB25*10^7</f>
        <v>60000000</v>
      </c>
      <c r="AO25" s="269">
        <f t="shared" ref="AO25" si="236">AC25*10^8</f>
        <v>0</v>
      </c>
      <c r="AP25" s="269">
        <f t="shared" ref="AP25" si="237">AD25*10^8</f>
        <v>0</v>
      </c>
      <c r="AQ25" s="283">
        <f t="shared" ref="AQ25" si="238">LOG10(AK25)</f>
        <v>7.5440680443502757</v>
      </c>
      <c r="AR25" s="283">
        <f t="shared" ref="AR25" si="239">LOG10(AL25)</f>
        <v>6.6989700043360187</v>
      </c>
      <c r="AS25" s="283">
        <v>0</v>
      </c>
      <c r="AT25" s="283">
        <f t="shared" ref="AT25" si="240">LOG10(AN25)</f>
        <v>7.7781512503836439</v>
      </c>
      <c r="AU25" s="283">
        <v>0</v>
      </c>
      <c r="AV25" s="283">
        <v>0</v>
      </c>
      <c r="AW25" s="286">
        <f t="shared" ref="AW25" si="241">(S25+T25)/2</f>
        <v>3.3010299956639813</v>
      </c>
      <c r="AX25" s="287"/>
      <c r="AY25" s="286">
        <f>(U25+V25)/2</f>
        <v>0</v>
      </c>
      <c r="AZ25" s="287"/>
      <c r="BA25" s="286">
        <f t="shared" ref="BA25" si="242">(W25+X25)/2</f>
        <v>0</v>
      </c>
      <c r="BB25" s="287"/>
      <c r="BC25" s="286">
        <f t="shared" ref="BC25" si="243">(AQ25+AR25)/2</f>
        <v>7.1215190243431472</v>
      </c>
      <c r="BD25" s="287"/>
      <c r="BE25" s="286">
        <f t="shared" ref="BE25" si="244">(AS25+AT25)/2</f>
        <v>3.8890756251918219</v>
      </c>
      <c r="BF25" s="287"/>
      <c r="BG25" s="286">
        <f t="shared" ref="BG25" si="245">(AU25+AV25)/2</f>
        <v>0</v>
      </c>
      <c r="BH25" s="287"/>
      <c r="BI25" s="286">
        <f t="shared" ref="BI25" si="246">BC25-AW25</f>
        <v>3.820489028679166</v>
      </c>
      <c r="BJ25" s="287"/>
      <c r="BK25" s="286">
        <f t="shared" ref="BK25" si="247">BE25-AY25</f>
        <v>3.8890756251918219</v>
      </c>
      <c r="BL25" s="287"/>
      <c r="BM25" s="286">
        <f t="shared" ref="BM25" si="248">BG25-BA25</f>
        <v>0</v>
      </c>
      <c r="BN25" s="287"/>
    </row>
    <row r="26" spans="1:66" x14ac:dyDescent="0.3">
      <c r="A26" s="255"/>
      <c r="B26" s="255"/>
      <c r="C26" s="255"/>
      <c r="D26" s="255"/>
      <c r="E26" s="255"/>
      <c r="F26" s="255"/>
      <c r="G26" s="277"/>
      <c r="H26" s="277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84"/>
      <c r="T26" s="284"/>
      <c r="U26" s="284"/>
      <c r="V26" s="284"/>
      <c r="W26" s="284"/>
      <c r="X26" s="284"/>
      <c r="Y26" s="255"/>
      <c r="Z26" s="255"/>
      <c r="AA26" s="255"/>
      <c r="AB26" s="255"/>
      <c r="AC26" s="255"/>
      <c r="AD26" s="255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84"/>
      <c r="AR26" s="284"/>
      <c r="AS26" s="284"/>
      <c r="AT26" s="284"/>
      <c r="AU26" s="284"/>
      <c r="AV26" s="284"/>
      <c r="AW26" s="288"/>
      <c r="AX26" s="289"/>
      <c r="AY26" s="288"/>
      <c r="AZ26" s="289"/>
      <c r="BA26" s="288"/>
      <c r="BB26" s="289"/>
      <c r="BC26" s="288"/>
      <c r="BD26" s="289"/>
      <c r="BE26" s="288"/>
      <c r="BF26" s="289"/>
      <c r="BG26" s="288"/>
      <c r="BH26" s="289"/>
      <c r="BI26" s="288"/>
      <c r="BJ26" s="289"/>
      <c r="BK26" s="288"/>
      <c r="BL26" s="289"/>
      <c r="BM26" s="288"/>
      <c r="BN26" s="289"/>
    </row>
    <row r="27" spans="1:66" x14ac:dyDescent="0.3">
      <c r="A27" s="256"/>
      <c r="B27" s="256"/>
      <c r="C27" s="256"/>
      <c r="D27" s="256"/>
      <c r="E27" s="256"/>
      <c r="F27" s="256"/>
      <c r="G27" s="278"/>
      <c r="H27" s="278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85"/>
      <c r="T27" s="285"/>
      <c r="U27" s="285"/>
      <c r="V27" s="285"/>
      <c r="W27" s="285"/>
      <c r="X27" s="285"/>
      <c r="Y27" s="256"/>
      <c r="Z27" s="256"/>
      <c r="AA27" s="256"/>
      <c r="AB27" s="256"/>
      <c r="AC27" s="256"/>
      <c r="AD27" s="256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85"/>
      <c r="AR27" s="285"/>
      <c r="AS27" s="285"/>
      <c r="AT27" s="285"/>
      <c r="AU27" s="285"/>
      <c r="AV27" s="285"/>
      <c r="AW27" s="290"/>
      <c r="AX27" s="291"/>
      <c r="AY27" s="290"/>
      <c r="AZ27" s="291"/>
      <c r="BA27" s="290"/>
      <c r="BB27" s="291"/>
      <c r="BC27" s="290"/>
      <c r="BD27" s="291"/>
      <c r="BE27" s="290"/>
      <c r="BF27" s="291"/>
      <c r="BG27" s="290"/>
      <c r="BH27" s="291"/>
      <c r="BI27" s="290"/>
      <c r="BJ27" s="291"/>
      <c r="BK27" s="290"/>
      <c r="BL27" s="291"/>
      <c r="BM27" s="290"/>
      <c r="BN27" s="291"/>
    </row>
    <row r="28" spans="1:66" x14ac:dyDescent="0.3">
      <c r="A28" s="245">
        <v>169</v>
      </c>
      <c r="B28" s="245" t="s">
        <v>94</v>
      </c>
      <c r="C28" s="245" t="s">
        <v>94</v>
      </c>
      <c r="D28" s="245" t="s">
        <v>94</v>
      </c>
      <c r="E28" s="245">
        <v>0</v>
      </c>
      <c r="F28" s="245">
        <v>0</v>
      </c>
      <c r="G28" s="276">
        <f>A28</f>
        <v>169</v>
      </c>
      <c r="H28" s="276" t="s">
        <v>334</v>
      </c>
      <c r="I28" s="269" t="e">
        <f t="shared" ref="I28:J28" si="249">(C28*C27)/1</f>
        <v>#VALUE!</v>
      </c>
      <c r="J28" s="269" t="e">
        <f t="shared" si="249"/>
        <v>#VALUE!</v>
      </c>
      <c r="K28" s="269">
        <f t="shared" ref="K28:L28" si="250">E28*$J$3</f>
        <v>0</v>
      </c>
      <c r="L28" s="269">
        <f t="shared" si="250"/>
        <v>0</v>
      </c>
      <c r="M28" s="269">
        <f>A28</f>
        <v>169</v>
      </c>
      <c r="N28" s="269" t="e">
        <f t="shared" ref="N28" si="251">B28*10^6</f>
        <v>#VALUE!</v>
      </c>
      <c r="O28" s="269" t="e">
        <f t="shared" ref="O28" si="252">C28*10^7</f>
        <v>#VALUE!</v>
      </c>
      <c r="P28" s="269" t="e">
        <f t="shared" ref="P28" si="253">D28*10^7</f>
        <v>#VALUE!</v>
      </c>
      <c r="Q28" s="269">
        <f t="shared" ref="Q28" si="254">E28*10^8</f>
        <v>0</v>
      </c>
      <c r="R28" s="269">
        <f t="shared" ref="R28" si="255">(E28+F28)/2</f>
        <v>0</v>
      </c>
      <c r="S28" s="283">
        <f t="shared" ref="S28" si="256">LOG10(M28)</f>
        <v>2.2278867046136734</v>
      </c>
      <c r="T28" s="283">
        <v>0</v>
      </c>
      <c r="U28" s="283">
        <v>0</v>
      </c>
      <c r="V28" s="283">
        <v>0</v>
      </c>
      <c r="W28" s="283">
        <v>0</v>
      </c>
      <c r="X28" s="283">
        <v>0</v>
      </c>
      <c r="Y28" s="245">
        <v>7</v>
      </c>
      <c r="Z28" s="245">
        <v>11</v>
      </c>
      <c r="AA28" s="245">
        <v>10</v>
      </c>
      <c r="AB28" s="245">
        <v>5</v>
      </c>
      <c r="AC28" s="245" t="s">
        <v>94</v>
      </c>
      <c r="AD28" s="245">
        <v>1</v>
      </c>
      <c r="AE28" s="269">
        <v>1</v>
      </c>
      <c r="AF28" s="269">
        <v>11</v>
      </c>
      <c r="AG28" s="269" t="s">
        <v>143</v>
      </c>
      <c r="AH28" s="269" t="s">
        <v>157</v>
      </c>
      <c r="AI28" s="269" t="e">
        <f t="shared" ref="AI28" si="257">AC28*$AH$3</f>
        <v>#VALUE!</v>
      </c>
      <c r="AJ28" s="269" t="s">
        <v>143</v>
      </c>
      <c r="AK28" s="269">
        <f t="shared" ref="AK28" si="258">Y28*10^6</f>
        <v>7000000</v>
      </c>
      <c r="AL28" s="269">
        <f t="shared" ref="AL28" si="259">Z28*10^6</f>
        <v>11000000</v>
      </c>
      <c r="AM28" s="269">
        <f t="shared" ref="AM28" si="260">AA28*10^7</f>
        <v>100000000</v>
      </c>
      <c r="AN28" s="269">
        <f t="shared" ref="AN28" si="261">AB28*10^7</f>
        <v>50000000</v>
      </c>
      <c r="AO28" s="269" t="e">
        <f t="shared" ref="AO28" si="262">AC28*10^8</f>
        <v>#VALUE!</v>
      </c>
      <c r="AP28" s="269">
        <f t="shared" ref="AP28" si="263">AD28*10^8</f>
        <v>100000000</v>
      </c>
      <c r="AQ28" s="283">
        <f t="shared" ref="AQ28" si="264">LOG10(AK28)</f>
        <v>6.8450980400142569</v>
      </c>
      <c r="AR28" s="283">
        <f t="shared" ref="AR28" si="265">LOG10(AL28)</f>
        <v>7.0413926851582254</v>
      </c>
      <c r="AS28" s="283">
        <f t="shared" ref="AS28" si="266">LOG10(AM28)</f>
        <v>8</v>
      </c>
      <c r="AT28" s="283">
        <f t="shared" ref="AT28" si="267">LOG10(AN28)</f>
        <v>7.6989700043360187</v>
      </c>
      <c r="AU28" s="283">
        <v>0</v>
      </c>
      <c r="AV28" s="283">
        <f t="shared" ref="AV28" si="268">LOG10(AP28)</f>
        <v>8</v>
      </c>
      <c r="AW28" s="286">
        <f t="shared" ref="AW28" si="269">(S28+T28)/2</f>
        <v>1.1139433523068367</v>
      </c>
      <c r="AX28" s="287"/>
      <c r="AY28" s="286">
        <f t="shared" ref="AY28" si="270">(U28+V28)/2</f>
        <v>0</v>
      </c>
      <c r="AZ28" s="287"/>
      <c r="BA28" s="286">
        <f t="shared" ref="BA28" si="271">(W28+X28)/2</f>
        <v>0</v>
      </c>
      <c r="BB28" s="287"/>
      <c r="BC28" s="286">
        <f t="shared" ref="BC28" si="272">(AQ28+AR28)/2</f>
        <v>6.9432453625862411</v>
      </c>
      <c r="BD28" s="287"/>
      <c r="BE28" s="286">
        <f t="shared" ref="BE28" si="273">(AS28+AT28)/2</f>
        <v>7.8494850021680094</v>
      </c>
      <c r="BF28" s="287"/>
      <c r="BG28" s="286">
        <f t="shared" ref="BG28" si="274">(AU28+AV28)/2</f>
        <v>4</v>
      </c>
      <c r="BH28" s="287"/>
      <c r="BI28" s="286">
        <f t="shared" ref="BI28" si="275">BC28-AW28</f>
        <v>5.8293020102794042</v>
      </c>
      <c r="BJ28" s="287"/>
      <c r="BK28" s="286">
        <f t="shared" ref="BK28" si="276">BE28-AY28</f>
        <v>7.8494850021680094</v>
      </c>
      <c r="BL28" s="287"/>
      <c r="BM28" s="286">
        <f t="shared" ref="BM28" si="277">BG28-BA28</f>
        <v>4</v>
      </c>
      <c r="BN28" s="287"/>
    </row>
    <row r="29" spans="1:66" x14ac:dyDescent="0.3">
      <c r="A29" s="246"/>
      <c r="B29" s="246"/>
      <c r="C29" s="246"/>
      <c r="D29" s="246"/>
      <c r="E29" s="246"/>
      <c r="F29" s="246"/>
      <c r="G29" s="277"/>
      <c r="H29" s="277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84"/>
      <c r="T29" s="284"/>
      <c r="U29" s="284"/>
      <c r="V29" s="284"/>
      <c r="W29" s="284"/>
      <c r="X29" s="284"/>
      <c r="Y29" s="246"/>
      <c r="Z29" s="246"/>
      <c r="AA29" s="246"/>
      <c r="AB29" s="246"/>
      <c r="AC29" s="246"/>
      <c r="AD29" s="246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84"/>
      <c r="AR29" s="284"/>
      <c r="AS29" s="284"/>
      <c r="AT29" s="284"/>
      <c r="AU29" s="284"/>
      <c r="AV29" s="284"/>
      <c r="AW29" s="288"/>
      <c r="AX29" s="289"/>
      <c r="AY29" s="288"/>
      <c r="AZ29" s="289"/>
      <c r="BA29" s="288"/>
      <c r="BB29" s="289"/>
      <c r="BC29" s="288"/>
      <c r="BD29" s="289"/>
      <c r="BE29" s="288"/>
      <c r="BF29" s="289"/>
      <c r="BG29" s="288"/>
      <c r="BH29" s="289"/>
      <c r="BI29" s="288"/>
      <c r="BJ29" s="289"/>
      <c r="BK29" s="288"/>
      <c r="BL29" s="289"/>
      <c r="BM29" s="288"/>
      <c r="BN29" s="289"/>
    </row>
    <row r="30" spans="1:66" x14ac:dyDescent="0.3">
      <c r="A30" s="247"/>
      <c r="B30" s="247"/>
      <c r="C30" s="247"/>
      <c r="D30" s="247"/>
      <c r="E30" s="247"/>
      <c r="F30" s="247"/>
      <c r="G30" s="278"/>
      <c r="H30" s="278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85"/>
      <c r="T30" s="285"/>
      <c r="U30" s="285"/>
      <c r="V30" s="285"/>
      <c r="W30" s="285"/>
      <c r="X30" s="285"/>
      <c r="Y30" s="247"/>
      <c r="Z30" s="247"/>
      <c r="AA30" s="247"/>
      <c r="AB30" s="247"/>
      <c r="AC30" s="247"/>
      <c r="AD30" s="247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71"/>
      <c r="AP30" s="271"/>
      <c r="AQ30" s="285"/>
      <c r="AR30" s="285"/>
      <c r="AS30" s="285"/>
      <c r="AT30" s="285"/>
      <c r="AU30" s="285"/>
      <c r="AV30" s="285"/>
      <c r="AW30" s="290"/>
      <c r="AX30" s="291"/>
      <c r="AY30" s="290"/>
      <c r="AZ30" s="291"/>
      <c r="BA30" s="290"/>
      <c r="BB30" s="291"/>
      <c r="BC30" s="290"/>
      <c r="BD30" s="291"/>
      <c r="BE30" s="290"/>
      <c r="BF30" s="291"/>
      <c r="BG30" s="290"/>
      <c r="BH30" s="291"/>
      <c r="BI30" s="290"/>
      <c r="BJ30" s="291"/>
      <c r="BK30" s="290"/>
      <c r="BL30" s="291"/>
      <c r="BM30" s="290"/>
      <c r="BN30" s="291"/>
    </row>
    <row r="31" spans="1:66" x14ac:dyDescent="0.3">
      <c r="R31" s="57">
        <f>AVERAGE(R4:R30)</f>
        <v>1.1666666666666667</v>
      </c>
      <c r="AE31" s="57">
        <f>AVERAGE(AE4:AE30)</f>
        <v>4.5555555555555554</v>
      </c>
      <c r="AV31" s="7" t="s">
        <v>177</v>
      </c>
      <c r="AW31" s="57">
        <f>AVERAGE(AW4:AX30)</f>
        <v>3.9582055029741889</v>
      </c>
      <c r="AX31" s="57"/>
      <c r="AY31" s="57">
        <f>AVERAGE(AY4:AZ30)</f>
        <v>6.0184677762620566</v>
      </c>
      <c r="AZ31" s="57"/>
      <c r="BA31" s="57">
        <f>AVERAGE(BA4:BB30)</f>
        <v>3.2240790975270528</v>
      </c>
      <c r="BB31" s="57"/>
      <c r="BC31" s="57">
        <f>AVERAGE(BC4:BD30)</f>
        <v>7.3339045008101813</v>
      </c>
      <c r="BD31" s="57"/>
      <c r="BE31" s="57">
        <f>AVERAGE(BE4:BF30)</f>
        <v>7.8060951339656732</v>
      </c>
      <c r="BF31" s="57"/>
      <c r="BG31" s="57">
        <f>AVERAGE(BG4:BH30)</f>
        <v>7.2638805275322831</v>
      </c>
      <c r="BH31" s="57"/>
      <c r="BI31" s="57">
        <f>AVERAGE(BI4:BJ30)</f>
        <v>3.3756989978359919</v>
      </c>
      <c r="BJ31" s="57"/>
      <c r="BK31" s="57">
        <f>AVERAGE(BK4:BL30)</f>
        <v>1.7876273577036155</v>
      </c>
      <c r="BL31" s="57"/>
      <c r="BM31" s="57">
        <f>AVERAGE(BM4:BN30)</f>
        <v>4.0398014300052303</v>
      </c>
    </row>
    <row r="32" spans="1:66" x14ac:dyDescent="0.3">
      <c r="A32" s="7">
        <f>(A4+B4)/2</f>
        <v>48.5</v>
      </c>
      <c r="R32" s="57">
        <f>_xlfn.STDEV.S(R4:R30)</f>
        <v>0.75</v>
      </c>
      <c r="AE32" s="57">
        <f>_xlfn.STDEV.S(AE4:AE30)</f>
        <v>4.996526571307089</v>
      </c>
      <c r="AV32" s="7" t="s">
        <v>178</v>
      </c>
      <c r="AW32" s="57">
        <f>_xlfn.STDEV.S(AW4:AX30)</f>
        <v>1.1944570371826413</v>
      </c>
      <c r="AX32" s="57"/>
      <c r="AY32" s="57">
        <f>_xlfn.STDEV.S(AY4:AZ30)</f>
        <v>3.431847210138959</v>
      </c>
      <c r="AZ32" s="57"/>
      <c r="BA32" s="57">
        <f>_xlfn.STDEV.S(BA4:BB30)</f>
        <v>1.8308593945038327</v>
      </c>
      <c r="BB32" s="57"/>
      <c r="BC32" s="57">
        <f>_xlfn.STDEV.S(BC4:BD30)</f>
        <v>0.65142508696430235</v>
      </c>
      <c r="BD32" s="57"/>
      <c r="BE32" s="57">
        <f>_xlfn.STDEV.S(BE4:BF30)</f>
        <v>1.5263318847886593</v>
      </c>
      <c r="BF32" s="57"/>
      <c r="BG32" s="57">
        <f>_xlfn.STDEV.S(BG4:BH30)</f>
        <v>3.1651101276764204</v>
      </c>
      <c r="BH32" s="57"/>
      <c r="BI32" s="57">
        <f>_xlfn.STDEV.S(BI4:BJ30)</f>
        <v>1.278020126524779</v>
      </c>
      <c r="BJ32" s="57"/>
      <c r="BK32" s="57">
        <f>_xlfn.STDEV.S(BK4:BL30)</f>
        <v>2.5451671073520217</v>
      </c>
      <c r="BL32" s="57"/>
      <c r="BM32" s="57">
        <f>_xlfn.STDEV.S(BM4:BN30)</f>
        <v>1.5783540362167869</v>
      </c>
    </row>
    <row r="33" spans="1:65" x14ac:dyDescent="0.3">
      <c r="AK33" s="7">
        <f>(AK4+AL4)/2</f>
        <v>4000000</v>
      </c>
      <c r="AW33" t="s">
        <v>376</v>
      </c>
      <c r="AY33" t="s">
        <v>182</v>
      </c>
      <c r="BA33" t="s">
        <v>183</v>
      </c>
      <c r="BC33" s="78" t="s">
        <v>184</v>
      </c>
      <c r="BE33" s="78" t="s">
        <v>185</v>
      </c>
      <c r="BG33" s="78" t="s">
        <v>186</v>
      </c>
      <c r="BI33" s="78" t="s">
        <v>187</v>
      </c>
      <c r="BK33" s="78" t="s">
        <v>188</v>
      </c>
      <c r="BM33" s="78" t="s">
        <v>189</v>
      </c>
    </row>
    <row r="34" spans="1:65" x14ac:dyDescent="0.3">
      <c r="A34" s="275" t="s">
        <v>90</v>
      </c>
      <c r="B34" s="216"/>
      <c r="C34" s="216"/>
      <c r="D34" s="216"/>
      <c r="E34" s="216"/>
      <c r="F34" s="217"/>
      <c r="K34" s="275" t="s">
        <v>91</v>
      </c>
      <c r="L34" s="216"/>
      <c r="M34" s="216"/>
      <c r="N34" s="216"/>
      <c r="O34" s="216"/>
      <c r="P34" s="217"/>
    </row>
    <row r="35" spans="1:65" x14ac:dyDescent="0.3">
      <c r="A35" s="275" t="s">
        <v>179</v>
      </c>
      <c r="B35" s="217"/>
      <c r="C35" s="275" t="s">
        <v>191</v>
      </c>
      <c r="D35" s="217"/>
      <c r="E35" s="275" t="s">
        <v>192</v>
      </c>
      <c r="F35" s="217"/>
      <c r="G35" s="7" t="s">
        <v>179</v>
      </c>
      <c r="H35" s="7" t="s">
        <v>191</v>
      </c>
      <c r="I35" s="7" t="s">
        <v>192</v>
      </c>
      <c r="K35" s="275" t="s">
        <v>179</v>
      </c>
      <c r="L35" s="217"/>
      <c r="M35" s="275" t="s">
        <v>191</v>
      </c>
      <c r="N35" s="217"/>
      <c r="O35" s="275" t="s">
        <v>192</v>
      </c>
      <c r="P35" s="217"/>
      <c r="Q35" s="7" t="s">
        <v>179</v>
      </c>
      <c r="R35" s="7" t="s">
        <v>191</v>
      </c>
      <c r="S35" s="7" t="s">
        <v>192</v>
      </c>
    </row>
    <row r="36" spans="1:65" x14ac:dyDescent="0.3">
      <c r="A36" s="7">
        <f t="shared" ref="A36:F36" si="278">A4</f>
        <v>55</v>
      </c>
      <c r="B36" s="7">
        <f t="shared" si="278"/>
        <v>42</v>
      </c>
      <c r="C36" s="7">
        <f t="shared" si="278"/>
        <v>8</v>
      </c>
      <c r="D36" s="7">
        <f t="shared" si="278"/>
        <v>4</v>
      </c>
      <c r="E36" s="7">
        <f t="shared" si="278"/>
        <v>2</v>
      </c>
      <c r="F36" s="7">
        <f t="shared" si="278"/>
        <v>1</v>
      </c>
      <c r="G36" s="7">
        <f>_xlfn.STDEV.S(A36:B36)</f>
        <v>9.1923881554251174</v>
      </c>
      <c r="H36" s="7">
        <f>_xlfn.STDEV.S(C36:D36)</f>
        <v>2.8284271247461903</v>
      </c>
      <c r="I36" s="7">
        <f>_xlfn.STDEV.S(E36:F36)</f>
        <v>0.70710678118654757</v>
      </c>
      <c r="J36" s="7" t="s">
        <v>335</v>
      </c>
      <c r="K36" s="7">
        <f>AA4</f>
        <v>79</v>
      </c>
      <c r="L36" s="7">
        <v>63</v>
      </c>
      <c r="M36" s="7">
        <f>Y4</f>
        <v>3</v>
      </c>
      <c r="N36" s="7">
        <f>Z4</f>
        <v>5</v>
      </c>
      <c r="O36" s="7">
        <f t="shared" ref="O36:P36" si="279">AC4</f>
        <v>3</v>
      </c>
      <c r="P36" s="7">
        <f t="shared" si="279"/>
        <v>45</v>
      </c>
      <c r="Q36" s="7">
        <f>_xlfn.STDEV.S(K36:L36)</f>
        <v>11.313708498984761</v>
      </c>
      <c r="R36" s="7">
        <f>_xlfn.STDEV.S(M36:N36)</f>
        <v>1.4142135623730951</v>
      </c>
      <c r="S36" s="7">
        <f>_xlfn.STDEV.S(O36:P36)</f>
        <v>29.698484809834994</v>
      </c>
      <c r="T36" s="7" t="s">
        <v>344</v>
      </c>
    </row>
    <row r="37" spans="1:65" x14ac:dyDescent="0.3">
      <c r="A37" s="7">
        <f t="shared" ref="A37:F37" si="280">A7</f>
        <v>26</v>
      </c>
      <c r="B37" s="7">
        <f t="shared" si="280"/>
        <v>32</v>
      </c>
      <c r="C37" s="7">
        <f t="shared" si="280"/>
        <v>6</v>
      </c>
      <c r="D37" s="7">
        <f t="shared" si="280"/>
        <v>4</v>
      </c>
      <c r="E37" s="7">
        <f t="shared" si="280"/>
        <v>2</v>
      </c>
      <c r="F37" s="7">
        <f t="shared" si="280"/>
        <v>1</v>
      </c>
      <c r="G37" s="7">
        <f t="shared" ref="G37:G44" si="281">_xlfn.STDEV.S(A37:B37)</f>
        <v>4.2426406871192848</v>
      </c>
      <c r="H37" s="7">
        <f t="shared" ref="H37:H44" si="282">_xlfn.STDEV.S(C37:D37)</f>
        <v>1.4142135623730951</v>
      </c>
      <c r="I37" s="7">
        <f t="shared" ref="I37:I44" si="283">_xlfn.STDEV.S(E37:F37)</f>
        <v>0.70710678118654757</v>
      </c>
      <c r="J37" s="7" t="s">
        <v>336</v>
      </c>
      <c r="K37" s="7">
        <f>AA7</f>
        <v>15</v>
      </c>
      <c r="L37" s="7">
        <v>12</v>
      </c>
      <c r="M37" s="7">
        <v>2</v>
      </c>
      <c r="N37" s="7">
        <v>2</v>
      </c>
      <c r="O37" s="7">
        <f t="shared" ref="O37:P37" si="284">AC7</f>
        <v>2</v>
      </c>
      <c r="P37" s="7">
        <f t="shared" si="284"/>
        <v>3</v>
      </c>
      <c r="Q37" s="7">
        <f t="shared" ref="Q37:Q44" si="285">_xlfn.STDEV.S(K37:L37)</f>
        <v>2.1213203435596424</v>
      </c>
      <c r="R37" s="7">
        <f t="shared" ref="R37:R44" si="286">_xlfn.STDEV.S(M37:N37)</f>
        <v>0</v>
      </c>
      <c r="S37" s="7">
        <f t="shared" ref="S37:S44" si="287">_xlfn.STDEV.S(O37:P37)</f>
        <v>0.70710678118654757</v>
      </c>
      <c r="T37" s="7" t="s">
        <v>345</v>
      </c>
      <c r="Z37" s="7" t="s">
        <v>325</v>
      </c>
      <c r="AA37" s="167" t="s">
        <v>323</v>
      </c>
      <c r="AB37" s="167" t="s">
        <v>324</v>
      </c>
    </row>
    <row r="38" spans="1:65" x14ac:dyDescent="0.3">
      <c r="A38" s="7">
        <f t="shared" ref="A38:F38" si="288">A10</f>
        <v>82</v>
      </c>
      <c r="B38" s="7">
        <f t="shared" si="288"/>
        <v>71</v>
      </c>
      <c r="C38" s="7">
        <f t="shared" si="288"/>
        <v>9</v>
      </c>
      <c r="D38" s="7">
        <f t="shared" si="288"/>
        <v>4</v>
      </c>
      <c r="E38" s="7">
        <f t="shared" si="288"/>
        <v>1</v>
      </c>
      <c r="F38" s="7">
        <f t="shared" si="288"/>
        <v>2</v>
      </c>
      <c r="G38" s="7">
        <f t="shared" si="281"/>
        <v>7.7781745930520225</v>
      </c>
      <c r="H38" s="7">
        <f t="shared" si="282"/>
        <v>3.5355339059327378</v>
      </c>
      <c r="I38" s="7">
        <f t="shared" si="283"/>
        <v>0.70710678118654757</v>
      </c>
      <c r="J38" s="7" t="s">
        <v>337</v>
      </c>
      <c r="K38" s="7">
        <f>Y10</f>
        <v>22</v>
      </c>
      <c r="L38" s="7">
        <f t="shared" ref="L38:P38" si="289">Z10</f>
        <v>19</v>
      </c>
      <c r="M38" s="7">
        <f t="shared" si="289"/>
        <v>7</v>
      </c>
      <c r="N38" s="7">
        <f t="shared" si="289"/>
        <v>12</v>
      </c>
      <c r="O38" s="7">
        <f t="shared" si="289"/>
        <v>3</v>
      </c>
      <c r="P38" s="7">
        <f t="shared" si="289"/>
        <v>5</v>
      </c>
      <c r="Q38" s="7">
        <f t="shared" si="285"/>
        <v>2.1213203435596424</v>
      </c>
      <c r="R38" s="7">
        <f t="shared" si="286"/>
        <v>3.5355339059327378</v>
      </c>
      <c r="S38" s="7">
        <f t="shared" si="287"/>
        <v>1.4142135623730951</v>
      </c>
      <c r="T38" s="7" t="s">
        <v>346</v>
      </c>
      <c r="Z38" s="7" t="s">
        <v>11</v>
      </c>
      <c r="AA38">
        <f>R4</f>
        <v>1.5</v>
      </c>
      <c r="AB38">
        <f>AE4</f>
        <v>3</v>
      </c>
      <c r="AV38" s="7" t="s">
        <v>325</v>
      </c>
      <c r="AW38" s="167" t="s">
        <v>323</v>
      </c>
      <c r="AX38" s="167" t="s">
        <v>324</v>
      </c>
    </row>
    <row r="39" spans="1:65" x14ac:dyDescent="0.3">
      <c r="A39" s="7">
        <f t="shared" ref="A39:F39" si="290">A13</f>
        <v>8</v>
      </c>
      <c r="B39" s="7">
        <f t="shared" si="290"/>
        <v>8</v>
      </c>
      <c r="C39" s="7">
        <f t="shared" si="290"/>
        <v>3</v>
      </c>
      <c r="D39" s="7">
        <f t="shared" si="290"/>
        <v>2</v>
      </c>
      <c r="E39" s="7">
        <f t="shared" si="290"/>
        <v>1</v>
      </c>
      <c r="F39" s="7">
        <f t="shared" si="290"/>
        <v>1</v>
      </c>
      <c r="G39" s="7">
        <f t="shared" si="281"/>
        <v>0</v>
      </c>
      <c r="H39" s="7">
        <f t="shared" si="282"/>
        <v>0.70710678118654757</v>
      </c>
      <c r="I39" s="7">
        <f t="shared" si="283"/>
        <v>0</v>
      </c>
      <c r="J39" s="7" t="s">
        <v>338</v>
      </c>
      <c r="K39" s="7">
        <f>Y13</f>
        <v>175</v>
      </c>
      <c r="L39" s="7">
        <f t="shared" ref="L39:P39" si="291">Z13</f>
        <v>155</v>
      </c>
      <c r="M39" s="7">
        <f t="shared" si="291"/>
        <v>26</v>
      </c>
      <c r="N39" s="7">
        <f t="shared" si="291"/>
        <v>48</v>
      </c>
      <c r="O39" s="7">
        <f t="shared" si="291"/>
        <v>17</v>
      </c>
      <c r="P39" s="7">
        <f t="shared" si="291"/>
        <v>54</v>
      </c>
      <c r="Q39" s="7">
        <f t="shared" si="285"/>
        <v>14.142135623730951</v>
      </c>
      <c r="R39" s="7">
        <f t="shared" si="286"/>
        <v>15.556349186104045</v>
      </c>
      <c r="S39" s="7">
        <f t="shared" si="287"/>
        <v>26.16295090390226</v>
      </c>
      <c r="T39" s="7" t="s">
        <v>347</v>
      </c>
      <c r="Z39" s="7" t="s">
        <v>12</v>
      </c>
      <c r="AA39">
        <f>R7</f>
        <v>1.5</v>
      </c>
      <c r="AB39">
        <f>AE7</f>
        <v>2.5</v>
      </c>
      <c r="AV39" s="7" t="s">
        <v>11</v>
      </c>
      <c r="AW39" s="169">
        <f>AW4</f>
        <v>4.6544955145000824</v>
      </c>
      <c r="AX39" s="169">
        <f>BC4</f>
        <v>6.5880456295278407</v>
      </c>
    </row>
    <row r="40" spans="1:65" x14ac:dyDescent="0.3">
      <c r="A40" s="7">
        <f t="shared" ref="A40:F40" si="292">A16</f>
        <v>6</v>
      </c>
      <c r="B40" s="7">
        <f t="shared" si="292"/>
        <v>7</v>
      </c>
      <c r="C40" s="7">
        <f t="shared" si="292"/>
        <v>4</v>
      </c>
      <c r="D40" s="7">
        <f t="shared" si="292"/>
        <v>3</v>
      </c>
      <c r="E40" s="7">
        <f t="shared" si="292"/>
        <v>2</v>
      </c>
      <c r="F40" s="7">
        <f t="shared" si="292"/>
        <v>2</v>
      </c>
      <c r="G40" s="7">
        <f t="shared" si="281"/>
        <v>0.70710678118654757</v>
      </c>
      <c r="H40" s="7">
        <f t="shared" si="282"/>
        <v>0.70710678118654757</v>
      </c>
      <c r="I40" s="7">
        <f t="shared" si="283"/>
        <v>0</v>
      </c>
      <c r="J40" s="7" t="s">
        <v>339</v>
      </c>
      <c r="K40" s="7">
        <f>Y16</f>
        <v>189</v>
      </c>
      <c r="L40" s="7">
        <v>149</v>
      </c>
      <c r="M40" s="7">
        <f t="shared" ref="M40:P40" si="293">AA16</f>
        <v>35</v>
      </c>
      <c r="N40" s="7">
        <f t="shared" si="293"/>
        <v>15</v>
      </c>
      <c r="O40" s="7">
        <f t="shared" si="293"/>
        <v>6</v>
      </c>
      <c r="P40" s="7">
        <f t="shared" si="293"/>
        <v>3</v>
      </c>
      <c r="Q40" s="7">
        <f t="shared" si="285"/>
        <v>28.284271247461902</v>
      </c>
      <c r="R40" s="7">
        <f t="shared" si="286"/>
        <v>14.142135623730951</v>
      </c>
      <c r="S40" s="7">
        <f t="shared" si="287"/>
        <v>2.1213203435596424</v>
      </c>
      <c r="T40" s="7" t="s">
        <v>348</v>
      </c>
      <c r="Z40" s="7" t="s">
        <v>13</v>
      </c>
      <c r="AA40">
        <f>R10</f>
        <v>1.5</v>
      </c>
      <c r="AB40">
        <f>AE10</f>
        <v>4</v>
      </c>
      <c r="AV40" s="7" t="s">
        <v>12</v>
      </c>
      <c r="AW40" s="169">
        <f>AW7</f>
        <v>4.483773988109431</v>
      </c>
      <c r="AX40" s="169">
        <f>BC7</f>
        <v>6.3010299956639813</v>
      </c>
    </row>
    <row r="41" spans="1:65" x14ac:dyDescent="0.3">
      <c r="A41" s="7">
        <f t="shared" ref="A41:F41" si="294">A19</f>
        <v>40</v>
      </c>
      <c r="B41" s="7">
        <f t="shared" si="294"/>
        <v>33</v>
      </c>
      <c r="C41" s="7">
        <f t="shared" si="294"/>
        <v>3</v>
      </c>
      <c r="D41" s="7">
        <f t="shared" si="294"/>
        <v>2</v>
      </c>
      <c r="E41" s="7">
        <f t="shared" si="294"/>
        <v>1</v>
      </c>
      <c r="F41" s="7">
        <f t="shared" si="294"/>
        <v>1</v>
      </c>
      <c r="G41" s="7">
        <f t="shared" si="281"/>
        <v>4.9497474683058327</v>
      </c>
      <c r="H41" s="7">
        <f t="shared" si="282"/>
        <v>0.70710678118654757</v>
      </c>
      <c r="I41" s="7">
        <f t="shared" si="283"/>
        <v>0</v>
      </c>
      <c r="J41" s="7" t="s">
        <v>340</v>
      </c>
      <c r="K41" s="7">
        <f>Y19</f>
        <v>83</v>
      </c>
      <c r="L41" s="7">
        <v>69</v>
      </c>
      <c r="M41" s="7">
        <f t="shared" ref="M41:P41" si="295">AA19</f>
        <v>18</v>
      </c>
      <c r="N41" s="7">
        <f t="shared" si="295"/>
        <v>12</v>
      </c>
      <c r="O41" s="7">
        <f t="shared" si="295"/>
        <v>5</v>
      </c>
      <c r="P41" s="7">
        <f t="shared" si="295"/>
        <v>7</v>
      </c>
      <c r="Q41" s="7">
        <f t="shared" si="285"/>
        <v>9.8994949366116654</v>
      </c>
      <c r="R41" s="7">
        <f t="shared" si="286"/>
        <v>4.2426406871192848</v>
      </c>
      <c r="S41" s="7">
        <f t="shared" si="287"/>
        <v>1.4142135623730951</v>
      </c>
      <c r="T41" s="7" t="s">
        <v>349</v>
      </c>
      <c r="Z41" s="7" t="s">
        <v>14</v>
      </c>
      <c r="AA41">
        <f>R13</f>
        <v>1</v>
      </c>
      <c r="AB41">
        <f>AE13</f>
        <v>17</v>
      </c>
      <c r="AV41" s="7" t="s">
        <v>13</v>
      </c>
      <c r="AW41" s="169">
        <f>AW10</f>
        <v>4.8674598919363463</v>
      </c>
      <c r="AX41" s="169">
        <f>BC10</f>
        <v>7.3105881408875177</v>
      </c>
    </row>
    <row r="42" spans="1:65" x14ac:dyDescent="0.3">
      <c r="A42" s="7">
        <f t="shared" ref="A42:F42" si="296">A22</f>
        <v>89</v>
      </c>
      <c r="B42" s="7">
        <f t="shared" si="296"/>
        <v>84</v>
      </c>
      <c r="C42" s="7">
        <f t="shared" si="296"/>
        <v>36</v>
      </c>
      <c r="D42" s="7">
        <f t="shared" si="296"/>
        <v>50</v>
      </c>
      <c r="E42" s="7">
        <f t="shared" si="296"/>
        <v>1</v>
      </c>
      <c r="F42" s="7">
        <f t="shared" si="296"/>
        <v>3</v>
      </c>
      <c r="G42" s="7">
        <f t="shared" si="281"/>
        <v>3.5355339059327378</v>
      </c>
      <c r="H42" s="7">
        <f t="shared" si="282"/>
        <v>9.8994949366116654</v>
      </c>
      <c r="I42" s="7">
        <f t="shared" si="283"/>
        <v>1.4142135623730951</v>
      </c>
      <c r="J42" s="7" t="s">
        <v>341</v>
      </c>
      <c r="K42" s="7">
        <f>Y22</f>
        <v>137</v>
      </c>
      <c r="L42" s="7">
        <v>124</v>
      </c>
      <c r="M42" s="7">
        <f t="shared" ref="M42:P42" si="297">AA22</f>
        <v>122</v>
      </c>
      <c r="N42" s="7">
        <f t="shared" si="297"/>
        <v>64</v>
      </c>
      <c r="O42" s="7">
        <f t="shared" si="297"/>
        <v>4</v>
      </c>
      <c r="P42" s="7">
        <f t="shared" si="297"/>
        <v>2</v>
      </c>
      <c r="Q42" s="7">
        <f t="shared" si="285"/>
        <v>9.1923881554251174</v>
      </c>
      <c r="R42" s="7">
        <f t="shared" si="286"/>
        <v>41.012193308819754</v>
      </c>
      <c r="S42" s="7">
        <f t="shared" si="287"/>
        <v>1.4142135623730951</v>
      </c>
      <c r="T42" s="7" t="s">
        <v>350</v>
      </c>
      <c r="Z42" s="7" t="s">
        <v>15</v>
      </c>
      <c r="AA42">
        <f>R16</f>
        <v>2</v>
      </c>
      <c r="AB42">
        <f>AE16</f>
        <v>4.5</v>
      </c>
      <c r="AV42" s="7" t="s">
        <v>14</v>
      </c>
      <c r="AW42" s="169">
        <f>AW13</f>
        <v>3.9030899869919438</v>
      </c>
      <c r="AX42" s="169">
        <f>BC13</f>
        <v>8.2166848734282922</v>
      </c>
    </row>
    <row r="43" spans="1:65" x14ac:dyDescent="0.3">
      <c r="A43" s="7">
        <f t="shared" ref="A43:F43" si="298">A25</f>
        <v>2</v>
      </c>
      <c r="B43" s="7">
        <f t="shared" si="298"/>
        <v>2</v>
      </c>
      <c r="C43" s="7">
        <f t="shared" si="298"/>
        <v>0</v>
      </c>
      <c r="D43" s="7">
        <f t="shared" si="298"/>
        <v>0</v>
      </c>
      <c r="E43" s="7">
        <f t="shared" si="298"/>
        <v>0</v>
      </c>
      <c r="F43" s="7">
        <f t="shared" si="298"/>
        <v>0</v>
      </c>
      <c r="G43" s="7">
        <f t="shared" si="281"/>
        <v>0</v>
      </c>
      <c r="H43" s="7">
        <f t="shared" si="282"/>
        <v>0</v>
      </c>
      <c r="I43" s="7">
        <f t="shared" si="283"/>
        <v>0</v>
      </c>
      <c r="J43" s="7" t="s">
        <v>342</v>
      </c>
      <c r="K43" s="7">
        <f>Y25</f>
        <v>35</v>
      </c>
      <c r="L43" s="7">
        <v>29</v>
      </c>
      <c r="M43" s="7">
        <f t="shared" ref="M43:P43" si="299">AA25</f>
        <v>0</v>
      </c>
      <c r="N43" s="7">
        <f t="shared" si="299"/>
        <v>6</v>
      </c>
      <c r="O43" s="7">
        <f t="shared" si="299"/>
        <v>0</v>
      </c>
      <c r="P43" s="7">
        <f t="shared" si="299"/>
        <v>0</v>
      </c>
      <c r="Q43" s="7">
        <f t="shared" si="285"/>
        <v>4.2426406871192848</v>
      </c>
      <c r="R43" s="7">
        <f t="shared" si="286"/>
        <v>4.2426406871192848</v>
      </c>
      <c r="S43" s="7">
        <f t="shared" si="287"/>
        <v>0</v>
      </c>
      <c r="T43" s="7" t="s">
        <v>351</v>
      </c>
      <c r="Z43" s="7" t="s">
        <v>16</v>
      </c>
      <c r="AA43">
        <f>R19</f>
        <v>1</v>
      </c>
      <c r="AB43">
        <f>AE19</f>
        <v>6</v>
      </c>
      <c r="AV43" s="7" t="s">
        <v>15</v>
      </c>
      <c r="AW43" s="169">
        <f>AW16</f>
        <v>3.8290056983285563</v>
      </c>
      <c r="AX43" s="169">
        <f>BC16</f>
        <v>7.8539127841661163</v>
      </c>
    </row>
    <row r="44" spans="1:65" x14ac:dyDescent="0.3">
      <c r="A44" s="7">
        <f>A28</f>
        <v>169</v>
      </c>
      <c r="B44" s="7">
        <v>198</v>
      </c>
      <c r="C44" s="7">
        <v>0</v>
      </c>
      <c r="D44" s="7">
        <v>0</v>
      </c>
      <c r="E44" s="7">
        <f>E28</f>
        <v>0</v>
      </c>
      <c r="F44" s="7">
        <f>F28</f>
        <v>0</v>
      </c>
      <c r="G44" s="7">
        <f t="shared" si="281"/>
        <v>20.506096654409877</v>
      </c>
      <c r="H44" s="7">
        <f t="shared" si="282"/>
        <v>0</v>
      </c>
      <c r="I44" s="7">
        <f t="shared" si="283"/>
        <v>0</v>
      </c>
      <c r="J44" s="7" t="s">
        <v>343</v>
      </c>
      <c r="K44" s="7">
        <v>9</v>
      </c>
      <c r="L44" s="7">
        <f t="shared" ref="L44:P44" si="300">Z28</f>
        <v>11</v>
      </c>
      <c r="M44" s="7">
        <f t="shared" si="300"/>
        <v>10</v>
      </c>
      <c r="N44" s="7">
        <f t="shared" si="300"/>
        <v>5</v>
      </c>
      <c r="O44" s="7">
        <v>0</v>
      </c>
      <c r="P44" s="7">
        <f t="shared" si="300"/>
        <v>1</v>
      </c>
      <c r="Q44" s="7">
        <f t="shared" si="285"/>
        <v>1.4142135623730951</v>
      </c>
      <c r="R44" s="7">
        <f t="shared" si="286"/>
        <v>3.5355339059327378</v>
      </c>
      <c r="S44" s="7">
        <f t="shared" si="287"/>
        <v>0.70710678118654757</v>
      </c>
      <c r="T44" s="7" t="s">
        <v>352</v>
      </c>
      <c r="Z44" s="7" t="s">
        <v>17</v>
      </c>
      <c r="AA44">
        <f>R22</f>
        <v>2</v>
      </c>
      <c r="AB44">
        <f>AE22</f>
        <v>3</v>
      </c>
      <c r="AV44" s="7" t="s">
        <v>16</v>
      </c>
      <c r="AW44" s="169">
        <f>AW19</f>
        <v>4.5404034021671809</v>
      </c>
      <c r="AX44" s="169">
        <f>BC19</f>
        <v>7.7315730683631747</v>
      </c>
    </row>
    <row r="45" spans="1:65" x14ac:dyDescent="0.3">
      <c r="A45" s="7" t="e" cm="1">
        <f t="array" ref="A45">A</f>
        <v>#NAME?</v>
      </c>
      <c r="AA45"/>
      <c r="AB45"/>
      <c r="AW45" s="169"/>
      <c r="AX45" s="169"/>
    </row>
    <row r="46" spans="1:65" x14ac:dyDescent="0.3">
      <c r="A46" s="7" t="s">
        <v>377</v>
      </c>
      <c r="Z46" s="7" t="s">
        <v>18</v>
      </c>
      <c r="AA46">
        <f>R25</f>
        <v>0</v>
      </c>
      <c r="AB46">
        <f>AE25</f>
        <v>0</v>
      </c>
      <c r="AV46" s="7" t="s">
        <v>17</v>
      </c>
      <c r="AW46" s="169">
        <f>AW22</f>
        <v>4.9306476967633479</v>
      </c>
      <c r="AX46" s="169">
        <f>BC22</f>
        <v>7.9385416283253258</v>
      </c>
    </row>
    <row r="47" spans="1:65" ht="14.4" customHeight="1" thickBot="1" x14ac:dyDescent="0.35">
      <c r="A47" s="298" t="s">
        <v>356</v>
      </c>
      <c r="B47" s="295" t="s">
        <v>1</v>
      </c>
      <c r="C47" s="297" t="s">
        <v>353</v>
      </c>
      <c r="D47" s="297"/>
      <c r="E47" s="297"/>
      <c r="F47" s="298" t="s">
        <v>354</v>
      </c>
      <c r="G47" s="298" t="s">
        <v>355</v>
      </c>
      <c r="H47" s="338" t="s">
        <v>109</v>
      </c>
      <c r="Z47" s="7" t="s">
        <v>19</v>
      </c>
      <c r="AA47">
        <f>R28</f>
        <v>0</v>
      </c>
      <c r="AB47">
        <f>AE28</f>
        <v>1</v>
      </c>
      <c r="AV47" s="7" t="s">
        <v>18</v>
      </c>
      <c r="AW47" s="169">
        <f>AW25</f>
        <v>3.3010299956639813</v>
      </c>
      <c r="AX47" s="169">
        <f>BC25</f>
        <v>7.1215190243431472</v>
      </c>
    </row>
    <row r="48" spans="1:65" ht="16.2" customHeight="1" thickBot="1" x14ac:dyDescent="0.35">
      <c r="A48" s="300"/>
      <c r="B48" s="296"/>
      <c r="C48" s="196" t="s">
        <v>179</v>
      </c>
      <c r="D48" s="196" t="s">
        <v>191</v>
      </c>
      <c r="E48" s="196" t="s">
        <v>192</v>
      </c>
      <c r="F48" s="299"/>
      <c r="G48" s="300"/>
      <c r="H48" s="337"/>
      <c r="J48" s="37" t="s">
        <v>0</v>
      </c>
      <c r="K48" s="37" t="s">
        <v>362</v>
      </c>
      <c r="L48" s="37" t="s">
        <v>363</v>
      </c>
      <c r="M48" s="37" t="s">
        <v>406</v>
      </c>
      <c r="R48" s="189" t="s">
        <v>0</v>
      </c>
      <c r="S48" s="189" t="s">
        <v>362</v>
      </c>
      <c r="T48" s="189" t="s">
        <v>363</v>
      </c>
      <c r="U48" s="189" t="s">
        <v>406</v>
      </c>
      <c r="AV48" s="7" t="s">
        <v>19</v>
      </c>
      <c r="AW48" s="169">
        <f>AW28</f>
        <v>1.1139433523068367</v>
      </c>
      <c r="AX48" s="169">
        <f>BC28</f>
        <v>6.9432453625862411</v>
      </c>
    </row>
    <row r="49" spans="1:21" ht="16.2" customHeight="1" x14ac:dyDescent="0.3">
      <c r="A49" s="301" t="s">
        <v>357</v>
      </c>
      <c r="B49" s="85" t="s">
        <v>11</v>
      </c>
      <c r="C49" s="170">
        <f t="shared" ref="C49:C56" si="301">(A36+B36)/2</f>
        <v>48.5</v>
      </c>
      <c r="D49" s="171">
        <f t="shared" ref="D49:D56" si="302">(C36+D36)/2</f>
        <v>6</v>
      </c>
      <c r="E49" s="171">
        <f t="shared" ref="E49:E57" si="303">(E36+F36)/2</f>
        <v>1.5</v>
      </c>
      <c r="F49" s="171" t="s">
        <v>335</v>
      </c>
      <c r="G49" s="195" t="s">
        <v>359</v>
      </c>
      <c r="H49" s="339" t="s">
        <v>380</v>
      </c>
      <c r="I49" s="188">
        <f t="shared" ref="I49:I57" si="304">(G36/C49)</f>
        <v>0.18953377640051788</v>
      </c>
      <c r="J49" s="37">
        <v>1</v>
      </c>
      <c r="K49" s="85" t="s">
        <v>11</v>
      </c>
      <c r="L49" s="37" t="s">
        <v>407</v>
      </c>
      <c r="M49" s="37" t="s">
        <v>416</v>
      </c>
      <c r="N49" s="7" t="s">
        <v>177</v>
      </c>
      <c r="O49" s="7">
        <f>AVERAGE(C49:C57)</f>
        <v>53</v>
      </c>
      <c r="Q49" s="7" t="s">
        <v>396</v>
      </c>
      <c r="R49" s="190">
        <v>1</v>
      </c>
      <c r="S49" s="172" t="s">
        <v>11</v>
      </c>
      <c r="T49" s="190" t="s">
        <v>425</v>
      </c>
      <c r="U49" s="190" t="s">
        <v>426</v>
      </c>
    </row>
    <row r="50" spans="1:21" ht="16.2" customHeight="1" x14ac:dyDescent="0.3">
      <c r="A50" s="302"/>
      <c r="B50" s="85" t="s">
        <v>12</v>
      </c>
      <c r="C50" s="170">
        <f t="shared" si="301"/>
        <v>29</v>
      </c>
      <c r="D50" s="171">
        <f t="shared" si="302"/>
        <v>5</v>
      </c>
      <c r="E50" s="171">
        <f t="shared" si="303"/>
        <v>1.5</v>
      </c>
      <c r="F50" s="171" t="s">
        <v>336</v>
      </c>
      <c r="G50" s="340" t="s">
        <v>359</v>
      </c>
      <c r="H50" s="339" t="s">
        <v>381</v>
      </c>
      <c r="I50" s="188">
        <f t="shared" si="304"/>
        <v>0.14629795472825119</v>
      </c>
      <c r="J50" s="37">
        <v>2</v>
      </c>
      <c r="K50" s="85" t="s">
        <v>12</v>
      </c>
      <c r="L50" s="37" t="s">
        <v>408</v>
      </c>
      <c r="M50" s="37" t="s">
        <v>417</v>
      </c>
      <c r="N50" s="7" t="s">
        <v>378</v>
      </c>
      <c r="O50" s="7">
        <f>_xlfn.STDEV.S(C49:C57)</f>
        <v>57.40372374680932</v>
      </c>
      <c r="Q50" s="7" t="s">
        <v>389</v>
      </c>
      <c r="R50" s="190">
        <v>2</v>
      </c>
      <c r="S50" s="172" t="s">
        <v>12</v>
      </c>
      <c r="T50" s="190" t="s">
        <v>427</v>
      </c>
      <c r="U50" s="190" t="s">
        <v>428</v>
      </c>
    </row>
    <row r="51" spans="1:21" ht="16.2" customHeight="1" x14ac:dyDescent="0.3">
      <c r="A51" s="302"/>
      <c r="B51" s="85" t="s">
        <v>13</v>
      </c>
      <c r="C51" s="170">
        <f t="shared" si="301"/>
        <v>76.5</v>
      </c>
      <c r="D51" s="171">
        <f t="shared" si="302"/>
        <v>6.5</v>
      </c>
      <c r="E51" s="171">
        <f t="shared" si="303"/>
        <v>1.5</v>
      </c>
      <c r="F51" s="171" t="s">
        <v>337</v>
      </c>
      <c r="G51" s="340" t="s">
        <v>359</v>
      </c>
      <c r="H51" s="339" t="s">
        <v>382</v>
      </c>
      <c r="I51" s="188">
        <f t="shared" si="304"/>
        <v>0.10167548487649702</v>
      </c>
      <c r="J51" s="37">
        <v>3</v>
      </c>
      <c r="K51" s="85" t="s">
        <v>13</v>
      </c>
      <c r="L51" s="37" t="s">
        <v>409</v>
      </c>
      <c r="M51" s="37" t="s">
        <v>418</v>
      </c>
      <c r="Q51" s="7" t="s">
        <v>390</v>
      </c>
      <c r="R51" s="190">
        <v>3</v>
      </c>
      <c r="S51" s="172" t="s">
        <v>13</v>
      </c>
      <c r="T51" s="190" t="s">
        <v>429</v>
      </c>
      <c r="U51" s="190" t="s">
        <v>430</v>
      </c>
    </row>
    <row r="52" spans="1:21" ht="16.2" customHeight="1" x14ac:dyDescent="0.3">
      <c r="A52" s="302"/>
      <c r="B52" s="85" t="s">
        <v>14</v>
      </c>
      <c r="C52" s="170">
        <f t="shared" si="301"/>
        <v>8</v>
      </c>
      <c r="D52" s="171">
        <f t="shared" si="302"/>
        <v>2.5</v>
      </c>
      <c r="E52" s="171">
        <f t="shared" si="303"/>
        <v>1</v>
      </c>
      <c r="F52" s="171" t="s">
        <v>338</v>
      </c>
      <c r="G52" s="340" t="s">
        <v>361</v>
      </c>
      <c r="H52" s="339" t="s">
        <v>383</v>
      </c>
      <c r="I52" s="188">
        <f t="shared" si="304"/>
        <v>0</v>
      </c>
      <c r="J52" s="37">
        <v>4</v>
      </c>
      <c r="K52" s="85" t="s">
        <v>14</v>
      </c>
      <c r="L52" s="37" t="s">
        <v>410</v>
      </c>
      <c r="M52" s="37" t="s">
        <v>419</v>
      </c>
      <c r="Q52" s="7" t="s">
        <v>391</v>
      </c>
      <c r="R52" s="190">
        <v>4</v>
      </c>
      <c r="S52" s="172" t="s">
        <v>14</v>
      </c>
      <c r="T52" s="190" t="s">
        <v>431</v>
      </c>
      <c r="U52" s="190" t="s">
        <v>432</v>
      </c>
    </row>
    <row r="53" spans="1:21" ht="16.2" customHeight="1" x14ac:dyDescent="0.3">
      <c r="A53" s="302"/>
      <c r="B53" s="85" t="s">
        <v>15</v>
      </c>
      <c r="C53" s="170">
        <f t="shared" si="301"/>
        <v>6.5</v>
      </c>
      <c r="D53" s="171">
        <f t="shared" si="302"/>
        <v>3.5</v>
      </c>
      <c r="E53" s="171">
        <f t="shared" si="303"/>
        <v>2</v>
      </c>
      <c r="F53" s="171" t="s">
        <v>339</v>
      </c>
      <c r="G53" s="340" t="s">
        <v>361</v>
      </c>
      <c r="H53" s="339" t="s">
        <v>384</v>
      </c>
      <c r="I53" s="188">
        <f t="shared" si="304"/>
        <v>0.10878565864408424</v>
      </c>
      <c r="J53" s="37">
        <v>5</v>
      </c>
      <c r="K53" s="85" t="s">
        <v>15</v>
      </c>
      <c r="L53" s="37" t="s">
        <v>411</v>
      </c>
      <c r="M53" s="37" t="s">
        <v>420</v>
      </c>
      <c r="Q53" s="7" t="s">
        <v>392</v>
      </c>
      <c r="R53" s="190">
        <v>5</v>
      </c>
      <c r="S53" s="172" t="s">
        <v>15</v>
      </c>
      <c r="T53" s="190" t="s">
        <v>433</v>
      </c>
      <c r="U53" s="190" t="s">
        <v>434</v>
      </c>
    </row>
    <row r="54" spans="1:21" ht="16.2" customHeight="1" x14ac:dyDescent="0.3">
      <c r="A54" s="302"/>
      <c r="B54" s="85" t="s">
        <v>16</v>
      </c>
      <c r="C54" s="170">
        <f t="shared" si="301"/>
        <v>36.5</v>
      </c>
      <c r="D54" s="171">
        <f t="shared" si="302"/>
        <v>2.5</v>
      </c>
      <c r="E54" s="171">
        <f t="shared" si="303"/>
        <v>1</v>
      </c>
      <c r="F54" s="171" t="s">
        <v>340</v>
      </c>
      <c r="G54" s="340" t="s">
        <v>359</v>
      </c>
      <c r="H54" s="339" t="s">
        <v>385</v>
      </c>
      <c r="I54" s="188">
        <f t="shared" si="304"/>
        <v>0.13560951967961185</v>
      </c>
      <c r="J54" s="37">
        <v>6</v>
      </c>
      <c r="K54" s="85" t="s">
        <v>16</v>
      </c>
      <c r="L54" s="37" t="s">
        <v>412</v>
      </c>
      <c r="M54" s="37" t="s">
        <v>421</v>
      </c>
      <c r="Q54" s="7" t="s">
        <v>393</v>
      </c>
      <c r="R54" s="190">
        <v>6</v>
      </c>
      <c r="S54" s="172" t="s">
        <v>16</v>
      </c>
      <c r="T54" s="190" t="s">
        <v>435</v>
      </c>
      <c r="U54" s="190" t="s">
        <v>436</v>
      </c>
    </row>
    <row r="55" spans="1:21" ht="16.2" customHeight="1" x14ac:dyDescent="0.3">
      <c r="A55" s="302"/>
      <c r="B55" s="85" t="s">
        <v>17</v>
      </c>
      <c r="C55" s="170">
        <f t="shared" si="301"/>
        <v>86.5</v>
      </c>
      <c r="D55" s="170">
        <f t="shared" si="302"/>
        <v>43</v>
      </c>
      <c r="E55" s="171">
        <f t="shared" si="303"/>
        <v>2</v>
      </c>
      <c r="F55" s="171" t="s">
        <v>341</v>
      </c>
      <c r="G55" s="340" t="s">
        <v>360</v>
      </c>
      <c r="H55" s="339" t="s">
        <v>386</v>
      </c>
      <c r="I55" s="188">
        <f t="shared" si="304"/>
        <v>4.0873224346043208E-2</v>
      </c>
      <c r="J55" s="37">
        <v>7</v>
      </c>
      <c r="K55" s="85" t="s">
        <v>17</v>
      </c>
      <c r="L55" s="37" t="s">
        <v>413</v>
      </c>
      <c r="M55" s="37" t="s">
        <v>422</v>
      </c>
      <c r="Q55" s="7" t="s">
        <v>389</v>
      </c>
      <c r="R55" s="190">
        <v>7</v>
      </c>
      <c r="S55" s="172" t="s">
        <v>17</v>
      </c>
      <c r="T55" s="190" t="s">
        <v>437</v>
      </c>
      <c r="U55" s="190" t="s">
        <v>438</v>
      </c>
    </row>
    <row r="56" spans="1:21" ht="16.2" customHeight="1" x14ac:dyDescent="0.3">
      <c r="A56" s="302"/>
      <c r="B56" s="85" t="s">
        <v>18</v>
      </c>
      <c r="C56" s="170">
        <f t="shared" si="301"/>
        <v>2</v>
      </c>
      <c r="D56" s="171">
        <f t="shared" si="302"/>
        <v>0</v>
      </c>
      <c r="E56" s="171">
        <f t="shared" si="303"/>
        <v>0</v>
      </c>
      <c r="F56" s="171" t="s">
        <v>342</v>
      </c>
      <c r="G56" s="340" t="s">
        <v>361</v>
      </c>
      <c r="H56" s="339" t="s">
        <v>387</v>
      </c>
      <c r="I56" s="188">
        <f t="shared" si="304"/>
        <v>0</v>
      </c>
      <c r="J56" s="37">
        <v>8</v>
      </c>
      <c r="K56" s="85" t="s">
        <v>18</v>
      </c>
      <c r="L56" s="37" t="s">
        <v>414</v>
      </c>
      <c r="M56" s="37" t="s">
        <v>423</v>
      </c>
      <c r="Q56" s="7" t="s">
        <v>394</v>
      </c>
      <c r="R56" s="190">
        <v>8</v>
      </c>
      <c r="S56" s="172" t="s">
        <v>18</v>
      </c>
      <c r="T56" s="190" t="s">
        <v>439</v>
      </c>
      <c r="U56" s="190" t="s">
        <v>440</v>
      </c>
    </row>
    <row r="57" spans="1:21" ht="16.2" customHeight="1" thickBot="1" x14ac:dyDescent="0.35">
      <c r="A57" s="303"/>
      <c r="B57" s="85" t="s">
        <v>19</v>
      </c>
      <c r="C57" s="170">
        <f>AVERAGE(A44:B44)</f>
        <v>183.5</v>
      </c>
      <c r="D57" s="171">
        <v>0</v>
      </c>
      <c r="E57" s="171">
        <f t="shared" si="303"/>
        <v>0</v>
      </c>
      <c r="F57" s="171" t="s">
        <v>379</v>
      </c>
      <c r="G57" s="340" t="s">
        <v>359</v>
      </c>
      <c r="H57" s="339" t="s">
        <v>388</v>
      </c>
      <c r="I57" s="188">
        <f t="shared" si="304"/>
        <v>0.11174984552811922</v>
      </c>
      <c r="J57" s="37">
        <v>9</v>
      </c>
      <c r="K57" s="85" t="s">
        <v>19</v>
      </c>
      <c r="L57" s="37" t="s">
        <v>415</v>
      </c>
      <c r="M57" s="37" t="s">
        <v>424</v>
      </c>
      <c r="Q57" s="7" t="s">
        <v>395</v>
      </c>
      <c r="R57" s="191">
        <v>9</v>
      </c>
      <c r="S57" s="176" t="s">
        <v>19</v>
      </c>
      <c r="T57" s="191" t="s">
        <v>441</v>
      </c>
      <c r="U57" s="191" t="s">
        <v>442</v>
      </c>
    </row>
    <row r="58" spans="1:21" ht="27.6" x14ac:dyDescent="0.3">
      <c r="A58" s="301" t="s">
        <v>358</v>
      </c>
      <c r="B58" s="85" t="s">
        <v>11</v>
      </c>
      <c r="C58" s="170">
        <f t="shared" ref="C58:C66" si="305">(K36+L36)/2</f>
        <v>71</v>
      </c>
      <c r="D58" s="171">
        <f t="shared" ref="D58:D66" si="306">(M36+N36)/2</f>
        <v>4</v>
      </c>
      <c r="E58" s="171">
        <f>O36</f>
        <v>3</v>
      </c>
      <c r="F58" s="171" t="s">
        <v>344</v>
      </c>
      <c r="G58" s="340" t="s">
        <v>359</v>
      </c>
      <c r="H58" s="339" t="s">
        <v>403</v>
      </c>
      <c r="I58" s="188">
        <f t="shared" ref="I58:I66" si="307">(Q36/C58)</f>
        <v>0.15934800702795437</v>
      </c>
    </row>
    <row r="59" spans="1:21" ht="15.6" x14ac:dyDescent="0.3">
      <c r="A59" s="302"/>
      <c r="B59" s="85" t="s">
        <v>12</v>
      </c>
      <c r="C59" s="170">
        <f t="shared" si="305"/>
        <v>13.5</v>
      </c>
      <c r="D59" s="171">
        <f t="shared" si="306"/>
        <v>2</v>
      </c>
      <c r="E59" s="171">
        <f>O37</f>
        <v>2</v>
      </c>
      <c r="F59" s="171" t="s">
        <v>345</v>
      </c>
      <c r="G59" s="340" t="s">
        <v>361</v>
      </c>
      <c r="H59" s="339" t="s">
        <v>397</v>
      </c>
      <c r="I59" s="188">
        <f t="shared" si="307"/>
        <v>0.15713484026367722</v>
      </c>
    </row>
    <row r="60" spans="1:21" ht="15.6" x14ac:dyDescent="0.3">
      <c r="A60" s="302"/>
      <c r="B60" s="85" t="s">
        <v>13</v>
      </c>
      <c r="C60" s="170">
        <f t="shared" si="305"/>
        <v>20.5</v>
      </c>
      <c r="D60" s="171">
        <f t="shared" si="306"/>
        <v>9.5</v>
      </c>
      <c r="E60" s="171">
        <f>(O38+P38)/2</f>
        <v>4</v>
      </c>
      <c r="F60" s="171" t="s">
        <v>346</v>
      </c>
      <c r="G60" s="340" t="s">
        <v>361</v>
      </c>
      <c r="H60" s="339" t="s">
        <v>398</v>
      </c>
      <c r="I60" s="188">
        <f t="shared" si="307"/>
        <v>0.10347904114925084</v>
      </c>
    </row>
    <row r="61" spans="1:21" ht="41.4" x14ac:dyDescent="0.3">
      <c r="A61" s="302"/>
      <c r="B61" s="85" t="s">
        <v>14</v>
      </c>
      <c r="C61" s="170">
        <f t="shared" si="305"/>
        <v>165</v>
      </c>
      <c r="D61" s="170">
        <f t="shared" si="306"/>
        <v>37</v>
      </c>
      <c r="E61" s="171">
        <f>O39</f>
        <v>17</v>
      </c>
      <c r="F61" s="171" t="s">
        <v>347</v>
      </c>
      <c r="G61" s="340" t="s">
        <v>360</v>
      </c>
      <c r="H61" s="339" t="s">
        <v>399</v>
      </c>
      <c r="I61" s="188">
        <f t="shared" si="307"/>
        <v>8.5709912871096666E-2</v>
      </c>
    </row>
    <row r="62" spans="1:21" ht="41.4" x14ac:dyDescent="0.3">
      <c r="A62" s="302"/>
      <c r="B62" s="85" t="s">
        <v>15</v>
      </c>
      <c r="C62" s="170">
        <f t="shared" si="305"/>
        <v>169</v>
      </c>
      <c r="D62" s="170">
        <f t="shared" si="306"/>
        <v>25</v>
      </c>
      <c r="E62" s="171">
        <f>(O40+P40)/2</f>
        <v>4.5</v>
      </c>
      <c r="F62" s="171" t="s">
        <v>348</v>
      </c>
      <c r="G62" s="340" t="s">
        <v>360</v>
      </c>
      <c r="H62" s="339" t="s">
        <v>400</v>
      </c>
      <c r="I62" s="188">
        <f t="shared" si="307"/>
        <v>0.1673625517601296</v>
      </c>
    </row>
    <row r="63" spans="1:21" ht="27.6" x14ac:dyDescent="0.3">
      <c r="A63" s="302"/>
      <c r="B63" s="85" t="s">
        <v>16</v>
      </c>
      <c r="C63" s="170">
        <f t="shared" si="305"/>
        <v>76</v>
      </c>
      <c r="D63" s="171">
        <f t="shared" si="306"/>
        <v>15</v>
      </c>
      <c r="E63" s="171">
        <f>(O41+P41)/2</f>
        <v>6</v>
      </c>
      <c r="F63" s="171" t="s">
        <v>349</v>
      </c>
      <c r="G63" s="340" t="s">
        <v>359</v>
      </c>
      <c r="H63" s="339" t="s">
        <v>404</v>
      </c>
      <c r="I63" s="188">
        <f t="shared" si="307"/>
        <v>0.1302565123238377</v>
      </c>
    </row>
    <row r="64" spans="1:21" ht="41.4" x14ac:dyDescent="0.3">
      <c r="A64" s="302"/>
      <c r="B64" s="85" t="s">
        <v>17</v>
      </c>
      <c r="C64" s="170">
        <f t="shared" si="305"/>
        <v>130.5</v>
      </c>
      <c r="D64" s="170">
        <f t="shared" si="306"/>
        <v>93</v>
      </c>
      <c r="E64" s="171">
        <f>(O42+P42)/2</f>
        <v>3</v>
      </c>
      <c r="F64" s="171" t="s">
        <v>350</v>
      </c>
      <c r="G64" s="340" t="s">
        <v>360</v>
      </c>
      <c r="H64" s="339" t="s">
        <v>401</v>
      </c>
      <c r="I64" s="188">
        <f t="shared" si="307"/>
        <v>7.0439755980269095E-2</v>
      </c>
    </row>
    <row r="65" spans="1:27" ht="27.6" x14ac:dyDescent="0.3">
      <c r="A65" s="302"/>
      <c r="B65" s="85" t="s">
        <v>18</v>
      </c>
      <c r="C65" s="170">
        <f t="shared" si="305"/>
        <v>32</v>
      </c>
      <c r="D65" s="171">
        <f t="shared" si="306"/>
        <v>3</v>
      </c>
      <c r="E65" s="171">
        <f>(O43+P43)/2</f>
        <v>0</v>
      </c>
      <c r="F65" s="171" t="s">
        <v>351</v>
      </c>
      <c r="G65" s="340" t="s">
        <v>359</v>
      </c>
      <c r="H65" s="339" t="s">
        <v>402</v>
      </c>
      <c r="I65" s="188">
        <f t="shared" si="307"/>
        <v>0.13258252147247765</v>
      </c>
    </row>
    <row r="66" spans="1:27" ht="15.6" x14ac:dyDescent="0.3">
      <c r="A66" s="303"/>
      <c r="B66" s="85" t="s">
        <v>19</v>
      </c>
      <c r="C66" s="170">
        <f t="shared" si="305"/>
        <v>10</v>
      </c>
      <c r="D66" s="171">
        <f t="shared" si="306"/>
        <v>7.5</v>
      </c>
      <c r="E66" s="171">
        <v>1</v>
      </c>
      <c r="F66" s="171" t="s">
        <v>352</v>
      </c>
      <c r="G66" s="340" t="s">
        <v>361</v>
      </c>
      <c r="H66" s="339" t="s">
        <v>405</v>
      </c>
      <c r="I66" s="188">
        <f t="shared" si="307"/>
        <v>0.1414213562373095</v>
      </c>
    </row>
    <row r="73" spans="1:27" ht="15" thickBot="1" x14ac:dyDescent="0.35"/>
    <row r="74" spans="1:27" ht="16.2" thickBot="1" x14ac:dyDescent="0.35">
      <c r="O74" s="293" t="s">
        <v>227</v>
      </c>
      <c r="P74" s="293" t="s">
        <v>228</v>
      </c>
      <c r="Q74" s="293" t="s">
        <v>241</v>
      </c>
      <c r="R74" s="293"/>
      <c r="S74" s="293"/>
      <c r="T74" s="293"/>
      <c r="U74" s="293"/>
      <c r="V74" s="293"/>
      <c r="W74" s="293"/>
      <c r="X74" s="293"/>
      <c r="Y74" s="293"/>
      <c r="Z74" s="293"/>
      <c r="AA74" s="293" t="s">
        <v>245</v>
      </c>
    </row>
    <row r="75" spans="1:27" ht="31.8" thickBot="1" x14ac:dyDescent="0.35">
      <c r="O75" s="294"/>
      <c r="P75" s="294"/>
      <c r="Q75" s="173" t="s">
        <v>363</v>
      </c>
      <c r="R75" s="172" t="s">
        <v>364</v>
      </c>
      <c r="S75" s="172" t="s">
        <v>365</v>
      </c>
      <c r="T75" s="172" t="s">
        <v>366</v>
      </c>
      <c r="U75" s="172" t="s">
        <v>367</v>
      </c>
      <c r="V75" s="172" t="s">
        <v>368</v>
      </c>
      <c r="W75" s="172" t="s">
        <v>369</v>
      </c>
      <c r="X75" s="172" t="s">
        <v>370</v>
      </c>
      <c r="Y75" s="172" t="s">
        <v>371</v>
      </c>
      <c r="Z75" s="172" t="s">
        <v>372</v>
      </c>
      <c r="AA75" s="294"/>
    </row>
    <row r="76" spans="1:27" ht="15.6" x14ac:dyDescent="0.3">
      <c r="O76" s="172" t="s">
        <v>231</v>
      </c>
      <c r="P76" s="174">
        <v>2</v>
      </c>
      <c r="Q76" s="175">
        <v>631.6</v>
      </c>
      <c r="R76" s="175">
        <v>1014.5</v>
      </c>
      <c r="S76" s="175">
        <v>827.79200000000003</v>
      </c>
      <c r="T76" s="175">
        <v>536.36099999999999</v>
      </c>
      <c r="U76" s="175">
        <v>536.36099999999999</v>
      </c>
      <c r="V76" s="175">
        <v>829.70699999999999</v>
      </c>
      <c r="W76" s="175">
        <v>226.98400000000001</v>
      </c>
      <c r="X76" s="175">
        <v>464.17599999999999</v>
      </c>
      <c r="Y76" s="175">
        <v>428.66699999999997</v>
      </c>
      <c r="Z76" s="175">
        <v>468.06299999999999</v>
      </c>
      <c r="AA76" s="174">
        <v>3.55</v>
      </c>
    </row>
    <row r="77" spans="1:27" ht="15.6" x14ac:dyDescent="0.3">
      <c r="O77" s="172" t="s">
        <v>232</v>
      </c>
      <c r="P77" s="174">
        <v>2</v>
      </c>
      <c r="Q77" s="174">
        <v>302.8</v>
      </c>
      <c r="R77" s="174">
        <v>14</v>
      </c>
      <c r="S77" s="174">
        <v>7.0419999999999998</v>
      </c>
      <c r="T77" s="174">
        <v>5.5279999999999996</v>
      </c>
      <c r="U77" s="174">
        <v>5.5279999999999996</v>
      </c>
      <c r="V77" s="174">
        <v>10.397</v>
      </c>
      <c r="W77" s="174">
        <v>14.702</v>
      </c>
      <c r="X77" s="174">
        <v>32.308999999999997</v>
      </c>
      <c r="Y77" s="174">
        <v>28.625</v>
      </c>
      <c r="Z77" s="174">
        <v>31.635000000000002</v>
      </c>
      <c r="AA77" s="174">
        <v>3.55</v>
      </c>
    </row>
    <row r="78" spans="1:27" ht="31.2" x14ac:dyDescent="0.3">
      <c r="O78" s="172" t="s">
        <v>250</v>
      </c>
      <c r="P78" s="174">
        <v>4</v>
      </c>
      <c r="Q78" s="174">
        <v>167.8</v>
      </c>
      <c r="R78" s="174">
        <v>10</v>
      </c>
      <c r="S78" s="174" t="s">
        <v>373</v>
      </c>
      <c r="T78" s="174" t="s">
        <v>374</v>
      </c>
      <c r="U78" s="174" t="s">
        <v>374</v>
      </c>
      <c r="V78" s="174" t="s">
        <v>375</v>
      </c>
      <c r="W78" s="174">
        <v>3.085</v>
      </c>
      <c r="X78" s="174">
        <v>17.065999999999999</v>
      </c>
      <c r="Y78" s="174">
        <v>14.978999999999999</v>
      </c>
      <c r="Z78" s="174">
        <v>15.754</v>
      </c>
      <c r="AA78" s="174">
        <v>2.93</v>
      </c>
    </row>
    <row r="79" spans="1:27" ht="16.2" thickBot="1" x14ac:dyDescent="0.35">
      <c r="O79" s="176" t="s">
        <v>234</v>
      </c>
      <c r="P79" s="177">
        <v>18</v>
      </c>
      <c r="Q79" s="178"/>
      <c r="R79" s="178"/>
      <c r="S79" s="178"/>
      <c r="T79" s="178"/>
      <c r="U79" s="178"/>
      <c r="V79" s="178"/>
      <c r="W79" s="178"/>
      <c r="X79" s="178"/>
      <c r="Y79" s="178"/>
      <c r="Z79" s="178"/>
      <c r="AA79" s="178"/>
    </row>
    <row r="80" spans="1:27" ht="16.2" thickBot="1" x14ac:dyDescent="0.35">
      <c r="O80" s="176" t="s">
        <v>235</v>
      </c>
      <c r="P80" s="177">
        <v>27</v>
      </c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</row>
    <row r="81" spans="1:27" ht="16.2" thickBot="1" x14ac:dyDescent="0.35">
      <c r="O81" s="176" t="s">
        <v>246</v>
      </c>
      <c r="P81" s="177"/>
      <c r="Q81" s="177">
        <v>4.1599999999999996E-3</v>
      </c>
      <c r="R81" s="177">
        <v>9.2592600000000001E-3</v>
      </c>
      <c r="S81" s="177">
        <v>9.5238100000000006E-3</v>
      </c>
      <c r="T81" s="177">
        <v>1.430183E-2</v>
      </c>
      <c r="U81" s="177">
        <v>2.504851E-2</v>
      </c>
      <c r="V81" s="177">
        <v>3.9176000000000002E-2</v>
      </c>
      <c r="W81" s="177">
        <v>9.2922000000000005E-2</v>
      </c>
      <c r="X81" s="177">
        <v>3.4849999999999999E-2</v>
      </c>
      <c r="Y81" s="177">
        <v>3.6955000000000002E-2</v>
      </c>
      <c r="Z81" s="177">
        <v>3.2431000000000001E-2</v>
      </c>
      <c r="AA81" s="177"/>
    </row>
    <row r="91" spans="1:27" x14ac:dyDescent="0.3">
      <c r="A91" s="7" t="str" cm="1">
        <f t="array" ref="A91:F101">A34:F44</f>
        <v>TPC (hari ke-0)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27" x14ac:dyDescent="0.3">
      <c r="A92" s="7" t="str">
        <v>10^6</v>
      </c>
      <c r="B92" s="7">
        <v>0</v>
      </c>
      <c r="C92" s="7" t="str">
        <v>10^7</v>
      </c>
      <c r="D92" s="7">
        <v>0</v>
      </c>
      <c r="E92" s="7" t="str">
        <v>10^8</v>
      </c>
      <c r="F92" s="7">
        <v>0</v>
      </c>
    </row>
    <row r="93" spans="1:27" x14ac:dyDescent="0.3">
      <c r="A93" s="7">
        <v>55</v>
      </c>
      <c r="B93" s="7">
        <v>42</v>
      </c>
      <c r="C93" s="7">
        <v>8</v>
      </c>
      <c r="D93" s="7">
        <v>4</v>
      </c>
      <c r="E93" s="7">
        <v>2</v>
      </c>
      <c r="F93" s="7">
        <v>1</v>
      </c>
      <c r="H93" s="7">
        <f>(A93+B93)/2</f>
        <v>48.5</v>
      </c>
    </row>
    <row r="94" spans="1:27" x14ac:dyDescent="0.3">
      <c r="A94" s="7">
        <v>26</v>
      </c>
      <c r="B94" s="7">
        <v>32</v>
      </c>
      <c r="C94" s="7">
        <v>6</v>
      </c>
      <c r="D94" s="7">
        <v>4</v>
      </c>
      <c r="E94" s="7">
        <v>2</v>
      </c>
      <c r="F94" s="7">
        <v>1</v>
      </c>
    </row>
    <row r="95" spans="1:27" x14ac:dyDescent="0.3">
      <c r="A95" s="7">
        <v>82</v>
      </c>
      <c r="B95" s="7">
        <v>71</v>
      </c>
      <c r="C95" s="7">
        <v>9</v>
      </c>
      <c r="D95" s="7">
        <v>4</v>
      </c>
      <c r="E95" s="7">
        <v>1</v>
      </c>
      <c r="F95" s="7">
        <v>2</v>
      </c>
    </row>
    <row r="96" spans="1:27" x14ac:dyDescent="0.3">
      <c r="A96" s="7">
        <v>8</v>
      </c>
      <c r="B96" s="7">
        <v>8</v>
      </c>
      <c r="C96" s="7">
        <v>3</v>
      </c>
      <c r="D96" s="7">
        <v>2</v>
      </c>
      <c r="E96" s="7">
        <v>1</v>
      </c>
      <c r="F96" s="7">
        <v>1</v>
      </c>
    </row>
    <row r="97" spans="1:6" x14ac:dyDescent="0.3">
      <c r="A97" s="7">
        <v>6</v>
      </c>
      <c r="B97" s="7">
        <v>7</v>
      </c>
      <c r="C97" s="7">
        <v>4</v>
      </c>
      <c r="D97" s="7">
        <v>3</v>
      </c>
      <c r="E97" s="7">
        <v>2</v>
      </c>
      <c r="F97" s="7">
        <v>2</v>
      </c>
    </row>
    <row r="98" spans="1:6" x14ac:dyDescent="0.3">
      <c r="A98" s="7">
        <v>40</v>
      </c>
      <c r="B98" s="7">
        <v>33</v>
      </c>
      <c r="C98" s="7">
        <v>3</v>
      </c>
      <c r="D98" s="7">
        <v>2</v>
      </c>
      <c r="E98" s="7">
        <v>1</v>
      </c>
      <c r="F98" s="7">
        <v>1</v>
      </c>
    </row>
    <row r="99" spans="1:6" x14ac:dyDescent="0.3">
      <c r="A99" s="7">
        <v>89</v>
      </c>
      <c r="B99" s="7">
        <v>84</v>
      </c>
      <c r="C99" s="7">
        <v>36</v>
      </c>
      <c r="D99" s="7">
        <v>50</v>
      </c>
      <c r="E99" s="7">
        <v>1</v>
      </c>
      <c r="F99" s="7">
        <v>3</v>
      </c>
    </row>
    <row r="100" spans="1:6" x14ac:dyDescent="0.3">
      <c r="A100" s="7">
        <v>2</v>
      </c>
      <c r="B100" s="7">
        <v>2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3">
      <c r="A101" s="7">
        <v>169</v>
      </c>
      <c r="B101" s="7">
        <v>198</v>
      </c>
      <c r="C101" s="7">
        <v>0</v>
      </c>
      <c r="D101" s="7">
        <v>0</v>
      </c>
      <c r="E101" s="7">
        <v>0</v>
      </c>
      <c r="F101" s="7">
        <v>0</v>
      </c>
    </row>
    <row r="113" spans="1:6" x14ac:dyDescent="0.3">
      <c r="A113" s="7" t="str" cm="1">
        <f t="array" ref="A113:F123">K34:P44</f>
        <v>TPC (hari ke-19)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3">
      <c r="A114" s="7" t="str">
        <v>10^6</v>
      </c>
      <c r="B114" s="7">
        <v>0</v>
      </c>
      <c r="C114" s="7" t="str">
        <v>10^7</v>
      </c>
      <c r="D114" s="7">
        <v>0</v>
      </c>
      <c r="E114" s="7" t="str">
        <v>10^8</v>
      </c>
      <c r="F114" s="7">
        <v>0</v>
      </c>
    </row>
    <row r="115" spans="1:6" x14ac:dyDescent="0.3">
      <c r="A115" s="7">
        <v>79</v>
      </c>
      <c r="B115" s="7">
        <v>63</v>
      </c>
      <c r="C115" s="7">
        <v>3</v>
      </c>
      <c r="D115" s="7">
        <v>5</v>
      </c>
      <c r="E115" s="7">
        <v>3</v>
      </c>
      <c r="F115" s="7">
        <v>45</v>
      </c>
    </row>
    <row r="116" spans="1:6" x14ac:dyDescent="0.3">
      <c r="A116" s="7">
        <v>15</v>
      </c>
      <c r="B116" s="7">
        <v>12</v>
      </c>
      <c r="C116" s="7">
        <v>2</v>
      </c>
      <c r="D116" s="7">
        <v>2</v>
      </c>
      <c r="E116" s="7">
        <v>2</v>
      </c>
      <c r="F116" s="7">
        <v>3</v>
      </c>
    </row>
    <row r="117" spans="1:6" x14ac:dyDescent="0.3">
      <c r="A117" s="7">
        <v>22</v>
      </c>
      <c r="B117" s="7">
        <v>19</v>
      </c>
      <c r="C117" s="7">
        <v>7</v>
      </c>
      <c r="D117" s="7">
        <v>12</v>
      </c>
      <c r="E117" s="7">
        <v>3</v>
      </c>
      <c r="F117" s="7">
        <v>5</v>
      </c>
    </row>
    <row r="118" spans="1:6" x14ac:dyDescent="0.3">
      <c r="A118" s="7">
        <v>175</v>
      </c>
      <c r="B118" s="7">
        <v>155</v>
      </c>
      <c r="C118" s="7">
        <v>26</v>
      </c>
      <c r="D118" s="7">
        <v>48</v>
      </c>
      <c r="E118" s="7">
        <v>17</v>
      </c>
      <c r="F118" s="7">
        <v>54</v>
      </c>
    </row>
    <row r="119" spans="1:6" x14ac:dyDescent="0.3">
      <c r="A119" s="7">
        <v>189</v>
      </c>
      <c r="B119" s="7">
        <v>149</v>
      </c>
      <c r="C119" s="7">
        <v>35</v>
      </c>
      <c r="D119" s="7">
        <v>15</v>
      </c>
      <c r="E119" s="7">
        <v>6</v>
      </c>
      <c r="F119" s="7">
        <v>3</v>
      </c>
    </row>
    <row r="120" spans="1:6" x14ac:dyDescent="0.3">
      <c r="A120" s="7">
        <v>83</v>
      </c>
      <c r="B120" s="7">
        <v>69</v>
      </c>
      <c r="C120" s="7">
        <v>18</v>
      </c>
      <c r="D120" s="7">
        <v>12</v>
      </c>
      <c r="E120" s="7">
        <v>5</v>
      </c>
      <c r="F120" s="7">
        <v>7</v>
      </c>
    </row>
    <row r="121" spans="1:6" x14ac:dyDescent="0.3">
      <c r="A121" s="7">
        <v>137</v>
      </c>
      <c r="B121" s="7">
        <v>124</v>
      </c>
      <c r="C121" s="7">
        <v>122</v>
      </c>
      <c r="D121" s="7">
        <v>64</v>
      </c>
      <c r="E121" s="7">
        <v>4</v>
      </c>
      <c r="F121" s="7">
        <v>2</v>
      </c>
    </row>
    <row r="122" spans="1:6" x14ac:dyDescent="0.3">
      <c r="A122" s="7">
        <v>35</v>
      </c>
      <c r="B122" s="7">
        <v>29</v>
      </c>
      <c r="C122" s="7">
        <v>0</v>
      </c>
      <c r="D122" s="7">
        <v>6</v>
      </c>
      <c r="E122" s="7">
        <v>0</v>
      </c>
      <c r="F122" s="7">
        <v>0</v>
      </c>
    </row>
    <row r="123" spans="1:6" x14ac:dyDescent="0.3">
      <c r="A123" s="7">
        <v>9</v>
      </c>
      <c r="B123" s="7">
        <v>11</v>
      </c>
      <c r="C123" s="7">
        <v>10</v>
      </c>
      <c r="D123" s="7">
        <v>5</v>
      </c>
      <c r="E123" s="7">
        <v>0</v>
      </c>
      <c r="F123" s="7">
        <v>1</v>
      </c>
    </row>
  </sheetData>
  <mergeCells count="565">
    <mergeCell ref="O74:O75"/>
    <mergeCell ref="P74:P75"/>
    <mergeCell ref="Q74:Z74"/>
    <mergeCell ref="AA74:AA75"/>
    <mergeCell ref="A35:B35"/>
    <mergeCell ref="C35:D35"/>
    <mergeCell ref="E35:F35"/>
    <mergeCell ref="A34:F34"/>
    <mergeCell ref="K34:P34"/>
    <mergeCell ref="K35:L35"/>
    <mergeCell ref="M35:N35"/>
    <mergeCell ref="O35:P35"/>
    <mergeCell ref="B47:B48"/>
    <mergeCell ref="C47:E47"/>
    <mergeCell ref="F47:F48"/>
    <mergeCell ref="A47:A48"/>
    <mergeCell ref="G47:G48"/>
    <mergeCell ref="A58:A66"/>
    <mergeCell ref="A49:A57"/>
    <mergeCell ref="H47:H48"/>
    <mergeCell ref="BI25:BJ27"/>
    <mergeCell ref="BK25:BL27"/>
    <mergeCell ref="BM25:BN27"/>
    <mergeCell ref="BI28:BJ30"/>
    <mergeCell ref="BK28:BL30"/>
    <mergeCell ref="BM28:BN30"/>
    <mergeCell ref="BI19:BJ21"/>
    <mergeCell ref="BK19:BL21"/>
    <mergeCell ref="BM19:BN21"/>
    <mergeCell ref="BI22:BJ24"/>
    <mergeCell ref="BK22:BL24"/>
    <mergeCell ref="BM22:BN24"/>
    <mergeCell ref="BM13:BN15"/>
    <mergeCell ref="BI16:BJ18"/>
    <mergeCell ref="BK16:BL18"/>
    <mergeCell ref="BM16:BN18"/>
    <mergeCell ref="BI7:BJ9"/>
    <mergeCell ref="BK7:BL9"/>
    <mergeCell ref="BM7:BN9"/>
    <mergeCell ref="BI10:BJ12"/>
    <mergeCell ref="BK10:BL12"/>
    <mergeCell ref="BM10:BN12"/>
    <mergeCell ref="BI1:BN2"/>
    <mergeCell ref="BI3:BJ3"/>
    <mergeCell ref="BK3:BL3"/>
    <mergeCell ref="BM3:BN3"/>
    <mergeCell ref="BI4:BJ6"/>
    <mergeCell ref="BK4:BL6"/>
    <mergeCell ref="BM4:BN6"/>
    <mergeCell ref="BC28:BD30"/>
    <mergeCell ref="BE28:BF30"/>
    <mergeCell ref="BG28:BH30"/>
    <mergeCell ref="BC22:BD24"/>
    <mergeCell ref="BE22:BF24"/>
    <mergeCell ref="BG22:BH24"/>
    <mergeCell ref="BC16:BD18"/>
    <mergeCell ref="BE16:BF18"/>
    <mergeCell ref="BG16:BH18"/>
    <mergeCell ref="BC10:BD12"/>
    <mergeCell ref="BE10:BF12"/>
    <mergeCell ref="BG10:BH12"/>
    <mergeCell ref="BC4:BD6"/>
    <mergeCell ref="BE4:BF6"/>
    <mergeCell ref="BG4:BH6"/>
    <mergeCell ref="BI13:BJ15"/>
    <mergeCell ref="BK13:BL15"/>
    <mergeCell ref="AW28:AX30"/>
    <mergeCell ref="AY28:AZ30"/>
    <mergeCell ref="BA28:BB30"/>
    <mergeCell ref="BC25:BD27"/>
    <mergeCell ref="BE25:BF27"/>
    <mergeCell ref="BG25:BH27"/>
    <mergeCell ref="AW25:AX27"/>
    <mergeCell ref="AY25:AZ27"/>
    <mergeCell ref="BA25:BB27"/>
    <mergeCell ref="AW22:AX24"/>
    <mergeCell ref="AY22:AZ24"/>
    <mergeCell ref="BA22:BB24"/>
    <mergeCell ref="BC19:BD21"/>
    <mergeCell ref="BE19:BF21"/>
    <mergeCell ref="BG19:BH21"/>
    <mergeCell ref="AW19:AX21"/>
    <mergeCell ref="AY19:AZ21"/>
    <mergeCell ref="BA19:BB21"/>
    <mergeCell ref="AW16:AX18"/>
    <mergeCell ref="AY16:AZ18"/>
    <mergeCell ref="BA16:BB18"/>
    <mergeCell ref="BC13:BD15"/>
    <mergeCell ref="BE13:BF15"/>
    <mergeCell ref="BG13:BH15"/>
    <mergeCell ref="AW13:AX15"/>
    <mergeCell ref="AY13:AZ15"/>
    <mergeCell ref="BA13:BB15"/>
    <mergeCell ref="AW10:AX12"/>
    <mergeCell ref="AY10:AZ12"/>
    <mergeCell ref="BA10:BB12"/>
    <mergeCell ref="BC7:BD9"/>
    <mergeCell ref="BE7:BF9"/>
    <mergeCell ref="BG7:BH9"/>
    <mergeCell ref="AW7:AX9"/>
    <mergeCell ref="AY7:AZ9"/>
    <mergeCell ref="BA7:BB9"/>
    <mergeCell ref="AW4:AX6"/>
    <mergeCell ref="AY4:AZ6"/>
    <mergeCell ref="BA4:BB6"/>
    <mergeCell ref="AW3:AX3"/>
    <mergeCell ref="AY3:AZ3"/>
    <mergeCell ref="BA3:BB3"/>
    <mergeCell ref="BC3:BD3"/>
    <mergeCell ref="BE3:BF3"/>
    <mergeCell ref="BG3:BH3"/>
    <mergeCell ref="AQ3:AR3"/>
    <mergeCell ref="AS3:AT3"/>
    <mergeCell ref="AU3:AV3"/>
    <mergeCell ref="S28:S30"/>
    <mergeCell ref="T28:T30"/>
    <mergeCell ref="U28:U30"/>
    <mergeCell ref="V28:V30"/>
    <mergeCell ref="W28:W30"/>
    <mergeCell ref="X28:X30"/>
    <mergeCell ref="S25:S27"/>
    <mergeCell ref="T25:T27"/>
    <mergeCell ref="U25:U27"/>
    <mergeCell ref="V25:V27"/>
    <mergeCell ref="W25:W27"/>
    <mergeCell ref="X25:X27"/>
    <mergeCell ref="S22:S24"/>
    <mergeCell ref="T22:T24"/>
    <mergeCell ref="U22:U24"/>
    <mergeCell ref="V22:V24"/>
    <mergeCell ref="W22:W24"/>
    <mergeCell ref="X22:X24"/>
    <mergeCell ref="S19:S21"/>
    <mergeCell ref="T19:T21"/>
    <mergeCell ref="U19:U21"/>
    <mergeCell ref="V19:V21"/>
    <mergeCell ref="W19:W21"/>
    <mergeCell ref="X19:X21"/>
    <mergeCell ref="S16:S18"/>
    <mergeCell ref="T16:T18"/>
    <mergeCell ref="U16:U18"/>
    <mergeCell ref="V16:V18"/>
    <mergeCell ref="W16:W18"/>
    <mergeCell ref="X16:X18"/>
    <mergeCell ref="S13:S15"/>
    <mergeCell ref="T13:T15"/>
    <mergeCell ref="U13:U15"/>
    <mergeCell ref="V13:V15"/>
    <mergeCell ref="W13:W15"/>
    <mergeCell ref="X13:X15"/>
    <mergeCell ref="S10:S12"/>
    <mergeCell ref="T10:T12"/>
    <mergeCell ref="U10:U12"/>
    <mergeCell ref="V10:V12"/>
    <mergeCell ref="W10:W12"/>
    <mergeCell ref="X10:X12"/>
    <mergeCell ref="S7:S9"/>
    <mergeCell ref="T7:T9"/>
    <mergeCell ref="U7:U9"/>
    <mergeCell ref="V7:V9"/>
    <mergeCell ref="W7:W9"/>
    <mergeCell ref="X7:X9"/>
    <mergeCell ref="S4:S6"/>
    <mergeCell ref="T4:T6"/>
    <mergeCell ref="U4:U6"/>
    <mergeCell ref="V4:V6"/>
    <mergeCell ref="W4:W6"/>
    <mergeCell ref="X4:X6"/>
    <mergeCell ref="AQ28:AQ30"/>
    <mergeCell ref="AR28:AR30"/>
    <mergeCell ref="AS28:AS30"/>
    <mergeCell ref="AT28:AT30"/>
    <mergeCell ref="AU28:AU30"/>
    <mergeCell ref="AV28:AV30"/>
    <mergeCell ref="AQ25:AQ27"/>
    <mergeCell ref="AR25:AR27"/>
    <mergeCell ref="AS25:AS27"/>
    <mergeCell ref="AT25:AT27"/>
    <mergeCell ref="AU25:AU27"/>
    <mergeCell ref="AV25:AV27"/>
    <mergeCell ref="AQ22:AQ24"/>
    <mergeCell ref="AR22:AR24"/>
    <mergeCell ref="AS22:AS24"/>
    <mergeCell ref="AT22:AT24"/>
    <mergeCell ref="AU22:AU24"/>
    <mergeCell ref="AV22:AV24"/>
    <mergeCell ref="AQ19:AQ21"/>
    <mergeCell ref="AR19:AR21"/>
    <mergeCell ref="AS19:AS21"/>
    <mergeCell ref="AT19:AT21"/>
    <mergeCell ref="AU19:AU21"/>
    <mergeCell ref="AV19:AV21"/>
    <mergeCell ref="AQ16:AQ18"/>
    <mergeCell ref="AR16:AR18"/>
    <mergeCell ref="AS16:AS18"/>
    <mergeCell ref="AT16:AT18"/>
    <mergeCell ref="AU16:AU18"/>
    <mergeCell ref="AV16:AV18"/>
    <mergeCell ref="AQ13:AQ15"/>
    <mergeCell ref="AR13:AR15"/>
    <mergeCell ref="AS13:AS15"/>
    <mergeCell ref="AT13:AT15"/>
    <mergeCell ref="AU13:AU15"/>
    <mergeCell ref="AV13:AV15"/>
    <mergeCell ref="AQ10:AQ12"/>
    <mergeCell ref="AR10:AR12"/>
    <mergeCell ref="AS10:AS12"/>
    <mergeCell ref="AT10:AT12"/>
    <mergeCell ref="AU10:AU12"/>
    <mergeCell ref="AV10:AV12"/>
    <mergeCell ref="AQ7:AQ9"/>
    <mergeCell ref="AR7:AR9"/>
    <mergeCell ref="AS7:AS9"/>
    <mergeCell ref="AT7:AT9"/>
    <mergeCell ref="AU7:AU9"/>
    <mergeCell ref="AV7:AV9"/>
    <mergeCell ref="AQ4:AQ6"/>
    <mergeCell ref="AR4:AR6"/>
    <mergeCell ref="AS4:AS6"/>
    <mergeCell ref="AT4:AT6"/>
    <mergeCell ref="AU4:AU6"/>
    <mergeCell ref="AV4:AV6"/>
    <mergeCell ref="AK28:AK30"/>
    <mergeCell ref="AL28:AL30"/>
    <mergeCell ref="AM28:AM30"/>
    <mergeCell ref="AN28:AN30"/>
    <mergeCell ref="AO28:AO30"/>
    <mergeCell ref="AP28:AP30"/>
    <mergeCell ref="AK25:AK27"/>
    <mergeCell ref="AL25:AL27"/>
    <mergeCell ref="AM25:AM27"/>
    <mergeCell ref="AN25:AN27"/>
    <mergeCell ref="AO25:AO27"/>
    <mergeCell ref="AP25:AP27"/>
    <mergeCell ref="AK22:AK24"/>
    <mergeCell ref="AL22:AL24"/>
    <mergeCell ref="AM22:AM24"/>
    <mergeCell ref="AN22:AN24"/>
    <mergeCell ref="AO22:AO24"/>
    <mergeCell ref="AP22:AP24"/>
    <mergeCell ref="AK19:AK21"/>
    <mergeCell ref="AL19:AL21"/>
    <mergeCell ref="AM19:AM21"/>
    <mergeCell ref="AN19:AN21"/>
    <mergeCell ref="AO19:AO21"/>
    <mergeCell ref="AP19:AP21"/>
    <mergeCell ref="AK16:AK18"/>
    <mergeCell ref="AL16:AL18"/>
    <mergeCell ref="AM16:AM18"/>
    <mergeCell ref="AN16:AN18"/>
    <mergeCell ref="AO16:AO18"/>
    <mergeCell ref="AP16:AP18"/>
    <mergeCell ref="AK13:AK15"/>
    <mergeCell ref="AL13:AL15"/>
    <mergeCell ref="AM13:AM15"/>
    <mergeCell ref="AN13:AN15"/>
    <mergeCell ref="AO13:AO15"/>
    <mergeCell ref="AP13:AP15"/>
    <mergeCell ref="AK10:AK12"/>
    <mergeCell ref="AL10:AL12"/>
    <mergeCell ref="AM10:AM12"/>
    <mergeCell ref="AN10:AN12"/>
    <mergeCell ref="AO10:AO12"/>
    <mergeCell ref="AP10:AP12"/>
    <mergeCell ref="AK7:AK9"/>
    <mergeCell ref="AL7:AL9"/>
    <mergeCell ref="AM7:AM9"/>
    <mergeCell ref="AN7:AN9"/>
    <mergeCell ref="AO7:AO9"/>
    <mergeCell ref="AP7:AP9"/>
    <mergeCell ref="AK4:AK6"/>
    <mergeCell ref="AL4:AL6"/>
    <mergeCell ref="AM4:AM6"/>
    <mergeCell ref="AN4:AN6"/>
    <mergeCell ref="AO4:AO6"/>
    <mergeCell ref="AP4:AP6"/>
    <mergeCell ref="N25:N27"/>
    <mergeCell ref="O25:O27"/>
    <mergeCell ref="P25:P27"/>
    <mergeCell ref="Q25:Q27"/>
    <mergeCell ref="R25:R27"/>
    <mergeCell ref="N28:N30"/>
    <mergeCell ref="O28:O30"/>
    <mergeCell ref="P28:P30"/>
    <mergeCell ref="Q28:Q30"/>
    <mergeCell ref="R28:R30"/>
    <mergeCell ref="N19:N21"/>
    <mergeCell ref="O19:O21"/>
    <mergeCell ref="P19:P21"/>
    <mergeCell ref="Q19:Q21"/>
    <mergeCell ref="R19:R21"/>
    <mergeCell ref="N22:N24"/>
    <mergeCell ref="O22:O24"/>
    <mergeCell ref="P22:P24"/>
    <mergeCell ref="Q22:Q24"/>
    <mergeCell ref="R22:R24"/>
    <mergeCell ref="N13:N15"/>
    <mergeCell ref="O13:O15"/>
    <mergeCell ref="P13:P15"/>
    <mergeCell ref="Q13:Q15"/>
    <mergeCell ref="R13:R15"/>
    <mergeCell ref="N16:N18"/>
    <mergeCell ref="O16:O18"/>
    <mergeCell ref="P16:P18"/>
    <mergeCell ref="Q16:Q18"/>
    <mergeCell ref="R16:R18"/>
    <mergeCell ref="R7:R9"/>
    <mergeCell ref="N10:N12"/>
    <mergeCell ref="O10:O12"/>
    <mergeCell ref="P10:P12"/>
    <mergeCell ref="Q10:Q12"/>
    <mergeCell ref="R10:R12"/>
    <mergeCell ref="N4:N6"/>
    <mergeCell ref="O4:O6"/>
    <mergeCell ref="P4:P6"/>
    <mergeCell ref="Q4:Q6"/>
    <mergeCell ref="R4:R6"/>
    <mergeCell ref="N7:N9"/>
    <mergeCell ref="O7:O9"/>
    <mergeCell ref="P7:P9"/>
    <mergeCell ref="Q7:Q9"/>
    <mergeCell ref="M22:M24"/>
    <mergeCell ref="M25:M27"/>
    <mergeCell ref="M28:M30"/>
    <mergeCell ref="M4:M6"/>
    <mergeCell ref="M7:M9"/>
    <mergeCell ref="M10:M12"/>
    <mergeCell ref="M13:M15"/>
    <mergeCell ref="M16:M18"/>
    <mergeCell ref="M19:M21"/>
    <mergeCell ref="AE28:AE30"/>
    <mergeCell ref="AF28:AF30"/>
    <mergeCell ref="AG28:AG30"/>
    <mergeCell ref="AH28:AH30"/>
    <mergeCell ref="AI28:AI30"/>
    <mergeCell ref="AJ28:AJ30"/>
    <mergeCell ref="Y28:Y30"/>
    <mergeCell ref="Z28:Z30"/>
    <mergeCell ref="AA28:AA30"/>
    <mergeCell ref="AB28:AB30"/>
    <mergeCell ref="AC28:AC30"/>
    <mergeCell ref="AD28:AD30"/>
    <mergeCell ref="G28:G30"/>
    <mergeCell ref="H28:H30"/>
    <mergeCell ref="I28:I30"/>
    <mergeCell ref="J28:J30"/>
    <mergeCell ref="K28:K30"/>
    <mergeCell ref="L28:L30"/>
    <mergeCell ref="A28:A30"/>
    <mergeCell ref="B28:B30"/>
    <mergeCell ref="C28:C30"/>
    <mergeCell ref="D28:D30"/>
    <mergeCell ref="E28:E30"/>
    <mergeCell ref="F28:F30"/>
    <mergeCell ref="AE25:AE27"/>
    <mergeCell ref="AF25:AF27"/>
    <mergeCell ref="AG25:AG27"/>
    <mergeCell ref="AH25:AH27"/>
    <mergeCell ref="AI25:AI27"/>
    <mergeCell ref="AJ25:AJ27"/>
    <mergeCell ref="Y25:Y27"/>
    <mergeCell ref="Z25:Z27"/>
    <mergeCell ref="AA25:AA27"/>
    <mergeCell ref="AB25:AB27"/>
    <mergeCell ref="AC25:AC27"/>
    <mergeCell ref="AD25:AD27"/>
    <mergeCell ref="G25:G27"/>
    <mergeCell ref="H25:H27"/>
    <mergeCell ref="I25:I27"/>
    <mergeCell ref="J25:J27"/>
    <mergeCell ref="K25:K27"/>
    <mergeCell ref="L25:L27"/>
    <mergeCell ref="A25:A27"/>
    <mergeCell ref="B25:B27"/>
    <mergeCell ref="C25:C27"/>
    <mergeCell ref="D25:D27"/>
    <mergeCell ref="E25:E27"/>
    <mergeCell ref="F25:F27"/>
    <mergeCell ref="AE22:AE24"/>
    <mergeCell ref="AF22:AF24"/>
    <mergeCell ref="AG22:AG24"/>
    <mergeCell ref="AH22:AH24"/>
    <mergeCell ref="AI22:AI24"/>
    <mergeCell ref="AJ22:AJ24"/>
    <mergeCell ref="Y22:Y24"/>
    <mergeCell ref="Z22:Z24"/>
    <mergeCell ref="AA22:AA24"/>
    <mergeCell ref="AB22:AB24"/>
    <mergeCell ref="AC22:AC24"/>
    <mergeCell ref="AD22:AD24"/>
    <mergeCell ref="G22:G24"/>
    <mergeCell ref="H22:H24"/>
    <mergeCell ref="I22:I24"/>
    <mergeCell ref="J22:J24"/>
    <mergeCell ref="K22:K24"/>
    <mergeCell ref="L22:L24"/>
    <mergeCell ref="A22:A24"/>
    <mergeCell ref="B22:B24"/>
    <mergeCell ref="C22:C24"/>
    <mergeCell ref="D22:D24"/>
    <mergeCell ref="E22:E24"/>
    <mergeCell ref="F22:F24"/>
    <mergeCell ref="AE19:AE21"/>
    <mergeCell ref="AF19:AF21"/>
    <mergeCell ref="AG19:AG21"/>
    <mergeCell ref="AH19:AH21"/>
    <mergeCell ref="AI19:AI21"/>
    <mergeCell ref="AJ19:AJ21"/>
    <mergeCell ref="Y19:Y21"/>
    <mergeCell ref="Z19:Z21"/>
    <mergeCell ref="AA19:AA21"/>
    <mergeCell ref="AB19:AB21"/>
    <mergeCell ref="AC19:AC21"/>
    <mergeCell ref="AD19:AD21"/>
    <mergeCell ref="G19:G21"/>
    <mergeCell ref="H19:H21"/>
    <mergeCell ref="I19:I21"/>
    <mergeCell ref="J19:J21"/>
    <mergeCell ref="K19:K21"/>
    <mergeCell ref="L19:L21"/>
    <mergeCell ref="A19:A21"/>
    <mergeCell ref="B19:B21"/>
    <mergeCell ref="C19:C21"/>
    <mergeCell ref="D19:D21"/>
    <mergeCell ref="E19:E21"/>
    <mergeCell ref="F19:F21"/>
    <mergeCell ref="AE16:AE18"/>
    <mergeCell ref="AF16:AF18"/>
    <mergeCell ref="AG16:AG18"/>
    <mergeCell ref="AH16:AH18"/>
    <mergeCell ref="AI16:AI18"/>
    <mergeCell ref="AJ16:AJ18"/>
    <mergeCell ref="Y16:Y18"/>
    <mergeCell ref="Z16:Z18"/>
    <mergeCell ref="AA16:AA18"/>
    <mergeCell ref="AB16:AB18"/>
    <mergeCell ref="AC16:AC18"/>
    <mergeCell ref="AD16:AD18"/>
    <mergeCell ref="G16:G18"/>
    <mergeCell ref="H16:H18"/>
    <mergeCell ref="I16:I18"/>
    <mergeCell ref="J16:J18"/>
    <mergeCell ref="K16:K18"/>
    <mergeCell ref="L16:L18"/>
    <mergeCell ref="A16:A18"/>
    <mergeCell ref="B16:B18"/>
    <mergeCell ref="C16:C18"/>
    <mergeCell ref="D16:D18"/>
    <mergeCell ref="E16:E18"/>
    <mergeCell ref="F16:F18"/>
    <mergeCell ref="AE13:AE15"/>
    <mergeCell ref="AF13:AF15"/>
    <mergeCell ref="AG13:AG15"/>
    <mergeCell ref="AH13:AH15"/>
    <mergeCell ref="AI13:AI15"/>
    <mergeCell ref="AJ13:AJ15"/>
    <mergeCell ref="Y13:Y15"/>
    <mergeCell ref="Z13:Z15"/>
    <mergeCell ref="AA13:AA15"/>
    <mergeCell ref="AB13:AB15"/>
    <mergeCell ref="AC13:AC15"/>
    <mergeCell ref="AD13:AD15"/>
    <mergeCell ref="G13:G15"/>
    <mergeCell ref="H13:H15"/>
    <mergeCell ref="I13:I15"/>
    <mergeCell ref="J13:J15"/>
    <mergeCell ref="K13:K15"/>
    <mergeCell ref="L13:L15"/>
    <mergeCell ref="A13:A15"/>
    <mergeCell ref="B13:B15"/>
    <mergeCell ref="C13:C15"/>
    <mergeCell ref="D13:D15"/>
    <mergeCell ref="E13:E15"/>
    <mergeCell ref="F13:F15"/>
    <mergeCell ref="AE10:AE12"/>
    <mergeCell ref="AF10:AF12"/>
    <mergeCell ref="AG10:AG12"/>
    <mergeCell ref="AH10:AH12"/>
    <mergeCell ref="AI10:AI12"/>
    <mergeCell ref="AJ10:AJ12"/>
    <mergeCell ref="Y10:Y12"/>
    <mergeCell ref="Z10:Z12"/>
    <mergeCell ref="AA10:AA12"/>
    <mergeCell ref="AB10:AB12"/>
    <mergeCell ref="AC10:AC12"/>
    <mergeCell ref="AD10:AD12"/>
    <mergeCell ref="G10:G12"/>
    <mergeCell ref="H10:H12"/>
    <mergeCell ref="I10:I12"/>
    <mergeCell ref="J10:J12"/>
    <mergeCell ref="K10:K12"/>
    <mergeCell ref="L10:L12"/>
    <mergeCell ref="A10:A12"/>
    <mergeCell ref="B10:B12"/>
    <mergeCell ref="C10:C12"/>
    <mergeCell ref="D10:D12"/>
    <mergeCell ref="E10:E12"/>
    <mergeCell ref="F10:F12"/>
    <mergeCell ref="AE7:AE9"/>
    <mergeCell ref="AF7:AF9"/>
    <mergeCell ref="AG7:AG9"/>
    <mergeCell ref="AH7:AH9"/>
    <mergeCell ref="AI7:AI9"/>
    <mergeCell ref="AJ7:AJ9"/>
    <mergeCell ref="Y7:Y9"/>
    <mergeCell ref="Z7:Z9"/>
    <mergeCell ref="AA7:AA9"/>
    <mergeCell ref="AB7:AB9"/>
    <mergeCell ref="AC7:AC9"/>
    <mergeCell ref="AD7:AD9"/>
    <mergeCell ref="G7:G9"/>
    <mergeCell ref="H7:H9"/>
    <mergeCell ref="I7:I9"/>
    <mergeCell ref="J7:J9"/>
    <mergeCell ref="K7:K9"/>
    <mergeCell ref="L7:L9"/>
    <mergeCell ref="A7:A9"/>
    <mergeCell ref="B7:B9"/>
    <mergeCell ref="C7:C9"/>
    <mergeCell ref="D7:D9"/>
    <mergeCell ref="E7:E9"/>
    <mergeCell ref="F7:F9"/>
    <mergeCell ref="AE4:AE6"/>
    <mergeCell ref="AF4:AF6"/>
    <mergeCell ref="AG4:AG6"/>
    <mergeCell ref="AH4:AH6"/>
    <mergeCell ref="AI4:AI6"/>
    <mergeCell ref="AJ4:AJ6"/>
    <mergeCell ref="Y4:Y6"/>
    <mergeCell ref="Z4:Z6"/>
    <mergeCell ref="AA4:AA6"/>
    <mergeCell ref="AB4:AB6"/>
    <mergeCell ref="AC4:AC6"/>
    <mergeCell ref="AD4:AD6"/>
    <mergeCell ref="G4:G6"/>
    <mergeCell ref="H4:H6"/>
    <mergeCell ref="I4:I6"/>
    <mergeCell ref="J4:J6"/>
    <mergeCell ref="K4:K6"/>
    <mergeCell ref="L4:L6"/>
    <mergeCell ref="A4:A6"/>
    <mergeCell ref="B4:B6"/>
    <mergeCell ref="C4:C6"/>
    <mergeCell ref="D4:D6"/>
    <mergeCell ref="E4:E6"/>
    <mergeCell ref="F4:F6"/>
    <mergeCell ref="A1:F1"/>
    <mergeCell ref="Y1:AD1"/>
    <mergeCell ref="A2:F2"/>
    <mergeCell ref="Y2:AD2"/>
    <mergeCell ref="A3:B3"/>
    <mergeCell ref="C3:D3"/>
    <mergeCell ref="E3:F3"/>
    <mergeCell ref="Y3:Z3"/>
    <mergeCell ref="AA3:AB3"/>
    <mergeCell ref="AC3:AD3"/>
    <mergeCell ref="S3:T3"/>
    <mergeCell ref="U3:V3"/>
    <mergeCell ref="W3:X3"/>
    <mergeCell ref="G3:H3"/>
    <mergeCell ref="I3:J3"/>
    <mergeCell ref="K3:L3"/>
    <mergeCell ref="M3:N3"/>
    <mergeCell ref="O3:P3"/>
    <mergeCell ref="Q3:R3"/>
  </mergeCells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42C7B-E928-42FB-902A-24D624320CA3}">
  <dimension ref="A1:CA159"/>
  <sheetViews>
    <sheetView topLeftCell="D97" zoomScale="99" zoomScaleNormal="120" workbookViewId="0">
      <selection activeCell="U103" sqref="U103"/>
    </sheetView>
  </sheetViews>
  <sheetFormatPr defaultRowHeight="15.6" x14ac:dyDescent="0.3"/>
  <cols>
    <col min="1" max="1" width="4.88671875" style="118" customWidth="1"/>
    <col min="2" max="3" width="9.5546875" style="118" customWidth="1"/>
    <col min="4" max="14" width="8.88671875" style="96" customWidth="1"/>
    <col min="15" max="25" width="6.5546875" style="96" customWidth="1"/>
    <col min="26" max="26" width="14.33203125" style="96" bestFit="1" customWidth="1"/>
    <col min="27" max="34" width="14.109375" style="96" customWidth="1"/>
    <col min="35" max="35" width="15.33203125" style="96" bestFit="1" customWidth="1"/>
    <col min="36" max="36" width="12.6640625" style="97" bestFit="1" customWidth="1"/>
    <col min="37" max="38" width="11.77734375" style="97" bestFit="1" customWidth="1"/>
    <col min="39" max="39" width="9.109375" style="97" bestFit="1" customWidth="1"/>
    <col min="40" max="40" width="11.44140625" style="97" bestFit="1" customWidth="1"/>
    <col min="41" max="41" width="12.44140625" style="97" bestFit="1" customWidth="1"/>
    <col min="42" max="42" width="9.109375" style="113" bestFit="1" customWidth="1"/>
    <col min="43" max="43" width="11.44140625" style="113" bestFit="1" customWidth="1"/>
    <col min="44" max="44" width="12.44140625" style="113" bestFit="1" customWidth="1"/>
    <col min="45" max="45" width="9.109375" style="113" bestFit="1" customWidth="1"/>
    <col min="46" max="47" width="9.109375" style="113" customWidth="1"/>
    <col min="48" max="48" width="8.88671875" style="113"/>
    <col min="49" max="53" width="9.109375" style="113" bestFit="1" customWidth="1"/>
    <col min="54" max="55" width="8.88671875" style="113"/>
    <col min="56" max="56" width="9.109375" style="113" bestFit="1" customWidth="1"/>
    <col min="57" max="57" width="8.88671875" style="113"/>
    <col min="58" max="59" width="9.109375" style="113" bestFit="1" customWidth="1"/>
    <col min="60" max="61" width="9.77734375" style="113" customWidth="1"/>
    <col min="62" max="79" width="5.88671875" style="113" customWidth="1"/>
    <col min="80" max="16384" width="8.88671875" style="113"/>
  </cols>
  <sheetData>
    <row r="1" spans="1:79" ht="37.799999999999997" customHeight="1" x14ac:dyDescent="0.3">
      <c r="A1" s="110" t="s">
        <v>0</v>
      </c>
      <c r="B1" s="110" t="s">
        <v>1</v>
      </c>
      <c r="C1" s="110" t="s">
        <v>2</v>
      </c>
      <c r="D1" s="110" t="s">
        <v>88</v>
      </c>
      <c r="E1" s="110" t="s">
        <v>199</v>
      </c>
      <c r="F1" s="110" t="s">
        <v>200</v>
      </c>
      <c r="G1" s="110" t="s">
        <v>201</v>
      </c>
      <c r="H1" s="110" t="s">
        <v>202</v>
      </c>
      <c r="I1" s="110" t="s">
        <v>203</v>
      </c>
      <c r="J1" s="110" t="s">
        <v>204</v>
      </c>
      <c r="K1" s="110" t="s">
        <v>205</v>
      </c>
      <c r="L1" s="110" t="s">
        <v>206</v>
      </c>
      <c r="M1" s="110" t="s">
        <v>89</v>
      </c>
      <c r="N1" s="162" t="s">
        <v>190</v>
      </c>
      <c r="O1" s="110" t="s">
        <v>193</v>
      </c>
      <c r="P1" s="110" t="s">
        <v>208</v>
      </c>
      <c r="Q1" s="110" t="s">
        <v>209</v>
      </c>
      <c r="R1" s="110" t="s">
        <v>210</v>
      </c>
      <c r="S1" s="110" t="s">
        <v>211</v>
      </c>
      <c r="T1" s="110" t="s">
        <v>212</v>
      </c>
      <c r="U1" s="110" t="s">
        <v>213</v>
      </c>
      <c r="V1" s="110" t="s">
        <v>214</v>
      </c>
      <c r="W1" s="110" t="s">
        <v>215</v>
      </c>
      <c r="X1" s="110" t="s">
        <v>194</v>
      </c>
      <c r="Y1" s="162" t="s">
        <v>190</v>
      </c>
      <c r="Z1" s="110" t="s">
        <v>216</v>
      </c>
      <c r="AA1" s="110" t="s">
        <v>217</v>
      </c>
      <c r="AB1" s="110" t="s">
        <v>218</v>
      </c>
      <c r="AC1" s="110" t="s">
        <v>219</v>
      </c>
      <c r="AD1" s="110" t="s">
        <v>220</v>
      </c>
      <c r="AE1" s="110" t="s">
        <v>221</v>
      </c>
      <c r="AF1" s="110" t="s">
        <v>222</v>
      </c>
      <c r="AG1" s="110" t="s">
        <v>223</v>
      </c>
      <c r="AH1" s="110" t="s">
        <v>224</v>
      </c>
      <c r="AI1" s="110" t="s">
        <v>225</v>
      </c>
      <c r="AJ1" s="111" t="s">
        <v>190</v>
      </c>
      <c r="AK1" s="109" t="s">
        <v>197</v>
      </c>
      <c r="AL1" s="109" t="s">
        <v>198</v>
      </c>
      <c r="AM1" s="111" t="s">
        <v>114</v>
      </c>
      <c r="AN1" s="109" t="s">
        <v>92</v>
      </c>
      <c r="AO1" s="109" t="s">
        <v>93</v>
      </c>
      <c r="AP1" s="111" t="s">
        <v>190</v>
      </c>
      <c r="AQ1" s="112" t="s">
        <v>92</v>
      </c>
      <c r="AR1" s="112" t="s">
        <v>93</v>
      </c>
      <c r="AS1" s="111" t="s">
        <v>190</v>
      </c>
      <c r="AT1" s="162" t="s">
        <v>277</v>
      </c>
      <c r="AU1" s="162" t="s">
        <v>278</v>
      </c>
      <c r="AV1" s="306" t="s">
        <v>90</v>
      </c>
      <c r="AW1" s="307"/>
      <c r="AX1" s="307"/>
      <c r="AY1" s="307"/>
      <c r="AZ1" s="307"/>
      <c r="BA1" s="308"/>
      <c r="BB1" s="306" t="s">
        <v>91</v>
      </c>
      <c r="BC1" s="307"/>
      <c r="BD1" s="307"/>
      <c r="BE1" s="307"/>
      <c r="BF1" s="307"/>
      <c r="BG1" s="308"/>
      <c r="BH1" s="162" t="s">
        <v>0</v>
      </c>
      <c r="BI1" s="162" t="s">
        <v>1</v>
      </c>
      <c r="BJ1" s="316" t="s">
        <v>90</v>
      </c>
      <c r="BK1" s="317"/>
      <c r="BL1" s="165"/>
      <c r="BM1" s="165"/>
      <c r="BN1" s="165"/>
      <c r="BO1" s="166"/>
      <c r="BP1" s="316" t="s">
        <v>91</v>
      </c>
      <c r="BQ1" s="317"/>
      <c r="BR1" s="165"/>
      <c r="BS1" s="165"/>
      <c r="BT1" s="165"/>
      <c r="BU1" s="166"/>
      <c r="BV1" s="316" t="s">
        <v>190</v>
      </c>
      <c r="BW1" s="317"/>
      <c r="BX1" s="317"/>
      <c r="BY1" s="317"/>
      <c r="BZ1" s="317"/>
      <c r="CA1" s="318"/>
    </row>
    <row r="2" spans="1:79" x14ac:dyDescent="0.3">
      <c r="A2" s="205">
        <v>1</v>
      </c>
      <c r="B2" s="205" t="s">
        <v>11</v>
      </c>
      <c r="C2" s="110">
        <v>1</v>
      </c>
      <c r="D2" s="110" cm="1">
        <f t="array" ref="D2:D28">Sheet12!EG4:EG30</f>
        <v>10</v>
      </c>
      <c r="E2" s="110" cm="1">
        <f t="array" ref="E2:E28">Sheet12!AR4:AR30</f>
        <v>10</v>
      </c>
      <c r="F2" s="110" cm="1">
        <f t="array" ref="F2:F28">Sheet12!AZ4:AZ30</f>
        <v>9.5</v>
      </c>
      <c r="G2" s="110" cm="1">
        <f t="array" ref="G2:G28">Sheet12!BG4:BG30</f>
        <v>9.5</v>
      </c>
      <c r="H2" s="110" cm="1">
        <f t="array" ref="H2:H28">Sheet12!BN4:BN30</f>
        <v>9.5</v>
      </c>
      <c r="I2" s="110" cm="1">
        <f t="array" ref="I2:I28">Sheet12!BU4:BU30</f>
        <v>9.5</v>
      </c>
      <c r="J2" s="110" cm="1">
        <f t="array" ref="J2:J28">Sheet12!CB4:CB30</f>
        <v>9.5</v>
      </c>
      <c r="K2" s="110" cm="1">
        <f t="array" ref="K2:K28">Sheet12!CI4:CI30</f>
        <v>8.75</v>
      </c>
      <c r="L2" s="110" cm="1">
        <f t="array" ref="L2:L28">Sheet12!CP4:CP30</f>
        <v>8.75</v>
      </c>
      <c r="M2" s="110" cm="1">
        <f t="array" ref="M2:M28">Sheet12!EN4:EN30</f>
        <v>8.75</v>
      </c>
      <c r="N2" s="110" cm="1">
        <f t="array" ref="N2:N30">Sheet12!EO4:EO32</f>
        <v>-1.25</v>
      </c>
      <c r="O2" s="120" cm="1">
        <f t="array" ref="O2:O28">pertumbuhan!G4:G30</f>
        <v>4.333333333333333</v>
      </c>
      <c r="P2" s="110" cm="1">
        <f t="array" ref="P2:P28">pertumbuhan!J4:J30</f>
        <v>2.75</v>
      </c>
      <c r="Q2" s="110" cm="1">
        <f t="array" ref="Q2:Q28">pertumbuhan!M4:M30</f>
        <v>3</v>
      </c>
      <c r="R2" s="110" cm="1">
        <f t="array" ref="R2:R28">pertumbuhan!P4:P30</f>
        <v>3</v>
      </c>
      <c r="S2" s="110" cm="1">
        <f t="array" ref="S2:S28">pertumbuhan!S4:S30</f>
        <v>4</v>
      </c>
      <c r="T2" s="110" cm="1">
        <f t="array" ref="T2:T28">pertumbuhan!V4:V30</f>
        <v>4.25</v>
      </c>
      <c r="U2" s="110" cm="1">
        <f t="array" ref="U2:U28">pertumbuhan!Y4:Y30</f>
        <v>4.25</v>
      </c>
      <c r="V2" s="110" cm="1">
        <f t="array" ref="V2:V28">pertumbuhan!AB4:AB30</f>
        <v>4.5</v>
      </c>
      <c r="W2" s="110" cm="1">
        <f t="array" ref="W2:W28">pertumbuhan!AE4:AE30</f>
        <v>4.5</v>
      </c>
      <c r="X2" s="110">
        <f>pertumbuhan!AT4</f>
        <v>4.5</v>
      </c>
      <c r="Y2" s="110">
        <f>pertumbuhan!AU4</f>
        <v>1.75</v>
      </c>
      <c r="Z2" s="110" cm="1">
        <f t="array" ref="Z2:Z28">'jumlah daun'!G4:G30</f>
        <v>5</v>
      </c>
      <c r="AA2" s="110" cm="1">
        <f t="array" ref="AA2:AA28">'jumlah daun'!J4:J30</f>
        <v>5.5</v>
      </c>
      <c r="AB2" s="110" cm="1">
        <f t="array" ref="AB2:AB28">'jumlah daun'!M4:M30</f>
        <v>5.5</v>
      </c>
      <c r="AC2" s="110" cm="1">
        <f t="array" ref="AC2:AC28">'jumlah daun'!P4:P30</f>
        <v>5.5</v>
      </c>
      <c r="AD2" s="110" cm="1">
        <f t="array" ref="AD2:AD28">'jumlah daun'!S4:S30</f>
        <v>5</v>
      </c>
      <c r="AE2" s="110" cm="1">
        <f t="array" ref="AE2:AE28">'jumlah daun'!V4:V30</f>
        <v>5</v>
      </c>
      <c r="AF2" s="110" cm="1">
        <f t="array" ref="AF2:AF28">'jumlah daun'!Y4:Y30</f>
        <v>5</v>
      </c>
      <c r="AG2" s="110" cm="1">
        <f t="array" ref="AG2:AG28">'jumlah daun'!AB4:AB30</f>
        <v>5</v>
      </c>
      <c r="AH2" s="110" cm="1">
        <f t="array" ref="AH2:AH28">'jumlah daun'!AE4:AE30</f>
        <v>6</v>
      </c>
      <c r="AI2" s="110" cm="1">
        <f t="array" ref="AI2:AI28">'jumlah daun'!AH4:AH30</f>
        <v>5.5</v>
      </c>
      <c r="AJ2" s="109" cm="1">
        <f t="array" ref="AJ2:AJ28">'jumlah daun'!AI4:AI30</f>
        <v>0.5</v>
      </c>
      <c r="AK2" s="109" cm="1">
        <f t="array" ref="AK2:AK28">al!H4:H30</f>
        <v>7.14</v>
      </c>
      <c r="AL2" s="109" cm="1">
        <f t="array" ref="AL2:AL28">al!J4:J30</f>
        <v>0.86000000000000121</v>
      </c>
      <c r="AM2" s="115" cm="1">
        <f t="array" ref="AM2:AM28">al!K4:K30</f>
        <v>0.87955182072829119</v>
      </c>
      <c r="AN2" s="305">
        <f>Sheet12!K4</f>
        <v>0.13019</v>
      </c>
      <c r="AO2" s="109" cm="1">
        <f t="array" ref="AO2:AO28">Sheet12!L4:L30</f>
        <v>0.41675799999999996</v>
      </c>
      <c r="AP2" s="109" cm="1">
        <f t="array" ref="AP2:AP30">Sheet12!N4:N32</f>
        <v>0.28656799999999993</v>
      </c>
      <c r="AQ2" s="109" cm="1">
        <f t="array" ref="AQ2:AQ28">Sheet12!U4:U30</f>
        <v>3.712E-2</v>
      </c>
      <c r="AR2" s="109" cm="1">
        <f t="array" ref="AR2:AR28">Sheet12!V4:V30</f>
        <v>3.2152E-2</v>
      </c>
      <c r="AS2" s="109" cm="1">
        <f t="array" ref="AS2:AS30">Sheet12!Y4:Y32</f>
        <v>-4.9680000000000002E-3</v>
      </c>
      <c r="AT2" s="111">
        <f>$AN$2/AQ2</f>
        <v>3.5072737068965516</v>
      </c>
      <c r="AU2" s="111">
        <f>AO2/AR2</f>
        <v>12.962117442149788</v>
      </c>
      <c r="AV2" s="208">
        <f>tpc!G4</f>
        <v>48.5</v>
      </c>
      <c r="AW2" s="208" t="str">
        <f>tpc!H4</f>
        <v>4.85 x 10^7</v>
      </c>
      <c r="AX2" s="208" t="str">
        <f>tpc!I4</f>
        <v>8 x 10^7</v>
      </c>
      <c r="AY2" s="208" t="str">
        <f>tpc!J4</f>
        <v>4 x 10^7</v>
      </c>
      <c r="AZ2" s="208" t="str">
        <f>tpc!K4</f>
        <v>2 x 10^8</v>
      </c>
      <c r="BA2" s="208" t="str">
        <f>tpc!L4</f>
        <v>1 x 10^8</v>
      </c>
      <c r="BB2" s="208">
        <f>tpc!AE4</f>
        <v>3</v>
      </c>
      <c r="BC2" s="208">
        <f>tpc!AF4</f>
        <v>5</v>
      </c>
      <c r="BD2" s="208" t="str">
        <f>tpc!AG4</f>
        <v>7,9 x 10^8</v>
      </c>
      <c r="BE2" s="208" t="str">
        <f>tpc!AH4</f>
        <v>4,9 x 10^8</v>
      </c>
      <c r="BF2" s="208" t="str">
        <f>tpc!AI4</f>
        <v>3 x 10^8</v>
      </c>
      <c r="BG2" s="208" t="str">
        <f>tpc!AJ4</f>
        <v>4,5 x 10^9</v>
      </c>
      <c r="BH2" s="205">
        <v>1</v>
      </c>
      <c r="BI2" s="205" t="s">
        <v>11</v>
      </c>
      <c r="BJ2" s="309">
        <f>tpc!AW4</f>
        <v>4.6544955145000824</v>
      </c>
      <c r="BK2" s="310"/>
      <c r="BL2" s="309">
        <f>tpc!AY4</f>
        <v>7.7525749891599531</v>
      </c>
      <c r="BM2" s="310"/>
      <c r="BN2" s="309">
        <f>tpc!BA4</f>
        <v>4.2385606273598313</v>
      </c>
      <c r="BO2" s="310"/>
      <c r="BP2" s="309">
        <f>tpc!BC4</f>
        <v>6.5880456295278407</v>
      </c>
      <c r="BQ2" s="310"/>
      <c r="BR2" s="309">
        <f>tpc!BE4</f>
        <v>8.7939115856594778</v>
      </c>
      <c r="BS2" s="310"/>
      <c r="BT2" s="309">
        <f>tpc!BG4</f>
        <v>9.0651668842475033</v>
      </c>
      <c r="BU2" s="310"/>
      <c r="BV2" s="315">
        <f>tpc!BI4</f>
        <v>1.9335501150277583</v>
      </c>
      <c r="BW2" s="315"/>
      <c r="BX2" s="315">
        <f>tpc!BK4</f>
        <v>1.0413365964995247</v>
      </c>
      <c r="BY2" s="315"/>
      <c r="BZ2" s="315">
        <f>tpc!BM4</f>
        <v>4.826606256887672</v>
      </c>
      <c r="CA2" s="315"/>
    </row>
    <row r="3" spans="1:79" x14ac:dyDescent="0.3">
      <c r="A3" s="206"/>
      <c r="B3" s="206"/>
      <c r="C3" s="110">
        <v>2</v>
      </c>
      <c r="D3" s="110">
        <v>10</v>
      </c>
      <c r="E3" s="110">
        <v>10</v>
      </c>
      <c r="F3" s="110">
        <v>9.625</v>
      </c>
      <c r="G3" s="110">
        <v>9.625</v>
      </c>
      <c r="H3" s="110">
        <v>9.625</v>
      </c>
      <c r="I3" s="110">
        <v>9.625</v>
      </c>
      <c r="J3" s="110">
        <v>9.125</v>
      </c>
      <c r="K3" s="110">
        <v>8.625</v>
      </c>
      <c r="L3" s="110">
        <v>8.375</v>
      </c>
      <c r="M3" s="110">
        <v>8.375</v>
      </c>
      <c r="N3" s="110">
        <v>-1.625</v>
      </c>
      <c r="O3" s="120">
        <v>4.833333333333333</v>
      </c>
      <c r="P3" s="110">
        <v>5</v>
      </c>
      <c r="Q3" s="110">
        <v>5.25</v>
      </c>
      <c r="R3" s="110">
        <v>5.75</v>
      </c>
      <c r="S3" s="110">
        <v>6.25</v>
      </c>
      <c r="T3" s="110">
        <v>6.5</v>
      </c>
      <c r="U3" s="110">
        <v>6.5</v>
      </c>
      <c r="V3" s="110">
        <v>6.75</v>
      </c>
      <c r="W3" s="110">
        <v>7</v>
      </c>
      <c r="X3" s="110">
        <f>pertumbuhan!AT5</f>
        <v>7</v>
      </c>
      <c r="Y3" s="110">
        <f>pertumbuhan!AU5</f>
        <v>2.5</v>
      </c>
      <c r="Z3" s="110">
        <v>5</v>
      </c>
      <c r="AA3" s="110">
        <v>6</v>
      </c>
      <c r="AB3" s="110">
        <v>6.5</v>
      </c>
      <c r="AC3" s="110">
        <v>6.5</v>
      </c>
      <c r="AD3" s="110">
        <v>6</v>
      </c>
      <c r="AE3" s="110">
        <v>7</v>
      </c>
      <c r="AF3" s="110">
        <v>6.5</v>
      </c>
      <c r="AG3" s="110">
        <v>7</v>
      </c>
      <c r="AH3" s="110">
        <v>7</v>
      </c>
      <c r="AI3" s="110">
        <v>6.5</v>
      </c>
      <c r="AJ3" s="109">
        <v>1.5</v>
      </c>
      <c r="AK3" s="109">
        <v>6.58</v>
      </c>
      <c r="AL3" s="109">
        <v>1.0500000000000007</v>
      </c>
      <c r="AM3" s="115">
        <v>0.84042553191489355</v>
      </c>
      <c r="AN3" s="305"/>
      <c r="AO3" s="109">
        <v>0.29186000000000001</v>
      </c>
      <c r="AP3" s="109">
        <v>0.16167000000000001</v>
      </c>
      <c r="AQ3" s="109">
        <v>2.8839999999999998E-2</v>
      </c>
      <c r="AR3" s="109">
        <v>3.9190000000000003E-2</v>
      </c>
      <c r="AS3" s="109">
        <v>1.0350000000000005E-2</v>
      </c>
      <c r="AT3" s="111">
        <f t="shared" ref="AT3:AT4" si="0">$AN$2/AQ3</f>
        <v>4.5142163661581138</v>
      </c>
      <c r="AU3" s="111">
        <f t="shared" ref="AU3:AU28" si="1">AO3/AR3</f>
        <v>7.4473079867313086</v>
      </c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6"/>
      <c r="BI3" s="206"/>
      <c r="BJ3" s="311"/>
      <c r="BK3" s="312"/>
      <c r="BL3" s="311"/>
      <c r="BM3" s="312"/>
      <c r="BN3" s="311"/>
      <c r="BO3" s="312"/>
      <c r="BP3" s="311"/>
      <c r="BQ3" s="312"/>
      <c r="BR3" s="311"/>
      <c r="BS3" s="312"/>
      <c r="BT3" s="311"/>
      <c r="BU3" s="312"/>
      <c r="BV3" s="315"/>
      <c r="BW3" s="315"/>
      <c r="BX3" s="315"/>
      <c r="BY3" s="315"/>
      <c r="BZ3" s="315"/>
      <c r="CA3" s="315"/>
    </row>
    <row r="4" spans="1:79" x14ac:dyDescent="0.3">
      <c r="A4" s="207"/>
      <c r="B4" s="207"/>
      <c r="C4" s="110">
        <v>3</v>
      </c>
      <c r="D4" s="110">
        <v>10</v>
      </c>
      <c r="E4" s="110">
        <v>10</v>
      </c>
      <c r="F4" s="110">
        <v>9.375</v>
      </c>
      <c r="G4" s="110">
        <v>9.375</v>
      </c>
      <c r="H4" s="110">
        <v>9.375</v>
      </c>
      <c r="I4" s="110">
        <v>9.375</v>
      </c>
      <c r="J4" s="110">
        <v>9.125</v>
      </c>
      <c r="K4" s="110">
        <v>8.5</v>
      </c>
      <c r="L4" s="110">
        <v>8.5</v>
      </c>
      <c r="M4" s="110">
        <v>8.5</v>
      </c>
      <c r="N4" s="110">
        <v>-1.5</v>
      </c>
      <c r="O4" s="120">
        <v>3.8333333333333335</v>
      </c>
      <c r="P4" s="110">
        <v>5.25</v>
      </c>
      <c r="Q4" s="110">
        <v>6</v>
      </c>
      <c r="R4" s="110">
        <v>6.75</v>
      </c>
      <c r="S4" s="110">
        <v>7.25</v>
      </c>
      <c r="T4" s="110">
        <v>7.75</v>
      </c>
      <c r="U4" s="110">
        <v>7.75</v>
      </c>
      <c r="V4" s="110">
        <v>8</v>
      </c>
      <c r="W4" s="110">
        <v>8</v>
      </c>
      <c r="X4" s="110">
        <f>pertumbuhan!AT6</f>
        <v>8</v>
      </c>
      <c r="Y4" s="110">
        <f>pertumbuhan!AU6</f>
        <v>4.25</v>
      </c>
      <c r="Z4" s="110">
        <v>5.333333333333333</v>
      </c>
      <c r="AA4" s="110">
        <v>5.5</v>
      </c>
      <c r="AB4" s="110">
        <v>6.5</v>
      </c>
      <c r="AC4" s="110">
        <v>7.5</v>
      </c>
      <c r="AD4" s="110">
        <v>7.5</v>
      </c>
      <c r="AE4" s="110">
        <v>7.5</v>
      </c>
      <c r="AF4" s="110">
        <v>7.5</v>
      </c>
      <c r="AG4" s="110">
        <v>8.5</v>
      </c>
      <c r="AH4" s="110">
        <v>10</v>
      </c>
      <c r="AI4" s="110">
        <v>9.5</v>
      </c>
      <c r="AJ4" s="109">
        <v>4.166666666666667</v>
      </c>
      <c r="AK4" s="109">
        <v>7.29</v>
      </c>
      <c r="AL4" s="109">
        <v>0.89000000000000057</v>
      </c>
      <c r="AM4" s="115">
        <v>0.87791495198902603</v>
      </c>
      <c r="AN4" s="305"/>
      <c r="AO4" s="109">
        <v>0.28171600000000002</v>
      </c>
      <c r="AP4" s="109">
        <v>0.15152600000000002</v>
      </c>
      <c r="AQ4" s="109">
        <v>3.7533999999999998E-2</v>
      </c>
      <c r="AR4" s="109">
        <v>6.1546000000000003E-2</v>
      </c>
      <c r="AS4" s="109">
        <v>2.4012000000000006E-2</v>
      </c>
      <c r="AT4" s="111">
        <f t="shared" si="0"/>
        <v>3.4685884797783344</v>
      </c>
      <c r="AU4" s="111">
        <f t="shared" si="1"/>
        <v>4.5773242777759728</v>
      </c>
      <c r="AV4" s="210"/>
      <c r="AW4" s="210"/>
      <c r="AX4" s="210"/>
      <c r="AY4" s="210"/>
      <c r="AZ4" s="210"/>
      <c r="BA4" s="210"/>
      <c r="BB4" s="210"/>
      <c r="BC4" s="210"/>
      <c r="BD4" s="210"/>
      <c r="BE4" s="210"/>
      <c r="BF4" s="210"/>
      <c r="BG4" s="210"/>
      <c r="BH4" s="207"/>
      <c r="BI4" s="207"/>
      <c r="BJ4" s="313"/>
      <c r="BK4" s="314"/>
      <c r="BL4" s="313"/>
      <c r="BM4" s="314"/>
      <c r="BN4" s="313"/>
      <c r="BO4" s="314"/>
      <c r="BP4" s="313"/>
      <c r="BQ4" s="314"/>
      <c r="BR4" s="313"/>
      <c r="BS4" s="314"/>
      <c r="BT4" s="313"/>
      <c r="BU4" s="314"/>
      <c r="BV4" s="315"/>
      <c r="BW4" s="315"/>
      <c r="BX4" s="315"/>
      <c r="BY4" s="315"/>
      <c r="BZ4" s="315"/>
      <c r="CA4" s="315"/>
    </row>
    <row r="5" spans="1:79" x14ac:dyDescent="0.3">
      <c r="A5" s="205">
        <v>2</v>
      </c>
      <c r="B5" s="205" t="s">
        <v>12</v>
      </c>
      <c r="C5" s="110">
        <v>1</v>
      </c>
      <c r="D5" s="110">
        <v>8.25</v>
      </c>
      <c r="E5" s="110">
        <v>9.25</v>
      </c>
      <c r="F5" s="110">
        <v>9.5</v>
      </c>
      <c r="G5" s="110">
        <v>9.5</v>
      </c>
      <c r="H5" s="110">
        <v>9.75</v>
      </c>
      <c r="I5" s="110">
        <v>9.75</v>
      </c>
      <c r="J5" s="110">
        <v>8.125</v>
      </c>
      <c r="K5" s="110">
        <v>8.125</v>
      </c>
      <c r="L5" s="110">
        <v>8.125</v>
      </c>
      <c r="M5" s="110">
        <v>8.125</v>
      </c>
      <c r="N5" s="110">
        <v>-0.125</v>
      </c>
      <c r="O5" s="120">
        <v>4</v>
      </c>
      <c r="P5" s="110">
        <v>5</v>
      </c>
      <c r="Q5" s="110">
        <v>5.25</v>
      </c>
      <c r="R5" s="110">
        <v>6</v>
      </c>
      <c r="S5" s="110">
        <v>6.5</v>
      </c>
      <c r="T5" s="110">
        <v>6.5</v>
      </c>
      <c r="U5" s="110">
        <v>6.5</v>
      </c>
      <c r="V5" s="110">
        <v>6.5</v>
      </c>
      <c r="W5" s="110">
        <v>6.5</v>
      </c>
      <c r="X5" s="110">
        <f>pertumbuhan!AT7</f>
        <v>6.5</v>
      </c>
      <c r="Y5" s="110">
        <f>pertumbuhan!AU7</f>
        <v>2</v>
      </c>
      <c r="Z5" s="110">
        <v>5</v>
      </c>
      <c r="AA5" s="110">
        <v>5</v>
      </c>
      <c r="AB5" s="110">
        <v>6</v>
      </c>
      <c r="AC5" s="110">
        <v>6</v>
      </c>
      <c r="AD5" s="110">
        <v>7</v>
      </c>
      <c r="AE5" s="110">
        <v>6.5</v>
      </c>
      <c r="AF5" s="110">
        <v>7</v>
      </c>
      <c r="AG5" s="110">
        <v>6.5</v>
      </c>
      <c r="AH5" s="110">
        <v>6</v>
      </c>
      <c r="AI5" s="110">
        <v>5.5</v>
      </c>
      <c r="AJ5" s="109">
        <v>0.5</v>
      </c>
      <c r="AK5" s="109">
        <v>5.49</v>
      </c>
      <c r="AL5" s="109">
        <v>1.0999999999999996</v>
      </c>
      <c r="AM5" s="115">
        <v>0.79963570127504557</v>
      </c>
      <c r="AN5" s="305">
        <f>Sheet12!K7</f>
        <v>0.19612600000000002</v>
      </c>
      <c r="AO5" s="109">
        <v>0.37491399999999997</v>
      </c>
      <c r="AP5" s="109">
        <v>0.17878799999999995</v>
      </c>
      <c r="AQ5" s="109">
        <v>3.6292000000000005E-2</v>
      </c>
      <c r="AR5" s="109">
        <v>4.6641999999999989E-2</v>
      </c>
      <c r="AS5" s="109">
        <v>1.0349999999999984E-2</v>
      </c>
      <c r="AT5" s="111">
        <f>$AN$5/AQ5</f>
        <v>5.4041110988647638</v>
      </c>
      <c r="AU5" s="111">
        <f t="shared" si="1"/>
        <v>8.0381201492217329</v>
      </c>
      <c r="AV5" s="208">
        <f>tpc!G7</f>
        <v>29</v>
      </c>
      <c r="AW5" s="208" t="str">
        <f>tpc!H7</f>
        <v>2.9 x 10^7</v>
      </c>
      <c r="AX5" s="208" t="str">
        <f>tpc!I7</f>
        <v>6 x 10^7</v>
      </c>
      <c r="AY5" s="208" t="str">
        <f>tpc!J7</f>
        <v>4 x 10^7</v>
      </c>
      <c r="AZ5" s="208" t="str">
        <f>tpc!K7</f>
        <v>2 x 10^8</v>
      </c>
      <c r="BA5" s="208" t="str">
        <f>tpc!L7</f>
        <v>1 x 10^8</v>
      </c>
      <c r="BB5" s="208">
        <f>tpc!AE7</f>
        <v>2.5</v>
      </c>
      <c r="BC5" s="208">
        <f>tpc!AF7</f>
        <v>2</v>
      </c>
      <c r="BD5" s="208" t="str">
        <f>tpc!AG7</f>
        <v>1,5 x 10^8</v>
      </c>
      <c r="BE5" s="208" t="str">
        <f>tpc!AH7</f>
        <v>2 x 10^7</v>
      </c>
      <c r="BF5" s="208" t="str">
        <f>tpc!AI7</f>
        <v>2 x 10^8</v>
      </c>
      <c r="BG5" s="208" t="str">
        <f>tpc!AJ7</f>
        <v>3 x 10^8</v>
      </c>
      <c r="BH5" s="205">
        <v>2</v>
      </c>
      <c r="BI5" s="205" t="s">
        <v>12</v>
      </c>
      <c r="BJ5" s="309">
        <f>tpc!AW7</f>
        <v>4.483773988109431</v>
      </c>
      <c r="BK5" s="310"/>
      <c r="BL5" s="309">
        <f>tpc!AY7</f>
        <v>7.6901056208558032</v>
      </c>
      <c r="BM5" s="310"/>
      <c r="BN5" s="309">
        <f>tpc!BA7</f>
        <v>4.2385606273598313</v>
      </c>
      <c r="BO5" s="310"/>
      <c r="BP5" s="309">
        <f>tpc!BC7</f>
        <v>6.3010299956639813</v>
      </c>
      <c r="BQ5" s="310"/>
      <c r="BR5" s="309">
        <f>tpc!BE7</f>
        <v>7.7385606273598313</v>
      </c>
      <c r="BS5" s="310"/>
      <c r="BT5" s="309">
        <f>tpc!BG7</f>
        <v>8.3890756251918219</v>
      </c>
      <c r="BU5" s="310"/>
      <c r="BV5" s="315">
        <f>tpc!BI7</f>
        <v>1.8172560075545503</v>
      </c>
      <c r="BW5" s="315"/>
      <c r="BX5" s="315">
        <f>tpc!BK7</f>
        <v>4.845500650402812E-2</v>
      </c>
      <c r="BY5" s="315"/>
      <c r="BZ5" s="315">
        <f>tpc!BM7</f>
        <v>4.1505149978319906</v>
      </c>
      <c r="CA5" s="315"/>
    </row>
    <row r="6" spans="1:79" x14ac:dyDescent="0.3">
      <c r="A6" s="206"/>
      <c r="B6" s="206"/>
      <c r="C6" s="110">
        <v>2</v>
      </c>
      <c r="D6" s="110">
        <v>8.125</v>
      </c>
      <c r="E6" s="110">
        <v>9.5</v>
      </c>
      <c r="F6" s="110">
        <v>9.125</v>
      </c>
      <c r="G6" s="110">
        <v>8.875</v>
      </c>
      <c r="H6" s="110">
        <v>9.25</v>
      </c>
      <c r="I6" s="110">
        <v>9.25</v>
      </c>
      <c r="J6" s="110">
        <v>8.5</v>
      </c>
      <c r="K6" s="110">
        <v>8.5</v>
      </c>
      <c r="L6" s="110">
        <v>8.5</v>
      </c>
      <c r="M6" s="110">
        <v>8.125</v>
      </c>
      <c r="N6" s="110">
        <v>0</v>
      </c>
      <c r="O6" s="120">
        <v>3.3333333333333335</v>
      </c>
      <c r="P6" s="110">
        <v>5.25</v>
      </c>
      <c r="Q6" s="110">
        <v>6</v>
      </c>
      <c r="R6" s="110">
        <v>6.5</v>
      </c>
      <c r="S6" s="110">
        <v>7.5</v>
      </c>
      <c r="T6" s="110">
        <v>7.5</v>
      </c>
      <c r="U6" s="110">
        <v>7.5</v>
      </c>
      <c r="V6" s="110">
        <v>7.5</v>
      </c>
      <c r="W6" s="110">
        <v>7.5</v>
      </c>
      <c r="X6" s="110">
        <f>pertumbuhan!AT8</f>
        <v>7.5</v>
      </c>
      <c r="Y6" s="110">
        <f>pertumbuhan!AU8</f>
        <v>4.5</v>
      </c>
      <c r="Z6" s="110">
        <v>5.333333333333333</v>
      </c>
      <c r="AA6" s="110">
        <v>5.5</v>
      </c>
      <c r="AB6" s="110">
        <v>5.5</v>
      </c>
      <c r="AC6" s="110">
        <v>6</v>
      </c>
      <c r="AD6" s="110">
        <v>6</v>
      </c>
      <c r="AE6" s="110">
        <v>6.5</v>
      </c>
      <c r="AF6" s="110">
        <v>6.5</v>
      </c>
      <c r="AG6" s="110">
        <v>6.5</v>
      </c>
      <c r="AH6" s="110">
        <v>6</v>
      </c>
      <c r="AI6" s="110">
        <v>6</v>
      </c>
      <c r="AJ6" s="109">
        <v>0.66666666666666696</v>
      </c>
      <c r="AK6" s="109">
        <v>7.46</v>
      </c>
      <c r="AL6" s="109">
        <v>0.80000000000000071</v>
      </c>
      <c r="AM6" s="115">
        <v>0.8927613941018766</v>
      </c>
      <c r="AN6" s="305"/>
      <c r="AO6" s="109">
        <v>0.116242</v>
      </c>
      <c r="AP6" s="109">
        <v>-7.9884000000000024E-2</v>
      </c>
      <c r="AQ6" s="109">
        <v>5.0367999999999996E-2</v>
      </c>
      <c r="AR6" s="109">
        <v>2.5527999999999999E-2</v>
      </c>
      <c r="AS6" s="109">
        <v>-2.4839999999999997E-2</v>
      </c>
      <c r="AT6" s="111">
        <f t="shared" ref="AT6:AT7" si="2">$AN$5/AQ6</f>
        <v>3.8938611817026691</v>
      </c>
      <c r="AU6" s="111">
        <f t="shared" si="1"/>
        <v>4.553509871513632</v>
      </c>
      <c r="AV6" s="209"/>
      <c r="AW6" s="209"/>
      <c r="AX6" s="209"/>
      <c r="AY6" s="209"/>
      <c r="AZ6" s="209"/>
      <c r="BA6" s="209"/>
      <c r="BB6" s="209"/>
      <c r="BC6" s="209"/>
      <c r="BD6" s="209"/>
      <c r="BE6" s="209"/>
      <c r="BF6" s="209"/>
      <c r="BG6" s="209"/>
      <c r="BH6" s="206"/>
      <c r="BI6" s="206"/>
      <c r="BJ6" s="311"/>
      <c r="BK6" s="312"/>
      <c r="BL6" s="311"/>
      <c r="BM6" s="312"/>
      <c r="BN6" s="311"/>
      <c r="BO6" s="312"/>
      <c r="BP6" s="311"/>
      <c r="BQ6" s="312"/>
      <c r="BR6" s="311"/>
      <c r="BS6" s="312"/>
      <c r="BT6" s="311"/>
      <c r="BU6" s="312"/>
      <c r="BV6" s="315"/>
      <c r="BW6" s="315"/>
      <c r="BX6" s="315"/>
      <c r="BY6" s="315"/>
      <c r="BZ6" s="315"/>
      <c r="CA6" s="315"/>
    </row>
    <row r="7" spans="1:79" x14ac:dyDescent="0.3">
      <c r="A7" s="207"/>
      <c r="B7" s="207"/>
      <c r="C7" s="110">
        <v>3</v>
      </c>
      <c r="D7" s="110">
        <v>8.125</v>
      </c>
      <c r="E7" s="110">
        <v>9.25</v>
      </c>
      <c r="F7" s="110">
        <v>9.25</v>
      </c>
      <c r="G7" s="110">
        <v>9.25</v>
      </c>
      <c r="H7" s="110">
        <v>9.5</v>
      </c>
      <c r="I7" s="110">
        <v>9.5</v>
      </c>
      <c r="J7" s="110">
        <v>8.125</v>
      </c>
      <c r="K7" s="110">
        <v>8</v>
      </c>
      <c r="L7" s="110">
        <v>8</v>
      </c>
      <c r="M7" s="110">
        <v>7.875</v>
      </c>
      <c r="N7" s="110">
        <v>-0.25</v>
      </c>
      <c r="O7" s="120">
        <v>3.6666666666666665</v>
      </c>
      <c r="P7" s="110">
        <v>3.5</v>
      </c>
      <c r="Q7" s="110">
        <v>4</v>
      </c>
      <c r="R7" s="110">
        <v>4.25</v>
      </c>
      <c r="S7" s="110">
        <v>5.25</v>
      </c>
      <c r="T7" s="110">
        <v>5.25</v>
      </c>
      <c r="U7" s="110">
        <v>5.25</v>
      </c>
      <c r="V7" s="110">
        <v>5.25</v>
      </c>
      <c r="W7" s="110">
        <v>5.25</v>
      </c>
      <c r="X7" s="110">
        <f>pertumbuhan!AT9</f>
        <v>5.25</v>
      </c>
      <c r="Y7" s="110">
        <f>pertumbuhan!AU9</f>
        <v>1.25</v>
      </c>
      <c r="Z7" s="110">
        <v>5.666666666666667</v>
      </c>
      <c r="AA7" s="110">
        <v>5.5</v>
      </c>
      <c r="AB7" s="110">
        <v>6.5</v>
      </c>
      <c r="AC7" s="110">
        <v>7</v>
      </c>
      <c r="AD7" s="110">
        <v>7.5</v>
      </c>
      <c r="AE7" s="110">
        <v>7</v>
      </c>
      <c r="AF7" s="110">
        <v>7</v>
      </c>
      <c r="AG7" s="110">
        <v>7</v>
      </c>
      <c r="AH7" s="110">
        <v>6.5</v>
      </c>
      <c r="AI7" s="110">
        <v>6.5</v>
      </c>
      <c r="AJ7" s="109">
        <v>0.83333333333333304</v>
      </c>
      <c r="AK7" s="109">
        <v>7.46</v>
      </c>
      <c r="AL7" s="109">
        <v>0.84999999999999964</v>
      </c>
      <c r="AM7" s="115">
        <v>0.886058981233244</v>
      </c>
      <c r="AN7" s="305"/>
      <c r="AO7" s="109">
        <v>0.15174599999999999</v>
      </c>
      <c r="AP7" s="109">
        <v>-4.4380000000000031E-2</v>
      </c>
      <c r="AQ7" s="109">
        <v>3.6706000000000003E-2</v>
      </c>
      <c r="AR7" s="109">
        <v>4.5399999999999996E-2</v>
      </c>
      <c r="AS7" s="109">
        <v>8.6939999999999934E-3</v>
      </c>
      <c r="AT7" s="111">
        <f t="shared" si="2"/>
        <v>5.3431591565411649</v>
      </c>
      <c r="AU7" s="111">
        <f t="shared" si="1"/>
        <v>3.3424229074889871</v>
      </c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07"/>
      <c r="BI7" s="207"/>
      <c r="BJ7" s="313"/>
      <c r="BK7" s="314"/>
      <c r="BL7" s="313"/>
      <c r="BM7" s="314"/>
      <c r="BN7" s="313"/>
      <c r="BO7" s="314"/>
      <c r="BP7" s="313"/>
      <c r="BQ7" s="314"/>
      <c r="BR7" s="313"/>
      <c r="BS7" s="314"/>
      <c r="BT7" s="313"/>
      <c r="BU7" s="314"/>
      <c r="BV7" s="315"/>
      <c r="BW7" s="315"/>
      <c r="BX7" s="315"/>
      <c r="BY7" s="315"/>
      <c r="BZ7" s="315"/>
      <c r="CA7" s="315"/>
    </row>
    <row r="8" spans="1:79" x14ac:dyDescent="0.3">
      <c r="A8" s="205">
        <v>3</v>
      </c>
      <c r="B8" s="205" t="s">
        <v>13</v>
      </c>
      <c r="C8" s="110">
        <v>1</v>
      </c>
      <c r="D8" s="110">
        <v>8</v>
      </c>
      <c r="E8" s="110">
        <v>10</v>
      </c>
      <c r="F8" s="110">
        <v>9.25</v>
      </c>
      <c r="G8" s="110">
        <v>9.25</v>
      </c>
      <c r="H8" s="110">
        <v>9.125</v>
      </c>
      <c r="I8" s="110">
        <v>9.125</v>
      </c>
      <c r="J8" s="110">
        <v>6.75</v>
      </c>
      <c r="K8" s="110">
        <v>6.75</v>
      </c>
      <c r="L8" s="110">
        <v>6.75</v>
      </c>
      <c r="M8" s="110">
        <v>6.75</v>
      </c>
      <c r="N8" s="110">
        <v>-1.25</v>
      </c>
      <c r="O8" s="120">
        <v>4.666666666666667</v>
      </c>
      <c r="P8" s="110">
        <v>3</v>
      </c>
      <c r="Q8" s="110">
        <v>3.25</v>
      </c>
      <c r="R8" s="110">
        <v>3.5</v>
      </c>
      <c r="S8" s="110">
        <v>4.75</v>
      </c>
      <c r="T8" s="110">
        <v>5</v>
      </c>
      <c r="U8" s="110">
        <v>5</v>
      </c>
      <c r="V8" s="110">
        <v>5</v>
      </c>
      <c r="W8" s="110">
        <v>5</v>
      </c>
      <c r="X8" s="110">
        <f>pertumbuhan!AT10</f>
        <v>5</v>
      </c>
      <c r="Y8" s="110">
        <f>pertumbuhan!AU10</f>
        <v>1</v>
      </c>
      <c r="Z8" s="110">
        <v>5</v>
      </c>
      <c r="AA8" s="110">
        <v>5</v>
      </c>
      <c r="AB8" s="110">
        <v>6</v>
      </c>
      <c r="AC8" s="110">
        <v>5.5</v>
      </c>
      <c r="AD8" s="110">
        <v>6</v>
      </c>
      <c r="AE8" s="110">
        <v>7</v>
      </c>
      <c r="AF8" s="110">
        <v>7</v>
      </c>
      <c r="AG8" s="110">
        <v>6.5</v>
      </c>
      <c r="AH8" s="110">
        <v>5.5</v>
      </c>
      <c r="AI8" s="110">
        <v>5.5</v>
      </c>
      <c r="AJ8" s="109">
        <v>0.5</v>
      </c>
      <c r="AK8" s="109">
        <v>3.37</v>
      </c>
      <c r="AL8" s="109">
        <v>0.62000000000000099</v>
      </c>
      <c r="AM8" s="115">
        <v>0.81602373887240331</v>
      </c>
      <c r="AN8" s="305">
        <f>Sheet12!K10</f>
        <v>0.37935199999999997</v>
      </c>
      <c r="AO8" s="109">
        <v>0.208172</v>
      </c>
      <c r="AP8" s="109">
        <v>-0.17117999999999997</v>
      </c>
      <c r="AQ8" s="109">
        <v>4.9953999999999998E-2</v>
      </c>
      <c r="AR8" s="109">
        <v>4.9540000000000001E-2</v>
      </c>
      <c r="AS8" s="109">
        <v>-4.139999999999977E-4</v>
      </c>
      <c r="AT8" s="111">
        <f>$AN$8/AQ8</f>
        <v>7.5940265043840327</v>
      </c>
      <c r="AU8" s="111">
        <f t="shared" si="1"/>
        <v>4.2020993136859106</v>
      </c>
      <c r="AV8" s="208">
        <f>tpc!G10</f>
        <v>76.5</v>
      </c>
      <c r="AW8" s="208" t="str">
        <f>tpc!H10</f>
        <v>7,65 x 10^7</v>
      </c>
      <c r="AX8" s="208" t="str">
        <f>tpc!I10</f>
        <v>9 x 10^7</v>
      </c>
      <c r="AY8" s="208" t="str">
        <f>tpc!J10</f>
        <v>4 x 10^7</v>
      </c>
      <c r="AZ8" s="208" t="str">
        <f>tpc!K10</f>
        <v>1 x 10^8</v>
      </c>
      <c r="BA8" s="208" t="str">
        <f>tpc!L10</f>
        <v>2 x 10^8</v>
      </c>
      <c r="BB8" s="208">
        <f>tpc!AE10</f>
        <v>4</v>
      </c>
      <c r="BC8" s="208">
        <f>tpc!AF10</f>
        <v>19</v>
      </c>
      <c r="BD8" s="208" t="str">
        <f>tpc!AG10</f>
        <v>7 x 10^7</v>
      </c>
      <c r="BE8" s="208" t="str">
        <f>tpc!AH10</f>
        <v>1,2 x 10^8</v>
      </c>
      <c r="BF8" s="208" t="str">
        <f>tpc!AI10</f>
        <v>3 x 10^8</v>
      </c>
      <c r="BG8" s="208" t="str">
        <f>tpc!AJ10</f>
        <v>5 x 10^8</v>
      </c>
      <c r="BH8" s="205">
        <v>3</v>
      </c>
      <c r="BI8" s="205" t="s">
        <v>13</v>
      </c>
      <c r="BJ8" s="309">
        <f>tpc!AW10</f>
        <v>4.8674598919363463</v>
      </c>
      <c r="BK8" s="310"/>
      <c r="BL8" s="309">
        <f>tpc!AY10</f>
        <v>7.7781512503836439</v>
      </c>
      <c r="BM8" s="310"/>
      <c r="BN8" s="309">
        <f>tpc!BA10</f>
        <v>4.0880456295278407</v>
      </c>
      <c r="BO8" s="310"/>
      <c r="BP8" s="309">
        <f>tpc!BC10</f>
        <v>7.3105881408875177</v>
      </c>
      <c r="BQ8" s="310"/>
      <c r="BR8" s="309">
        <f>tpc!BE10</f>
        <v>7.962139643030941</v>
      </c>
      <c r="BS8" s="310"/>
      <c r="BT8" s="309">
        <f>tpc!BG10</f>
        <v>8.5880456295278407</v>
      </c>
      <c r="BU8" s="310"/>
      <c r="BV8" s="315">
        <f>tpc!BI10</f>
        <v>2.4431282489511714</v>
      </c>
      <c r="BW8" s="315"/>
      <c r="BX8" s="315">
        <f>tpc!BK10</f>
        <v>0.18398839264729716</v>
      </c>
      <c r="BY8" s="315"/>
      <c r="BZ8" s="315">
        <f>tpc!BM10</f>
        <v>4.5</v>
      </c>
      <c r="CA8" s="315"/>
    </row>
    <row r="9" spans="1:79" x14ac:dyDescent="0.3">
      <c r="A9" s="206"/>
      <c r="B9" s="206"/>
      <c r="C9" s="110">
        <v>2</v>
      </c>
      <c r="D9" s="110">
        <v>8</v>
      </c>
      <c r="E9" s="110">
        <v>10</v>
      </c>
      <c r="F9" s="110">
        <v>9.5</v>
      </c>
      <c r="G9" s="110">
        <v>9.5</v>
      </c>
      <c r="H9" s="110">
        <v>9.25</v>
      </c>
      <c r="I9" s="110">
        <v>9.25</v>
      </c>
      <c r="J9" s="110">
        <v>8.125</v>
      </c>
      <c r="K9" s="110">
        <v>7</v>
      </c>
      <c r="L9" s="110">
        <v>7</v>
      </c>
      <c r="M9" s="110">
        <v>7</v>
      </c>
      <c r="N9" s="110">
        <v>-1</v>
      </c>
      <c r="O9" s="120">
        <v>4.333333333333333</v>
      </c>
      <c r="P9" s="110">
        <v>3.25</v>
      </c>
      <c r="Q9" s="110">
        <v>4</v>
      </c>
      <c r="R9" s="110">
        <v>4.75</v>
      </c>
      <c r="S9" s="110">
        <v>6.5</v>
      </c>
      <c r="T9" s="110">
        <v>6.5</v>
      </c>
      <c r="U9" s="110">
        <v>6.5</v>
      </c>
      <c r="V9" s="110">
        <v>6.5</v>
      </c>
      <c r="W9" s="110">
        <v>6.5</v>
      </c>
      <c r="X9" s="110">
        <f>pertumbuhan!AT11</f>
        <v>6.5</v>
      </c>
      <c r="Y9" s="110">
        <f>pertumbuhan!AU11</f>
        <v>2.5</v>
      </c>
      <c r="Z9" s="110">
        <v>5</v>
      </c>
      <c r="AA9" s="110">
        <v>6</v>
      </c>
      <c r="AB9" s="110">
        <v>6</v>
      </c>
      <c r="AC9" s="110">
        <v>5.5</v>
      </c>
      <c r="AD9" s="110">
        <v>6</v>
      </c>
      <c r="AE9" s="110">
        <v>6.5</v>
      </c>
      <c r="AF9" s="110">
        <v>7</v>
      </c>
      <c r="AG9" s="110">
        <v>6</v>
      </c>
      <c r="AH9" s="110">
        <v>6</v>
      </c>
      <c r="AI9" s="110">
        <v>5</v>
      </c>
      <c r="AJ9" s="109">
        <v>0</v>
      </c>
      <c r="AK9" s="109">
        <v>4.09</v>
      </c>
      <c r="AL9" s="109">
        <v>0.72000000000000064</v>
      </c>
      <c r="AM9" s="115">
        <v>0.82396088019559888</v>
      </c>
      <c r="AN9" s="305"/>
      <c r="AO9" s="109">
        <v>0.17393599999999998</v>
      </c>
      <c r="AP9" s="109">
        <v>-0.20541599999999999</v>
      </c>
      <c r="AQ9" s="109">
        <v>5.4093999999999989E-2</v>
      </c>
      <c r="AR9" s="109">
        <v>5.7819999999999996E-2</v>
      </c>
      <c r="AS9" s="109">
        <v>3.7260000000000071E-3</v>
      </c>
      <c r="AT9" s="111">
        <f t="shared" ref="AT9:AT10" si="3">$AN$8/AQ9</f>
        <v>7.0128295189854706</v>
      </c>
      <c r="AU9" s="111">
        <f t="shared" si="1"/>
        <v>3.0082324455205809</v>
      </c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6"/>
      <c r="BI9" s="206"/>
      <c r="BJ9" s="311"/>
      <c r="BK9" s="312"/>
      <c r="BL9" s="311"/>
      <c r="BM9" s="312"/>
      <c r="BN9" s="311"/>
      <c r="BO9" s="312"/>
      <c r="BP9" s="311"/>
      <c r="BQ9" s="312"/>
      <c r="BR9" s="311"/>
      <c r="BS9" s="312"/>
      <c r="BT9" s="311"/>
      <c r="BU9" s="312"/>
      <c r="BV9" s="315"/>
      <c r="BW9" s="315"/>
      <c r="BX9" s="315"/>
      <c r="BY9" s="315"/>
      <c r="BZ9" s="315"/>
      <c r="CA9" s="315"/>
    </row>
    <row r="10" spans="1:79" x14ac:dyDescent="0.3">
      <c r="A10" s="207"/>
      <c r="B10" s="207"/>
      <c r="C10" s="110">
        <v>3</v>
      </c>
      <c r="D10" s="110">
        <v>8.25</v>
      </c>
      <c r="E10" s="110">
        <v>10</v>
      </c>
      <c r="F10" s="110">
        <v>9.5</v>
      </c>
      <c r="G10" s="110">
        <v>9.5</v>
      </c>
      <c r="H10" s="110">
        <v>9.75</v>
      </c>
      <c r="I10" s="110">
        <v>9.75</v>
      </c>
      <c r="J10" s="110">
        <v>8.125</v>
      </c>
      <c r="K10" s="110">
        <v>6.875</v>
      </c>
      <c r="L10" s="110">
        <v>6.875</v>
      </c>
      <c r="M10" s="110">
        <v>6.875</v>
      </c>
      <c r="N10" s="110">
        <v>-1.375</v>
      </c>
      <c r="O10" s="120">
        <v>4.166666666666667</v>
      </c>
      <c r="P10" s="110">
        <v>4.75</v>
      </c>
      <c r="Q10" s="110">
        <v>5.5</v>
      </c>
      <c r="R10" s="110">
        <v>6.75</v>
      </c>
      <c r="S10" s="110">
        <v>7.75</v>
      </c>
      <c r="T10" s="110">
        <v>7.75</v>
      </c>
      <c r="U10" s="110">
        <v>7.75</v>
      </c>
      <c r="V10" s="110">
        <v>7.75</v>
      </c>
      <c r="W10" s="110">
        <v>7.75</v>
      </c>
      <c r="X10" s="110">
        <f>pertumbuhan!AT12</f>
        <v>7.75</v>
      </c>
      <c r="Y10" s="110">
        <f>pertumbuhan!AU12</f>
        <v>4.25</v>
      </c>
      <c r="Z10" s="110">
        <v>5</v>
      </c>
      <c r="AA10" s="110">
        <v>6</v>
      </c>
      <c r="AB10" s="110">
        <v>7</v>
      </c>
      <c r="AC10" s="110">
        <v>6.5</v>
      </c>
      <c r="AD10" s="110">
        <v>5.5</v>
      </c>
      <c r="AE10" s="110">
        <v>5.5</v>
      </c>
      <c r="AF10" s="110">
        <v>5.5</v>
      </c>
      <c r="AG10" s="110">
        <v>5.5</v>
      </c>
      <c r="AH10" s="110">
        <v>5</v>
      </c>
      <c r="AI10" s="110">
        <v>4</v>
      </c>
      <c r="AJ10" s="109">
        <v>-1</v>
      </c>
      <c r="AK10" s="109">
        <v>5</v>
      </c>
      <c r="AL10" s="109">
        <v>0.80000000000000071</v>
      </c>
      <c r="AM10" s="115">
        <v>0.83999999999999986</v>
      </c>
      <c r="AN10" s="305"/>
      <c r="AO10" s="109">
        <v>0.14033400000000001</v>
      </c>
      <c r="AP10" s="109">
        <v>-0.23901799999999995</v>
      </c>
      <c r="AQ10" s="109">
        <v>3.2152E-2</v>
      </c>
      <c r="AR10" s="109">
        <v>4.6641999999999989E-2</v>
      </c>
      <c r="AS10" s="109">
        <v>1.4489999999999989E-2</v>
      </c>
      <c r="AT10" s="111">
        <f t="shared" si="3"/>
        <v>11.798706145807413</v>
      </c>
      <c r="AU10" s="111">
        <f t="shared" si="1"/>
        <v>3.0087474808112868</v>
      </c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07"/>
      <c r="BI10" s="207"/>
      <c r="BJ10" s="313"/>
      <c r="BK10" s="314"/>
      <c r="BL10" s="313"/>
      <c r="BM10" s="314"/>
      <c r="BN10" s="313"/>
      <c r="BO10" s="314"/>
      <c r="BP10" s="313"/>
      <c r="BQ10" s="314"/>
      <c r="BR10" s="313"/>
      <c r="BS10" s="314"/>
      <c r="BT10" s="313"/>
      <c r="BU10" s="314"/>
      <c r="BV10" s="315"/>
      <c r="BW10" s="315"/>
      <c r="BX10" s="315"/>
      <c r="BY10" s="315"/>
      <c r="BZ10" s="315"/>
      <c r="CA10" s="315"/>
    </row>
    <row r="11" spans="1:79" x14ac:dyDescent="0.3">
      <c r="A11" s="205">
        <v>4</v>
      </c>
      <c r="B11" s="205" t="s">
        <v>14</v>
      </c>
      <c r="C11" s="110">
        <v>1</v>
      </c>
      <c r="D11" s="110">
        <v>8</v>
      </c>
      <c r="E11" s="110">
        <v>7.75</v>
      </c>
      <c r="F11" s="110">
        <v>7.75</v>
      </c>
      <c r="G11" s="110">
        <v>7.75</v>
      </c>
      <c r="H11" s="110">
        <v>7.125</v>
      </c>
      <c r="I11" s="110">
        <v>6.625</v>
      </c>
      <c r="J11" s="110">
        <v>6.25</v>
      </c>
      <c r="K11" s="110">
        <v>5.75</v>
      </c>
      <c r="L11" s="110">
        <v>5.75</v>
      </c>
      <c r="M11" s="110">
        <v>5.75</v>
      </c>
      <c r="N11" s="110">
        <v>-2.25</v>
      </c>
      <c r="O11" s="120">
        <v>4.166666666666667</v>
      </c>
      <c r="P11" s="110">
        <v>2.75</v>
      </c>
      <c r="Q11" s="110">
        <v>2.75</v>
      </c>
      <c r="R11" s="110">
        <v>3.75</v>
      </c>
      <c r="S11" s="110">
        <v>4</v>
      </c>
      <c r="T11" s="110">
        <v>4.25</v>
      </c>
      <c r="U11" s="110">
        <v>4.25</v>
      </c>
      <c r="V11" s="110">
        <v>4.25</v>
      </c>
      <c r="W11" s="110">
        <v>4.25</v>
      </c>
      <c r="X11" s="110">
        <f>pertumbuhan!AT13</f>
        <v>4.25</v>
      </c>
      <c r="Y11" s="110">
        <f>pertumbuhan!AU13</f>
        <v>0.5</v>
      </c>
      <c r="Z11" s="110">
        <v>5.333333333333333</v>
      </c>
      <c r="AA11" s="110">
        <v>6</v>
      </c>
      <c r="AB11" s="110">
        <v>7</v>
      </c>
      <c r="AC11" s="110">
        <v>7</v>
      </c>
      <c r="AD11" s="110">
        <v>7.5</v>
      </c>
      <c r="AE11" s="110">
        <v>7.5</v>
      </c>
      <c r="AF11" s="110">
        <v>8.5</v>
      </c>
      <c r="AG11" s="110">
        <v>9.5</v>
      </c>
      <c r="AH11" s="110">
        <v>9.5</v>
      </c>
      <c r="AI11" s="110">
        <v>9.5</v>
      </c>
      <c r="AJ11" s="109">
        <v>4.166666666666667</v>
      </c>
      <c r="AK11" s="109">
        <v>24.06</v>
      </c>
      <c r="AL11" s="109">
        <v>2.1400000000000006</v>
      </c>
      <c r="AM11" s="115">
        <v>0.91105569409808806</v>
      </c>
      <c r="AN11" s="305">
        <f>Sheet12!K13</f>
        <v>0.44655600000000001</v>
      </c>
      <c r="AO11" s="109">
        <v>0.29376199999999997</v>
      </c>
      <c r="AP11" s="109">
        <v>-0.15279400000000004</v>
      </c>
      <c r="AQ11" s="109">
        <v>4.1259999999999991E-2</v>
      </c>
      <c r="AR11" s="109">
        <v>5.6578000000000003E-2</v>
      </c>
      <c r="AS11" s="109">
        <v>1.5318000000000012E-2</v>
      </c>
      <c r="AT11" s="111">
        <f>$AN$11/AQ11</f>
        <v>10.822976248182261</v>
      </c>
      <c r="AU11" s="111">
        <f t="shared" si="1"/>
        <v>5.1921594966241287</v>
      </c>
      <c r="AV11" s="208">
        <f>tpc!G13</f>
        <v>8</v>
      </c>
      <c r="AW11" s="208" t="str">
        <f>tpc!H13</f>
        <v>0.8 x 10^7</v>
      </c>
      <c r="AX11" s="208" t="str">
        <f>tpc!I13</f>
        <v>3 x 10^7</v>
      </c>
      <c r="AY11" s="208" t="str">
        <f>tpc!J13</f>
        <v>2 x 10^7</v>
      </c>
      <c r="AZ11" s="208" t="str">
        <f>tpc!K13</f>
        <v>1 x 10^8</v>
      </c>
      <c r="BA11" s="208" t="str">
        <f>tpc!L13</f>
        <v>1 x 10^8</v>
      </c>
      <c r="BB11" s="208">
        <f>tpc!AE13</f>
        <v>17</v>
      </c>
      <c r="BC11" s="208">
        <f>tpc!AF13</f>
        <v>37</v>
      </c>
      <c r="BD11" s="208" t="str">
        <f>tpc!AG13</f>
        <v>2,6 x 10^8</v>
      </c>
      <c r="BE11" s="208" t="str">
        <f>tpc!AH13</f>
        <v>4,8 x 10^8</v>
      </c>
      <c r="BF11" s="208" t="str">
        <f>tpc!AI13</f>
        <v>1,7 x 10^9</v>
      </c>
      <c r="BG11" s="208" t="str">
        <f>tpc!AJ13</f>
        <v>5,4 x 10^9</v>
      </c>
      <c r="BH11" s="205">
        <v>4</v>
      </c>
      <c r="BI11" s="205" t="s">
        <v>14</v>
      </c>
      <c r="BJ11" s="309">
        <f>tpc!AW13</f>
        <v>3.9030899869919438</v>
      </c>
      <c r="BK11" s="310"/>
      <c r="BL11" s="309">
        <f>tpc!AY13</f>
        <v>7.3890756251918219</v>
      </c>
      <c r="BM11" s="310"/>
      <c r="BN11" s="309">
        <f>tpc!BA13</f>
        <v>4</v>
      </c>
      <c r="BO11" s="310"/>
      <c r="BP11" s="309">
        <f>tpc!BC13</f>
        <v>8.2166848734282922</v>
      </c>
      <c r="BQ11" s="310"/>
      <c r="BR11" s="309">
        <f>tpc!BE13</f>
        <v>8.5481072926732029</v>
      </c>
      <c r="BS11" s="310"/>
      <c r="BT11" s="309">
        <f>tpc!BG13</f>
        <v>9.4814213406006225</v>
      </c>
      <c r="BU11" s="310"/>
      <c r="BV11" s="315">
        <f>tpc!BI13</f>
        <v>4.3135948864363485</v>
      </c>
      <c r="BW11" s="315"/>
      <c r="BX11" s="315">
        <f>tpc!BK13</f>
        <v>1.159031667481381</v>
      </c>
      <c r="BY11" s="315"/>
      <c r="BZ11" s="315">
        <f>tpc!BM13</f>
        <v>5.4814213406006225</v>
      </c>
      <c r="CA11" s="315"/>
    </row>
    <row r="12" spans="1:79" x14ac:dyDescent="0.3">
      <c r="A12" s="206"/>
      <c r="B12" s="206"/>
      <c r="C12" s="110">
        <v>2</v>
      </c>
      <c r="D12" s="110">
        <v>8</v>
      </c>
      <c r="E12" s="110">
        <v>7.75</v>
      </c>
      <c r="F12" s="110">
        <v>7.75</v>
      </c>
      <c r="G12" s="110">
        <v>7.75</v>
      </c>
      <c r="H12" s="110">
        <v>7.125</v>
      </c>
      <c r="I12" s="110">
        <v>6.5</v>
      </c>
      <c r="J12" s="110">
        <v>6</v>
      </c>
      <c r="K12" s="110">
        <v>5.75</v>
      </c>
      <c r="L12" s="110">
        <v>5.75</v>
      </c>
      <c r="M12" s="110">
        <v>5.75</v>
      </c>
      <c r="N12" s="110">
        <v>-2.25</v>
      </c>
      <c r="O12" s="120">
        <v>3.6666666666666665</v>
      </c>
      <c r="P12" s="110">
        <v>3.5</v>
      </c>
      <c r="Q12" s="110">
        <v>4</v>
      </c>
      <c r="R12" s="110">
        <v>4.5</v>
      </c>
      <c r="S12" s="110">
        <v>4.5</v>
      </c>
      <c r="T12" s="110">
        <v>5</v>
      </c>
      <c r="U12" s="110">
        <v>5.25</v>
      </c>
      <c r="V12" s="110">
        <v>5.25</v>
      </c>
      <c r="W12" s="110">
        <v>5.25</v>
      </c>
      <c r="X12" s="110">
        <f>pertumbuhan!AT14</f>
        <v>5.25</v>
      </c>
      <c r="Y12" s="110">
        <f>pertumbuhan!AU14</f>
        <v>1.75</v>
      </c>
      <c r="Z12" s="110">
        <v>5</v>
      </c>
      <c r="AA12" s="110">
        <v>6</v>
      </c>
      <c r="AB12" s="110">
        <v>7.5</v>
      </c>
      <c r="AC12" s="110">
        <v>8.5</v>
      </c>
      <c r="AD12" s="110">
        <v>9</v>
      </c>
      <c r="AE12" s="110">
        <v>10</v>
      </c>
      <c r="AF12" s="110">
        <v>9.5</v>
      </c>
      <c r="AG12" s="110">
        <v>13</v>
      </c>
      <c r="AH12" s="110">
        <v>14.5</v>
      </c>
      <c r="AI12" s="110">
        <v>14.5</v>
      </c>
      <c r="AJ12" s="109">
        <v>9.5</v>
      </c>
      <c r="AK12" s="109">
        <v>25.51</v>
      </c>
      <c r="AL12" s="109">
        <v>2.5700000000000003</v>
      </c>
      <c r="AM12" s="115">
        <v>0.8992551940415523</v>
      </c>
      <c r="AN12" s="305"/>
      <c r="AO12" s="109">
        <v>0.24747999999999998</v>
      </c>
      <c r="AP12" s="109">
        <v>-0.19907600000000003</v>
      </c>
      <c r="AQ12" s="109">
        <v>5.0781999999999994E-2</v>
      </c>
      <c r="AR12" s="109">
        <v>3.5877999999999993E-2</v>
      </c>
      <c r="AS12" s="109">
        <v>-1.4904000000000001E-2</v>
      </c>
      <c r="AT12" s="111">
        <f t="shared" ref="AT12:AT13" si="4">$AN$11/AQ12</f>
        <v>8.7935882793115692</v>
      </c>
      <c r="AU12" s="111">
        <f t="shared" si="1"/>
        <v>6.897820391326162</v>
      </c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6"/>
      <c r="BI12" s="206"/>
      <c r="BJ12" s="311"/>
      <c r="BK12" s="312"/>
      <c r="BL12" s="311"/>
      <c r="BM12" s="312"/>
      <c r="BN12" s="311"/>
      <c r="BO12" s="312"/>
      <c r="BP12" s="311"/>
      <c r="BQ12" s="312"/>
      <c r="BR12" s="311"/>
      <c r="BS12" s="312"/>
      <c r="BT12" s="311"/>
      <c r="BU12" s="312"/>
      <c r="BV12" s="315"/>
      <c r="BW12" s="315"/>
      <c r="BX12" s="315"/>
      <c r="BY12" s="315"/>
      <c r="BZ12" s="315"/>
      <c r="CA12" s="315"/>
    </row>
    <row r="13" spans="1:79" x14ac:dyDescent="0.3">
      <c r="A13" s="207"/>
      <c r="B13" s="207"/>
      <c r="C13" s="110">
        <v>3</v>
      </c>
      <c r="D13" s="110">
        <v>8</v>
      </c>
      <c r="E13" s="110">
        <v>7.75</v>
      </c>
      <c r="F13" s="110">
        <v>7.75</v>
      </c>
      <c r="G13" s="110">
        <v>7.75</v>
      </c>
      <c r="H13" s="110">
        <v>7</v>
      </c>
      <c r="I13" s="110">
        <v>6.5</v>
      </c>
      <c r="J13" s="110">
        <v>6.25</v>
      </c>
      <c r="K13" s="110">
        <v>5.75</v>
      </c>
      <c r="L13" s="110">
        <v>5.75</v>
      </c>
      <c r="M13" s="110">
        <v>5.75</v>
      </c>
      <c r="N13" s="110">
        <v>-2.25</v>
      </c>
      <c r="O13" s="120">
        <v>3.8333333333333335</v>
      </c>
      <c r="P13" s="110">
        <v>4.25</v>
      </c>
      <c r="Q13" s="110">
        <v>4.75</v>
      </c>
      <c r="R13" s="110">
        <v>5.25</v>
      </c>
      <c r="S13" s="110">
        <v>6</v>
      </c>
      <c r="T13" s="110">
        <v>6</v>
      </c>
      <c r="U13" s="110">
        <v>6</v>
      </c>
      <c r="V13" s="110">
        <v>6</v>
      </c>
      <c r="W13" s="110">
        <v>6</v>
      </c>
      <c r="X13" s="110">
        <f>pertumbuhan!AT15</f>
        <v>6</v>
      </c>
      <c r="Y13" s="110">
        <f>pertumbuhan!AU15</f>
        <v>2.5</v>
      </c>
      <c r="Z13" s="110">
        <v>6</v>
      </c>
      <c r="AA13" s="110">
        <v>5.5</v>
      </c>
      <c r="AB13" s="110">
        <v>6.5</v>
      </c>
      <c r="AC13" s="110">
        <v>7</v>
      </c>
      <c r="AD13" s="110">
        <v>8</v>
      </c>
      <c r="AE13" s="110">
        <v>8.5</v>
      </c>
      <c r="AF13" s="110">
        <v>8.5</v>
      </c>
      <c r="AG13" s="110">
        <v>8</v>
      </c>
      <c r="AH13" s="110">
        <v>7.5</v>
      </c>
      <c r="AI13" s="110">
        <v>7.5</v>
      </c>
      <c r="AJ13" s="109">
        <v>1.5</v>
      </c>
      <c r="AK13" s="109">
        <v>30.14</v>
      </c>
      <c r="AL13" s="109">
        <v>2.6100000000000012</v>
      </c>
      <c r="AM13" s="115">
        <v>0.91340411413404121</v>
      </c>
      <c r="AN13" s="305"/>
      <c r="AO13" s="109">
        <v>0.23733599999999999</v>
      </c>
      <c r="AP13" s="109">
        <v>-0.20922000000000002</v>
      </c>
      <c r="AQ13" s="109">
        <v>5.0367999999999996E-2</v>
      </c>
      <c r="AR13" s="109">
        <v>3.091E-2</v>
      </c>
      <c r="AS13" s="109">
        <v>-1.9457999999999996E-2</v>
      </c>
      <c r="AT13" s="111">
        <f t="shared" si="4"/>
        <v>8.8658672172808135</v>
      </c>
      <c r="AU13" s="111">
        <f t="shared" si="1"/>
        <v>7.6782918149466193</v>
      </c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07"/>
      <c r="BI13" s="207"/>
      <c r="BJ13" s="313"/>
      <c r="BK13" s="314"/>
      <c r="BL13" s="313"/>
      <c r="BM13" s="314"/>
      <c r="BN13" s="313"/>
      <c r="BO13" s="314"/>
      <c r="BP13" s="313"/>
      <c r="BQ13" s="314"/>
      <c r="BR13" s="313"/>
      <c r="BS13" s="314"/>
      <c r="BT13" s="313"/>
      <c r="BU13" s="314"/>
      <c r="BV13" s="315"/>
      <c r="BW13" s="315"/>
      <c r="BX13" s="315"/>
      <c r="BY13" s="315"/>
      <c r="BZ13" s="315"/>
      <c r="CA13" s="315"/>
    </row>
    <row r="14" spans="1:79" x14ac:dyDescent="0.3">
      <c r="A14" s="205">
        <v>5</v>
      </c>
      <c r="B14" s="205" t="s">
        <v>15</v>
      </c>
      <c r="C14" s="110">
        <v>1</v>
      </c>
      <c r="D14" s="110">
        <v>7.5</v>
      </c>
      <c r="E14" s="110">
        <v>7.5</v>
      </c>
      <c r="F14" s="110">
        <v>7.75</v>
      </c>
      <c r="G14" s="110">
        <v>7.75</v>
      </c>
      <c r="H14" s="110">
        <v>6.5</v>
      </c>
      <c r="I14" s="110">
        <v>5.75</v>
      </c>
      <c r="J14" s="110">
        <v>5.75</v>
      </c>
      <c r="K14" s="110">
        <v>5.5</v>
      </c>
      <c r="L14" s="110">
        <v>5.5</v>
      </c>
      <c r="M14" s="110">
        <v>5.5</v>
      </c>
      <c r="N14" s="110">
        <v>-2</v>
      </c>
      <c r="O14" s="120">
        <v>3.3333333333333335</v>
      </c>
      <c r="P14" s="110">
        <v>3.5</v>
      </c>
      <c r="Q14" s="110">
        <v>4</v>
      </c>
      <c r="R14" s="110">
        <v>4.75</v>
      </c>
      <c r="S14" s="110">
        <v>5.5</v>
      </c>
      <c r="T14" s="110">
        <v>5.5</v>
      </c>
      <c r="U14" s="110">
        <v>5.5</v>
      </c>
      <c r="V14" s="110">
        <v>5.5</v>
      </c>
      <c r="W14" s="110">
        <v>5.5</v>
      </c>
      <c r="X14" s="110">
        <f>pertumbuhan!AT16</f>
        <v>5.5</v>
      </c>
      <c r="Y14" s="110">
        <f>pertumbuhan!AU16</f>
        <v>2</v>
      </c>
      <c r="Z14" s="110">
        <v>5</v>
      </c>
      <c r="AA14" s="110">
        <v>6.5</v>
      </c>
      <c r="AB14" s="110">
        <v>6.5</v>
      </c>
      <c r="AC14" s="110">
        <v>6.5</v>
      </c>
      <c r="AD14" s="110">
        <v>7</v>
      </c>
      <c r="AE14" s="110">
        <v>7.5</v>
      </c>
      <c r="AF14" s="110">
        <v>8</v>
      </c>
      <c r="AG14" s="110">
        <v>7</v>
      </c>
      <c r="AH14" s="110">
        <v>7</v>
      </c>
      <c r="AI14" s="110">
        <v>7</v>
      </c>
      <c r="AJ14" s="109">
        <v>2</v>
      </c>
      <c r="AK14" s="109">
        <v>25.75</v>
      </c>
      <c r="AL14" s="109">
        <v>2.0600000000000005</v>
      </c>
      <c r="AM14" s="115">
        <v>0.91999999999999993</v>
      </c>
      <c r="AN14" s="305">
        <f>Sheet12!K16</f>
        <v>0.52327000000000001</v>
      </c>
      <c r="AO14" s="109">
        <v>0.21578000000000003</v>
      </c>
      <c r="AP14" s="109">
        <v>-0.30748999999999999</v>
      </c>
      <c r="AQ14" s="109">
        <v>4.7056000000000001E-2</v>
      </c>
      <c r="AR14" s="109">
        <v>4.4572000000000001E-2</v>
      </c>
      <c r="AS14" s="109">
        <v>-2.4840000000000001E-3</v>
      </c>
      <c r="AT14" s="111">
        <f>$AN$14/AQ14</f>
        <v>11.120154709282557</v>
      </c>
      <c r="AU14" s="111">
        <f t="shared" si="1"/>
        <v>4.8411558826168903</v>
      </c>
      <c r="AV14" s="208">
        <f>tpc!G16</f>
        <v>6.5</v>
      </c>
      <c r="AW14" s="208" t="str">
        <f>tpc!H16</f>
        <v>0.65 x 10^7</v>
      </c>
      <c r="AX14" s="208" t="str">
        <f>tpc!I16</f>
        <v>4 x 10^7</v>
      </c>
      <c r="AY14" s="208" t="str">
        <f>tpc!J16</f>
        <v>3 x 10^7</v>
      </c>
      <c r="AZ14" s="208" t="str">
        <f>tpc!K16</f>
        <v>2 x 10^8</v>
      </c>
      <c r="BA14" s="208" t="str">
        <f>tpc!L16</f>
        <v>2 x 10^8</v>
      </c>
      <c r="BB14" s="208">
        <f>tpc!AE16</f>
        <v>4.5</v>
      </c>
      <c r="BC14" s="208">
        <f>tpc!AF16</f>
        <v>27</v>
      </c>
      <c r="BD14" s="208" t="str">
        <f>tpc!AG16</f>
        <v>3,5 x 10^8</v>
      </c>
      <c r="BE14" s="208" t="str">
        <f>tpc!AH16</f>
        <v>1,5 x 10^8</v>
      </c>
      <c r="BF14" s="208" t="str">
        <f>tpc!AI16</f>
        <v>6 x 10^8</v>
      </c>
      <c r="BG14" s="208" t="str">
        <f>tpc!AJ16</f>
        <v>3 x 10^8</v>
      </c>
      <c r="BH14" s="205">
        <v>5</v>
      </c>
      <c r="BI14" s="205" t="s">
        <v>15</v>
      </c>
      <c r="BJ14" s="309">
        <f>tpc!AW16</f>
        <v>3.8290056983285563</v>
      </c>
      <c r="BK14" s="310"/>
      <c r="BL14" s="309">
        <f>tpc!AY16</f>
        <v>7.5395906230238126</v>
      </c>
      <c r="BM14" s="310"/>
      <c r="BN14" s="309">
        <f>tpc!BA16</f>
        <v>4.3010299956639813</v>
      </c>
      <c r="BO14" s="310"/>
      <c r="BP14" s="309">
        <f>tpc!BC16</f>
        <v>7.8539127841661163</v>
      </c>
      <c r="BQ14" s="310"/>
      <c r="BR14" s="309">
        <f>tpc!BE16</f>
        <v>8.3600796517029785</v>
      </c>
      <c r="BS14" s="310"/>
      <c r="BT14" s="309">
        <f>tpc!BG16</f>
        <v>8.6276362525516532</v>
      </c>
      <c r="BU14" s="310"/>
      <c r="BV14" s="315">
        <f>tpc!BI16</f>
        <v>4.02490708583756</v>
      </c>
      <c r="BW14" s="315"/>
      <c r="BX14" s="315">
        <f>tpc!BK16</f>
        <v>0.82048902867916595</v>
      </c>
      <c r="BY14" s="315"/>
      <c r="BZ14" s="315">
        <f>tpc!BM16</f>
        <v>4.326606256887672</v>
      </c>
      <c r="CA14" s="315"/>
    </row>
    <row r="15" spans="1:79" x14ac:dyDescent="0.3">
      <c r="A15" s="206"/>
      <c r="B15" s="206"/>
      <c r="C15" s="110">
        <v>2</v>
      </c>
      <c r="D15" s="110">
        <v>7.625</v>
      </c>
      <c r="E15" s="110">
        <v>7.75</v>
      </c>
      <c r="F15" s="110">
        <v>7.375</v>
      </c>
      <c r="G15" s="110">
        <v>7.375</v>
      </c>
      <c r="H15" s="110">
        <v>6.625</v>
      </c>
      <c r="I15" s="110">
        <v>5.875</v>
      </c>
      <c r="J15" s="110">
        <v>5.75</v>
      </c>
      <c r="K15" s="110">
        <v>5.5</v>
      </c>
      <c r="L15" s="110">
        <v>5.5</v>
      </c>
      <c r="M15" s="110">
        <v>5.5</v>
      </c>
      <c r="N15" s="110">
        <v>-2.125</v>
      </c>
      <c r="O15" s="120">
        <v>3.8333333333333335</v>
      </c>
      <c r="P15" s="110">
        <v>5</v>
      </c>
      <c r="Q15" s="110">
        <v>5.5</v>
      </c>
      <c r="R15" s="110">
        <v>6.25</v>
      </c>
      <c r="S15" s="110">
        <v>7</v>
      </c>
      <c r="T15" s="110">
        <v>7.25</v>
      </c>
      <c r="U15" s="110">
        <v>7.25</v>
      </c>
      <c r="V15" s="110">
        <v>7.25</v>
      </c>
      <c r="W15" s="110">
        <v>7.25</v>
      </c>
      <c r="X15" s="110">
        <f>pertumbuhan!AT17</f>
        <v>7.25</v>
      </c>
      <c r="Y15" s="110">
        <f>pertumbuhan!AU17</f>
        <v>3.5</v>
      </c>
      <c r="Z15" s="110">
        <v>5</v>
      </c>
      <c r="AA15" s="110">
        <v>6</v>
      </c>
      <c r="AB15" s="110">
        <v>6</v>
      </c>
      <c r="AC15" s="110">
        <v>7</v>
      </c>
      <c r="AD15" s="110">
        <v>6</v>
      </c>
      <c r="AE15" s="110">
        <v>7</v>
      </c>
      <c r="AF15" s="110">
        <v>7</v>
      </c>
      <c r="AG15" s="110">
        <v>7.5</v>
      </c>
      <c r="AH15" s="110">
        <v>8.5</v>
      </c>
      <c r="AI15" s="110">
        <v>8.5</v>
      </c>
      <c r="AJ15" s="109">
        <v>3.5</v>
      </c>
      <c r="AK15" s="109">
        <v>30.24</v>
      </c>
      <c r="AL15" s="109">
        <v>2.8000000000000007</v>
      </c>
      <c r="AM15" s="115">
        <v>0.90740740740740733</v>
      </c>
      <c r="AN15" s="305"/>
      <c r="AO15" s="109">
        <v>0.21261000000000002</v>
      </c>
      <c r="AP15" s="109">
        <v>-0.31065999999999999</v>
      </c>
      <c r="AQ15" s="109">
        <v>5.2024000000000001E-2</v>
      </c>
      <c r="AR15" s="109">
        <v>4.9540000000000001E-2</v>
      </c>
      <c r="AS15" s="109">
        <v>-2.4840000000000001E-3</v>
      </c>
      <c r="AT15" s="111">
        <f t="shared" ref="AT15:AT16" si="5">$AN$14/AQ15</f>
        <v>10.058242349684761</v>
      </c>
      <c r="AU15" s="111">
        <f t="shared" si="1"/>
        <v>4.291683488090432</v>
      </c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6"/>
      <c r="BI15" s="206"/>
      <c r="BJ15" s="311"/>
      <c r="BK15" s="312"/>
      <c r="BL15" s="311"/>
      <c r="BM15" s="312"/>
      <c r="BN15" s="311"/>
      <c r="BO15" s="312"/>
      <c r="BP15" s="311"/>
      <c r="BQ15" s="312"/>
      <c r="BR15" s="311"/>
      <c r="BS15" s="312"/>
      <c r="BT15" s="311"/>
      <c r="BU15" s="312"/>
      <c r="BV15" s="315"/>
      <c r="BW15" s="315"/>
      <c r="BX15" s="315"/>
      <c r="BY15" s="315"/>
      <c r="BZ15" s="315"/>
      <c r="CA15" s="315"/>
    </row>
    <row r="16" spans="1:79" x14ac:dyDescent="0.3">
      <c r="A16" s="207"/>
      <c r="B16" s="207"/>
      <c r="C16" s="110">
        <v>3</v>
      </c>
      <c r="D16" s="110">
        <v>7.625</v>
      </c>
      <c r="E16" s="110">
        <v>7.5</v>
      </c>
      <c r="F16" s="110">
        <v>7.5</v>
      </c>
      <c r="G16" s="110">
        <v>7.5</v>
      </c>
      <c r="H16" s="110">
        <v>6.5</v>
      </c>
      <c r="I16" s="110">
        <v>5.75</v>
      </c>
      <c r="J16" s="110">
        <v>5.75</v>
      </c>
      <c r="K16" s="110">
        <v>5.75</v>
      </c>
      <c r="L16" s="110">
        <v>5.75</v>
      </c>
      <c r="M16" s="110">
        <v>5.75</v>
      </c>
      <c r="N16" s="110">
        <v>-1.875</v>
      </c>
      <c r="O16" s="120">
        <v>4</v>
      </c>
      <c r="P16" s="110">
        <v>4.5</v>
      </c>
      <c r="Q16" s="110">
        <v>4.75</v>
      </c>
      <c r="R16" s="110">
        <v>5.5</v>
      </c>
      <c r="S16" s="110">
        <v>6</v>
      </c>
      <c r="T16" s="110">
        <v>6</v>
      </c>
      <c r="U16" s="110">
        <v>6</v>
      </c>
      <c r="V16" s="110">
        <v>6</v>
      </c>
      <c r="W16" s="110">
        <v>6</v>
      </c>
      <c r="X16" s="110">
        <f>pertumbuhan!AT18</f>
        <v>6</v>
      </c>
      <c r="Y16" s="110">
        <f>pertumbuhan!AU18</f>
        <v>2.5</v>
      </c>
      <c r="Z16" s="110">
        <v>5.333333333333333</v>
      </c>
      <c r="AA16" s="110">
        <v>5.5</v>
      </c>
      <c r="AB16" s="110">
        <v>6</v>
      </c>
      <c r="AC16" s="110">
        <v>7</v>
      </c>
      <c r="AD16" s="110">
        <v>7</v>
      </c>
      <c r="AE16" s="110">
        <v>7.5</v>
      </c>
      <c r="AF16" s="110">
        <v>9</v>
      </c>
      <c r="AG16" s="110">
        <v>9</v>
      </c>
      <c r="AH16" s="110">
        <v>9.5</v>
      </c>
      <c r="AI16" s="110">
        <v>9.5</v>
      </c>
      <c r="AJ16" s="109">
        <v>4.166666666666667</v>
      </c>
      <c r="AK16" s="109">
        <v>26.18</v>
      </c>
      <c r="AL16" s="109">
        <v>1.8800000000000008</v>
      </c>
      <c r="AM16" s="115">
        <v>0.92818945760122218</v>
      </c>
      <c r="AN16" s="305"/>
      <c r="AO16" s="109">
        <v>0.24114000000000002</v>
      </c>
      <c r="AP16" s="109">
        <v>-0.28212999999999999</v>
      </c>
      <c r="AQ16" s="109">
        <v>4.3744000000000005E-2</v>
      </c>
      <c r="AR16" s="109">
        <v>4.3329999999999994E-2</v>
      </c>
      <c r="AS16" s="109">
        <v>-4.1400000000001158E-4</v>
      </c>
      <c r="AT16" s="111">
        <f t="shared" si="5"/>
        <v>11.962097659107533</v>
      </c>
      <c r="AU16" s="111">
        <f t="shared" si="1"/>
        <v>5.5651973228709917</v>
      </c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07"/>
      <c r="BI16" s="207"/>
      <c r="BJ16" s="313"/>
      <c r="BK16" s="314"/>
      <c r="BL16" s="313"/>
      <c r="BM16" s="314"/>
      <c r="BN16" s="313"/>
      <c r="BO16" s="314"/>
      <c r="BP16" s="313"/>
      <c r="BQ16" s="314"/>
      <c r="BR16" s="313"/>
      <c r="BS16" s="314"/>
      <c r="BT16" s="313"/>
      <c r="BU16" s="314"/>
      <c r="BV16" s="315"/>
      <c r="BW16" s="315"/>
      <c r="BX16" s="315"/>
      <c r="BY16" s="315"/>
      <c r="BZ16" s="315"/>
      <c r="CA16" s="315"/>
    </row>
    <row r="17" spans="1:79" x14ac:dyDescent="0.3">
      <c r="A17" s="205">
        <v>6</v>
      </c>
      <c r="B17" s="205" t="s">
        <v>16</v>
      </c>
      <c r="C17" s="110">
        <v>1</v>
      </c>
      <c r="D17" s="110">
        <v>7.5</v>
      </c>
      <c r="E17" s="110">
        <v>7.5</v>
      </c>
      <c r="F17" s="110">
        <v>7.375</v>
      </c>
      <c r="G17" s="110">
        <v>7.375</v>
      </c>
      <c r="H17" s="110">
        <v>6.25</v>
      </c>
      <c r="I17" s="110">
        <v>5.75</v>
      </c>
      <c r="J17" s="110">
        <v>5.75</v>
      </c>
      <c r="K17" s="110">
        <v>5.75</v>
      </c>
      <c r="L17" s="110">
        <v>5.75</v>
      </c>
      <c r="M17" s="110">
        <v>5.75</v>
      </c>
      <c r="N17" s="110">
        <v>-1.75</v>
      </c>
      <c r="O17" s="120">
        <v>3.6666666666666665</v>
      </c>
      <c r="P17" s="110">
        <v>5.25</v>
      </c>
      <c r="Q17" s="110">
        <v>5.5</v>
      </c>
      <c r="R17" s="110">
        <v>6.25</v>
      </c>
      <c r="S17" s="110">
        <v>6.75</v>
      </c>
      <c r="T17" s="110">
        <v>6.75</v>
      </c>
      <c r="U17" s="110">
        <v>6.75</v>
      </c>
      <c r="V17" s="110">
        <v>6.75</v>
      </c>
      <c r="W17" s="110">
        <v>6.75</v>
      </c>
      <c r="X17" s="110">
        <f>pertumbuhan!AT19</f>
        <v>6.75</v>
      </c>
      <c r="Y17" s="110">
        <f>pertumbuhan!AU19</f>
        <v>3.25</v>
      </c>
      <c r="Z17" s="110">
        <v>5</v>
      </c>
      <c r="AA17" s="110">
        <v>5</v>
      </c>
      <c r="AB17" s="110">
        <v>6.5</v>
      </c>
      <c r="AC17" s="110">
        <v>6</v>
      </c>
      <c r="AD17" s="110">
        <v>6</v>
      </c>
      <c r="AE17" s="110">
        <v>6</v>
      </c>
      <c r="AF17" s="110">
        <v>6.5</v>
      </c>
      <c r="AG17" s="110">
        <v>7</v>
      </c>
      <c r="AH17" s="110">
        <v>8</v>
      </c>
      <c r="AI17" s="110">
        <v>8</v>
      </c>
      <c r="AJ17" s="109">
        <v>3</v>
      </c>
      <c r="AK17" s="109">
        <v>28.39</v>
      </c>
      <c r="AL17" s="109">
        <v>2.2599999999999998</v>
      </c>
      <c r="AM17" s="115">
        <v>0.92039450510743226</v>
      </c>
      <c r="AN17" s="305">
        <f>Sheet12!K19</f>
        <v>0.56384599999999996</v>
      </c>
      <c r="AO17" s="109">
        <v>0.211976</v>
      </c>
      <c r="AP17" s="109">
        <v>-0.35186999999999996</v>
      </c>
      <c r="AQ17" s="109">
        <v>4.5814000000000007E-2</v>
      </c>
      <c r="AR17" s="109">
        <v>3.7947999999999996E-2</v>
      </c>
      <c r="AS17" s="109">
        <v>-7.8660000000000119E-3</v>
      </c>
      <c r="AT17" s="111">
        <f>$AN$17/AQ17</f>
        <v>12.307285982450777</v>
      </c>
      <c r="AU17" s="111">
        <f t="shared" si="1"/>
        <v>5.585959734373354</v>
      </c>
      <c r="AV17" s="208">
        <f>tpc!G19</f>
        <v>36.5</v>
      </c>
      <c r="AW17" s="208" t="str">
        <f>tpc!H19</f>
        <v>3,65 x 10^7</v>
      </c>
      <c r="AX17" s="208" t="str">
        <f>tpc!I19</f>
        <v>3 x 10^7</v>
      </c>
      <c r="AY17" s="208" t="str">
        <f>tpc!J19</f>
        <v>2 x 10^7</v>
      </c>
      <c r="AZ17" s="208" t="str">
        <f>tpc!K19</f>
        <v>1 x 10^8</v>
      </c>
      <c r="BA17" s="208" t="str">
        <f>tpc!L19</f>
        <v>1 x 10^8</v>
      </c>
      <c r="BB17" s="208">
        <f>tpc!AE19</f>
        <v>6</v>
      </c>
      <c r="BC17" s="208">
        <f>tpc!AF19</f>
        <v>35</v>
      </c>
      <c r="BD17" s="208" t="str">
        <f>tpc!AG19</f>
        <v>1,8 x 10^8</v>
      </c>
      <c r="BE17" s="208" t="str">
        <f>tpc!AH19</f>
        <v>1,2 x 10^8</v>
      </c>
      <c r="BF17" s="208" t="str">
        <f>tpc!AI19</f>
        <v>5 x 10^8</v>
      </c>
      <c r="BG17" s="208" t="str">
        <f>tpc!AJ19</f>
        <v>7 x 10^8</v>
      </c>
      <c r="BH17" s="205">
        <v>6</v>
      </c>
      <c r="BI17" s="205" t="s">
        <v>16</v>
      </c>
      <c r="BJ17" s="309">
        <f>tpc!AW19</f>
        <v>4.5404034021671809</v>
      </c>
      <c r="BK17" s="310"/>
      <c r="BL17" s="309">
        <f>tpc!AY19</f>
        <v>7.3890756251918219</v>
      </c>
      <c r="BM17" s="310"/>
      <c r="BN17" s="309">
        <f>tpc!BA19</f>
        <v>4</v>
      </c>
      <c r="BO17" s="310"/>
      <c r="BP17" s="309">
        <f>tpc!BC19</f>
        <v>7.7315730683631747</v>
      </c>
      <c r="BQ17" s="310"/>
      <c r="BR17" s="309">
        <f>tpc!BE19</f>
        <v>8.1672268755754658</v>
      </c>
      <c r="BS17" s="310"/>
      <c r="BT17" s="309">
        <f>tpc!BG19</f>
        <v>8.7720340221751378</v>
      </c>
      <c r="BU17" s="310"/>
      <c r="BV17" s="315">
        <f>tpc!BI19</f>
        <v>3.1911696661959938</v>
      </c>
      <c r="BW17" s="315"/>
      <c r="BX17" s="315">
        <f>tpc!BK19</f>
        <v>0.77815125038364386</v>
      </c>
      <c r="BY17" s="315"/>
      <c r="BZ17" s="315">
        <f>tpc!BM19</f>
        <v>4.7720340221751378</v>
      </c>
      <c r="CA17" s="315"/>
    </row>
    <row r="18" spans="1:79" x14ac:dyDescent="0.3">
      <c r="A18" s="206"/>
      <c r="B18" s="206"/>
      <c r="C18" s="110">
        <v>2</v>
      </c>
      <c r="D18" s="110">
        <v>7.625</v>
      </c>
      <c r="E18" s="110">
        <v>7.75</v>
      </c>
      <c r="F18" s="110">
        <v>7.25</v>
      </c>
      <c r="G18" s="110">
        <v>7.25</v>
      </c>
      <c r="H18" s="110">
        <v>6.625</v>
      </c>
      <c r="I18" s="110">
        <v>5.5</v>
      </c>
      <c r="J18" s="110">
        <v>5.625</v>
      </c>
      <c r="K18" s="110">
        <v>5.625</v>
      </c>
      <c r="L18" s="110">
        <v>5.625</v>
      </c>
      <c r="M18" s="110">
        <v>5.625</v>
      </c>
      <c r="N18" s="110">
        <v>-2</v>
      </c>
      <c r="O18" s="120">
        <v>3.6666666666666665</v>
      </c>
      <c r="P18" s="110">
        <v>5</v>
      </c>
      <c r="Q18" s="110">
        <v>5.25</v>
      </c>
      <c r="R18" s="110">
        <v>6</v>
      </c>
      <c r="S18" s="110">
        <v>6</v>
      </c>
      <c r="T18" s="110">
        <v>6.25</v>
      </c>
      <c r="U18" s="110">
        <v>6.25</v>
      </c>
      <c r="V18" s="110">
        <v>6.25</v>
      </c>
      <c r="W18" s="110">
        <v>6.25</v>
      </c>
      <c r="X18" s="110">
        <f>pertumbuhan!AT20</f>
        <v>6.25</v>
      </c>
      <c r="Y18" s="110">
        <f>pertumbuhan!AU20</f>
        <v>2.75</v>
      </c>
      <c r="Z18" s="110">
        <v>5</v>
      </c>
      <c r="AA18" s="110">
        <v>6</v>
      </c>
      <c r="AB18" s="110">
        <v>7</v>
      </c>
      <c r="AC18" s="110">
        <v>7</v>
      </c>
      <c r="AD18" s="110">
        <v>6.5</v>
      </c>
      <c r="AE18" s="110">
        <v>7.5</v>
      </c>
      <c r="AF18" s="110">
        <v>8.5</v>
      </c>
      <c r="AG18" s="110">
        <v>9.5</v>
      </c>
      <c r="AH18" s="110">
        <v>9.5</v>
      </c>
      <c r="AI18" s="110">
        <v>9.5</v>
      </c>
      <c r="AJ18" s="109">
        <v>4.5</v>
      </c>
      <c r="AK18" s="109">
        <v>25.4</v>
      </c>
      <c r="AL18" s="109">
        <v>2.17</v>
      </c>
      <c r="AM18" s="115">
        <v>0.91456692913385818</v>
      </c>
      <c r="AN18" s="305"/>
      <c r="AO18" s="109">
        <v>0.18091000000000002</v>
      </c>
      <c r="AP18" s="109">
        <v>-0.38293599999999994</v>
      </c>
      <c r="AQ18" s="109">
        <v>5.3265999999999994E-2</v>
      </c>
      <c r="AR18" s="109">
        <v>5.6578000000000003E-2</v>
      </c>
      <c r="AS18" s="109">
        <v>3.3120000000000094E-3</v>
      </c>
      <c r="AT18" s="111">
        <f t="shared" ref="AT18:AT19" si="6">$AN$17/AQ18</f>
        <v>10.585476664288665</v>
      </c>
      <c r="AU18" s="111">
        <f t="shared" si="1"/>
        <v>3.1975326098483512</v>
      </c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09"/>
      <c r="BH18" s="206"/>
      <c r="BI18" s="206"/>
      <c r="BJ18" s="311"/>
      <c r="BK18" s="312"/>
      <c r="BL18" s="311"/>
      <c r="BM18" s="312"/>
      <c r="BN18" s="311"/>
      <c r="BO18" s="312"/>
      <c r="BP18" s="311"/>
      <c r="BQ18" s="312"/>
      <c r="BR18" s="311"/>
      <c r="BS18" s="312"/>
      <c r="BT18" s="311"/>
      <c r="BU18" s="312"/>
      <c r="BV18" s="315"/>
      <c r="BW18" s="315"/>
      <c r="BX18" s="315"/>
      <c r="BY18" s="315"/>
      <c r="BZ18" s="315"/>
      <c r="CA18" s="315"/>
    </row>
    <row r="19" spans="1:79" x14ac:dyDescent="0.3">
      <c r="A19" s="207"/>
      <c r="B19" s="207"/>
      <c r="C19" s="110">
        <v>3</v>
      </c>
      <c r="D19" s="110">
        <v>7.625</v>
      </c>
      <c r="E19" s="110">
        <v>7.5</v>
      </c>
      <c r="F19" s="110">
        <v>7.375</v>
      </c>
      <c r="G19" s="110">
        <v>7.375</v>
      </c>
      <c r="H19" s="110">
        <v>6.25</v>
      </c>
      <c r="I19" s="110">
        <v>5.375</v>
      </c>
      <c r="J19" s="110">
        <v>5.5</v>
      </c>
      <c r="K19" s="110">
        <v>5.5</v>
      </c>
      <c r="L19" s="110">
        <v>5.5</v>
      </c>
      <c r="M19" s="110">
        <v>5.5</v>
      </c>
      <c r="N19" s="110">
        <v>-2.125</v>
      </c>
      <c r="O19" s="120">
        <v>3.1666666666666665</v>
      </c>
      <c r="P19" s="110">
        <v>2.5</v>
      </c>
      <c r="Q19" s="110">
        <v>2.5</v>
      </c>
      <c r="R19" s="110">
        <v>2.75</v>
      </c>
      <c r="S19" s="110">
        <v>3.75</v>
      </c>
      <c r="T19" s="110">
        <v>3.75</v>
      </c>
      <c r="U19" s="110">
        <v>3.75</v>
      </c>
      <c r="V19" s="110">
        <v>3.75</v>
      </c>
      <c r="W19" s="110">
        <v>3.75</v>
      </c>
      <c r="X19" s="110">
        <f>pertumbuhan!AT21</f>
        <v>3.75</v>
      </c>
      <c r="Y19" s="110">
        <f>pertumbuhan!AU21</f>
        <v>0.5</v>
      </c>
      <c r="Z19" s="110">
        <v>5.666666666666667</v>
      </c>
      <c r="AA19" s="110">
        <v>5.5</v>
      </c>
      <c r="AB19" s="110">
        <v>6.5</v>
      </c>
      <c r="AC19" s="110">
        <v>7.5</v>
      </c>
      <c r="AD19" s="110">
        <v>8.5</v>
      </c>
      <c r="AE19" s="110">
        <v>9</v>
      </c>
      <c r="AF19" s="110">
        <v>9.5</v>
      </c>
      <c r="AG19" s="110">
        <v>10</v>
      </c>
      <c r="AH19" s="110">
        <v>9.5</v>
      </c>
      <c r="AI19" s="110">
        <v>9.5</v>
      </c>
      <c r="AJ19" s="109">
        <v>3.833333333333333</v>
      </c>
      <c r="AK19" s="109">
        <v>20.5</v>
      </c>
      <c r="AL19" s="109">
        <v>1.5300000000000011</v>
      </c>
      <c r="AM19" s="115">
        <v>0.92536585365853652</v>
      </c>
      <c r="AN19" s="305"/>
      <c r="AO19" s="109">
        <v>0.20944000000000002</v>
      </c>
      <c r="AP19" s="109">
        <v>-0.35440599999999994</v>
      </c>
      <c r="AQ19" s="109">
        <v>4.8711999999999991E-2</v>
      </c>
      <c r="AR19" s="109">
        <v>3.5463999999999996E-2</v>
      </c>
      <c r="AS19" s="109">
        <v>-1.3247999999999996E-2</v>
      </c>
      <c r="AT19" s="111">
        <f t="shared" si="6"/>
        <v>11.575094432583349</v>
      </c>
      <c r="AU19" s="111">
        <f t="shared" si="1"/>
        <v>5.9057071960297778</v>
      </c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07"/>
      <c r="BI19" s="207"/>
      <c r="BJ19" s="313"/>
      <c r="BK19" s="314"/>
      <c r="BL19" s="313"/>
      <c r="BM19" s="314"/>
      <c r="BN19" s="313"/>
      <c r="BO19" s="314"/>
      <c r="BP19" s="313"/>
      <c r="BQ19" s="314"/>
      <c r="BR19" s="313"/>
      <c r="BS19" s="314"/>
      <c r="BT19" s="313"/>
      <c r="BU19" s="314"/>
      <c r="BV19" s="315"/>
      <c r="BW19" s="315"/>
      <c r="BX19" s="315"/>
      <c r="BY19" s="315"/>
      <c r="BZ19" s="315"/>
      <c r="CA19" s="315"/>
    </row>
    <row r="20" spans="1:79" x14ac:dyDescent="0.3">
      <c r="A20" s="205">
        <v>7</v>
      </c>
      <c r="B20" s="205" t="s">
        <v>17</v>
      </c>
      <c r="C20" s="110">
        <v>1</v>
      </c>
      <c r="D20" s="110">
        <v>7.5</v>
      </c>
      <c r="E20" s="110">
        <v>7.5</v>
      </c>
      <c r="F20" s="110">
        <v>7.5</v>
      </c>
      <c r="G20" s="110">
        <v>7.5</v>
      </c>
      <c r="H20" s="110">
        <v>6.625</v>
      </c>
      <c r="I20" s="110">
        <v>5.5</v>
      </c>
      <c r="J20" s="110">
        <v>5.625</v>
      </c>
      <c r="K20" s="110">
        <v>5.625</v>
      </c>
      <c r="L20" s="110">
        <v>5.625</v>
      </c>
      <c r="M20" s="110">
        <v>5.625</v>
      </c>
      <c r="N20" s="110">
        <v>-1.875</v>
      </c>
      <c r="O20" s="120">
        <v>4</v>
      </c>
      <c r="P20" s="110">
        <v>4.25</v>
      </c>
      <c r="Q20" s="110">
        <v>4.75</v>
      </c>
      <c r="R20" s="110">
        <v>5.5</v>
      </c>
      <c r="S20" s="110">
        <v>5.75</v>
      </c>
      <c r="T20" s="110">
        <v>5.75</v>
      </c>
      <c r="U20" s="110">
        <v>6</v>
      </c>
      <c r="V20" s="110">
        <v>6</v>
      </c>
      <c r="W20" s="110">
        <v>6</v>
      </c>
      <c r="X20" s="110">
        <f>pertumbuhan!AT22</f>
        <v>6</v>
      </c>
      <c r="Y20" s="110">
        <f>pertumbuhan!AU22</f>
        <v>2</v>
      </c>
      <c r="Z20" s="110">
        <v>5.333333333333333</v>
      </c>
      <c r="AA20" s="110">
        <v>5.5</v>
      </c>
      <c r="AB20" s="110">
        <v>6</v>
      </c>
      <c r="AC20" s="110">
        <v>6.5</v>
      </c>
      <c r="AD20" s="110">
        <v>6.5</v>
      </c>
      <c r="AE20" s="110">
        <v>7</v>
      </c>
      <c r="AF20" s="110">
        <v>8</v>
      </c>
      <c r="AG20" s="110">
        <v>8</v>
      </c>
      <c r="AH20" s="110">
        <v>9.5</v>
      </c>
      <c r="AI20" s="110">
        <v>9.5</v>
      </c>
      <c r="AJ20" s="109">
        <v>4.166666666666667</v>
      </c>
      <c r="AK20" s="109">
        <v>21.82</v>
      </c>
      <c r="AL20" s="109">
        <v>1.8499999999999996</v>
      </c>
      <c r="AM20" s="115">
        <v>0.91521539871677349</v>
      </c>
      <c r="AN20" s="305">
        <f>Sheet12!K22</f>
        <v>0.35969800000000002</v>
      </c>
      <c r="AO20" s="109">
        <v>0.18154399999999998</v>
      </c>
      <c r="AP20" s="109">
        <v>-0.17815400000000003</v>
      </c>
      <c r="AQ20" s="109">
        <v>2.7598000000000001E-2</v>
      </c>
      <c r="AR20" s="109">
        <v>3.8776000000000005E-2</v>
      </c>
      <c r="AS20" s="109">
        <v>1.1178000000000004E-2</v>
      </c>
      <c r="AT20" s="111">
        <f>$AN$20/AQ20</f>
        <v>13.033480687006305</v>
      </c>
      <c r="AU20" s="111">
        <f t="shared" si="1"/>
        <v>4.6818650711780476</v>
      </c>
      <c r="AV20" s="208">
        <f>tpc!G22</f>
        <v>86.5</v>
      </c>
      <c r="AW20" s="208" t="str">
        <f>tpc!H22</f>
        <v>8,65 x 10^7</v>
      </c>
      <c r="AX20" s="208" t="str">
        <f>tpc!I22</f>
        <v>3,6 x 10^8</v>
      </c>
      <c r="AY20" s="208" t="str">
        <f>tpc!J22</f>
        <v>5 x 10^8</v>
      </c>
      <c r="AZ20" s="208" t="str">
        <f>tpc!K22</f>
        <v>1 x 10^8</v>
      </c>
      <c r="BA20" s="208" t="str">
        <f>tpc!L22</f>
        <v>3 x 10^8</v>
      </c>
      <c r="BB20" s="208">
        <f>tpc!AE22</f>
        <v>3</v>
      </c>
      <c r="BC20" s="208">
        <f>tpc!AF22</f>
        <v>55</v>
      </c>
      <c r="BD20" s="208" t="str">
        <f>tpc!AG22</f>
        <v>1,22 x 10^9</v>
      </c>
      <c r="BE20" s="208" t="str">
        <f>tpc!AH22</f>
        <v>6,4 x 10^8</v>
      </c>
      <c r="BF20" s="208" t="str">
        <f>tpc!AI22</f>
        <v>4 x 10^8</v>
      </c>
      <c r="BG20" s="208" t="str">
        <f>tpc!AJ22</f>
        <v>2 x 10^8</v>
      </c>
      <c r="BH20" s="205">
        <v>7</v>
      </c>
      <c r="BI20" s="205" t="s">
        <v>17</v>
      </c>
      <c r="BJ20" s="309">
        <f>tpc!AW22</f>
        <v>4.9306476967633479</v>
      </c>
      <c r="BK20" s="310"/>
      <c r="BL20" s="309">
        <f>tpc!AY22</f>
        <v>8.6276362525516532</v>
      </c>
      <c r="BM20" s="310"/>
      <c r="BN20" s="309">
        <f>tpc!BA22</f>
        <v>4.1505149978319906</v>
      </c>
      <c r="BO20" s="310"/>
      <c r="BP20" s="309">
        <f>tpc!BC22</f>
        <v>7.9385416283253258</v>
      </c>
      <c r="BQ20" s="310"/>
      <c r="BR20" s="309">
        <f>tpc!BE22</f>
        <v>8.946269902329318</v>
      </c>
      <c r="BS20" s="310"/>
      <c r="BT20" s="309">
        <f>tpc!BG22</f>
        <v>8.4515449934959719</v>
      </c>
      <c r="BU20" s="310"/>
      <c r="BV20" s="315">
        <f>tpc!BI22</f>
        <v>3.0078939315619779</v>
      </c>
      <c r="BW20" s="315"/>
      <c r="BX20" s="315">
        <f>tpc!BK22</f>
        <v>0.31863364977766473</v>
      </c>
      <c r="BY20" s="315"/>
      <c r="BZ20" s="315">
        <f>tpc!BM22</f>
        <v>4.3010299956639813</v>
      </c>
      <c r="CA20" s="315"/>
    </row>
    <row r="21" spans="1:79" x14ac:dyDescent="0.3">
      <c r="A21" s="206"/>
      <c r="B21" s="206"/>
      <c r="C21" s="110">
        <v>2</v>
      </c>
      <c r="D21" s="110">
        <v>7.625</v>
      </c>
      <c r="E21" s="110">
        <v>7.5</v>
      </c>
      <c r="F21" s="110">
        <v>7.375</v>
      </c>
      <c r="G21" s="110">
        <v>7.375</v>
      </c>
      <c r="H21" s="110">
        <v>6.375</v>
      </c>
      <c r="I21" s="110">
        <v>5.25</v>
      </c>
      <c r="J21" s="110">
        <v>5.25</v>
      </c>
      <c r="K21" s="110">
        <v>5.25</v>
      </c>
      <c r="L21" s="110">
        <v>5.25</v>
      </c>
      <c r="M21" s="110">
        <v>5.25</v>
      </c>
      <c r="N21" s="110">
        <v>-2.375</v>
      </c>
      <c r="O21" s="120">
        <v>4.166666666666667</v>
      </c>
      <c r="P21" s="110">
        <v>3</v>
      </c>
      <c r="Q21" s="110">
        <v>3.25</v>
      </c>
      <c r="R21" s="110">
        <v>3.75</v>
      </c>
      <c r="S21" s="110">
        <v>4.25</v>
      </c>
      <c r="T21" s="110">
        <v>4.25</v>
      </c>
      <c r="U21" s="110">
        <v>4.25</v>
      </c>
      <c r="V21" s="110">
        <v>4.25</v>
      </c>
      <c r="W21" s="110">
        <v>4.25</v>
      </c>
      <c r="X21" s="110">
        <f>pertumbuhan!AT23</f>
        <v>4.25</v>
      </c>
      <c r="Y21" s="110">
        <f>pertumbuhan!AU23</f>
        <v>0.5</v>
      </c>
      <c r="Z21" s="110">
        <v>5</v>
      </c>
      <c r="AA21" s="110">
        <v>5.5</v>
      </c>
      <c r="AB21" s="110">
        <v>6.5</v>
      </c>
      <c r="AC21" s="110">
        <v>7.5</v>
      </c>
      <c r="AD21" s="110">
        <v>8</v>
      </c>
      <c r="AE21" s="110">
        <v>9</v>
      </c>
      <c r="AF21" s="110">
        <v>9.5</v>
      </c>
      <c r="AG21" s="110">
        <v>10</v>
      </c>
      <c r="AH21" s="110">
        <v>12</v>
      </c>
      <c r="AI21" s="110">
        <v>12</v>
      </c>
      <c r="AJ21" s="109">
        <v>7</v>
      </c>
      <c r="AK21" s="109">
        <v>26.79</v>
      </c>
      <c r="AL21" s="109">
        <v>2.2300000000000004</v>
      </c>
      <c r="AM21" s="115">
        <v>0.91675998506905565</v>
      </c>
      <c r="AN21" s="305"/>
      <c r="AO21" s="109">
        <v>0.21324399999999999</v>
      </c>
      <c r="AP21" s="109">
        <v>-0.14645400000000003</v>
      </c>
      <c r="AQ21" s="109">
        <v>2.6355999999999997E-2</v>
      </c>
      <c r="AR21" s="109">
        <v>4.1259999999999991E-2</v>
      </c>
      <c r="AS21" s="109">
        <v>1.4903999999999994E-2</v>
      </c>
      <c r="AT21" s="111">
        <f t="shared" ref="AT21:AT22" si="7">$AN$20/AQ21</f>
        <v>13.647670359690395</v>
      </c>
      <c r="AU21" s="111">
        <f t="shared" si="1"/>
        <v>5.1682985942801754</v>
      </c>
      <c r="AV21" s="209"/>
      <c r="AW21" s="209"/>
      <c r="AX21" s="209"/>
      <c r="AY21" s="209"/>
      <c r="AZ21" s="209"/>
      <c r="BA21" s="209"/>
      <c r="BB21" s="209"/>
      <c r="BC21" s="209"/>
      <c r="BD21" s="209"/>
      <c r="BE21" s="209"/>
      <c r="BF21" s="209"/>
      <c r="BG21" s="209"/>
      <c r="BH21" s="206"/>
      <c r="BI21" s="206"/>
      <c r="BJ21" s="311"/>
      <c r="BK21" s="312"/>
      <c r="BL21" s="311"/>
      <c r="BM21" s="312"/>
      <c r="BN21" s="311"/>
      <c r="BO21" s="312"/>
      <c r="BP21" s="311"/>
      <c r="BQ21" s="312"/>
      <c r="BR21" s="311"/>
      <c r="BS21" s="312"/>
      <c r="BT21" s="311"/>
      <c r="BU21" s="312"/>
      <c r="BV21" s="315"/>
      <c r="BW21" s="315"/>
      <c r="BX21" s="315"/>
      <c r="BY21" s="315"/>
      <c r="BZ21" s="315"/>
      <c r="CA21" s="315"/>
    </row>
    <row r="22" spans="1:79" x14ac:dyDescent="0.3">
      <c r="A22" s="207"/>
      <c r="B22" s="207"/>
      <c r="C22" s="110">
        <v>3</v>
      </c>
      <c r="D22" s="110">
        <v>7.625</v>
      </c>
      <c r="E22" s="110">
        <v>7.75</v>
      </c>
      <c r="F22" s="110">
        <v>7.375</v>
      </c>
      <c r="G22" s="110">
        <v>7.375</v>
      </c>
      <c r="H22" s="110">
        <v>6.25</v>
      </c>
      <c r="I22" s="110">
        <v>5.5</v>
      </c>
      <c r="J22" s="110">
        <v>5.5</v>
      </c>
      <c r="K22" s="110">
        <v>5.375</v>
      </c>
      <c r="L22" s="110">
        <v>5.375</v>
      </c>
      <c r="M22" s="110">
        <v>5.375</v>
      </c>
      <c r="N22" s="110">
        <v>-2.25</v>
      </c>
      <c r="O22" s="120">
        <v>3.6666666666666665</v>
      </c>
      <c r="P22" s="110">
        <v>3.5</v>
      </c>
      <c r="Q22" s="110">
        <v>3.75</v>
      </c>
      <c r="R22" s="110">
        <v>4.5</v>
      </c>
      <c r="S22" s="110">
        <v>4.75</v>
      </c>
      <c r="T22" s="110">
        <v>4.75</v>
      </c>
      <c r="U22" s="110">
        <v>4.75</v>
      </c>
      <c r="V22" s="110">
        <v>4.75</v>
      </c>
      <c r="W22" s="110">
        <v>4.75</v>
      </c>
      <c r="X22" s="110">
        <f>pertumbuhan!AT24</f>
        <v>4.75</v>
      </c>
      <c r="Y22" s="110">
        <f>pertumbuhan!AU24</f>
        <v>1.25</v>
      </c>
      <c r="Z22" s="110">
        <v>5</v>
      </c>
      <c r="AA22" s="110">
        <v>6</v>
      </c>
      <c r="AB22" s="110">
        <v>7</v>
      </c>
      <c r="AC22" s="110">
        <v>8</v>
      </c>
      <c r="AD22" s="110">
        <v>8.5</v>
      </c>
      <c r="AE22" s="110">
        <v>9.5</v>
      </c>
      <c r="AF22" s="110">
        <v>10</v>
      </c>
      <c r="AG22" s="110">
        <v>10</v>
      </c>
      <c r="AH22" s="110">
        <v>10</v>
      </c>
      <c r="AI22" s="110">
        <v>10</v>
      </c>
      <c r="AJ22" s="109">
        <v>5</v>
      </c>
      <c r="AK22" s="109">
        <v>34.54</v>
      </c>
      <c r="AL22" s="109">
        <v>2.6899999999999995</v>
      </c>
      <c r="AM22" s="115">
        <v>0.92211928199189352</v>
      </c>
      <c r="AN22" s="305"/>
      <c r="AO22" s="109">
        <v>0.27918000000000004</v>
      </c>
      <c r="AP22" s="109">
        <v>-8.0517999999999978E-2</v>
      </c>
      <c r="AQ22" s="109">
        <v>4.6227999999999991E-2</v>
      </c>
      <c r="AR22" s="109">
        <v>5.6992000000000001E-2</v>
      </c>
      <c r="AS22" s="109">
        <v>1.076400000000001E-2</v>
      </c>
      <c r="AT22" s="111">
        <f t="shared" si="7"/>
        <v>7.7809552652072353</v>
      </c>
      <c r="AU22" s="111">
        <f t="shared" si="1"/>
        <v>4.8985822571588997</v>
      </c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07"/>
      <c r="BI22" s="207"/>
      <c r="BJ22" s="313"/>
      <c r="BK22" s="314"/>
      <c r="BL22" s="313"/>
      <c r="BM22" s="314"/>
      <c r="BN22" s="313"/>
      <c r="BO22" s="314"/>
      <c r="BP22" s="313"/>
      <c r="BQ22" s="314"/>
      <c r="BR22" s="313"/>
      <c r="BS22" s="314"/>
      <c r="BT22" s="313"/>
      <c r="BU22" s="314"/>
      <c r="BV22" s="315"/>
      <c r="BW22" s="315"/>
      <c r="BX22" s="315"/>
      <c r="BY22" s="315"/>
      <c r="BZ22" s="315"/>
      <c r="CA22" s="315"/>
    </row>
    <row r="23" spans="1:79" x14ac:dyDescent="0.3">
      <c r="A23" s="205">
        <v>8</v>
      </c>
      <c r="B23" s="205" t="s">
        <v>18</v>
      </c>
      <c r="C23" s="110">
        <v>1</v>
      </c>
      <c r="D23" s="110">
        <v>7.625</v>
      </c>
      <c r="E23" s="110">
        <v>7.5</v>
      </c>
      <c r="F23" s="110">
        <v>7.375</v>
      </c>
      <c r="G23" s="110">
        <v>7.375</v>
      </c>
      <c r="H23" s="110">
        <v>6.125</v>
      </c>
      <c r="I23" s="110">
        <v>5.625</v>
      </c>
      <c r="J23" s="110">
        <v>5.625</v>
      </c>
      <c r="K23" s="110">
        <v>5.625</v>
      </c>
      <c r="L23" s="110">
        <v>5.625</v>
      </c>
      <c r="M23" s="110">
        <v>5.625</v>
      </c>
      <c r="N23" s="110">
        <v>-2</v>
      </c>
      <c r="O23" s="120">
        <v>4.5</v>
      </c>
      <c r="P23" s="110">
        <v>4</v>
      </c>
      <c r="Q23" s="110">
        <v>4.5</v>
      </c>
      <c r="R23" s="110">
        <v>4.75</v>
      </c>
      <c r="S23" s="110">
        <v>5.25</v>
      </c>
      <c r="T23" s="110">
        <v>5.25</v>
      </c>
      <c r="U23" s="110">
        <v>5.25</v>
      </c>
      <c r="V23" s="110">
        <v>5.25</v>
      </c>
      <c r="W23" s="110">
        <v>5.25</v>
      </c>
      <c r="X23" s="110">
        <f>pertumbuhan!AT25</f>
        <v>5.25</v>
      </c>
      <c r="Y23" s="110">
        <f>pertumbuhan!AU25</f>
        <v>1.75</v>
      </c>
      <c r="Z23" s="110">
        <v>5.666666666666667</v>
      </c>
      <c r="AA23" s="110">
        <v>5</v>
      </c>
      <c r="AB23" s="110">
        <v>5.5</v>
      </c>
      <c r="AC23" s="110">
        <v>6.5</v>
      </c>
      <c r="AD23" s="110">
        <v>7</v>
      </c>
      <c r="AE23" s="110">
        <v>8</v>
      </c>
      <c r="AF23" s="110">
        <v>9</v>
      </c>
      <c r="AG23" s="110">
        <v>10</v>
      </c>
      <c r="AH23" s="110">
        <v>11</v>
      </c>
      <c r="AI23" s="110">
        <v>11</v>
      </c>
      <c r="AJ23" s="109">
        <v>5.333333333333333</v>
      </c>
      <c r="AK23" s="109">
        <v>17.95</v>
      </c>
      <c r="AL23" s="109">
        <v>1.5</v>
      </c>
      <c r="AM23" s="115">
        <v>0.91643454038997219</v>
      </c>
      <c r="AN23" s="305">
        <f>Sheet12!K25</f>
        <v>0.51249200000000006</v>
      </c>
      <c r="AO23" s="109">
        <v>0.42056199999999999</v>
      </c>
      <c r="AP23" s="109">
        <v>-9.1930000000000067E-2</v>
      </c>
      <c r="AQ23" s="109">
        <v>6.1132000000000006E-2</v>
      </c>
      <c r="AR23" s="109">
        <v>3.0495999999999999E-2</v>
      </c>
      <c r="AS23" s="109">
        <v>-3.0636000000000007E-2</v>
      </c>
      <c r="AT23" s="111">
        <f>$AN$23/AQ23</f>
        <v>8.3833671399594323</v>
      </c>
      <c r="AU23" s="111">
        <f t="shared" si="1"/>
        <v>13.790726652675762</v>
      </c>
      <c r="AV23" s="208">
        <f>tpc!G25</f>
        <v>2</v>
      </c>
      <c r="AW23" s="208" t="str">
        <f>tpc!H25</f>
        <v>0.2 x 10^7</v>
      </c>
      <c r="AX23" s="208">
        <f>tpc!I25</f>
        <v>0</v>
      </c>
      <c r="AY23" s="208">
        <f>tpc!J25</f>
        <v>0</v>
      </c>
      <c r="AZ23" s="208">
        <f>tpc!K25</f>
        <v>0</v>
      </c>
      <c r="BA23" s="208">
        <f>tpc!L25</f>
        <v>0</v>
      </c>
      <c r="BB23" s="208">
        <f>tpc!AE25</f>
        <v>0</v>
      </c>
      <c r="BC23" s="208">
        <f>tpc!AF25</f>
        <v>5</v>
      </c>
      <c r="BD23" s="208">
        <f>tpc!AG25</f>
        <v>0</v>
      </c>
      <c r="BE23" s="208" t="str">
        <f>tpc!AH25</f>
        <v>6 x 10^7</v>
      </c>
      <c r="BF23" s="208">
        <f>tpc!AI25</f>
        <v>0</v>
      </c>
      <c r="BG23" s="208">
        <f>tpc!AJ25</f>
        <v>0</v>
      </c>
      <c r="BH23" s="205">
        <v>8</v>
      </c>
      <c r="BI23" s="205" t="s">
        <v>18</v>
      </c>
      <c r="BJ23" s="309">
        <f>tpc!AW25</f>
        <v>3.3010299956639813</v>
      </c>
      <c r="BK23" s="310"/>
      <c r="BL23" s="309">
        <f>tpc!AY25</f>
        <v>0</v>
      </c>
      <c r="BM23" s="310"/>
      <c r="BN23" s="309">
        <f>tpc!BA25</f>
        <v>0</v>
      </c>
      <c r="BO23" s="310"/>
      <c r="BP23" s="309">
        <f>tpc!BC25</f>
        <v>7.1215190243431472</v>
      </c>
      <c r="BQ23" s="310"/>
      <c r="BR23" s="309">
        <f>tpc!BE25</f>
        <v>3.8890756251918219</v>
      </c>
      <c r="BS23" s="310"/>
      <c r="BT23" s="309">
        <f>tpc!BG25</f>
        <v>0</v>
      </c>
      <c r="BU23" s="310"/>
      <c r="BV23" s="315">
        <f>tpc!BI25</f>
        <v>3.820489028679166</v>
      </c>
      <c r="BW23" s="315"/>
      <c r="BX23" s="315">
        <f>tpc!BK25</f>
        <v>3.8890756251918219</v>
      </c>
      <c r="BY23" s="315"/>
      <c r="BZ23" s="315">
        <f>tpc!BM25</f>
        <v>0</v>
      </c>
      <c r="CA23" s="315"/>
    </row>
    <row r="24" spans="1:79" x14ac:dyDescent="0.3">
      <c r="A24" s="206"/>
      <c r="B24" s="206"/>
      <c r="C24" s="110">
        <v>2</v>
      </c>
      <c r="D24" s="110">
        <v>7.5</v>
      </c>
      <c r="E24" s="110">
        <v>7.5</v>
      </c>
      <c r="F24" s="110">
        <v>7.25</v>
      </c>
      <c r="G24" s="110">
        <v>7.25</v>
      </c>
      <c r="H24" s="110">
        <v>6</v>
      </c>
      <c r="I24" s="110">
        <v>5</v>
      </c>
      <c r="J24" s="110">
        <v>5</v>
      </c>
      <c r="K24" s="110">
        <v>5</v>
      </c>
      <c r="L24" s="110">
        <v>5</v>
      </c>
      <c r="M24" s="110">
        <v>5</v>
      </c>
      <c r="N24" s="110">
        <v>-2.5</v>
      </c>
      <c r="O24" s="120">
        <v>3.6666666666666665</v>
      </c>
      <c r="P24" s="110">
        <v>4.25</v>
      </c>
      <c r="Q24" s="110">
        <v>5</v>
      </c>
      <c r="R24" s="110">
        <v>5.75</v>
      </c>
      <c r="S24" s="110">
        <v>6</v>
      </c>
      <c r="T24" s="110">
        <v>6</v>
      </c>
      <c r="U24" s="110">
        <v>6</v>
      </c>
      <c r="V24" s="110">
        <v>6</v>
      </c>
      <c r="W24" s="110">
        <v>6</v>
      </c>
      <c r="X24" s="110">
        <f>pertumbuhan!AT26</f>
        <v>6</v>
      </c>
      <c r="Y24" s="110">
        <f>pertumbuhan!AU26</f>
        <v>2.5</v>
      </c>
      <c r="Z24" s="110">
        <v>5</v>
      </c>
      <c r="AA24" s="110">
        <v>5.5</v>
      </c>
      <c r="AB24" s="110">
        <v>5.5</v>
      </c>
      <c r="AC24" s="110">
        <v>6.5</v>
      </c>
      <c r="AD24" s="110">
        <v>7</v>
      </c>
      <c r="AE24" s="110">
        <v>8</v>
      </c>
      <c r="AF24" s="110">
        <v>9</v>
      </c>
      <c r="AG24" s="110">
        <v>9</v>
      </c>
      <c r="AH24" s="110">
        <v>10</v>
      </c>
      <c r="AI24" s="110">
        <v>10</v>
      </c>
      <c r="AJ24" s="109">
        <v>5</v>
      </c>
      <c r="AK24" s="109">
        <v>28.89</v>
      </c>
      <c r="AL24" s="109">
        <v>2.58</v>
      </c>
      <c r="AM24" s="115">
        <v>0.91069574247144347</v>
      </c>
      <c r="AN24" s="305"/>
      <c r="AO24" s="109">
        <v>0.50678600000000007</v>
      </c>
      <c r="AP24" s="109">
        <v>-5.7059999999999889E-3</v>
      </c>
      <c r="AQ24" s="109">
        <v>4.6227999999999991E-2</v>
      </c>
      <c r="AR24" s="109">
        <v>5.5335999999999996E-2</v>
      </c>
      <c r="AS24" s="109">
        <v>9.108000000000005E-3</v>
      </c>
      <c r="AT24" s="111">
        <f t="shared" ref="AT24:AT25" si="8">$AN$23/AQ24</f>
        <v>11.086181535000437</v>
      </c>
      <c r="AU24" s="111">
        <f t="shared" si="1"/>
        <v>9.1583417666618487</v>
      </c>
      <c r="AV24" s="209"/>
      <c r="AW24" s="209"/>
      <c r="AX24" s="209"/>
      <c r="AY24" s="209"/>
      <c r="AZ24" s="209"/>
      <c r="BA24" s="209"/>
      <c r="BB24" s="209"/>
      <c r="BC24" s="209"/>
      <c r="BD24" s="209"/>
      <c r="BE24" s="209"/>
      <c r="BF24" s="209"/>
      <c r="BG24" s="209"/>
      <c r="BH24" s="206"/>
      <c r="BI24" s="206"/>
      <c r="BJ24" s="311"/>
      <c r="BK24" s="312"/>
      <c r="BL24" s="311"/>
      <c r="BM24" s="312"/>
      <c r="BN24" s="311"/>
      <c r="BO24" s="312"/>
      <c r="BP24" s="311"/>
      <c r="BQ24" s="312"/>
      <c r="BR24" s="311"/>
      <c r="BS24" s="312"/>
      <c r="BT24" s="311"/>
      <c r="BU24" s="312"/>
      <c r="BV24" s="315"/>
      <c r="BW24" s="315"/>
      <c r="BX24" s="315"/>
      <c r="BY24" s="315"/>
      <c r="BZ24" s="315"/>
      <c r="CA24" s="315"/>
    </row>
    <row r="25" spans="1:79" x14ac:dyDescent="0.3">
      <c r="A25" s="207"/>
      <c r="B25" s="207"/>
      <c r="C25" s="110">
        <v>3</v>
      </c>
      <c r="D25" s="110">
        <v>7.625</v>
      </c>
      <c r="E25" s="110">
        <v>7.75</v>
      </c>
      <c r="F25" s="110">
        <v>7.25</v>
      </c>
      <c r="G25" s="110">
        <v>7.25</v>
      </c>
      <c r="H25" s="110">
        <v>6.125</v>
      </c>
      <c r="I25" s="110">
        <v>5.25</v>
      </c>
      <c r="J25" s="110">
        <v>5.25</v>
      </c>
      <c r="K25" s="110">
        <v>5.25</v>
      </c>
      <c r="L25" s="110">
        <v>5.25</v>
      </c>
      <c r="M25" s="110">
        <v>5.25</v>
      </c>
      <c r="N25" s="110">
        <v>-2.375</v>
      </c>
      <c r="O25" s="120">
        <v>5</v>
      </c>
      <c r="P25" s="110">
        <v>4.25</v>
      </c>
      <c r="Q25" s="110">
        <v>5.5</v>
      </c>
      <c r="R25" s="110">
        <v>6.25</v>
      </c>
      <c r="S25" s="110">
        <v>6.75</v>
      </c>
      <c r="T25" s="110">
        <v>6.75</v>
      </c>
      <c r="U25" s="110">
        <v>7</v>
      </c>
      <c r="V25" s="110">
        <v>7</v>
      </c>
      <c r="W25" s="110">
        <v>7</v>
      </c>
      <c r="X25" s="110">
        <f>pertumbuhan!AT27</f>
        <v>7</v>
      </c>
      <c r="Y25" s="110">
        <f>pertumbuhan!AU27</f>
        <v>2</v>
      </c>
      <c r="Z25" s="110">
        <v>5</v>
      </c>
      <c r="AA25" s="110">
        <v>6</v>
      </c>
      <c r="AB25" s="110">
        <v>6.5</v>
      </c>
      <c r="AC25" s="110">
        <v>7.5</v>
      </c>
      <c r="AD25" s="110">
        <v>7</v>
      </c>
      <c r="AE25" s="110">
        <v>8</v>
      </c>
      <c r="AF25" s="110">
        <v>9</v>
      </c>
      <c r="AG25" s="110">
        <v>10.5</v>
      </c>
      <c r="AH25" s="110">
        <v>11</v>
      </c>
      <c r="AI25" s="110">
        <v>11</v>
      </c>
      <c r="AJ25" s="109">
        <v>6</v>
      </c>
      <c r="AK25" s="109">
        <v>25.22</v>
      </c>
      <c r="AL25" s="109">
        <v>2.3200000000000003</v>
      </c>
      <c r="AM25" s="115">
        <v>0.90800951625693893</v>
      </c>
      <c r="AN25" s="305"/>
      <c r="AO25" s="109">
        <v>0.47571999999999998</v>
      </c>
      <c r="AP25" s="109">
        <v>-3.6772000000000082E-2</v>
      </c>
      <c r="AQ25" s="109">
        <v>3.091E-2</v>
      </c>
      <c r="AR25" s="109">
        <v>4.7469999999999998E-2</v>
      </c>
      <c r="AS25" s="109">
        <v>1.6559999999999998E-2</v>
      </c>
      <c r="AT25" s="111">
        <f t="shared" si="8"/>
        <v>16.580135878356522</v>
      </c>
      <c r="AU25" s="111">
        <f t="shared" si="1"/>
        <v>10.021487255108489</v>
      </c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07"/>
      <c r="BI25" s="207"/>
      <c r="BJ25" s="313"/>
      <c r="BK25" s="314"/>
      <c r="BL25" s="313"/>
      <c r="BM25" s="314"/>
      <c r="BN25" s="313"/>
      <c r="BO25" s="314"/>
      <c r="BP25" s="313"/>
      <c r="BQ25" s="314"/>
      <c r="BR25" s="313"/>
      <c r="BS25" s="314"/>
      <c r="BT25" s="313"/>
      <c r="BU25" s="314"/>
      <c r="BV25" s="315"/>
      <c r="BW25" s="315"/>
      <c r="BX25" s="315"/>
      <c r="BY25" s="315"/>
      <c r="BZ25" s="315"/>
      <c r="CA25" s="315"/>
    </row>
    <row r="26" spans="1:79" x14ac:dyDescent="0.3">
      <c r="A26" s="205">
        <v>9</v>
      </c>
      <c r="B26" s="205" t="s">
        <v>19</v>
      </c>
      <c r="C26" s="110">
        <v>1</v>
      </c>
      <c r="D26" s="110">
        <v>7.625</v>
      </c>
      <c r="E26" s="110">
        <v>7.75</v>
      </c>
      <c r="F26" s="110">
        <v>7.375</v>
      </c>
      <c r="G26" s="110">
        <v>7.375</v>
      </c>
      <c r="H26" s="110">
        <v>6</v>
      </c>
      <c r="I26" s="110">
        <v>4.75</v>
      </c>
      <c r="J26" s="110">
        <v>4.75</v>
      </c>
      <c r="K26" s="110">
        <v>4.75</v>
      </c>
      <c r="L26" s="110">
        <v>4.75</v>
      </c>
      <c r="M26" s="110">
        <v>4.75</v>
      </c>
      <c r="N26" s="110">
        <v>-2.875</v>
      </c>
      <c r="O26" s="120">
        <v>3.6666666666666665</v>
      </c>
      <c r="P26" s="110">
        <v>4.75</v>
      </c>
      <c r="Q26" s="110">
        <v>5.25</v>
      </c>
      <c r="R26" s="110">
        <v>6.5</v>
      </c>
      <c r="S26" s="110">
        <v>7</v>
      </c>
      <c r="T26" s="110">
        <v>7</v>
      </c>
      <c r="U26" s="110">
        <v>7</v>
      </c>
      <c r="V26" s="110">
        <v>7</v>
      </c>
      <c r="W26" s="110">
        <v>7</v>
      </c>
      <c r="X26" s="110">
        <f>pertumbuhan!AT28</f>
        <v>7</v>
      </c>
      <c r="Y26" s="110">
        <f>pertumbuhan!AU28</f>
        <v>2.5</v>
      </c>
      <c r="Z26" s="110">
        <v>5.666666666666667</v>
      </c>
      <c r="AA26" s="110">
        <v>6</v>
      </c>
      <c r="AB26" s="110">
        <v>6.5</v>
      </c>
      <c r="AC26" s="110">
        <v>7</v>
      </c>
      <c r="AD26" s="110">
        <v>7.5</v>
      </c>
      <c r="AE26" s="110">
        <v>8</v>
      </c>
      <c r="AF26" s="110">
        <v>8</v>
      </c>
      <c r="AG26" s="110">
        <v>9</v>
      </c>
      <c r="AH26" s="110">
        <v>9.5</v>
      </c>
      <c r="AI26" s="110">
        <v>9.5</v>
      </c>
      <c r="AJ26" s="109">
        <v>3.833333333333333</v>
      </c>
      <c r="AK26" s="109">
        <v>33.299999999999997</v>
      </c>
      <c r="AL26" s="109">
        <v>2.9000000000000004</v>
      </c>
      <c r="AM26" s="115">
        <v>0.91291291291291299</v>
      </c>
      <c r="AN26" s="305">
        <f>Sheet12!K28</f>
        <v>0.55940800000000002</v>
      </c>
      <c r="AO26" s="109">
        <v>0.27093800000000001</v>
      </c>
      <c r="AP26" s="109">
        <v>-0.28847</v>
      </c>
      <c r="AQ26" s="109">
        <v>3.712E-2</v>
      </c>
      <c r="AR26" s="109">
        <v>3.9604E-2</v>
      </c>
      <c r="AS26" s="109">
        <v>2.4840000000000001E-3</v>
      </c>
      <c r="AT26" s="111">
        <f>$AN$26/AQ26</f>
        <v>15.070258620689655</v>
      </c>
      <c r="AU26" s="111">
        <f t="shared" si="1"/>
        <v>6.8411776588223416</v>
      </c>
      <c r="AV26" s="208">
        <f>tpc!G28</f>
        <v>169</v>
      </c>
      <c r="AW26" s="208">
        <v>0</v>
      </c>
      <c r="AX26" s="208">
        <v>0</v>
      </c>
      <c r="AY26" s="208">
        <v>0</v>
      </c>
      <c r="AZ26" s="208">
        <f>tpc!K28</f>
        <v>0</v>
      </c>
      <c r="BA26" s="208">
        <f>tpc!L28</f>
        <v>0</v>
      </c>
      <c r="BB26" s="208">
        <f>tpc!AE28</f>
        <v>1</v>
      </c>
      <c r="BC26" s="208">
        <f>tpc!AF28</f>
        <v>11</v>
      </c>
      <c r="BD26" s="208" t="str">
        <f>tpc!AG28</f>
        <v>1 x 10^8</v>
      </c>
      <c r="BE26" s="208" t="str">
        <f>tpc!AH28</f>
        <v>5 x 10^7</v>
      </c>
      <c r="BF26" s="208">
        <v>0</v>
      </c>
      <c r="BG26" s="208" t="str">
        <f>tpc!AJ28</f>
        <v>1 x 10^8</v>
      </c>
      <c r="BH26" s="205">
        <v>9</v>
      </c>
      <c r="BI26" s="205" t="s">
        <v>19</v>
      </c>
      <c r="BJ26" s="309">
        <f>tpc!AW28</f>
        <v>1.1139433523068367</v>
      </c>
      <c r="BK26" s="310"/>
      <c r="BL26" s="309">
        <f>tpc!AY28</f>
        <v>0</v>
      </c>
      <c r="BM26" s="310"/>
      <c r="BN26" s="309">
        <f>tpc!BA28</f>
        <v>0</v>
      </c>
      <c r="BO26" s="310"/>
      <c r="BP26" s="309">
        <f>tpc!BC28</f>
        <v>6.9432453625862411</v>
      </c>
      <c r="BQ26" s="310"/>
      <c r="BR26" s="309">
        <f>tpc!BE28</f>
        <v>7.8494850021680094</v>
      </c>
      <c r="BS26" s="310"/>
      <c r="BT26" s="309">
        <f>tpc!BG28</f>
        <v>4</v>
      </c>
      <c r="BU26" s="310"/>
      <c r="BV26" s="315">
        <f>tpc!BI28</f>
        <v>5.8293020102794042</v>
      </c>
      <c r="BW26" s="315"/>
      <c r="BX26" s="315">
        <f>tpc!BK28</f>
        <v>7.8494850021680094</v>
      </c>
      <c r="BY26" s="315"/>
      <c r="BZ26" s="315">
        <f>tpc!BM28</f>
        <v>4</v>
      </c>
      <c r="CA26" s="315"/>
    </row>
    <row r="27" spans="1:79" x14ac:dyDescent="0.3">
      <c r="A27" s="206"/>
      <c r="B27" s="206"/>
      <c r="C27" s="110">
        <v>2</v>
      </c>
      <c r="D27" s="110">
        <v>7.5</v>
      </c>
      <c r="E27" s="110">
        <v>7.5</v>
      </c>
      <c r="F27" s="110">
        <v>7.375</v>
      </c>
      <c r="G27" s="110">
        <v>7.375</v>
      </c>
      <c r="H27" s="110">
        <v>6.125</v>
      </c>
      <c r="I27" s="110">
        <v>5.25</v>
      </c>
      <c r="J27" s="110">
        <v>5.25</v>
      </c>
      <c r="K27" s="110">
        <v>5.25</v>
      </c>
      <c r="L27" s="110">
        <v>5.25</v>
      </c>
      <c r="M27" s="110">
        <v>5.25</v>
      </c>
      <c r="N27" s="110">
        <v>-2.25</v>
      </c>
      <c r="O27" s="120">
        <v>3.6666666666666665</v>
      </c>
      <c r="P27" s="110">
        <v>4.75</v>
      </c>
      <c r="Q27" s="110">
        <v>5.25</v>
      </c>
      <c r="R27" s="110">
        <v>5.75</v>
      </c>
      <c r="S27" s="110">
        <v>5.75</v>
      </c>
      <c r="T27" s="110">
        <v>5.75</v>
      </c>
      <c r="U27" s="110">
        <v>5.75</v>
      </c>
      <c r="V27" s="110">
        <v>5.75</v>
      </c>
      <c r="W27" s="110">
        <v>5.75</v>
      </c>
      <c r="X27" s="110">
        <f>pertumbuhan!AT29</f>
        <v>5.75</v>
      </c>
      <c r="Y27" s="110">
        <f>pertumbuhan!AU29</f>
        <v>2.25</v>
      </c>
      <c r="Z27" s="110">
        <v>5</v>
      </c>
      <c r="AA27" s="110">
        <v>6</v>
      </c>
      <c r="AB27" s="110">
        <v>7</v>
      </c>
      <c r="AC27" s="110">
        <v>7</v>
      </c>
      <c r="AD27" s="110">
        <v>7</v>
      </c>
      <c r="AE27" s="110">
        <v>7.5</v>
      </c>
      <c r="AF27" s="110">
        <v>8.5</v>
      </c>
      <c r="AG27" s="110">
        <v>8.5</v>
      </c>
      <c r="AH27" s="110">
        <v>10</v>
      </c>
      <c r="AI27" s="110">
        <v>10</v>
      </c>
      <c r="AJ27" s="109">
        <v>5</v>
      </c>
      <c r="AK27" s="109">
        <v>18.41</v>
      </c>
      <c r="AL27" s="109">
        <v>2.2300000000000004</v>
      </c>
      <c r="AM27" s="115">
        <v>0.87887017925040734</v>
      </c>
      <c r="AN27" s="305"/>
      <c r="AO27" s="109">
        <v>0.30136999999999997</v>
      </c>
      <c r="AP27" s="109">
        <v>-0.25803800000000005</v>
      </c>
      <c r="AQ27" s="109">
        <v>1.8903999999999997E-2</v>
      </c>
      <c r="AR27" s="109">
        <v>6.4443999999999987E-2</v>
      </c>
      <c r="AS27" s="109">
        <v>4.553999999999999E-2</v>
      </c>
      <c r="AT27" s="111">
        <f t="shared" ref="AT27:AT28" si="9">$AN$26/AQ27</f>
        <v>29.59204401184935</v>
      </c>
      <c r="AU27" s="111">
        <f t="shared" si="1"/>
        <v>4.6764632859536963</v>
      </c>
      <c r="AV27" s="209"/>
      <c r="AW27" s="209"/>
      <c r="AX27" s="209"/>
      <c r="AY27" s="209"/>
      <c r="AZ27" s="209"/>
      <c r="BA27" s="209"/>
      <c r="BB27" s="209"/>
      <c r="BC27" s="209"/>
      <c r="BD27" s="209"/>
      <c r="BE27" s="209"/>
      <c r="BF27" s="209"/>
      <c r="BG27" s="209"/>
      <c r="BH27" s="206"/>
      <c r="BI27" s="206"/>
      <c r="BJ27" s="311"/>
      <c r="BK27" s="312"/>
      <c r="BL27" s="311"/>
      <c r="BM27" s="312"/>
      <c r="BN27" s="311"/>
      <c r="BO27" s="312"/>
      <c r="BP27" s="311"/>
      <c r="BQ27" s="312"/>
      <c r="BR27" s="311"/>
      <c r="BS27" s="312"/>
      <c r="BT27" s="311"/>
      <c r="BU27" s="312"/>
      <c r="BV27" s="315"/>
      <c r="BW27" s="315"/>
      <c r="BX27" s="315"/>
      <c r="BY27" s="315"/>
      <c r="BZ27" s="315"/>
      <c r="CA27" s="315"/>
    </row>
    <row r="28" spans="1:79" x14ac:dyDescent="0.3">
      <c r="A28" s="207"/>
      <c r="B28" s="207"/>
      <c r="C28" s="110">
        <v>3</v>
      </c>
      <c r="D28" s="110">
        <v>7.625</v>
      </c>
      <c r="E28" s="110">
        <v>7.5</v>
      </c>
      <c r="F28" s="110">
        <v>7.375</v>
      </c>
      <c r="G28" s="110">
        <v>7.375</v>
      </c>
      <c r="H28" s="110">
        <v>6.25</v>
      </c>
      <c r="I28" s="110">
        <v>5.25</v>
      </c>
      <c r="J28" s="110">
        <v>5.25</v>
      </c>
      <c r="K28" s="110">
        <v>5.25</v>
      </c>
      <c r="L28" s="110">
        <v>5.25</v>
      </c>
      <c r="M28" s="110">
        <v>5.25</v>
      </c>
      <c r="N28" s="110">
        <v>-2.375</v>
      </c>
      <c r="O28" s="120">
        <v>3</v>
      </c>
      <c r="P28" s="110">
        <v>3.75</v>
      </c>
      <c r="Q28" s="110">
        <v>4.5</v>
      </c>
      <c r="R28" s="110">
        <v>5.25</v>
      </c>
      <c r="S28" s="110">
        <v>5.25</v>
      </c>
      <c r="T28" s="110">
        <v>5.25</v>
      </c>
      <c r="U28" s="110">
        <v>5.25</v>
      </c>
      <c r="V28" s="110">
        <v>5.25</v>
      </c>
      <c r="W28" s="110">
        <v>5.25</v>
      </c>
      <c r="X28" s="110">
        <f>pertumbuhan!AT30</f>
        <v>5.25</v>
      </c>
      <c r="Y28" s="110">
        <f>pertumbuhan!AU30</f>
        <v>2.25</v>
      </c>
      <c r="Z28" s="110">
        <v>5</v>
      </c>
      <c r="AA28" s="110">
        <v>5.5</v>
      </c>
      <c r="AB28" s="110">
        <v>6.5</v>
      </c>
      <c r="AC28" s="110">
        <v>7.5</v>
      </c>
      <c r="AD28" s="110">
        <v>7</v>
      </c>
      <c r="AE28" s="110">
        <v>8</v>
      </c>
      <c r="AF28" s="110">
        <v>8.5</v>
      </c>
      <c r="AG28" s="110">
        <v>9.5</v>
      </c>
      <c r="AH28" s="110">
        <v>9.5</v>
      </c>
      <c r="AI28" s="110">
        <v>9.5</v>
      </c>
      <c r="AJ28" s="109">
        <v>4.5</v>
      </c>
      <c r="AK28" s="109">
        <v>28.14</v>
      </c>
      <c r="AL28" s="109">
        <v>1.9800000000000004</v>
      </c>
      <c r="AM28" s="115">
        <v>0.92963752665245203</v>
      </c>
      <c r="AN28" s="305"/>
      <c r="AO28" s="109">
        <v>0.419294</v>
      </c>
      <c r="AP28" s="109">
        <v>-0.14011400000000002</v>
      </c>
      <c r="AQ28" s="109">
        <v>3.5877999999999993E-2</v>
      </c>
      <c r="AR28" s="109">
        <v>4.0017999999999998E-2</v>
      </c>
      <c r="AS28" s="109">
        <v>4.1400000000000048E-3</v>
      </c>
      <c r="AT28" s="109">
        <f t="shared" si="9"/>
        <v>15.591950498912986</v>
      </c>
      <c r="AU28" s="109">
        <f t="shared" si="1"/>
        <v>10.477635064221101</v>
      </c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07"/>
      <c r="BI28" s="207"/>
      <c r="BJ28" s="313"/>
      <c r="BK28" s="314"/>
      <c r="BL28" s="313"/>
      <c r="BM28" s="314"/>
      <c r="BN28" s="313"/>
      <c r="BO28" s="314"/>
      <c r="BP28" s="313"/>
      <c r="BQ28" s="314"/>
      <c r="BR28" s="313"/>
      <c r="BS28" s="314"/>
      <c r="BT28" s="313"/>
      <c r="BU28" s="314"/>
      <c r="BV28" s="315"/>
      <c r="BW28" s="315"/>
      <c r="BX28" s="315"/>
      <c r="BY28" s="315"/>
      <c r="BZ28" s="315"/>
      <c r="CA28" s="315"/>
    </row>
    <row r="29" spans="1:79" x14ac:dyDescent="0.3">
      <c r="B29" s="119" t="s">
        <v>177</v>
      </c>
      <c r="C29" s="119" t="s">
        <v>177</v>
      </c>
      <c r="D29" s="96">
        <f>AVERAGE(_xlfn.ANCHORARRAY(D2))</f>
        <v>8.018518518518519</v>
      </c>
      <c r="E29" s="96">
        <f t="shared" ref="E29:O29" si="10">AVERAGE(_xlfn.ANCHORARRAY(E2))</f>
        <v>8.3333333333333339</v>
      </c>
      <c r="F29" s="96">
        <f t="shared" si="10"/>
        <v>8.1018518518518512</v>
      </c>
      <c r="G29" s="96">
        <f t="shared" si="10"/>
        <v>8.0925925925925934</v>
      </c>
      <c r="H29" s="96">
        <f t="shared" si="10"/>
        <v>7.4444444444444446</v>
      </c>
      <c r="I29" s="96">
        <f t="shared" si="10"/>
        <v>6.8935185185185182</v>
      </c>
      <c r="J29" s="96">
        <f t="shared" si="10"/>
        <v>6.5046296296296298</v>
      </c>
      <c r="K29" s="96">
        <f t="shared" si="10"/>
        <v>6.2731481481481479</v>
      </c>
      <c r="L29" s="96">
        <f t="shared" si="10"/>
        <v>6.2638888888888893</v>
      </c>
      <c r="M29" s="96">
        <f t="shared" si="10"/>
        <v>6.2453703703703702</v>
      </c>
      <c r="N29" s="96">
        <v>-1.7731481481481481</v>
      </c>
      <c r="O29" s="96">
        <f t="shared" si="10"/>
        <v>3.9197530864197541</v>
      </c>
      <c r="P29" s="96">
        <f t="shared" ref="P29:V29" si="11">AVERAGE(_xlfn.ANCHORARRAY(P2))</f>
        <v>4.0925925925925926</v>
      </c>
      <c r="Q29" s="96">
        <f t="shared" si="11"/>
        <v>4.5555555555555554</v>
      </c>
      <c r="R29" s="96">
        <f t="shared" si="11"/>
        <v>5.1944444444444446</v>
      </c>
      <c r="S29" s="96">
        <f t="shared" si="11"/>
        <v>5.7777777777777777</v>
      </c>
      <c r="T29" s="96">
        <f t="shared" si="11"/>
        <v>5.8703703703703702</v>
      </c>
      <c r="U29" s="96">
        <f t="shared" si="11"/>
        <v>5.8981481481481479</v>
      </c>
      <c r="V29" s="96">
        <f t="shared" si="11"/>
        <v>5.9259259259259256</v>
      </c>
      <c r="W29" s="96">
        <f t="shared" ref="W29:X29" si="12">AVERAGE(_xlfn.ANCHORARRAY(W2))</f>
        <v>5.9351851851851851</v>
      </c>
      <c r="X29" s="96">
        <f t="shared" si="12"/>
        <v>4.5</v>
      </c>
      <c r="Y29" s="110">
        <f>pertumbuhan!AU31</f>
        <v>2.2314814814814814</v>
      </c>
      <c r="Z29" s="96">
        <f t="shared" ref="Z29:AI29" si="13">AVERAGE(_xlfn.ANCHORARRAY(Z2))</f>
        <v>5.19753086419753</v>
      </c>
      <c r="AA29" s="96">
        <f t="shared" si="13"/>
        <v>5.666666666666667</v>
      </c>
      <c r="AB29" s="96">
        <f t="shared" si="13"/>
        <v>6.3703703703703702</v>
      </c>
      <c r="AC29" s="96">
        <f t="shared" si="13"/>
        <v>6.7962962962962967</v>
      </c>
      <c r="AD29" s="96">
        <f t="shared" si="13"/>
        <v>6.9444444444444446</v>
      </c>
      <c r="AE29" s="96">
        <f t="shared" si="13"/>
        <v>7.4814814814814818</v>
      </c>
      <c r="AF29" s="96">
        <f t="shared" si="13"/>
        <v>7.9074074074074074</v>
      </c>
      <c r="AG29" s="96">
        <f t="shared" si="13"/>
        <v>8.2777777777777786</v>
      </c>
      <c r="AH29" s="96">
        <f t="shared" si="13"/>
        <v>8.6666666666666661</v>
      </c>
      <c r="AI29" s="96">
        <f t="shared" si="13"/>
        <v>8.518518518518519</v>
      </c>
      <c r="AJ29" s="96">
        <f t="shared" ref="AJ29" si="14">AVERAGE(_xlfn.ANCHORARRAY(AJ2))</f>
        <v>3.3209876543209873</v>
      </c>
      <c r="AK29" s="97">
        <f t="shared" ref="AK29:AN29" si="15">AVERAGE(_xlfn.ANCHORARRAY(AK2))</f>
        <v>19.448518518518519</v>
      </c>
      <c r="AL29" s="97">
        <f t="shared" si="15"/>
        <v>1.7774074074074078</v>
      </c>
      <c r="AM29" s="97">
        <f t="shared" si="15"/>
        <v>0.8928380458964581</v>
      </c>
      <c r="AN29" s="97">
        <f t="shared" si="15"/>
        <v>0.13019</v>
      </c>
      <c r="AO29" s="97">
        <f t="shared" ref="AO29" si="16">AVERAGE(_xlfn.ANCHORARRAY(AO2))</f>
        <v>0.26943518518518517</v>
      </c>
      <c r="AP29" s="116">
        <v>-0.13844681481481483</v>
      </c>
      <c r="AQ29" s="97">
        <f t="shared" ref="AQ29:AR29" si="17">AVERAGE(_xlfn.ANCHORARRAY(AQ2))</f>
        <v>4.1720000000000007E-2</v>
      </c>
      <c r="AR29" s="97">
        <f t="shared" si="17"/>
        <v>4.4802000000000002E-2</v>
      </c>
      <c r="AS29" s="116">
        <v>3.0820000000000005E-3</v>
      </c>
      <c r="AT29" s="116">
        <f>AVERAGE(AT2:AT28)</f>
        <v>10.347911099924559</v>
      </c>
      <c r="AU29" s="116">
        <f>AVERAGE(AU2:AU28)</f>
        <v>6.2966654599143075</v>
      </c>
      <c r="BG29" s="116" t="s">
        <v>177</v>
      </c>
      <c r="BH29" s="118"/>
      <c r="BI29" s="119" t="s">
        <v>177</v>
      </c>
      <c r="BJ29" s="117">
        <f>AVERAGE(BJ2:BK28)</f>
        <v>3.9582055029741889</v>
      </c>
      <c r="BK29" s="117"/>
      <c r="BL29" s="117">
        <f>AVERAGE(BL2:BM28)</f>
        <v>6.0184677762620566</v>
      </c>
      <c r="BM29" s="117"/>
      <c r="BN29" s="117">
        <f>AVERAGE(BN2:BO28)</f>
        <v>3.2240790975270528</v>
      </c>
      <c r="BO29" s="117"/>
      <c r="BP29" s="117">
        <f>AVERAGE(BP2:BQ28)</f>
        <v>7.3339045008101813</v>
      </c>
      <c r="BQ29" s="117"/>
      <c r="BR29" s="117">
        <f>AVERAGE(BR2:BS28)</f>
        <v>7.8060951339656732</v>
      </c>
      <c r="BS29" s="117"/>
      <c r="BT29" s="117">
        <f>AVERAGE(BT2:BU28)</f>
        <v>7.2638805275322831</v>
      </c>
      <c r="BU29" s="117"/>
      <c r="BV29" s="117">
        <f>AVERAGE(BV2:BW28)</f>
        <v>3.3756989978359919</v>
      </c>
      <c r="BW29" s="117"/>
      <c r="BX29" s="117">
        <f>AVERAGE(BX2:BY28)</f>
        <v>1.7876273577036155</v>
      </c>
      <c r="BY29" s="117"/>
      <c r="BZ29" s="117">
        <f>AVERAGE(BZ2:CA28)</f>
        <v>4.0398014300052303</v>
      </c>
    </row>
    <row r="30" spans="1:79" x14ac:dyDescent="0.3">
      <c r="B30" s="119" t="s">
        <v>178</v>
      </c>
      <c r="C30" s="119" t="s">
        <v>178</v>
      </c>
      <c r="D30" s="96">
        <f>_xlfn.STDEV.S(_xlfn.ANCHORARRAY(D2))</f>
        <v>0.75455643467232647</v>
      </c>
      <c r="E30" s="96">
        <f t="shared" ref="E30:O30" si="18">_xlfn.STDEV.S(_xlfn.ANCHORARRAY(E2))</f>
        <v>1.0629241234950368</v>
      </c>
      <c r="F30" s="96">
        <f t="shared" si="18"/>
        <v>0.9526260749876827</v>
      </c>
      <c r="G30" s="96">
        <f t="shared" si="18"/>
        <v>0.94346983398269069</v>
      </c>
      <c r="H30" s="96">
        <f t="shared" si="18"/>
        <v>1.4852371821293358</v>
      </c>
      <c r="I30" s="96">
        <f t="shared" si="18"/>
        <v>1.8981594398941453</v>
      </c>
      <c r="J30" s="96">
        <f t="shared" si="18"/>
        <v>1.4661572784807793</v>
      </c>
      <c r="K30" s="96">
        <f t="shared" si="18"/>
        <v>1.2780680643877995</v>
      </c>
      <c r="L30" s="96">
        <f t="shared" si="18"/>
        <v>1.2611680585056357</v>
      </c>
      <c r="M30" s="96">
        <f t="shared" si="18"/>
        <v>1.2308540858390897</v>
      </c>
      <c r="N30" s="96">
        <v>0.73301032124665955</v>
      </c>
      <c r="O30" s="96">
        <f t="shared" si="18"/>
        <v>0.48342256110597276</v>
      </c>
      <c r="P30" s="96">
        <f t="shared" ref="P30:V30" si="19">_xlfn.STDEV.S(_xlfn.ANCHORARRAY(P2))</f>
        <v>0.86920650194297533</v>
      </c>
      <c r="Q30" s="96">
        <f t="shared" si="19"/>
        <v>0.99356906512807941</v>
      </c>
      <c r="R30" s="96">
        <f t="shared" si="19"/>
        <v>1.1484381813620859</v>
      </c>
      <c r="S30" s="96">
        <f t="shared" si="19"/>
        <v>1.1230396024708778</v>
      </c>
      <c r="T30" s="96">
        <f t="shared" si="19"/>
        <v>1.1145246709540542</v>
      </c>
      <c r="U30" s="96">
        <f t="shared" si="19"/>
        <v>1.1164402117618057</v>
      </c>
      <c r="V30" s="96">
        <f t="shared" si="19"/>
        <v>1.1262062226077671</v>
      </c>
      <c r="W30" s="96">
        <f t="shared" ref="W30" si="20">_xlfn.STDEV.S(_xlfn.ANCHORARRAY(W2))</f>
        <v>1.1342410894526995</v>
      </c>
      <c r="X30" s="96">
        <f>_xlfn.STDEV.S(X2:X28)</f>
        <v>1.1342410894526995</v>
      </c>
      <c r="Y30" s="110">
        <f>pertumbuhan!AU32</f>
        <v>1.0740065309345321</v>
      </c>
      <c r="Z30" s="96">
        <f t="shared" ref="Z30:AH30" si="21">_xlfn.STDEV.S(_xlfn.ANCHORARRAY(Z2))</f>
        <v>0.29611818008164492</v>
      </c>
      <c r="AA30" s="96">
        <f t="shared" si="21"/>
        <v>0.39223227027636792</v>
      </c>
      <c r="AB30" s="96">
        <f t="shared" si="21"/>
        <v>0.52974218316722788</v>
      </c>
      <c r="AC30" s="96">
        <f t="shared" si="21"/>
        <v>0.75011869905906225</v>
      </c>
      <c r="AD30" s="96">
        <f t="shared" si="21"/>
        <v>0.96409915438567961</v>
      </c>
      <c r="AE30" s="96">
        <f t="shared" si="21"/>
        <v>1.1391754903090192</v>
      </c>
      <c r="AF30" s="96">
        <f t="shared" si="21"/>
        <v>1.2862963906341349</v>
      </c>
      <c r="AG30" s="96">
        <f t="shared" si="21"/>
        <v>1.8151781716602362</v>
      </c>
      <c r="AH30" s="96">
        <f t="shared" si="21"/>
        <v>2.2532028485964322</v>
      </c>
      <c r="AI30" s="96">
        <f>_xlfn.STDEV.S(AI2:AI28)</f>
        <v>2.4237664645431232</v>
      </c>
      <c r="AJ30" s="96">
        <f t="shared" ref="AJ30" si="22">_xlfn.STDEV.S(_xlfn.ANCHORARRAY(AJ2))</f>
        <v>2.4249089884789141</v>
      </c>
      <c r="AK30" s="97">
        <f>_xlfn.STDEV.S(AK2:AK28)</f>
        <v>10.416524484499723</v>
      </c>
      <c r="AL30" s="97">
        <f t="shared" ref="AL30:AN30" si="23">_xlfn.STDEV.S(AL2:AL28)</f>
        <v>0.74543014217704984</v>
      </c>
      <c r="AM30" s="97">
        <f t="shared" si="23"/>
        <v>3.6997507881501787E-2</v>
      </c>
      <c r="AN30" s="97">
        <f t="shared" si="23"/>
        <v>0.15737190348343644</v>
      </c>
      <c r="AO30" s="97">
        <f t="shared" ref="AO30" si="24">_xlfn.STDEV.S(AO2:AO28)</f>
        <v>0.10382648441474805</v>
      </c>
      <c r="AP30" s="116">
        <v>0.17486699849908721</v>
      </c>
      <c r="AQ30" s="97">
        <f t="shared" ref="AQ30:AR30" si="25">_xlfn.STDEV.S(AQ2:AQ28)</f>
        <v>1.0165775841594112E-2</v>
      </c>
      <c r="AR30" s="97">
        <f t="shared" si="25"/>
        <v>1.0203963573797419E-2</v>
      </c>
      <c r="AS30" s="116">
        <v>1.5723337696166555E-2</v>
      </c>
      <c r="AT30" s="116">
        <f>_xlfn.STDEV.S(AT2:AT28)</f>
        <v>5.3410746173299408</v>
      </c>
      <c r="AU30" s="116">
        <f>_xlfn.STDEV.S(AU2:AU28)</f>
        <v>2.87165719369127</v>
      </c>
      <c r="BG30" s="116" t="s">
        <v>178</v>
      </c>
      <c r="BH30" s="118"/>
      <c r="BI30" s="119" t="s">
        <v>178</v>
      </c>
      <c r="BJ30" s="117">
        <f>_xlfn.STDEV.S(BJ2:BK28)</f>
        <v>1.1944570371826413</v>
      </c>
      <c r="BK30" s="117"/>
      <c r="BL30" s="117">
        <f>_xlfn.STDEV.S(BL2:BM28)</f>
        <v>3.431847210138959</v>
      </c>
      <c r="BM30" s="117"/>
      <c r="BN30" s="117">
        <f>_xlfn.STDEV.S(BN2:BO28)</f>
        <v>1.8308593945038327</v>
      </c>
      <c r="BO30" s="117"/>
      <c r="BP30" s="117">
        <f>_xlfn.STDEV.S(BP2:BQ28)</f>
        <v>0.65142508696430235</v>
      </c>
      <c r="BQ30" s="117"/>
      <c r="BR30" s="117">
        <f>_xlfn.STDEV.S(BR2:BS28)</f>
        <v>1.5263318847886593</v>
      </c>
      <c r="BS30" s="117"/>
      <c r="BT30" s="117">
        <f>_xlfn.STDEV.S(BT2:BU28)</f>
        <v>3.1651101276764204</v>
      </c>
      <c r="BU30" s="117"/>
      <c r="BV30" s="117">
        <f>_xlfn.STDEV.S(BV2:BW28)</f>
        <v>1.278020126524779</v>
      </c>
      <c r="BW30" s="117"/>
      <c r="BX30" s="117">
        <f>_xlfn.STDEV.S(BX2:BY28)</f>
        <v>2.5451671073520217</v>
      </c>
      <c r="BY30" s="117"/>
      <c r="BZ30" s="117">
        <f>_xlfn.STDEV.S(BZ2:CA28)</f>
        <v>1.5783540362167869</v>
      </c>
    </row>
    <row r="31" spans="1:79" x14ac:dyDescent="0.3">
      <c r="BG31" s="116"/>
      <c r="BH31" s="116"/>
      <c r="BI31" s="116"/>
      <c r="BJ31" s="113" t="s">
        <v>274</v>
      </c>
      <c r="BL31" s="113" t="s">
        <v>275</v>
      </c>
      <c r="BN31" s="113" t="s">
        <v>276</v>
      </c>
      <c r="BP31" s="113" t="s">
        <v>184</v>
      </c>
      <c r="BR31" s="113" t="s">
        <v>185</v>
      </c>
      <c r="BT31" s="113" t="s">
        <v>186</v>
      </c>
      <c r="BV31" s="113" t="s">
        <v>187</v>
      </c>
      <c r="BX31" s="113" t="s">
        <v>188</v>
      </c>
      <c r="BZ31" s="113" t="s">
        <v>189</v>
      </c>
    </row>
    <row r="33" spans="1:41" ht="46.8" x14ac:dyDescent="0.3">
      <c r="A33" s="162" t="s">
        <v>0</v>
      </c>
      <c r="B33" s="162" t="s">
        <v>1</v>
      </c>
      <c r="C33" s="162" t="s">
        <v>2</v>
      </c>
      <c r="D33" s="110" t="s">
        <v>193</v>
      </c>
      <c r="E33" s="110" t="s">
        <v>208</v>
      </c>
      <c r="F33" s="110" t="s">
        <v>209</v>
      </c>
      <c r="G33" s="110" t="s">
        <v>210</v>
      </c>
      <c r="H33" s="110" t="s">
        <v>211</v>
      </c>
      <c r="I33" s="110" t="s">
        <v>212</v>
      </c>
      <c r="J33" s="110" t="s">
        <v>213</v>
      </c>
      <c r="K33" s="110" t="s">
        <v>214</v>
      </c>
      <c r="L33" s="110" t="s">
        <v>215</v>
      </c>
      <c r="M33" s="110" t="s">
        <v>194</v>
      </c>
      <c r="N33" s="162" t="s">
        <v>190</v>
      </c>
      <c r="O33" s="96" t="s">
        <v>1</v>
      </c>
      <c r="P33" s="110">
        <v>0</v>
      </c>
      <c r="Q33" s="110">
        <v>3</v>
      </c>
      <c r="R33" s="110">
        <v>5</v>
      </c>
      <c r="S33" s="110">
        <v>7</v>
      </c>
      <c r="T33" s="110">
        <v>9</v>
      </c>
      <c r="U33" s="110">
        <v>11</v>
      </c>
      <c r="V33" s="110">
        <v>13</v>
      </c>
      <c r="W33" s="110">
        <v>15</v>
      </c>
      <c r="X33" s="110">
        <v>17</v>
      </c>
      <c r="Y33" s="110">
        <v>19</v>
      </c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</row>
    <row r="34" spans="1:41" x14ac:dyDescent="0.3">
      <c r="A34" s="205">
        <v>1</v>
      </c>
      <c r="B34" s="205" t="s">
        <v>11</v>
      </c>
      <c r="C34" s="110">
        <v>1</v>
      </c>
      <c r="D34" s="120">
        <v>2.5</v>
      </c>
      <c r="E34" s="110">
        <v>2.75</v>
      </c>
      <c r="F34" s="110">
        <v>3</v>
      </c>
      <c r="G34" s="110">
        <v>3</v>
      </c>
      <c r="H34" s="110">
        <v>4</v>
      </c>
      <c r="I34" s="110">
        <v>4.25</v>
      </c>
      <c r="J34" s="110">
        <v>4.25</v>
      </c>
      <c r="K34" s="110">
        <v>4.5</v>
      </c>
      <c r="L34" s="110">
        <v>4.5</v>
      </c>
      <c r="M34" s="110">
        <v>4.5</v>
      </c>
      <c r="N34" s="110">
        <v>1.75</v>
      </c>
      <c r="O34" s="96" t="s">
        <v>11</v>
      </c>
      <c r="P34" s="163">
        <f>AVERAGE(D34:D36)</f>
        <v>3.7222222222222219</v>
      </c>
      <c r="Q34" s="163">
        <f t="shared" ref="Q34:Y34" si="26">AVERAGE(E34:E36)</f>
        <v>4.333333333333333</v>
      </c>
      <c r="R34" s="163">
        <f t="shared" si="26"/>
        <v>4.75</v>
      </c>
      <c r="S34" s="163">
        <f t="shared" si="26"/>
        <v>5.166666666666667</v>
      </c>
      <c r="T34" s="163">
        <f t="shared" si="26"/>
        <v>5.833333333333333</v>
      </c>
      <c r="U34" s="163">
        <f t="shared" si="26"/>
        <v>6.166666666666667</v>
      </c>
      <c r="V34" s="163">
        <f t="shared" si="26"/>
        <v>6.166666666666667</v>
      </c>
      <c r="W34" s="163">
        <f t="shared" si="26"/>
        <v>6.416666666666667</v>
      </c>
      <c r="X34" s="163">
        <f t="shared" si="26"/>
        <v>6.5</v>
      </c>
      <c r="Y34" s="163">
        <f t="shared" si="26"/>
        <v>6.5</v>
      </c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</row>
    <row r="35" spans="1:41" x14ac:dyDescent="0.3">
      <c r="A35" s="206"/>
      <c r="B35" s="206"/>
      <c r="C35" s="110">
        <v>2</v>
      </c>
      <c r="D35" s="120">
        <v>4.833333333333333</v>
      </c>
      <c r="E35" s="110">
        <v>5</v>
      </c>
      <c r="F35" s="110">
        <v>5.25</v>
      </c>
      <c r="G35" s="110">
        <v>5.75</v>
      </c>
      <c r="H35" s="110">
        <v>6.25</v>
      </c>
      <c r="I35" s="110">
        <v>6.5</v>
      </c>
      <c r="J35" s="110">
        <v>6.5</v>
      </c>
      <c r="K35" s="110">
        <v>6.75</v>
      </c>
      <c r="L35" s="110">
        <v>7</v>
      </c>
      <c r="M35" s="110">
        <v>7</v>
      </c>
      <c r="N35" s="110">
        <v>2.5</v>
      </c>
      <c r="O35" s="96" t="s">
        <v>12</v>
      </c>
      <c r="P35" s="163">
        <f>AVERAGE(D37:D39)</f>
        <v>3.6666666666666665</v>
      </c>
      <c r="Q35" s="163">
        <f t="shared" ref="Q35:Y35" si="27">AVERAGE(E37:E39)</f>
        <v>4.583333333333333</v>
      </c>
      <c r="R35" s="163">
        <f t="shared" si="27"/>
        <v>5.083333333333333</v>
      </c>
      <c r="S35" s="163">
        <f t="shared" si="27"/>
        <v>5.583333333333333</v>
      </c>
      <c r="T35" s="163">
        <f t="shared" si="27"/>
        <v>6.416666666666667</v>
      </c>
      <c r="U35" s="163">
        <f t="shared" si="27"/>
        <v>6.416666666666667</v>
      </c>
      <c r="V35" s="163">
        <f t="shared" si="27"/>
        <v>6.416666666666667</v>
      </c>
      <c r="W35" s="163">
        <f t="shared" si="27"/>
        <v>6.416666666666667</v>
      </c>
      <c r="X35" s="163">
        <f t="shared" si="27"/>
        <v>6.416666666666667</v>
      </c>
      <c r="Y35" s="163">
        <f t="shared" si="27"/>
        <v>6.416666666666667</v>
      </c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</row>
    <row r="36" spans="1:41" x14ac:dyDescent="0.3">
      <c r="A36" s="207"/>
      <c r="B36" s="207"/>
      <c r="C36" s="110">
        <v>3</v>
      </c>
      <c r="D36" s="120">
        <v>3.8333333333333335</v>
      </c>
      <c r="E36" s="110">
        <v>5.25</v>
      </c>
      <c r="F36" s="110">
        <v>6</v>
      </c>
      <c r="G36" s="110">
        <v>6.75</v>
      </c>
      <c r="H36" s="110">
        <v>7.25</v>
      </c>
      <c r="I36" s="110">
        <v>7.75</v>
      </c>
      <c r="J36" s="110">
        <v>7.75</v>
      </c>
      <c r="K36" s="110">
        <v>8</v>
      </c>
      <c r="L36" s="110">
        <v>8</v>
      </c>
      <c r="M36" s="110">
        <v>8</v>
      </c>
      <c r="N36" s="110">
        <v>4.25</v>
      </c>
      <c r="O36" s="96" t="s">
        <v>13</v>
      </c>
      <c r="P36" s="163">
        <f>AVERAGE(D40:D42)</f>
        <v>3.3888888888888893</v>
      </c>
      <c r="Q36" s="163">
        <f t="shared" ref="Q36:Y36" si="28">AVERAGE(E40:E42)</f>
        <v>3.6666666666666665</v>
      </c>
      <c r="R36" s="163">
        <f t="shared" si="28"/>
        <v>4.25</v>
      </c>
      <c r="S36" s="163">
        <f t="shared" si="28"/>
        <v>5</v>
      </c>
      <c r="T36" s="163">
        <f t="shared" si="28"/>
        <v>6.333333333333333</v>
      </c>
      <c r="U36" s="163">
        <f t="shared" si="28"/>
        <v>6.416666666666667</v>
      </c>
      <c r="V36" s="163">
        <f t="shared" si="28"/>
        <v>6.416666666666667</v>
      </c>
      <c r="W36" s="163">
        <f t="shared" si="28"/>
        <v>6.416666666666667</v>
      </c>
      <c r="X36" s="163">
        <f t="shared" si="28"/>
        <v>6.416666666666667</v>
      </c>
      <c r="Y36" s="163">
        <f t="shared" si="28"/>
        <v>6.416666666666667</v>
      </c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</row>
    <row r="37" spans="1:41" x14ac:dyDescent="0.3">
      <c r="A37" s="205">
        <v>2</v>
      </c>
      <c r="B37" s="205" t="s">
        <v>12</v>
      </c>
      <c r="C37" s="110">
        <v>1</v>
      </c>
      <c r="D37" s="120">
        <v>4</v>
      </c>
      <c r="E37" s="110">
        <v>5</v>
      </c>
      <c r="F37" s="110">
        <v>5.25</v>
      </c>
      <c r="G37" s="110">
        <v>6</v>
      </c>
      <c r="H37" s="110">
        <v>6.5</v>
      </c>
      <c r="I37" s="110">
        <v>6.5</v>
      </c>
      <c r="J37" s="110">
        <v>6.5</v>
      </c>
      <c r="K37" s="110">
        <v>6.5</v>
      </c>
      <c r="L37" s="110">
        <v>6.5</v>
      </c>
      <c r="M37" s="110">
        <v>6.5</v>
      </c>
      <c r="N37" s="110">
        <v>2</v>
      </c>
      <c r="O37" s="96" t="s">
        <v>14</v>
      </c>
      <c r="P37" s="163">
        <f>AVERAGE(D43:D45)</f>
        <v>3.2211111111111115</v>
      </c>
      <c r="Q37" s="163">
        <f t="shared" ref="Q37:Y37" si="29">AVERAGE(E43:E45)</f>
        <v>3.5</v>
      </c>
      <c r="R37" s="163">
        <f t="shared" si="29"/>
        <v>3.8333333333333335</v>
      </c>
      <c r="S37" s="163">
        <f t="shared" si="29"/>
        <v>4.5</v>
      </c>
      <c r="T37" s="163">
        <f t="shared" si="29"/>
        <v>4.833333333333333</v>
      </c>
      <c r="U37" s="163">
        <f t="shared" si="29"/>
        <v>5.083333333333333</v>
      </c>
      <c r="V37" s="163">
        <f t="shared" si="29"/>
        <v>5.166666666666667</v>
      </c>
      <c r="W37" s="163">
        <f t="shared" si="29"/>
        <v>5.166666666666667</v>
      </c>
      <c r="X37" s="163">
        <f t="shared" si="29"/>
        <v>5.166666666666667</v>
      </c>
      <c r="Y37" s="163">
        <f t="shared" si="29"/>
        <v>5.166666666666667</v>
      </c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</row>
    <row r="38" spans="1:41" x14ac:dyDescent="0.3">
      <c r="A38" s="206"/>
      <c r="B38" s="206"/>
      <c r="C38" s="110">
        <v>2</v>
      </c>
      <c r="D38" s="120">
        <v>3.3333333333333335</v>
      </c>
      <c r="E38" s="110">
        <v>5.25</v>
      </c>
      <c r="F38" s="110">
        <v>6</v>
      </c>
      <c r="G38" s="110">
        <v>6.5</v>
      </c>
      <c r="H38" s="110">
        <v>7.5</v>
      </c>
      <c r="I38" s="110">
        <v>7.5</v>
      </c>
      <c r="J38" s="110">
        <v>7.5</v>
      </c>
      <c r="K38" s="110">
        <v>7.5</v>
      </c>
      <c r="L38" s="110">
        <v>7.5</v>
      </c>
      <c r="M38" s="110">
        <v>7.5</v>
      </c>
      <c r="N38" s="110">
        <v>4.5</v>
      </c>
      <c r="O38" s="96" t="s">
        <v>15</v>
      </c>
      <c r="P38" s="163">
        <f>AVERAGE(D46:D48)</f>
        <v>3.7222222222222228</v>
      </c>
      <c r="Q38" s="163">
        <f t="shared" ref="Q38:Y38" si="30">AVERAGE(E46:E48)</f>
        <v>4.333333333333333</v>
      </c>
      <c r="R38" s="163">
        <f t="shared" si="30"/>
        <v>4.75</v>
      </c>
      <c r="S38" s="163">
        <f t="shared" si="30"/>
        <v>5.5</v>
      </c>
      <c r="T38" s="163">
        <f t="shared" si="30"/>
        <v>6.166666666666667</v>
      </c>
      <c r="U38" s="163">
        <f t="shared" si="30"/>
        <v>6.25</v>
      </c>
      <c r="V38" s="163">
        <f t="shared" si="30"/>
        <v>6.25</v>
      </c>
      <c r="W38" s="163">
        <f t="shared" si="30"/>
        <v>6.25</v>
      </c>
      <c r="X38" s="163">
        <f t="shared" si="30"/>
        <v>6.25</v>
      </c>
      <c r="Y38" s="163">
        <f t="shared" si="30"/>
        <v>6.25</v>
      </c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</row>
    <row r="39" spans="1:41" x14ac:dyDescent="0.3">
      <c r="A39" s="207"/>
      <c r="B39" s="207"/>
      <c r="C39" s="110">
        <v>3</v>
      </c>
      <c r="D39" s="120">
        <v>3.6666666666666665</v>
      </c>
      <c r="E39" s="110">
        <v>3.5</v>
      </c>
      <c r="F39" s="110">
        <v>4</v>
      </c>
      <c r="G39" s="110">
        <v>4.25</v>
      </c>
      <c r="H39" s="110">
        <v>5.25</v>
      </c>
      <c r="I39" s="110">
        <v>5.25</v>
      </c>
      <c r="J39" s="110">
        <v>5.25</v>
      </c>
      <c r="K39" s="110">
        <v>5.25</v>
      </c>
      <c r="L39" s="110">
        <v>5.25</v>
      </c>
      <c r="M39" s="110">
        <v>5.25</v>
      </c>
      <c r="N39" s="110">
        <v>1.25</v>
      </c>
      <c r="O39" s="96" t="s">
        <v>16</v>
      </c>
      <c r="P39" s="163">
        <f>AVERAGE(D49:D51)</f>
        <v>3.2777777777777772</v>
      </c>
      <c r="Q39" s="163">
        <f t="shared" ref="Q39:Y39" si="31">AVERAGE(E49:E51)</f>
        <v>4.25</v>
      </c>
      <c r="R39" s="163">
        <f t="shared" si="31"/>
        <v>4.416666666666667</v>
      </c>
      <c r="S39" s="163">
        <f t="shared" si="31"/>
        <v>5</v>
      </c>
      <c r="T39" s="163">
        <f t="shared" si="31"/>
        <v>5.5</v>
      </c>
      <c r="U39" s="163">
        <f t="shared" si="31"/>
        <v>5.583333333333333</v>
      </c>
      <c r="V39" s="163">
        <f t="shared" si="31"/>
        <v>5.583333333333333</v>
      </c>
      <c r="W39" s="163">
        <f t="shared" si="31"/>
        <v>5.583333333333333</v>
      </c>
      <c r="X39" s="163">
        <f t="shared" si="31"/>
        <v>5.583333333333333</v>
      </c>
      <c r="Y39" s="163">
        <f t="shared" si="31"/>
        <v>5.583333333333333</v>
      </c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</row>
    <row r="40" spans="1:41" x14ac:dyDescent="0.3">
      <c r="A40" s="205">
        <v>3</v>
      </c>
      <c r="B40" s="205" t="s">
        <v>13</v>
      </c>
      <c r="C40" s="110">
        <v>1</v>
      </c>
      <c r="D40" s="120">
        <v>3</v>
      </c>
      <c r="E40" s="110">
        <v>3</v>
      </c>
      <c r="F40" s="110">
        <v>3.25</v>
      </c>
      <c r="G40" s="110">
        <v>3.5</v>
      </c>
      <c r="H40" s="110">
        <v>4.75</v>
      </c>
      <c r="I40" s="110">
        <v>5</v>
      </c>
      <c r="J40" s="110">
        <v>5</v>
      </c>
      <c r="K40" s="110">
        <v>5</v>
      </c>
      <c r="L40" s="110">
        <v>5</v>
      </c>
      <c r="M40" s="110">
        <v>5</v>
      </c>
      <c r="N40" s="110">
        <v>1</v>
      </c>
      <c r="O40" s="96" t="s">
        <v>17</v>
      </c>
      <c r="P40" s="163">
        <f>AVERAGE(D52:D54)</f>
        <v>3.4166666666666665</v>
      </c>
      <c r="Q40" s="163">
        <f t="shared" ref="Q40:Y40" si="32">AVERAGE(E52:E54)</f>
        <v>3.5833333333333335</v>
      </c>
      <c r="R40" s="163">
        <f t="shared" si="32"/>
        <v>3.9166666666666665</v>
      </c>
      <c r="S40" s="163">
        <f t="shared" si="32"/>
        <v>4.583333333333333</v>
      </c>
      <c r="T40" s="163">
        <f t="shared" si="32"/>
        <v>4.916666666666667</v>
      </c>
      <c r="U40" s="163">
        <f t="shared" si="32"/>
        <v>4.916666666666667</v>
      </c>
      <c r="V40" s="163">
        <f t="shared" si="32"/>
        <v>5</v>
      </c>
      <c r="W40" s="163">
        <f t="shared" si="32"/>
        <v>5</v>
      </c>
      <c r="X40" s="163">
        <f t="shared" si="32"/>
        <v>5</v>
      </c>
      <c r="Y40" s="163">
        <f t="shared" si="32"/>
        <v>5</v>
      </c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</row>
    <row r="41" spans="1:41" x14ac:dyDescent="0.3">
      <c r="A41" s="206"/>
      <c r="B41" s="206"/>
      <c r="C41" s="110">
        <v>2</v>
      </c>
      <c r="D41" s="120">
        <v>3</v>
      </c>
      <c r="E41" s="110">
        <v>3.25</v>
      </c>
      <c r="F41" s="110">
        <v>4</v>
      </c>
      <c r="G41" s="110">
        <v>4.75</v>
      </c>
      <c r="H41" s="110">
        <v>6.5</v>
      </c>
      <c r="I41" s="110">
        <v>6.5</v>
      </c>
      <c r="J41" s="110">
        <v>6.5</v>
      </c>
      <c r="K41" s="110">
        <v>6.5</v>
      </c>
      <c r="L41" s="110">
        <v>6.5</v>
      </c>
      <c r="M41" s="110">
        <v>6.5</v>
      </c>
      <c r="N41" s="110">
        <v>2.5</v>
      </c>
      <c r="O41" s="96" t="s">
        <v>18</v>
      </c>
      <c r="P41" s="163">
        <f>AVERAGE(D55:D57)</f>
        <v>3.9722222222222219</v>
      </c>
      <c r="Q41" s="163">
        <f t="shared" ref="Q41:Y41" si="33">AVERAGE(E55:E57)</f>
        <v>4.583333333333333</v>
      </c>
      <c r="R41" s="163">
        <f>AVERAGE(F55:F57)</f>
        <v>5</v>
      </c>
      <c r="S41" s="163">
        <f t="shared" si="33"/>
        <v>5.583333333333333</v>
      </c>
      <c r="T41" s="163">
        <f t="shared" si="33"/>
        <v>6</v>
      </c>
      <c r="U41" s="163">
        <f t="shared" si="33"/>
        <v>6</v>
      </c>
      <c r="V41" s="163">
        <f t="shared" si="33"/>
        <v>6.083333333333333</v>
      </c>
      <c r="W41" s="163">
        <f t="shared" si="33"/>
        <v>6.083333333333333</v>
      </c>
      <c r="X41" s="163">
        <f t="shared" si="33"/>
        <v>6.083333333333333</v>
      </c>
      <c r="Y41" s="163">
        <f t="shared" si="33"/>
        <v>6.083333333333333</v>
      </c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</row>
    <row r="42" spans="1:41" x14ac:dyDescent="0.3">
      <c r="A42" s="207"/>
      <c r="B42" s="207"/>
      <c r="C42" s="110">
        <v>3</v>
      </c>
      <c r="D42" s="120">
        <v>4.166666666666667</v>
      </c>
      <c r="E42" s="110">
        <v>4.75</v>
      </c>
      <c r="F42" s="110">
        <v>5.5</v>
      </c>
      <c r="G42" s="110">
        <v>6.75</v>
      </c>
      <c r="H42" s="110">
        <v>7.75</v>
      </c>
      <c r="I42" s="110">
        <v>7.75</v>
      </c>
      <c r="J42" s="110">
        <v>7.75</v>
      </c>
      <c r="K42" s="110">
        <v>7.75</v>
      </c>
      <c r="L42" s="110">
        <v>7.75</v>
      </c>
      <c r="M42" s="110">
        <v>7.75</v>
      </c>
      <c r="N42" s="110">
        <v>4.25</v>
      </c>
      <c r="O42" s="96" t="s">
        <v>19</v>
      </c>
      <c r="P42" s="163">
        <f>AVERAGE(D58:D60)</f>
        <v>3.4444444444444442</v>
      </c>
      <c r="Q42" s="163">
        <f t="shared" ref="Q42:Y42" si="34">AVERAGE(E58:E60)</f>
        <v>4.416666666666667</v>
      </c>
      <c r="R42" s="163">
        <f t="shared" si="34"/>
        <v>5</v>
      </c>
      <c r="S42" s="163">
        <f t="shared" si="34"/>
        <v>5.833333333333333</v>
      </c>
      <c r="T42" s="163">
        <f t="shared" si="34"/>
        <v>6</v>
      </c>
      <c r="U42" s="163">
        <f t="shared" si="34"/>
        <v>6</v>
      </c>
      <c r="V42" s="163">
        <f t="shared" si="34"/>
        <v>6</v>
      </c>
      <c r="W42" s="163">
        <f t="shared" si="34"/>
        <v>6</v>
      </c>
      <c r="X42" s="163">
        <f t="shared" si="34"/>
        <v>6</v>
      </c>
      <c r="Y42" s="163">
        <f t="shared" si="34"/>
        <v>6</v>
      </c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</row>
    <row r="43" spans="1:41" x14ac:dyDescent="0.3">
      <c r="A43" s="205">
        <v>4</v>
      </c>
      <c r="B43" s="205" t="s">
        <v>14</v>
      </c>
      <c r="C43" s="110">
        <v>1</v>
      </c>
      <c r="D43" s="120">
        <v>2.5</v>
      </c>
      <c r="E43" s="110">
        <v>2.75</v>
      </c>
      <c r="F43" s="110">
        <v>2.75</v>
      </c>
      <c r="G43" s="110">
        <v>3.75</v>
      </c>
      <c r="H43" s="110">
        <v>4</v>
      </c>
      <c r="I43" s="110">
        <v>4.25</v>
      </c>
      <c r="J43" s="110">
        <v>4.25</v>
      </c>
      <c r="K43" s="110">
        <v>4.25</v>
      </c>
      <c r="L43" s="110">
        <v>4.25</v>
      </c>
      <c r="M43" s="110">
        <v>4.25</v>
      </c>
      <c r="N43" s="110">
        <v>0.5</v>
      </c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</row>
    <row r="44" spans="1:41" x14ac:dyDescent="0.3">
      <c r="A44" s="206"/>
      <c r="B44" s="206"/>
      <c r="C44" s="110">
        <v>2</v>
      </c>
      <c r="D44" s="120">
        <v>3.33</v>
      </c>
      <c r="E44" s="110">
        <v>3.5</v>
      </c>
      <c r="F44" s="110">
        <v>4</v>
      </c>
      <c r="G44" s="110">
        <v>4.5</v>
      </c>
      <c r="H44" s="110">
        <v>4.5</v>
      </c>
      <c r="I44" s="110">
        <v>5</v>
      </c>
      <c r="J44" s="110">
        <v>5.25</v>
      </c>
      <c r="K44" s="110">
        <v>5.25</v>
      </c>
      <c r="L44" s="110">
        <v>5.25</v>
      </c>
      <c r="M44" s="110">
        <v>5.25</v>
      </c>
      <c r="N44" s="110">
        <v>1.75</v>
      </c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</row>
    <row r="45" spans="1:41" x14ac:dyDescent="0.3">
      <c r="A45" s="207"/>
      <c r="B45" s="207"/>
      <c r="C45" s="110">
        <v>3</v>
      </c>
      <c r="D45" s="120">
        <v>3.8333333333333335</v>
      </c>
      <c r="E45" s="110">
        <v>4.25</v>
      </c>
      <c r="F45" s="110">
        <v>4.75</v>
      </c>
      <c r="G45" s="110">
        <v>5.25</v>
      </c>
      <c r="H45" s="110">
        <v>6</v>
      </c>
      <c r="I45" s="110">
        <v>6</v>
      </c>
      <c r="J45" s="110">
        <v>6</v>
      </c>
      <c r="K45" s="110">
        <v>6</v>
      </c>
      <c r="L45" s="110">
        <v>6</v>
      </c>
      <c r="M45" s="110">
        <v>6</v>
      </c>
      <c r="N45" s="110">
        <v>2.5</v>
      </c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</row>
    <row r="46" spans="1:41" x14ac:dyDescent="0.3">
      <c r="A46" s="205">
        <v>5</v>
      </c>
      <c r="B46" s="205" t="s">
        <v>15</v>
      </c>
      <c r="C46" s="110">
        <v>1</v>
      </c>
      <c r="D46" s="120">
        <v>3.3333333333333335</v>
      </c>
      <c r="E46" s="110">
        <v>3.5</v>
      </c>
      <c r="F46" s="110">
        <v>4</v>
      </c>
      <c r="G46" s="110">
        <v>4.75</v>
      </c>
      <c r="H46" s="110">
        <v>5.5</v>
      </c>
      <c r="I46" s="110">
        <v>5.5</v>
      </c>
      <c r="J46" s="110">
        <v>5.5</v>
      </c>
      <c r="K46" s="110">
        <v>5.5</v>
      </c>
      <c r="L46" s="110">
        <v>5.5</v>
      </c>
      <c r="M46" s="110">
        <v>5.5</v>
      </c>
      <c r="N46" s="110">
        <v>2</v>
      </c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</row>
    <row r="47" spans="1:41" x14ac:dyDescent="0.3">
      <c r="A47" s="206"/>
      <c r="B47" s="206"/>
      <c r="C47" s="110">
        <v>2</v>
      </c>
      <c r="D47" s="120">
        <v>3.8333333333333335</v>
      </c>
      <c r="E47" s="110">
        <v>5</v>
      </c>
      <c r="F47" s="110">
        <v>5.5</v>
      </c>
      <c r="G47" s="110">
        <v>6.25</v>
      </c>
      <c r="H47" s="110">
        <v>7</v>
      </c>
      <c r="I47" s="110">
        <v>7.25</v>
      </c>
      <c r="J47" s="110">
        <v>7.25</v>
      </c>
      <c r="K47" s="110">
        <v>7.25</v>
      </c>
      <c r="L47" s="110">
        <v>7.25</v>
      </c>
      <c r="M47" s="110">
        <v>7.25</v>
      </c>
      <c r="N47" s="110">
        <v>3.5</v>
      </c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</row>
    <row r="48" spans="1:41" x14ac:dyDescent="0.3">
      <c r="A48" s="207"/>
      <c r="B48" s="207"/>
      <c r="C48" s="110">
        <v>3</v>
      </c>
      <c r="D48" s="120">
        <v>4</v>
      </c>
      <c r="E48" s="110">
        <v>4.5</v>
      </c>
      <c r="F48" s="110">
        <v>4.75</v>
      </c>
      <c r="G48" s="110">
        <v>5.5</v>
      </c>
      <c r="H48" s="110">
        <v>6</v>
      </c>
      <c r="I48" s="110">
        <v>6</v>
      </c>
      <c r="J48" s="110">
        <v>6</v>
      </c>
      <c r="K48" s="110">
        <v>6</v>
      </c>
      <c r="L48" s="110">
        <v>6</v>
      </c>
      <c r="M48" s="110">
        <v>6</v>
      </c>
      <c r="N48" s="110">
        <v>2.5</v>
      </c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</row>
    <row r="49" spans="1:41" x14ac:dyDescent="0.3">
      <c r="A49" s="205">
        <v>6</v>
      </c>
      <c r="B49" s="205" t="s">
        <v>16</v>
      </c>
      <c r="C49" s="110">
        <v>1</v>
      </c>
      <c r="D49" s="120">
        <v>3.6666666666666665</v>
      </c>
      <c r="E49" s="110">
        <v>5.25</v>
      </c>
      <c r="F49" s="110">
        <v>5.5</v>
      </c>
      <c r="G49" s="110">
        <v>6.25</v>
      </c>
      <c r="H49" s="110">
        <v>6.75</v>
      </c>
      <c r="I49" s="110">
        <v>6.75</v>
      </c>
      <c r="J49" s="110">
        <v>6.75</v>
      </c>
      <c r="K49" s="110">
        <v>6.75</v>
      </c>
      <c r="L49" s="110">
        <v>6.75</v>
      </c>
      <c r="M49" s="110">
        <v>6.75</v>
      </c>
      <c r="N49" s="110">
        <v>3.25</v>
      </c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</row>
    <row r="50" spans="1:41" x14ac:dyDescent="0.3">
      <c r="A50" s="206"/>
      <c r="B50" s="206"/>
      <c r="C50" s="110">
        <v>2</v>
      </c>
      <c r="D50" s="120">
        <v>3.6666666666666665</v>
      </c>
      <c r="E50" s="110">
        <v>5</v>
      </c>
      <c r="F50" s="110">
        <v>5.25</v>
      </c>
      <c r="G50" s="110">
        <v>6</v>
      </c>
      <c r="H50" s="110">
        <v>6</v>
      </c>
      <c r="I50" s="110">
        <v>6.25</v>
      </c>
      <c r="J50" s="110">
        <v>6.25</v>
      </c>
      <c r="K50" s="110">
        <v>6.25</v>
      </c>
      <c r="L50" s="110">
        <v>6.25</v>
      </c>
      <c r="M50" s="110">
        <v>6.25</v>
      </c>
      <c r="N50" s="110">
        <v>2.75</v>
      </c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</row>
    <row r="51" spans="1:41" x14ac:dyDescent="0.3">
      <c r="A51" s="207"/>
      <c r="B51" s="207"/>
      <c r="C51" s="110">
        <v>3</v>
      </c>
      <c r="D51" s="120">
        <v>2.5</v>
      </c>
      <c r="E51" s="110">
        <v>2.5</v>
      </c>
      <c r="F51" s="110">
        <v>2.5</v>
      </c>
      <c r="G51" s="110">
        <v>2.75</v>
      </c>
      <c r="H51" s="110">
        <v>3.75</v>
      </c>
      <c r="I51" s="110">
        <v>3.75</v>
      </c>
      <c r="J51" s="110">
        <v>3.75</v>
      </c>
      <c r="K51" s="110">
        <v>3.75</v>
      </c>
      <c r="L51" s="110">
        <v>3.75</v>
      </c>
      <c r="M51" s="110">
        <v>3.75</v>
      </c>
      <c r="N51" s="110">
        <v>0.5</v>
      </c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</row>
    <row r="52" spans="1:41" x14ac:dyDescent="0.3">
      <c r="A52" s="205">
        <v>7</v>
      </c>
      <c r="B52" s="205" t="s">
        <v>17</v>
      </c>
      <c r="C52" s="110">
        <v>1</v>
      </c>
      <c r="D52" s="120">
        <v>4</v>
      </c>
      <c r="E52" s="110">
        <v>4.25</v>
      </c>
      <c r="F52" s="110">
        <v>4.75</v>
      </c>
      <c r="G52" s="110">
        <v>5.5</v>
      </c>
      <c r="H52" s="110">
        <v>5.75</v>
      </c>
      <c r="I52" s="110">
        <v>5.75</v>
      </c>
      <c r="J52" s="110">
        <v>6</v>
      </c>
      <c r="K52" s="110">
        <v>6</v>
      </c>
      <c r="L52" s="110">
        <v>6</v>
      </c>
      <c r="M52" s="110">
        <v>6</v>
      </c>
      <c r="N52" s="110">
        <v>2</v>
      </c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</row>
    <row r="53" spans="1:41" x14ac:dyDescent="0.3">
      <c r="A53" s="206"/>
      <c r="B53" s="206"/>
      <c r="C53" s="110">
        <v>2</v>
      </c>
      <c r="D53" s="120">
        <v>3</v>
      </c>
      <c r="E53" s="110">
        <v>3</v>
      </c>
      <c r="F53" s="110">
        <v>3.25</v>
      </c>
      <c r="G53" s="110">
        <v>3.75</v>
      </c>
      <c r="H53" s="110">
        <v>4.25</v>
      </c>
      <c r="I53" s="110">
        <v>4.25</v>
      </c>
      <c r="J53" s="110">
        <v>4.25</v>
      </c>
      <c r="K53" s="110">
        <v>4.25</v>
      </c>
      <c r="L53" s="110">
        <v>4.25</v>
      </c>
      <c r="M53" s="110">
        <v>4.25</v>
      </c>
      <c r="N53" s="110">
        <v>0.5</v>
      </c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</row>
    <row r="54" spans="1:41" x14ac:dyDescent="0.3">
      <c r="A54" s="207"/>
      <c r="B54" s="207"/>
      <c r="C54" s="110">
        <v>3</v>
      </c>
      <c r="D54" s="120">
        <v>3.25</v>
      </c>
      <c r="E54" s="110">
        <v>3.5</v>
      </c>
      <c r="F54" s="110">
        <v>3.75</v>
      </c>
      <c r="G54" s="110">
        <v>4.5</v>
      </c>
      <c r="H54" s="110">
        <v>4.75</v>
      </c>
      <c r="I54" s="110">
        <v>4.75</v>
      </c>
      <c r="J54" s="110">
        <v>4.75</v>
      </c>
      <c r="K54" s="110">
        <v>4.75</v>
      </c>
      <c r="L54" s="110">
        <v>4.75</v>
      </c>
      <c r="M54" s="110">
        <v>4.75</v>
      </c>
      <c r="N54" s="110">
        <v>1.25</v>
      </c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</row>
    <row r="55" spans="1:41" x14ac:dyDescent="0.3">
      <c r="A55" s="205">
        <v>8</v>
      </c>
      <c r="B55" s="205" t="s">
        <v>18</v>
      </c>
      <c r="C55" s="110">
        <v>1</v>
      </c>
      <c r="D55" s="120">
        <v>4</v>
      </c>
      <c r="E55" s="110">
        <v>4.5</v>
      </c>
      <c r="F55" s="110">
        <v>4.5</v>
      </c>
      <c r="G55" s="110">
        <v>4.75</v>
      </c>
      <c r="H55" s="110">
        <v>5.25</v>
      </c>
      <c r="I55" s="110">
        <v>5.25</v>
      </c>
      <c r="J55" s="110">
        <v>5.25</v>
      </c>
      <c r="K55" s="110">
        <v>5.25</v>
      </c>
      <c r="L55" s="110">
        <v>5.25</v>
      </c>
      <c r="M55" s="110">
        <v>5.25</v>
      </c>
      <c r="N55" s="110">
        <v>1.75</v>
      </c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</row>
    <row r="56" spans="1:41" x14ac:dyDescent="0.3">
      <c r="A56" s="206"/>
      <c r="B56" s="206"/>
      <c r="C56" s="110">
        <v>2</v>
      </c>
      <c r="D56" s="120">
        <v>3.6666666666666665</v>
      </c>
      <c r="E56" s="110">
        <v>4.25</v>
      </c>
      <c r="F56" s="110">
        <v>5</v>
      </c>
      <c r="G56" s="110">
        <v>5.75</v>
      </c>
      <c r="H56" s="110">
        <v>6</v>
      </c>
      <c r="I56" s="110">
        <v>6</v>
      </c>
      <c r="J56" s="110">
        <v>6</v>
      </c>
      <c r="K56" s="110">
        <v>6</v>
      </c>
      <c r="L56" s="110">
        <v>6</v>
      </c>
      <c r="M56" s="110">
        <v>6</v>
      </c>
      <c r="N56" s="110">
        <v>2.5</v>
      </c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</row>
    <row r="57" spans="1:41" x14ac:dyDescent="0.3">
      <c r="A57" s="207"/>
      <c r="B57" s="207"/>
      <c r="C57" s="110">
        <v>3</v>
      </c>
      <c r="D57" s="120">
        <v>4.25</v>
      </c>
      <c r="E57" s="110">
        <v>5</v>
      </c>
      <c r="F57" s="110">
        <v>5.5</v>
      </c>
      <c r="G57" s="110">
        <v>6.25</v>
      </c>
      <c r="H57" s="110">
        <v>6.75</v>
      </c>
      <c r="I57" s="110">
        <v>6.75</v>
      </c>
      <c r="J57" s="110">
        <v>7</v>
      </c>
      <c r="K57" s="110">
        <v>7</v>
      </c>
      <c r="L57" s="110">
        <v>7</v>
      </c>
      <c r="M57" s="110">
        <v>7</v>
      </c>
      <c r="N57" s="110">
        <v>2</v>
      </c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</row>
    <row r="58" spans="1:41" x14ac:dyDescent="0.3">
      <c r="A58" s="205">
        <v>9</v>
      </c>
      <c r="B58" s="205" t="s">
        <v>19</v>
      </c>
      <c r="C58" s="110">
        <v>1</v>
      </c>
      <c r="D58" s="120">
        <v>3.6666666666666665</v>
      </c>
      <c r="E58" s="110">
        <v>4.75</v>
      </c>
      <c r="F58" s="110">
        <v>5.25</v>
      </c>
      <c r="G58" s="110">
        <v>6.5</v>
      </c>
      <c r="H58" s="110">
        <v>7</v>
      </c>
      <c r="I58" s="110">
        <v>7</v>
      </c>
      <c r="J58" s="110">
        <v>7</v>
      </c>
      <c r="K58" s="110">
        <v>7</v>
      </c>
      <c r="L58" s="110">
        <v>7</v>
      </c>
      <c r="M58" s="110">
        <v>7</v>
      </c>
      <c r="N58" s="110">
        <v>2.5</v>
      </c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</row>
    <row r="59" spans="1:41" x14ac:dyDescent="0.3">
      <c r="A59" s="206"/>
      <c r="B59" s="206"/>
      <c r="C59" s="110">
        <v>2</v>
      </c>
      <c r="D59" s="120">
        <v>3.6666666666666665</v>
      </c>
      <c r="E59" s="110">
        <v>4.75</v>
      </c>
      <c r="F59" s="110">
        <v>5.25</v>
      </c>
      <c r="G59" s="110">
        <v>5.75</v>
      </c>
      <c r="H59" s="110">
        <v>5.75</v>
      </c>
      <c r="I59" s="110">
        <v>5.75</v>
      </c>
      <c r="J59" s="110">
        <v>5.75</v>
      </c>
      <c r="K59" s="110">
        <v>5.75</v>
      </c>
      <c r="L59" s="110">
        <v>5.75</v>
      </c>
      <c r="M59" s="110">
        <v>5.75</v>
      </c>
      <c r="N59" s="110">
        <v>2.25</v>
      </c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</row>
    <row r="60" spans="1:41" x14ac:dyDescent="0.3">
      <c r="A60" s="207"/>
      <c r="B60" s="207"/>
      <c r="C60" s="110">
        <v>3</v>
      </c>
      <c r="D60" s="120">
        <v>3</v>
      </c>
      <c r="E60" s="110">
        <v>3.75</v>
      </c>
      <c r="F60" s="110">
        <v>4.5</v>
      </c>
      <c r="G60" s="110">
        <v>5.25</v>
      </c>
      <c r="H60" s="110">
        <v>5.25</v>
      </c>
      <c r="I60" s="110">
        <v>5.25</v>
      </c>
      <c r="J60" s="110">
        <v>5.25</v>
      </c>
      <c r="K60" s="110">
        <v>5.25</v>
      </c>
      <c r="L60" s="110">
        <v>5.25</v>
      </c>
      <c r="M60" s="110">
        <v>5.25</v>
      </c>
      <c r="N60" s="110">
        <v>2.25</v>
      </c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</row>
    <row r="61" spans="1:41" x14ac:dyDescent="0.3">
      <c r="C61" s="119" t="s">
        <v>177</v>
      </c>
      <c r="D61" s="96">
        <v>3.9197530864197541</v>
      </c>
      <c r="E61" s="96">
        <v>4.0925925925925926</v>
      </c>
      <c r="F61" s="96">
        <v>4.5555555555555554</v>
      </c>
      <c r="G61" s="96">
        <v>5.1944444444444446</v>
      </c>
      <c r="H61" s="96">
        <v>5.7777777777777777</v>
      </c>
      <c r="I61" s="96">
        <v>5.8703703703703702</v>
      </c>
      <c r="J61" s="96">
        <v>5.8981481481481479</v>
      </c>
      <c r="K61" s="96">
        <v>5.9259259259259256</v>
      </c>
      <c r="L61" s="96">
        <v>5.9351851851851851</v>
      </c>
      <c r="M61" s="96">
        <v>4.5</v>
      </c>
      <c r="N61" s="110">
        <v>2.2314814814814814</v>
      </c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</row>
    <row r="62" spans="1:41" x14ac:dyDescent="0.3">
      <c r="C62" s="119" t="s">
        <v>178</v>
      </c>
      <c r="D62" s="96">
        <v>0.48342256110597276</v>
      </c>
      <c r="E62" s="96">
        <v>0.86920650194297533</v>
      </c>
      <c r="F62" s="96">
        <v>0.99356906512807941</v>
      </c>
      <c r="G62" s="96">
        <v>1.1484381813620859</v>
      </c>
      <c r="H62" s="96">
        <v>1.1230396024708778</v>
      </c>
      <c r="I62" s="96">
        <v>1.1145246709540542</v>
      </c>
      <c r="J62" s="96">
        <v>1.1164402117618057</v>
      </c>
      <c r="K62" s="96">
        <v>1.1262062226077671</v>
      </c>
      <c r="L62" s="96">
        <v>1.1342410894526995</v>
      </c>
      <c r="M62" s="96">
        <v>1.1342410894526995</v>
      </c>
      <c r="N62" s="110">
        <v>1.0740065309345321</v>
      </c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</row>
    <row r="65" spans="1:41" ht="62.4" x14ac:dyDescent="0.3">
      <c r="A65" s="110" t="s">
        <v>0</v>
      </c>
      <c r="B65" s="110" t="s">
        <v>1</v>
      </c>
      <c r="C65" s="110" t="s">
        <v>2</v>
      </c>
      <c r="D65" s="110" t="s">
        <v>216</v>
      </c>
      <c r="E65" s="110" t="s">
        <v>217</v>
      </c>
      <c r="F65" s="110" t="s">
        <v>218</v>
      </c>
      <c r="G65" s="110" t="s">
        <v>219</v>
      </c>
      <c r="H65" s="110" t="s">
        <v>220</v>
      </c>
      <c r="I65" s="110" t="s">
        <v>221</v>
      </c>
      <c r="J65" s="110" t="s">
        <v>222</v>
      </c>
      <c r="K65" s="110" t="s">
        <v>223</v>
      </c>
      <c r="L65" s="110" t="s">
        <v>224</v>
      </c>
      <c r="M65" s="110" t="s">
        <v>225</v>
      </c>
      <c r="N65" s="109" t="s">
        <v>190</v>
      </c>
      <c r="O65" s="96" t="s">
        <v>1</v>
      </c>
      <c r="P65" s="110">
        <v>0</v>
      </c>
      <c r="Q65" s="110">
        <v>3</v>
      </c>
      <c r="R65" s="110">
        <v>5</v>
      </c>
      <c r="S65" s="110">
        <v>7</v>
      </c>
      <c r="T65" s="110">
        <v>9</v>
      </c>
      <c r="U65" s="110">
        <v>11</v>
      </c>
      <c r="V65" s="110">
        <v>13</v>
      </c>
      <c r="W65" s="110">
        <v>15</v>
      </c>
      <c r="X65" s="110">
        <v>17</v>
      </c>
      <c r="Y65" s="110">
        <v>19</v>
      </c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</row>
    <row r="66" spans="1:41" x14ac:dyDescent="0.3">
      <c r="A66" s="205">
        <v>1</v>
      </c>
      <c r="B66" s="205" t="s">
        <v>11</v>
      </c>
      <c r="C66" s="110">
        <v>1</v>
      </c>
      <c r="D66" s="110">
        <v>5</v>
      </c>
      <c r="E66" s="110">
        <v>5.5</v>
      </c>
      <c r="F66" s="110">
        <v>5.5</v>
      </c>
      <c r="G66" s="110">
        <v>5.5</v>
      </c>
      <c r="H66" s="110">
        <v>5</v>
      </c>
      <c r="I66" s="110">
        <v>5</v>
      </c>
      <c r="J66" s="110">
        <v>5</v>
      </c>
      <c r="K66" s="110">
        <v>5</v>
      </c>
      <c r="L66" s="110">
        <v>6</v>
      </c>
      <c r="M66" s="110">
        <v>5.5</v>
      </c>
      <c r="N66" s="109">
        <v>0.5</v>
      </c>
      <c r="O66" s="96" t="s">
        <v>11</v>
      </c>
      <c r="P66" s="163">
        <f>AVERAGE(D66:D68)</f>
        <v>5.1111111111111098</v>
      </c>
      <c r="Q66" s="163">
        <f t="shared" ref="Q66" si="35">AVERAGE(E66:E68)</f>
        <v>5.666666666666667</v>
      </c>
      <c r="R66" s="163">
        <f t="shared" ref="R66" si="36">AVERAGE(F66:F68)</f>
        <v>6.166666666666667</v>
      </c>
      <c r="S66" s="163">
        <f t="shared" ref="S66" si="37">AVERAGE(G66:G68)</f>
        <v>6.5</v>
      </c>
      <c r="T66" s="163">
        <f t="shared" ref="T66" si="38">AVERAGE(H66:H68)</f>
        <v>6.166666666666667</v>
      </c>
      <c r="U66" s="163">
        <f t="shared" ref="U66" si="39">AVERAGE(I66:I68)</f>
        <v>6.5</v>
      </c>
      <c r="V66" s="163">
        <f t="shared" ref="V66" si="40">AVERAGE(J66:J68)</f>
        <v>6.333333333333333</v>
      </c>
      <c r="W66" s="163">
        <f t="shared" ref="W66" si="41">AVERAGE(K66:K68)</f>
        <v>6.833333333333333</v>
      </c>
      <c r="X66" s="163">
        <f t="shared" ref="X66" si="42">AVERAGE(L66:L68)</f>
        <v>7.666666666666667</v>
      </c>
      <c r="Y66" s="163">
        <f t="shared" ref="Y66" si="43">AVERAGE(M66:M68)</f>
        <v>7.166666666666667</v>
      </c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</row>
    <row r="67" spans="1:41" x14ac:dyDescent="0.3">
      <c r="A67" s="206"/>
      <c r="B67" s="206"/>
      <c r="C67" s="110">
        <v>2</v>
      </c>
      <c r="D67" s="110">
        <v>5</v>
      </c>
      <c r="E67" s="110">
        <v>6</v>
      </c>
      <c r="F67" s="110">
        <v>6.5</v>
      </c>
      <c r="G67" s="110">
        <v>6.5</v>
      </c>
      <c r="H67" s="110">
        <v>6</v>
      </c>
      <c r="I67" s="110">
        <v>7</v>
      </c>
      <c r="J67" s="110">
        <v>6.5</v>
      </c>
      <c r="K67" s="110">
        <v>7</v>
      </c>
      <c r="L67" s="110">
        <v>7</v>
      </c>
      <c r="M67" s="110">
        <v>6.5</v>
      </c>
      <c r="N67" s="109">
        <v>1.5</v>
      </c>
      <c r="O67" s="96" t="s">
        <v>12</v>
      </c>
      <c r="P67" s="163">
        <f>AVERAGE(D69:D71)</f>
        <v>5.333333333333333</v>
      </c>
      <c r="Q67" s="163">
        <f t="shared" ref="Q67" si="44">AVERAGE(E69:E71)</f>
        <v>5.333333333333333</v>
      </c>
      <c r="R67" s="163">
        <f t="shared" ref="R67" si="45">AVERAGE(F69:F71)</f>
        <v>6</v>
      </c>
      <c r="S67" s="163">
        <f t="shared" ref="S67" si="46">AVERAGE(G69:G71)</f>
        <v>6.333333333333333</v>
      </c>
      <c r="T67" s="163">
        <f t="shared" ref="T67" si="47">AVERAGE(H69:H71)</f>
        <v>6.833333333333333</v>
      </c>
      <c r="U67" s="163">
        <f t="shared" ref="U67" si="48">AVERAGE(I69:I71)</f>
        <v>6.666666666666667</v>
      </c>
      <c r="V67" s="163">
        <f t="shared" ref="V67" si="49">AVERAGE(J69:J71)</f>
        <v>6.833333333333333</v>
      </c>
      <c r="W67" s="163">
        <f t="shared" ref="W67" si="50">AVERAGE(K69:K71)</f>
        <v>6.666666666666667</v>
      </c>
      <c r="X67" s="163">
        <f t="shared" ref="X67" si="51">AVERAGE(L69:L71)</f>
        <v>6.166666666666667</v>
      </c>
      <c r="Y67" s="163">
        <f t="shared" ref="Y67" si="52">AVERAGE(M69:M71)</f>
        <v>6</v>
      </c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</row>
    <row r="68" spans="1:41" x14ac:dyDescent="0.3">
      <c r="A68" s="207"/>
      <c r="B68" s="207"/>
      <c r="C68" s="110">
        <v>3</v>
      </c>
      <c r="D68" s="187">
        <v>5.3333333333333304</v>
      </c>
      <c r="E68" s="110">
        <v>5.5</v>
      </c>
      <c r="F68" s="110">
        <v>6.5</v>
      </c>
      <c r="G68" s="110">
        <v>7.5</v>
      </c>
      <c r="H68" s="110">
        <v>7.5</v>
      </c>
      <c r="I68" s="110">
        <v>7.5</v>
      </c>
      <c r="J68" s="110">
        <v>7.5</v>
      </c>
      <c r="K68" s="110">
        <v>8.5</v>
      </c>
      <c r="L68" s="110">
        <v>10</v>
      </c>
      <c r="M68" s="110">
        <v>9.5</v>
      </c>
      <c r="N68" s="109">
        <v>4.166666666666667</v>
      </c>
      <c r="O68" s="96" t="s">
        <v>13</v>
      </c>
      <c r="P68" s="163">
        <f>AVERAGE(D72:D74)</f>
        <v>5</v>
      </c>
      <c r="Q68" s="163">
        <f t="shared" ref="Q68" si="53">AVERAGE(E72:E74)</f>
        <v>5.666666666666667</v>
      </c>
      <c r="R68" s="163">
        <f t="shared" ref="R68" si="54">AVERAGE(F72:F74)</f>
        <v>6.333333333333333</v>
      </c>
      <c r="S68" s="163">
        <f t="shared" ref="S68" si="55">AVERAGE(G72:G74)</f>
        <v>5.833333333333333</v>
      </c>
      <c r="T68" s="163">
        <f t="shared" ref="T68" si="56">AVERAGE(H72:H74)</f>
        <v>5.833333333333333</v>
      </c>
      <c r="U68" s="163">
        <f t="shared" ref="U68" si="57">AVERAGE(I72:I74)</f>
        <v>6.333333333333333</v>
      </c>
      <c r="V68" s="163">
        <f t="shared" ref="V68" si="58">AVERAGE(J72:J74)</f>
        <v>6.5</v>
      </c>
      <c r="W68" s="163">
        <f t="shared" ref="W68" si="59">AVERAGE(K72:K74)</f>
        <v>6</v>
      </c>
      <c r="X68" s="163">
        <f t="shared" ref="X68" si="60">AVERAGE(L72:L74)</f>
        <v>5.5</v>
      </c>
      <c r="Y68" s="163">
        <f t="shared" ref="Y68" si="61">AVERAGE(M72:M74)</f>
        <v>4.833333333333333</v>
      </c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</row>
    <row r="69" spans="1:41" x14ac:dyDescent="0.3">
      <c r="A69" s="205">
        <v>2</v>
      </c>
      <c r="B69" s="205" t="s">
        <v>12</v>
      </c>
      <c r="C69" s="110">
        <v>1</v>
      </c>
      <c r="D69" s="110">
        <v>5</v>
      </c>
      <c r="E69" s="110">
        <v>5</v>
      </c>
      <c r="F69" s="110">
        <v>6</v>
      </c>
      <c r="G69" s="110">
        <v>6</v>
      </c>
      <c r="H69" s="110">
        <v>7</v>
      </c>
      <c r="I69" s="110">
        <v>6.5</v>
      </c>
      <c r="J69" s="110">
        <v>7</v>
      </c>
      <c r="K69" s="110">
        <v>6.5</v>
      </c>
      <c r="L69" s="110">
        <v>6</v>
      </c>
      <c r="M69" s="110">
        <v>5.5</v>
      </c>
      <c r="N69" s="109">
        <v>0.5</v>
      </c>
      <c r="O69" s="96" t="s">
        <v>14</v>
      </c>
      <c r="P69" s="163">
        <f>AVERAGE(D75:D77)</f>
        <v>5.4444444444444438</v>
      </c>
      <c r="Q69" s="163">
        <f t="shared" ref="Q69" si="62">AVERAGE(E75:E77)</f>
        <v>5.833333333333333</v>
      </c>
      <c r="R69" s="163">
        <f t="shared" ref="R69" si="63">AVERAGE(F75:F77)</f>
        <v>7</v>
      </c>
      <c r="S69" s="163">
        <f t="shared" ref="S69" si="64">AVERAGE(G75:G77)</f>
        <v>7.5</v>
      </c>
      <c r="T69" s="163">
        <f t="shared" ref="T69" si="65">AVERAGE(H75:H77)</f>
        <v>8.1666666666666661</v>
      </c>
      <c r="U69" s="163">
        <f t="shared" ref="U69" si="66">AVERAGE(I75:I77)</f>
        <v>8.6666666666666661</v>
      </c>
      <c r="V69" s="163">
        <f t="shared" ref="V69" si="67">AVERAGE(J75:J77)</f>
        <v>8.8333333333333339</v>
      </c>
      <c r="W69" s="163">
        <f t="shared" ref="W69" si="68">AVERAGE(K75:K77)</f>
        <v>10.166666666666666</v>
      </c>
      <c r="X69" s="163">
        <f t="shared" ref="X69" si="69">AVERAGE(L75:L77)</f>
        <v>10.5</v>
      </c>
      <c r="Y69" s="163">
        <f t="shared" ref="Y69" si="70">AVERAGE(M75:M77)</f>
        <v>10.5</v>
      </c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</row>
    <row r="70" spans="1:41" x14ac:dyDescent="0.3">
      <c r="A70" s="206"/>
      <c r="B70" s="206"/>
      <c r="C70" s="110">
        <v>2</v>
      </c>
      <c r="D70" s="186">
        <v>5.333333333333333</v>
      </c>
      <c r="E70" s="110">
        <v>5.5</v>
      </c>
      <c r="F70" s="110">
        <v>5.5</v>
      </c>
      <c r="G70" s="110">
        <v>6</v>
      </c>
      <c r="H70" s="110">
        <v>6</v>
      </c>
      <c r="I70" s="110">
        <v>6.5</v>
      </c>
      <c r="J70" s="110">
        <v>6.5</v>
      </c>
      <c r="K70" s="110">
        <v>6.5</v>
      </c>
      <c r="L70" s="110">
        <v>6</v>
      </c>
      <c r="M70" s="110">
        <v>6</v>
      </c>
      <c r="N70" s="109">
        <v>0.66666666666666696</v>
      </c>
      <c r="O70" s="96" t="s">
        <v>15</v>
      </c>
      <c r="P70" s="163">
        <f>AVERAGE(D78:D80)</f>
        <v>5.1111111111111107</v>
      </c>
      <c r="Q70" s="163">
        <f t="shared" ref="Q70" si="71">AVERAGE(E78:E80)</f>
        <v>6</v>
      </c>
      <c r="R70" s="163">
        <f t="shared" ref="R70" si="72">AVERAGE(F78:F80)</f>
        <v>6.166666666666667</v>
      </c>
      <c r="S70" s="163">
        <f t="shared" ref="S70" si="73">AVERAGE(G78:G80)</f>
        <v>6.833333333333333</v>
      </c>
      <c r="T70" s="163">
        <f t="shared" ref="T70" si="74">AVERAGE(H78:H80)</f>
        <v>6.666666666666667</v>
      </c>
      <c r="U70" s="163">
        <f t="shared" ref="U70" si="75">AVERAGE(I78:I80)</f>
        <v>7.333333333333333</v>
      </c>
      <c r="V70" s="163">
        <f t="shared" ref="V70" si="76">AVERAGE(J78:J80)</f>
        <v>8</v>
      </c>
      <c r="W70" s="163">
        <f t="shared" ref="W70" si="77">AVERAGE(K78:K80)</f>
        <v>7.833333333333333</v>
      </c>
      <c r="X70" s="163">
        <f t="shared" ref="X70" si="78">AVERAGE(L78:L80)</f>
        <v>8.3333333333333339</v>
      </c>
      <c r="Y70" s="163">
        <f t="shared" ref="Y70" si="79">AVERAGE(M78:M80)</f>
        <v>8.3333333333333339</v>
      </c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</row>
    <row r="71" spans="1:41" x14ac:dyDescent="0.3">
      <c r="A71" s="207"/>
      <c r="B71" s="207"/>
      <c r="C71" s="110">
        <v>3</v>
      </c>
      <c r="D71" s="186">
        <v>5.666666666666667</v>
      </c>
      <c r="E71" s="110">
        <v>5.5</v>
      </c>
      <c r="F71" s="110">
        <v>6.5</v>
      </c>
      <c r="G71" s="110">
        <v>7</v>
      </c>
      <c r="H71" s="110">
        <v>7.5</v>
      </c>
      <c r="I71" s="110">
        <v>7</v>
      </c>
      <c r="J71" s="110">
        <v>7</v>
      </c>
      <c r="K71" s="110">
        <v>7</v>
      </c>
      <c r="L71" s="110">
        <v>6.5</v>
      </c>
      <c r="M71" s="110">
        <v>6.5</v>
      </c>
      <c r="N71" s="109">
        <v>0.83333333333333304</v>
      </c>
      <c r="O71" s="96" t="s">
        <v>16</v>
      </c>
      <c r="P71" s="163">
        <f>AVERAGE(D81:D83)</f>
        <v>5.2222222222222223</v>
      </c>
      <c r="Q71" s="163">
        <f t="shared" ref="Q71" si="80">AVERAGE(E81:E83)</f>
        <v>5.5</v>
      </c>
      <c r="R71" s="163">
        <f t="shared" ref="R71" si="81">AVERAGE(F81:F83)</f>
        <v>6.666666666666667</v>
      </c>
      <c r="S71" s="163">
        <f t="shared" ref="S71" si="82">AVERAGE(G81:G83)</f>
        <v>6.833333333333333</v>
      </c>
      <c r="T71" s="163">
        <f t="shared" ref="T71" si="83">AVERAGE(H81:H83)</f>
        <v>7</v>
      </c>
      <c r="U71" s="163">
        <f t="shared" ref="U71" si="84">AVERAGE(I81:I83)</f>
        <v>7.5</v>
      </c>
      <c r="V71" s="163">
        <f t="shared" ref="V71" si="85">AVERAGE(J81:J83)</f>
        <v>8.1666666666666661</v>
      </c>
      <c r="W71" s="163">
        <f t="shared" ref="W71" si="86">AVERAGE(K81:K83)</f>
        <v>8.8333333333333339</v>
      </c>
      <c r="X71" s="163">
        <f t="shared" ref="X71" si="87">AVERAGE(L81:L83)</f>
        <v>9</v>
      </c>
      <c r="Y71" s="163">
        <f t="shared" ref="Y71" si="88">AVERAGE(M81:M83)</f>
        <v>9</v>
      </c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/>
      <c r="AM71" s="113"/>
      <c r="AN71" s="113"/>
      <c r="AO71" s="113"/>
    </row>
    <row r="72" spans="1:41" x14ac:dyDescent="0.3">
      <c r="A72" s="205">
        <v>3</v>
      </c>
      <c r="B72" s="205" t="s">
        <v>13</v>
      </c>
      <c r="C72" s="110">
        <v>1</v>
      </c>
      <c r="D72" s="110">
        <v>5</v>
      </c>
      <c r="E72" s="110">
        <v>5</v>
      </c>
      <c r="F72" s="110">
        <v>6</v>
      </c>
      <c r="G72" s="110">
        <v>5.5</v>
      </c>
      <c r="H72" s="110">
        <v>6</v>
      </c>
      <c r="I72" s="110">
        <v>7</v>
      </c>
      <c r="J72" s="110">
        <v>7</v>
      </c>
      <c r="K72" s="110">
        <v>6.5</v>
      </c>
      <c r="L72" s="110">
        <v>5.5</v>
      </c>
      <c r="M72" s="110">
        <v>5.5</v>
      </c>
      <c r="N72" s="109">
        <v>0.5</v>
      </c>
      <c r="O72" s="96" t="s">
        <v>17</v>
      </c>
      <c r="P72" s="163">
        <f>AVERAGE(D84:D86)</f>
        <v>5.1111111111111107</v>
      </c>
      <c r="Q72" s="163">
        <f t="shared" ref="Q72" si="89">AVERAGE(E84:E86)</f>
        <v>5.666666666666667</v>
      </c>
      <c r="R72" s="163">
        <f t="shared" ref="R72" si="90">AVERAGE(F84:F86)</f>
        <v>6.5</v>
      </c>
      <c r="S72" s="163">
        <f t="shared" ref="S72" si="91">AVERAGE(G84:G86)</f>
        <v>7.333333333333333</v>
      </c>
      <c r="T72" s="163">
        <f t="shared" ref="T72" si="92">AVERAGE(H84:H86)</f>
        <v>7.666666666666667</v>
      </c>
      <c r="U72" s="163">
        <f t="shared" ref="U72" si="93">AVERAGE(I84:I86)</f>
        <v>8.5</v>
      </c>
      <c r="V72" s="163">
        <f t="shared" ref="V72" si="94">AVERAGE(J84:J86)</f>
        <v>9.1666666666666661</v>
      </c>
      <c r="W72" s="163">
        <f t="shared" ref="W72" si="95">AVERAGE(K84:K86)</f>
        <v>9.3333333333333339</v>
      </c>
      <c r="X72" s="163">
        <f t="shared" ref="X72" si="96">AVERAGE(L84:L86)</f>
        <v>10.5</v>
      </c>
      <c r="Y72" s="163">
        <f t="shared" ref="Y72" si="97">AVERAGE(M84:M86)</f>
        <v>10.5</v>
      </c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113"/>
      <c r="AO72" s="113"/>
    </row>
    <row r="73" spans="1:41" x14ac:dyDescent="0.3">
      <c r="A73" s="206"/>
      <c r="B73" s="206"/>
      <c r="C73" s="110">
        <v>2</v>
      </c>
      <c r="D73" s="110">
        <v>5</v>
      </c>
      <c r="E73" s="110">
        <v>6</v>
      </c>
      <c r="F73" s="110">
        <v>6</v>
      </c>
      <c r="G73" s="110">
        <v>5.5</v>
      </c>
      <c r="H73" s="110">
        <v>6</v>
      </c>
      <c r="I73" s="110">
        <v>6.5</v>
      </c>
      <c r="J73" s="110">
        <v>7</v>
      </c>
      <c r="K73" s="110">
        <v>6</v>
      </c>
      <c r="L73" s="110">
        <v>6</v>
      </c>
      <c r="M73" s="110">
        <v>5</v>
      </c>
      <c r="N73" s="109">
        <v>0</v>
      </c>
      <c r="O73" s="96" t="s">
        <v>18</v>
      </c>
      <c r="P73" s="163">
        <f>AVERAGE(D87:D89)</f>
        <v>5.2222222222222223</v>
      </c>
      <c r="Q73" s="163">
        <f t="shared" ref="Q73" si="98">AVERAGE(E87:E89)</f>
        <v>5.5</v>
      </c>
      <c r="R73" s="163">
        <f t="shared" ref="R73" si="99">AVERAGE(F87:F89)</f>
        <v>5.833333333333333</v>
      </c>
      <c r="S73" s="163">
        <f t="shared" ref="S73" si="100">AVERAGE(G87:G89)</f>
        <v>6.833333333333333</v>
      </c>
      <c r="T73" s="163">
        <f t="shared" ref="T73" si="101">AVERAGE(H87:H89)</f>
        <v>7</v>
      </c>
      <c r="U73" s="163">
        <f t="shared" ref="U73" si="102">AVERAGE(I87:I89)</f>
        <v>8</v>
      </c>
      <c r="V73" s="163">
        <f t="shared" ref="V73" si="103">AVERAGE(J87:J89)</f>
        <v>9</v>
      </c>
      <c r="W73" s="163">
        <f t="shared" ref="W73" si="104">AVERAGE(K87:K89)</f>
        <v>9.8333333333333339</v>
      </c>
      <c r="X73" s="163">
        <f t="shared" ref="X73" si="105">AVERAGE(L87:L89)</f>
        <v>10.666666666666666</v>
      </c>
      <c r="Y73" s="163">
        <f t="shared" ref="Y73" si="106">AVERAGE(M87:M89)</f>
        <v>10.666666666666666</v>
      </c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  <c r="AL73" s="113"/>
      <c r="AM73" s="113"/>
      <c r="AN73" s="113"/>
      <c r="AO73" s="113"/>
    </row>
    <row r="74" spans="1:41" x14ac:dyDescent="0.3">
      <c r="A74" s="207"/>
      <c r="B74" s="207"/>
      <c r="C74" s="110">
        <v>3</v>
      </c>
      <c r="D74" s="110">
        <v>5</v>
      </c>
      <c r="E74" s="110">
        <v>6</v>
      </c>
      <c r="F74" s="110">
        <v>7</v>
      </c>
      <c r="G74" s="110">
        <v>6.5</v>
      </c>
      <c r="H74" s="110">
        <v>5.5</v>
      </c>
      <c r="I74" s="110">
        <v>5.5</v>
      </c>
      <c r="J74" s="110">
        <v>5.5</v>
      </c>
      <c r="K74" s="110">
        <v>5.5</v>
      </c>
      <c r="L74" s="110">
        <v>5</v>
      </c>
      <c r="M74" s="110">
        <v>4</v>
      </c>
      <c r="N74" s="109">
        <v>-1</v>
      </c>
      <c r="O74" s="96" t="s">
        <v>19</v>
      </c>
      <c r="P74" s="163">
        <f>AVERAGE(D90:D92)</f>
        <v>5.2222222222222223</v>
      </c>
      <c r="Q74" s="163">
        <f t="shared" ref="Q74" si="107">AVERAGE(E90:E92)</f>
        <v>5.833333333333333</v>
      </c>
      <c r="R74" s="163">
        <f t="shared" ref="R74" si="108">AVERAGE(F90:F92)</f>
        <v>6.666666666666667</v>
      </c>
      <c r="S74" s="163">
        <f t="shared" ref="S74" si="109">AVERAGE(G90:G92)</f>
        <v>7.166666666666667</v>
      </c>
      <c r="T74" s="163">
        <f t="shared" ref="T74" si="110">AVERAGE(H90:H92)</f>
        <v>7.166666666666667</v>
      </c>
      <c r="U74" s="163">
        <f t="shared" ref="U74" si="111">AVERAGE(I90:I92)</f>
        <v>7.833333333333333</v>
      </c>
      <c r="V74" s="163">
        <f t="shared" ref="V74" si="112">AVERAGE(J90:J92)</f>
        <v>8.3333333333333339</v>
      </c>
      <c r="W74" s="163">
        <f t="shared" ref="W74" si="113">AVERAGE(K90:K92)</f>
        <v>9</v>
      </c>
      <c r="X74" s="163">
        <f t="shared" ref="X74" si="114">AVERAGE(L90:L92)</f>
        <v>9.6666666666666661</v>
      </c>
      <c r="Y74" s="163">
        <f t="shared" ref="Y74" si="115">AVERAGE(M90:M92)</f>
        <v>9.6666666666666661</v>
      </c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</row>
    <row r="75" spans="1:41" x14ac:dyDescent="0.3">
      <c r="A75" s="205">
        <v>4</v>
      </c>
      <c r="B75" s="205" t="s">
        <v>14</v>
      </c>
      <c r="C75" s="110">
        <v>1</v>
      </c>
      <c r="D75" s="186">
        <v>5.333333333333333</v>
      </c>
      <c r="E75" s="110">
        <v>6</v>
      </c>
      <c r="F75" s="110">
        <v>7</v>
      </c>
      <c r="G75" s="110">
        <v>7</v>
      </c>
      <c r="H75" s="110">
        <v>7.5</v>
      </c>
      <c r="I75" s="110">
        <v>7.5</v>
      </c>
      <c r="J75" s="110">
        <v>8.5</v>
      </c>
      <c r="K75" s="110">
        <v>9.5</v>
      </c>
      <c r="L75" s="110">
        <v>9.5</v>
      </c>
      <c r="M75" s="110">
        <v>9.5</v>
      </c>
      <c r="N75" s="109">
        <v>4.166666666666667</v>
      </c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</row>
    <row r="76" spans="1:41" x14ac:dyDescent="0.3">
      <c r="A76" s="206"/>
      <c r="B76" s="206"/>
      <c r="C76" s="110">
        <v>2</v>
      </c>
      <c r="D76" s="110">
        <v>5</v>
      </c>
      <c r="E76" s="110">
        <v>6</v>
      </c>
      <c r="F76" s="110">
        <v>7.5</v>
      </c>
      <c r="G76" s="110">
        <v>8.5</v>
      </c>
      <c r="H76" s="110">
        <v>9</v>
      </c>
      <c r="I76" s="110">
        <v>10</v>
      </c>
      <c r="J76" s="110">
        <v>9.5</v>
      </c>
      <c r="K76" s="110">
        <v>13</v>
      </c>
      <c r="L76" s="110">
        <v>14.5</v>
      </c>
      <c r="M76" s="110">
        <v>14.5</v>
      </c>
      <c r="N76" s="109">
        <v>9.5</v>
      </c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</row>
    <row r="77" spans="1:41" x14ac:dyDescent="0.3">
      <c r="A77" s="207"/>
      <c r="B77" s="207"/>
      <c r="C77" s="110">
        <v>3</v>
      </c>
      <c r="D77" s="110">
        <v>6</v>
      </c>
      <c r="E77" s="110">
        <v>5.5</v>
      </c>
      <c r="F77" s="110">
        <v>6.5</v>
      </c>
      <c r="G77" s="110">
        <v>7</v>
      </c>
      <c r="H77" s="110">
        <v>8</v>
      </c>
      <c r="I77" s="110">
        <v>8.5</v>
      </c>
      <c r="J77" s="110">
        <v>8.5</v>
      </c>
      <c r="K77" s="110">
        <v>8</v>
      </c>
      <c r="L77" s="110">
        <v>7.5</v>
      </c>
      <c r="M77" s="110">
        <v>7.5</v>
      </c>
      <c r="N77" s="109">
        <v>1.5</v>
      </c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</row>
    <row r="78" spans="1:41" x14ac:dyDescent="0.3">
      <c r="A78" s="205">
        <v>5</v>
      </c>
      <c r="B78" s="205" t="s">
        <v>15</v>
      </c>
      <c r="C78" s="110">
        <v>1</v>
      </c>
      <c r="D78" s="110">
        <v>5</v>
      </c>
      <c r="E78" s="110">
        <v>6.5</v>
      </c>
      <c r="F78" s="110">
        <v>6.5</v>
      </c>
      <c r="G78" s="110">
        <v>6.5</v>
      </c>
      <c r="H78" s="110">
        <v>7</v>
      </c>
      <c r="I78" s="110">
        <v>7.5</v>
      </c>
      <c r="J78" s="110">
        <v>8</v>
      </c>
      <c r="K78" s="110">
        <v>7</v>
      </c>
      <c r="L78" s="110">
        <v>7</v>
      </c>
      <c r="M78" s="110">
        <v>7</v>
      </c>
      <c r="N78" s="109">
        <v>2</v>
      </c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</row>
    <row r="79" spans="1:41" x14ac:dyDescent="0.3">
      <c r="A79" s="206"/>
      <c r="B79" s="206"/>
      <c r="C79" s="110">
        <v>2</v>
      </c>
      <c r="D79" s="110">
        <v>5</v>
      </c>
      <c r="E79" s="110">
        <v>6</v>
      </c>
      <c r="F79" s="110">
        <v>6</v>
      </c>
      <c r="G79" s="110">
        <v>7</v>
      </c>
      <c r="H79" s="110">
        <v>6</v>
      </c>
      <c r="I79" s="110">
        <v>7</v>
      </c>
      <c r="J79" s="110">
        <v>7</v>
      </c>
      <c r="K79" s="110">
        <v>7.5</v>
      </c>
      <c r="L79" s="110">
        <v>8.5</v>
      </c>
      <c r="M79" s="110">
        <v>8.5</v>
      </c>
      <c r="N79" s="109">
        <v>3.5</v>
      </c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</row>
    <row r="80" spans="1:41" x14ac:dyDescent="0.3">
      <c r="A80" s="207"/>
      <c r="B80" s="207"/>
      <c r="C80" s="110">
        <v>3</v>
      </c>
      <c r="D80" s="186">
        <v>5.333333333333333</v>
      </c>
      <c r="E80" s="110">
        <v>5.5</v>
      </c>
      <c r="F80" s="110">
        <v>6</v>
      </c>
      <c r="G80" s="110">
        <v>7</v>
      </c>
      <c r="H80" s="110">
        <v>7</v>
      </c>
      <c r="I80" s="110">
        <v>7.5</v>
      </c>
      <c r="J80" s="110">
        <v>9</v>
      </c>
      <c r="K80" s="110">
        <v>9</v>
      </c>
      <c r="L80" s="110">
        <v>9.5</v>
      </c>
      <c r="M80" s="110">
        <v>9.5</v>
      </c>
      <c r="N80" s="109">
        <v>4.166666666666667</v>
      </c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</row>
    <row r="81" spans="1:78" x14ac:dyDescent="0.3">
      <c r="A81" s="205">
        <v>6</v>
      </c>
      <c r="B81" s="205" t="s">
        <v>16</v>
      </c>
      <c r="C81" s="110">
        <v>1</v>
      </c>
      <c r="D81" s="110">
        <v>5</v>
      </c>
      <c r="E81" s="110">
        <v>5</v>
      </c>
      <c r="F81" s="110">
        <v>6.5</v>
      </c>
      <c r="G81" s="110">
        <v>6</v>
      </c>
      <c r="H81" s="110">
        <v>6</v>
      </c>
      <c r="I81" s="110">
        <v>6</v>
      </c>
      <c r="J81" s="110">
        <v>6.5</v>
      </c>
      <c r="K81" s="110">
        <v>7</v>
      </c>
      <c r="L81" s="110">
        <v>8</v>
      </c>
      <c r="M81" s="110">
        <v>8</v>
      </c>
      <c r="N81" s="109">
        <v>3</v>
      </c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  <c r="AO81" s="113"/>
    </row>
    <row r="82" spans="1:78" x14ac:dyDescent="0.3">
      <c r="A82" s="206"/>
      <c r="B82" s="206"/>
      <c r="C82" s="110">
        <v>2</v>
      </c>
      <c r="D82" s="110">
        <v>5</v>
      </c>
      <c r="E82" s="110">
        <v>6</v>
      </c>
      <c r="F82" s="110">
        <v>7</v>
      </c>
      <c r="G82" s="110">
        <v>7</v>
      </c>
      <c r="H82" s="110">
        <v>6.5</v>
      </c>
      <c r="I82" s="110">
        <v>7.5</v>
      </c>
      <c r="J82" s="110">
        <v>8.5</v>
      </c>
      <c r="K82" s="110">
        <v>9.5</v>
      </c>
      <c r="L82" s="110">
        <v>9.5</v>
      </c>
      <c r="M82" s="110">
        <v>9.5</v>
      </c>
      <c r="N82" s="109">
        <v>4.5</v>
      </c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</row>
    <row r="83" spans="1:78" x14ac:dyDescent="0.3">
      <c r="A83" s="207"/>
      <c r="B83" s="207"/>
      <c r="C83" s="110">
        <v>3</v>
      </c>
      <c r="D83" s="186">
        <v>5.666666666666667</v>
      </c>
      <c r="E83" s="110">
        <v>5.5</v>
      </c>
      <c r="F83" s="110">
        <v>6.5</v>
      </c>
      <c r="G83" s="110">
        <v>7.5</v>
      </c>
      <c r="H83" s="110">
        <v>8.5</v>
      </c>
      <c r="I83" s="110">
        <v>9</v>
      </c>
      <c r="J83" s="110">
        <v>9.5</v>
      </c>
      <c r="K83" s="110">
        <v>10</v>
      </c>
      <c r="L83" s="110">
        <v>9.5</v>
      </c>
      <c r="M83" s="110">
        <v>9.5</v>
      </c>
      <c r="N83" s="109">
        <v>3.833333333333333</v>
      </c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</row>
    <row r="84" spans="1:78" x14ac:dyDescent="0.3">
      <c r="A84" s="205">
        <v>7</v>
      </c>
      <c r="B84" s="205" t="s">
        <v>17</v>
      </c>
      <c r="C84" s="110">
        <v>1</v>
      </c>
      <c r="D84" s="186">
        <v>5.333333333333333</v>
      </c>
      <c r="E84" s="110">
        <v>5.5</v>
      </c>
      <c r="F84" s="110">
        <v>6</v>
      </c>
      <c r="G84" s="110">
        <v>6.5</v>
      </c>
      <c r="H84" s="110">
        <v>6.5</v>
      </c>
      <c r="I84" s="110">
        <v>7</v>
      </c>
      <c r="J84" s="110">
        <v>8</v>
      </c>
      <c r="K84" s="110">
        <v>8</v>
      </c>
      <c r="L84" s="110">
        <v>9.5</v>
      </c>
      <c r="M84" s="110">
        <v>9.5</v>
      </c>
      <c r="N84" s="109">
        <v>4.166666666666667</v>
      </c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</row>
    <row r="85" spans="1:78" x14ac:dyDescent="0.3">
      <c r="A85" s="206"/>
      <c r="B85" s="206"/>
      <c r="C85" s="110">
        <v>2</v>
      </c>
      <c r="D85" s="110">
        <v>5</v>
      </c>
      <c r="E85" s="110">
        <v>5.5</v>
      </c>
      <c r="F85" s="110">
        <v>6.5</v>
      </c>
      <c r="G85" s="110">
        <v>7.5</v>
      </c>
      <c r="H85" s="110">
        <v>8</v>
      </c>
      <c r="I85" s="110">
        <v>9</v>
      </c>
      <c r="J85" s="110">
        <v>9.5</v>
      </c>
      <c r="K85" s="110">
        <v>10</v>
      </c>
      <c r="L85" s="110">
        <v>12</v>
      </c>
      <c r="M85" s="110">
        <v>12</v>
      </c>
      <c r="N85" s="109">
        <v>7</v>
      </c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113"/>
    </row>
    <row r="86" spans="1:78" x14ac:dyDescent="0.3">
      <c r="A86" s="207"/>
      <c r="B86" s="207"/>
      <c r="C86" s="110">
        <v>3</v>
      </c>
      <c r="D86" s="110">
        <v>5</v>
      </c>
      <c r="E86" s="110">
        <v>6</v>
      </c>
      <c r="F86" s="110">
        <v>7</v>
      </c>
      <c r="G86" s="110">
        <v>8</v>
      </c>
      <c r="H86" s="110">
        <v>8.5</v>
      </c>
      <c r="I86" s="110">
        <v>9.5</v>
      </c>
      <c r="J86" s="110">
        <v>10</v>
      </c>
      <c r="K86" s="110">
        <v>10</v>
      </c>
      <c r="L86" s="110">
        <v>10</v>
      </c>
      <c r="M86" s="110">
        <v>10</v>
      </c>
      <c r="N86" s="109">
        <v>5</v>
      </c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</row>
    <row r="87" spans="1:78" x14ac:dyDescent="0.3">
      <c r="A87" s="205">
        <v>8</v>
      </c>
      <c r="B87" s="205" t="s">
        <v>18</v>
      </c>
      <c r="C87" s="110">
        <v>1</v>
      </c>
      <c r="D87" s="186">
        <v>5.666666666666667</v>
      </c>
      <c r="E87" s="110">
        <v>5</v>
      </c>
      <c r="F87" s="110">
        <v>5.5</v>
      </c>
      <c r="G87" s="110">
        <v>6.5</v>
      </c>
      <c r="H87" s="110">
        <v>7</v>
      </c>
      <c r="I87" s="110">
        <v>8</v>
      </c>
      <c r="J87" s="110">
        <v>9</v>
      </c>
      <c r="K87" s="110">
        <v>10</v>
      </c>
      <c r="L87" s="110">
        <v>11</v>
      </c>
      <c r="M87" s="110">
        <v>11</v>
      </c>
      <c r="N87" s="109">
        <v>5.333333333333333</v>
      </c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</row>
    <row r="88" spans="1:78" x14ac:dyDescent="0.3">
      <c r="A88" s="206"/>
      <c r="B88" s="206"/>
      <c r="C88" s="110">
        <v>2</v>
      </c>
      <c r="D88" s="110">
        <v>5</v>
      </c>
      <c r="E88" s="110">
        <v>5.5</v>
      </c>
      <c r="F88" s="110">
        <v>5.5</v>
      </c>
      <c r="G88" s="110">
        <v>6.5</v>
      </c>
      <c r="H88" s="110">
        <v>7</v>
      </c>
      <c r="I88" s="110">
        <v>8</v>
      </c>
      <c r="J88" s="110">
        <v>9</v>
      </c>
      <c r="K88" s="110">
        <v>9</v>
      </c>
      <c r="L88" s="110">
        <v>10</v>
      </c>
      <c r="M88" s="110">
        <v>10</v>
      </c>
      <c r="N88" s="109">
        <v>5</v>
      </c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</row>
    <row r="89" spans="1:78" x14ac:dyDescent="0.3">
      <c r="A89" s="207"/>
      <c r="B89" s="207"/>
      <c r="C89" s="110">
        <v>3</v>
      </c>
      <c r="D89" s="110">
        <v>5</v>
      </c>
      <c r="E89" s="110">
        <v>6</v>
      </c>
      <c r="F89" s="110">
        <v>6.5</v>
      </c>
      <c r="G89" s="110">
        <v>7.5</v>
      </c>
      <c r="H89" s="110">
        <v>7</v>
      </c>
      <c r="I89" s="110">
        <v>8</v>
      </c>
      <c r="J89" s="110">
        <v>9</v>
      </c>
      <c r="K89" s="110">
        <v>10.5</v>
      </c>
      <c r="L89" s="110">
        <v>11</v>
      </c>
      <c r="M89" s="110">
        <v>11</v>
      </c>
      <c r="N89" s="109">
        <v>6</v>
      </c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</row>
    <row r="90" spans="1:78" x14ac:dyDescent="0.3">
      <c r="A90" s="205">
        <v>9</v>
      </c>
      <c r="B90" s="205" t="s">
        <v>19</v>
      </c>
      <c r="C90" s="110">
        <v>1</v>
      </c>
      <c r="D90" s="186">
        <v>5.666666666666667</v>
      </c>
      <c r="E90" s="110">
        <v>6</v>
      </c>
      <c r="F90" s="110">
        <v>6.5</v>
      </c>
      <c r="G90" s="110">
        <v>7</v>
      </c>
      <c r="H90" s="110">
        <v>7.5</v>
      </c>
      <c r="I90" s="110">
        <v>8</v>
      </c>
      <c r="J90" s="110">
        <v>8</v>
      </c>
      <c r="K90" s="110">
        <v>9</v>
      </c>
      <c r="L90" s="110">
        <v>9.5</v>
      </c>
      <c r="M90" s="110">
        <v>9.5</v>
      </c>
      <c r="N90" s="109">
        <v>3.833333333333333</v>
      </c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3"/>
    </row>
    <row r="91" spans="1:78" x14ac:dyDescent="0.3">
      <c r="A91" s="206"/>
      <c r="B91" s="206"/>
      <c r="C91" s="110">
        <v>2</v>
      </c>
      <c r="D91" s="110">
        <v>5</v>
      </c>
      <c r="E91" s="110">
        <v>6</v>
      </c>
      <c r="F91" s="110">
        <v>7</v>
      </c>
      <c r="G91" s="110">
        <v>7</v>
      </c>
      <c r="H91" s="110">
        <v>7</v>
      </c>
      <c r="I91" s="110">
        <v>7.5</v>
      </c>
      <c r="J91" s="110">
        <v>8.5</v>
      </c>
      <c r="K91" s="110">
        <v>8.5</v>
      </c>
      <c r="L91" s="110">
        <v>10</v>
      </c>
      <c r="M91" s="110">
        <v>10</v>
      </c>
      <c r="N91" s="109">
        <v>5</v>
      </c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113"/>
    </row>
    <row r="92" spans="1:78" x14ac:dyDescent="0.3">
      <c r="A92" s="207"/>
      <c r="B92" s="207"/>
      <c r="C92" s="110">
        <v>3</v>
      </c>
      <c r="D92" s="110">
        <v>5</v>
      </c>
      <c r="E92" s="110">
        <v>5.5</v>
      </c>
      <c r="F92" s="110">
        <v>6.5</v>
      </c>
      <c r="G92" s="110">
        <v>7.5</v>
      </c>
      <c r="H92" s="110">
        <v>7</v>
      </c>
      <c r="I92" s="110">
        <v>8</v>
      </c>
      <c r="J92" s="110">
        <v>8.5</v>
      </c>
      <c r="K92" s="110">
        <v>9.5</v>
      </c>
      <c r="L92" s="110">
        <v>9.5</v>
      </c>
      <c r="M92" s="110">
        <v>9.5</v>
      </c>
      <c r="N92" s="109">
        <v>4.5</v>
      </c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</row>
    <row r="93" spans="1:78" x14ac:dyDescent="0.3">
      <c r="C93" s="119" t="s">
        <v>177</v>
      </c>
      <c r="D93" s="96">
        <v>5.19753086419753</v>
      </c>
      <c r="E93" s="96">
        <v>5.666666666666667</v>
      </c>
      <c r="F93" s="96">
        <v>6.3703703703703702</v>
      </c>
      <c r="G93" s="96">
        <v>6.7962962962962967</v>
      </c>
      <c r="H93" s="96">
        <v>6.9444444444444446</v>
      </c>
      <c r="I93" s="96">
        <v>7.4814814814814818</v>
      </c>
      <c r="J93" s="96">
        <v>7.9074074074074074</v>
      </c>
      <c r="K93" s="96">
        <v>8.2777777777777786</v>
      </c>
      <c r="L93" s="96">
        <v>8.6666666666666661</v>
      </c>
      <c r="M93" s="96">
        <v>8.518518518518519</v>
      </c>
      <c r="N93" s="96">
        <v>3.3209876543209873</v>
      </c>
    </row>
    <row r="94" spans="1:78" ht="15.6" customHeight="1" x14ac:dyDescent="0.3">
      <c r="C94" s="119" t="s">
        <v>178</v>
      </c>
      <c r="D94" s="96">
        <v>0.29611818008164492</v>
      </c>
      <c r="E94" s="96">
        <v>0.39223227027636792</v>
      </c>
      <c r="F94" s="96">
        <v>0.52974218316722788</v>
      </c>
      <c r="G94" s="96">
        <v>0.75011869905906225</v>
      </c>
      <c r="H94" s="96">
        <v>0.96409915438567961</v>
      </c>
      <c r="I94" s="96">
        <v>1.1391754903090192</v>
      </c>
      <c r="J94" s="96">
        <v>1.2862963906341349</v>
      </c>
      <c r="K94" s="96">
        <v>1.8151781716602362</v>
      </c>
      <c r="L94" s="96">
        <v>2.2532028485964322</v>
      </c>
      <c r="M94" s="96">
        <v>2.4237664645431232</v>
      </c>
      <c r="N94" s="96">
        <v>2.4249089884789141</v>
      </c>
      <c r="BE94" s="205" t="s">
        <v>0</v>
      </c>
      <c r="BF94" s="205" t="s">
        <v>1</v>
      </c>
      <c r="BG94" s="306" t="s">
        <v>90</v>
      </c>
      <c r="BH94" s="307"/>
      <c r="BI94" s="307"/>
      <c r="BJ94" s="307"/>
      <c r="BK94" s="307"/>
      <c r="BL94" s="307"/>
      <c r="BM94" s="307"/>
      <c r="BN94" s="308"/>
      <c r="BO94" s="306" t="s">
        <v>91</v>
      </c>
      <c r="BP94" s="307"/>
      <c r="BQ94" s="307"/>
      <c r="BR94" s="307"/>
      <c r="BS94" s="307"/>
      <c r="BT94" s="308"/>
      <c r="BU94" s="316" t="s">
        <v>190</v>
      </c>
      <c r="BV94" s="317"/>
      <c r="BW94" s="317"/>
      <c r="BX94" s="317"/>
      <c r="BY94" s="317"/>
      <c r="BZ94" s="318"/>
    </row>
    <row r="95" spans="1:78" x14ac:dyDescent="0.3">
      <c r="BE95" s="206"/>
      <c r="BF95" s="206"/>
      <c r="BG95" s="306" t="s">
        <v>3</v>
      </c>
      <c r="BH95" s="307"/>
      <c r="BI95" s="307"/>
      <c r="BJ95" s="307"/>
      <c r="BK95" s="307"/>
      <c r="BL95" s="307"/>
      <c r="BM95" s="307"/>
      <c r="BN95" s="308"/>
      <c r="BO95" s="306" t="s">
        <v>3</v>
      </c>
      <c r="BP95" s="307"/>
      <c r="BQ95" s="307"/>
      <c r="BR95" s="307"/>
      <c r="BS95" s="307"/>
      <c r="BT95" s="308"/>
      <c r="BU95" s="319"/>
      <c r="BV95" s="320"/>
      <c r="BW95" s="320"/>
      <c r="BX95" s="320"/>
      <c r="BY95" s="320"/>
      <c r="BZ95" s="321"/>
    </row>
    <row r="96" spans="1:78" x14ac:dyDescent="0.3">
      <c r="A96" s="205" t="s">
        <v>0</v>
      </c>
      <c r="B96" s="205" t="s">
        <v>1</v>
      </c>
      <c r="C96" s="205" t="s">
        <v>2</v>
      </c>
      <c r="D96" s="109" t="s">
        <v>197</v>
      </c>
      <c r="E96" s="109" t="s">
        <v>198</v>
      </c>
      <c r="F96" s="208" t="s">
        <v>114</v>
      </c>
      <c r="G96" s="109" t="s">
        <v>92</v>
      </c>
      <c r="H96" s="109" t="s">
        <v>93</v>
      </c>
      <c r="I96" s="109" t="s">
        <v>190</v>
      </c>
      <c r="J96" s="112" t="s">
        <v>92</v>
      </c>
      <c r="K96" s="112" t="s">
        <v>93</v>
      </c>
      <c r="L96" s="208" t="s">
        <v>190</v>
      </c>
      <c r="BE96" s="207"/>
      <c r="BF96" s="207"/>
      <c r="BG96" s="306" t="s">
        <v>179</v>
      </c>
      <c r="BH96" s="307"/>
      <c r="BI96" s="307"/>
      <c r="BJ96" s="308"/>
      <c r="BK96" s="306" t="s">
        <v>191</v>
      </c>
      <c r="BL96" s="308"/>
      <c r="BM96" s="306" t="s">
        <v>192</v>
      </c>
      <c r="BN96" s="308"/>
      <c r="BO96" s="306" t="s">
        <v>179</v>
      </c>
      <c r="BP96" s="308"/>
      <c r="BQ96" s="306" t="s">
        <v>191</v>
      </c>
      <c r="BR96" s="308"/>
      <c r="BS96" s="306" t="s">
        <v>192</v>
      </c>
      <c r="BT96" s="308"/>
      <c r="BU96" s="306" t="s">
        <v>179</v>
      </c>
      <c r="BV96" s="308"/>
      <c r="BW96" s="306" t="s">
        <v>191</v>
      </c>
      <c r="BX96" s="308"/>
      <c r="BY96" s="306" t="s">
        <v>192</v>
      </c>
      <c r="BZ96" s="308"/>
    </row>
    <row r="97" spans="1:78" x14ac:dyDescent="0.3">
      <c r="A97" s="206"/>
      <c r="B97" s="206"/>
      <c r="C97" s="206"/>
      <c r="D97" s="109" t="s">
        <v>3</v>
      </c>
      <c r="E97" s="109" t="s">
        <v>3</v>
      </c>
      <c r="F97" s="209"/>
      <c r="G97" s="109" t="s">
        <v>104</v>
      </c>
      <c r="H97" s="109" t="s">
        <v>104</v>
      </c>
      <c r="I97" s="109"/>
      <c r="J97" s="112" t="s">
        <v>103</v>
      </c>
      <c r="K97" s="112" t="s">
        <v>103</v>
      </c>
      <c r="L97" s="209"/>
      <c r="BE97" s="205">
        <v>1</v>
      </c>
      <c r="BF97" s="205" t="s">
        <v>11</v>
      </c>
      <c r="BG97" s="309">
        <f>tpc!AV104</f>
        <v>0</v>
      </c>
      <c r="BH97" s="322"/>
      <c r="BI97" s="322"/>
      <c r="BJ97" s="310"/>
      <c r="BK97" s="309">
        <f>tpc!AX104</f>
        <v>0</v>
      </c>
      <c r="BL97" s="310"/>
      <c r="BM97" s="309">
        <f>tpc!AZ104</f>
        <v>0</v>
      </c>
      <c r="BN97" s="310"/>
      <c r="BO97" s="309">
        <f>tpc!BB104</f>
        <v>0</v>
      </c>
      <c r="BP97" s="310"/>
      <c r="BQ97" s="309">
        <f>tpc!BD104</f>
        <v>0</v>
      </c>
      <c r="BR97" s="310"/>
      <c r="BS97" s="309">
        <f>tpc!BF104</f>
        <v>0</v>
      </c>
      <c r="BT97" s="310"/>
      <c r="BU97" s="309">
        <f>tpc!BH104</f>
        <v>0</v>
      </c>
      <c r="BV97" s="310"/>
      <c r="BW97" s="309">
        <f>tpc!BJ104</f>
        <v>0</v>
      </c>
      <c r="BX97" s="310"/>
      <c r="BY97" s="309">
        <f>tpc!BL104</f>
        <v>0</v>
      </c>
      <c r="BZ97" s="310"/>
    </row>
    <row r="98" spans="1:78" ht="46.8" x14ac:dyDescent="0.3">
      <c r="A98" s="207"/>
      <c r="B98" s="207"/>
      <c r="C98" s="207"/>
      <c r="D98" s="109">
        <v>1</v>
      </c>
      <c r="E98" s="109">
        <v>1</v>
      </c>
      <c r="F98" s="210"/>
      <c r="G98" s="109">
        <v>1</v>
      </c>
      <c r="H98" s="109">
        <v>1</v>
      </c>
      <c r="I98" s="109"/>
      <c r="J98" s="114">
        <v>1</v>
      </c>
      <c r="K98" s="114">
        <v>1</v>
      </c>
      <c r="L98" s="210"/>
      <c r="M98" s="96" t="s">
        <v>1</v>
      </c>
      <c r="N98" s="110">
        <v>0</v>
      </c>
      <c r="O98" s="110">
        <v>19</v>
      </c>
      <c r="P98" s="96" t="s">
        <v>249</v>
      </c>
      <c r="Q98" s="110">
        <v>0</v>
      </c>
      <c r="R98" s="110">
        <v>19</v>
      </c>
      <c r="BE98" s="206"/>
      <c r="BF98" s="206"/>
      <c r="BG98" s="311"/>
      <c r="BH98" s="323"/>
      <c r="BI98" s="323"/>
      <c r="BJ98" s="312"/>
      <c r="BK98" s="311"/>
      <c r="BL98" s="312"/>
      <c r="BM98" s="311"/>
      <c r="BN98" s="312"/>
      <c r="BO98" s="311"/>
      <c r="BP98" s="312"/>
      <c r="BQ98" s="311"/>
      <c r="BR98" s="312"/>
      <c r="BS98" s="311"/>
      <c r="BT98" s="312"/>
      <c r="BU98" s="311"/>
      <c r="BV98" s="312"/>
      <c r="BW98" s="311"/>
      <c r="BX98" s="312"/>
      <c r="BY98" s="311"/>
      <c r="BZ98" s="312"/>
    </row>
    <row r="99" spans="1:78" x14ac:dyDescent="0.3">
      <c r="A99" s="205">
        <v>1</v>
      </c>
      <c r="B99" s="205" t="s">
        <v>11</v>
      </c>
      <c r="C99" s="110">
        <v>1</v>
      </c>
      <c r="D99" s="109">
        <v>7.14</v>
      </c>
      <c r="E99" s="109">
        <v>0.86000000000000121</v>
      </c>
      <c r="F99" s="115">
        <v>0.87955182072829119</v>
      </c>
      <c r="G99" s="208">
        <v>0.13019</v>
      </c>
      <c r="H99" s="109">
        <v>0.41675799999999996</v>
      </c>
      <c r="I99" s="109">
        <v>0.28656799999999993</v>
      </c>
      <c r="J99" s="109">
        <f t="array" ref="J99:K125">Sheet12!U41:V67</f>
        <v>0.15872</v>
      </c>
      <c r="K99" s="109">
        <v>0.151112</v>
      </c>
      <c r="L99" s="109">
        <v>-4.9680000000000002E-3</v>
      </c>
      <c r="M99" s="96" t="s">
        <v>11</v>
      </c>
      <c r="N99" s="164">
        <f>G99</f>
        <v>0.13019</v>
      </c>
      <c r="O99" s="164">
        <f>AVERAGE(H99:H101)</f>
        <v>0.33011133333333337</v>
      </c>
      <c r="P99" s="163">
        <f>AVERAGE(E99:E101)</f>
        <v>0.93333333333333413</v>
      </c>
      <c r="Q99" s="164">
        <f>AVERAGE(J99:J101)</f>
        <v>0.15470466666666668</v>
      </c>
      <c r="R99" s="164">
        <f>AVERAGE(K99:K101)</f>
        <v>0.16970933333333335</v>
      </c>
      <c r="BE99" s="207"/>
      <c r="BF99" s="207"/>
      <c r="BG99" s="313"/>
      <c r="BH99" s="324"/>
      <c r="BI99" s="324"/>
      <c r="BJ99" s="314"/>
      <c r="BK99" s="313"/>
      <c r="BL99" s="314"/>
      <c r="BM99" s="313"/>
      <c r="BN99" s="314"/>
      <c r="BO99" s="313"/>
      <c r="BP99" s="314"/>
      <c r="BQ99" s="313"/>
      <c r="BR99" s="314"/>
      <c r="BS99" s="313"/>
      <c r="BT99" s="314"/>
      <c r="BU99" s="313"/>
      <c r="BV99" s="314"/>
      <c r="BW99" s="313"/>
      <c r="BX99" s="314"/>
      <c r="BY99" s="313"/>
      <c r="BZ99" s="314"/>
    </row>
    <row r="100" spans="1:78" x14ac:dyDescent="0.3">
      <c r="A100" s="206"/>
      <c r="B100" s="206"/>
      <c r="C100" s="110">
        <v>2</v>
      </c>
      <c r="D100" s="109">
        <v>6.58</v>
      </c>
      <c r="E100" s="109">
        <v>1.0500000000000007</v>
      </c>
      <c r="F100" s="115">
        <v>0.84042553191489355</v>
      </c>
      <c r="G100" s="209"/>
      <c r="H100" s="109">
        <v>0.29186000000000001</v>
      </c>
      <c r="I100" s="109">
        <v>0.16167000000000001</v>
      </c>
      <c r="J100" s="109">
        <v>0.14604</v>
      </c>
      <c r="K100" s="109">
        <v>0.16189000000000001</v>
      </c>
      <c r="L100" s="109">
        <v>1.0350000000000005E-2</v>
      </c>
      <c r="M100" s="96" t="s">
        <v>12</v>
      </c>
      <c r="N100" s="164">
        <f>G102</f>
        <v>0.19612600000000002</v>
      </c>
      <c r="O100" s="164">
        <f>AVERAGE(H102:H104)</f>
        <v>0.21430066666666667</v>
      </c>
      <c r="P100" s="163">
        <f>AVERAGE(E102:E104)</f>
        <v>0.91666666666666663</v>
      </c>
      <c r="Q100" s="164">
        <f>AVERAGE(J102:J104)</f>
        <v>0.16484866666666667</v>
      </c>
      <c r="R100" s="164">
        <f>AVERAGE(K102:K104)</f>
        <v>0.16189000000000001</v>
      </c>
      <c r="BE100" s="205">
        <v>2</v>
      </c>
      <c r="BF100" s="205" t="s">
        <v>12</v>
      </c>
      <c r="BG100" s="309">
        <f>tpc!AV107</f>
        <v>0</v>
      </c>
      <c r="BH100" s="322"/>
      <c r="BI100" s="322"/>
      <c r="BJ100" s="310"/>
      <c r="BK100" s="309">
        <f>tpc!AX107</f>
        <v>0</v>
      </c>
      <c r="BL100" s="310"/>
      <c r="BM100" s="309">
        <f>tpc!AZ107</f>
        <v>0</v>
      </c>
      <c r="BN100" s="310"/>
      <c r="BO100" s="309">
        <f>tpc!BB107</f>
        <v>0</v>
      </c>
      <c r="BP100" s="310"/>
      <c r="BQ100" s="309">
        <f>tpc!BD107</f>
        <v>0</v>
      </c>
      <c r="BR100" s="310"/>
      <c r="BS100" s="309">
        <f>tpc!BF107</f>
        <v>0</v>
      </c>
      <c r="BT100" s="310"/>
      <c r="BU100" s="309">
        <f>tpc!BH107</f>
        <v>0</v>
      </c>
      <c r="BV100" s="310"/>
      <c r="BW100" s="309">
        <f>tpc!BJ107</f>
        <v>0</v>
      </c>
      <c r="BX100" s="310"/>
      <c r="BY100" s="309">
        <f>tpc!BL107</f>
        <v>0</v>
      </c>
      <c r="BZ100" s="310"/>
    </row>
    <row r="101" spans="1:78" x14ac:dyDescent="0.3">
      <c r="A101" s="207"/>
      <c r="B101" s="207"/>
      <c r="C101" s="110">
        <v>3</v>
      </c>
      <c r="D101" s="109">
        <v>7.29</v>
      </c>
      <c r="E101" s="109">
        <v>0.89000000000000057</v>
      </c>
      <c r="F101" s="115">
        <v>0.87791495198902603</v>
      </c>
      <c r="G101" s="210"/>
      <c r="H101" s="109">
        <v>0.28171600000000002</v>
      </c>
      <c r="I101" s="109">
        <v>0.15152600000000002</v>
      </c>
      <c r="J101" s="109">
        <v>0.159354</v>
      </c>
      <c r="K101" s="109">
        <v>0.19612600000000002</v>
      </c>
      <c r="L101" s="109">
        <v>2.4012000000000006E-2</v>
      </c>
      <c r="M101" s="96" t="s">
        <v>13</v>
      </c>
      <c r="N101" s="164">
        <f>G105</f>
        <v>0.37935199999999997</v>
      </c>
      <c r="O101" s="164">
        <f>AVERAGE(H105:H107)</f>
        <v>0.17414733333333335</v>
      </c>
      <c r="P101" s="163">
        <f>AVERAGE(E105:E107)</f>
        <v>0.71333333333333415</v>
      </c>
      <c r="Q101" s="164">
        <f>AVERAGE(J105:J107)</f>
        <v>0.1714</v>
      </c>
      <c r="R101" s="164">
        <f>AVERAGE(K105:K107)</f>
        <v>0.18048733333333336</v>
      </c>
      <c r="BE101" s="206"/>
      <c r="BF101" s="206"/>
      <c r="BG101" s="311"/>
      <c r="BH101" s="323"/>
      <c r="BI101" s="323"/>
      <c r="BJ101" s="312"/>
      <c r="BK101" s="311"/>
      <c r="BL101" s="312"/>
      <c r="BM101" s="311"/>
      <c r="BN101" s="312"/>
      <c r="BO101" s="311"/>
      <c r="BP101" s="312"/>
      <c r="BQ101" s="311"/>
      <c r="BR101" s="312"/>
      <c r="BS101" s="311"/>
      <c r="BT101" s="312"/>
      <c r="BU101" s="311"/>
      <c r="BV101" s="312"/>
      <c r="BW101" s="311"/>
      <c r="BX101" s="312"/>
      <c r="BY101" s="311"/>
      <c r="BZ101" s="312"/>
    </row>
    <row r="102" spans="1:78" x14ac:dyDescent="0.3">
      <c r="A102" s="205">
        <v>2</v>
      </c>
      <c r="B102" s="205" t="s">
        <v>12</v>
      </c>
      <c r="C102" s="110">
        <v>1</v>
      </c>
      <c r="D102" s="109">
        <v>5.49</v>
      </c>
      <c r="E102" s="109">
        <v>1.0999999999999996</v>
      </c>
      <c r="F102" s="115">
        <v>0.79963570127504557</v>
      </c>
      <c r="G102" s="208">
        <v>0.19612600000000002</v>
      </c>
      <c r="H102" s="109">
        <v>0.37491399999999997</v>
      </c>
      <c r="I102" s="109">
        <v>0.17878799999999995</v>
      </c>
      <c r="J102" s="109">
        <v>0.15745200000000001</v>
      </c>
      <c r="K102" s="109">
        <v>0.17330200000000001</v>
      </c>
      <c r="L102" s="109">
        <v>1.0349999999999984E-2</v>
      </c>
      <c r="M102" s="96" t="s">
        <v>14</v>
      </c>
      <c r="N102" s="164">
        <f>G108</f>
        <v>0.44655600000000001</v>
      </c>
      <c r="O102" s="164">
        <f>AVERAGE(H108:H110)</f>
        <v>0.25952599999999998</v>
      </c>
      <c r="P102" s="163">
        <f>AVERAGE(E108:E110)</f>
        <v>2.4400000000000008</v>
      </c>
      <c r="Q102" s="164">
        <f>AVERAGE(J108:J110)</f>
        <v>0.17456999999999998</v>
      </c>
      <c r="R102" s="164">
        <f>AVERAGE(K108:K110)</f>
        <v>0.16484866666666667</v>
      </c>
      <c r="BE102" s="207"/>
      <c r="BF102" s="207"/>
      <c r="BG102" s="313"/>
      <c r="BH102" s="324"/>
      <c r="BI102" s="324"/>
      <c r="BJ102" s="314"/>
      <c r="BK102" s="313"/>
      <c r="BL102" s="314"/>
      <c r="BM102" s="313"/>
      <c r="BN102" s="314"/>
      <c r="BO102" s="313"/>
      <c r="BP102" s="314"/>
      <c r="BQ102" s="313"/>
      <c r="BR102" s="314"/>
      <c r="BS102" s="313"/>
      <c r="BT102" s="314"/>
      <c r="BU102" s="313"/>
      <c r="BV102" s="314"/>
      <c r="BW102" s="313"/>
      <c r="BX102" s="314"/>
      <c r="BY102" s="313"/>
      <c r="BZ102" s="314"/>
    </row>
    <row r="103" spans="1:78" x14ac:dyDescent="0.3">
      <c r="A103" s="206"/>
      <c r="B103" s="206"/>
      <c r="C103" s="110">
        <v>2</v>
      </c>
      <c r="D103" s="109">
        <v>7.46</v>
      </c>
      <c r="E103" s="109">
        <v>0.80000000000000071</v>
      </c>
      <c r="F103" s="115">
        <v>0.8927613941018766</v>
      </c>
      <c r="G103" s="209"/>
      <c r="H103" s="109">
        <v>0.116242</v>
      </c>
      <c r="I103" s="109">
        <v>-7.9884000000000024E-2</v>
      </c>
      <c r="J103" s="109">
        <v>0.179008</v>
      </c>
      <c r="K103" s="109">
        <v>0.14096799999999998</v>
      </c>
      <c r="L103" s="109">
        <v>-2.4839999999999997E-2</v>
      </c>
      <c r="M103" s="96" t="s">
        <v>15</v>
      </c>
      <c r="N103" s="164">
        <f>G111</f>
        <v>0.52327000000000001</v>
      </c>
      <c r="O103" s="164">
        <f>AVERAGE(H111:H113)</f>
        <v>0.22317666666666669</v>
      </c>
      <c r="P103" s="163">
        <f>AVERAGE(E111:E113)</f>
        <v>2.2466666666666675</v>
      </c>
      <c r="Q103" s="164">
        <f>AVERAGE(J111:J113)</f>
        <v>0.17478133333333332</v>
      </c>
      <c r="R103" s="164">
        <f>AVERAGE(K111:K113)</f>
        <v>0.17203400000000002</v>
      </c>
      <c r="BE103" s="205">
        <v>3</v>
      </c>
      <c r="BF103" s="205" t="s">
        <v>13</v>
      </c>
      <c r="BG103" s="309">
        <f>tpc!AV110</f>
        <v>0</v>
      </c>
      <c r="BH103" s="322"/>
      <c r="BI103" s="322"/>
      <c r="BJ103" s="310"/>
      <c r="BK103" s="309">
        <f>tpc!AX110</f>
        <v>0</v>
      </c>
      <c r="BL103" s="310"/>
      <c r="BM103" s="309">
        <f>tpc!AZ110</f>
        <v>0</v>
      </c>
      <c r="BN103" s="310"/>
      <c r="BO103" s="309">
        <f>tpc!BB110</f>
        <v>0</v>
      </c>
      <c r="BP103" s="310"/>
      <c r="BQ103" s="309">
        <f>tpc!BD110</f>
        <v>0</v>
      </c>
      <c r="BR103" s="310"/>
      <c r="BS103" s="309">
        <f>tpc!BF110</f>
        <v>0</v>
      </c>
      <c r="BT103" s="310"/>
      <c r="BU103" s="309">
        <f>tpc!BH110</f>
        <v>0</v>
      </c>
      <c r="BV103" s="310"/>
      <c r="BW103" s="309">
        <f>tpc!BJ110</f>
        <v>0</v>
      </c>
      <c r="BX103" s="310"/>
      <c r="BY103" s="309">
        <f>tpc!BL110</f>
        <v>0</v>
      </c>
      <c r="BZ103" s="310"/>
    </row>
    <row r="104" spans="1:78" x14ac:dyDescent="0.3">
      <c r="A104" s="207"/>
      <c r="B104" s="207"/>
      <c r="C104" s="110">
        <v>3</v>
      </c>
      <c r="D104" s="109">
        <v>7.46</v>
      </c>
      <c r="E104" s="109">
        <v>0.84999999999999964</v>
      </c>
      <c r="F104" s="115">
        <v>0.886058981233244</v>
      </c>
      <c r="G104" s="210"/>
      <c r="H104" s="109">
        <v>0.15174599999999999</v>
      </c>
      <c r="I104" s="109">
        <v>-4.4380000000000031E-2</v>
      </c>
      <c r="J104" s="109">
        <v>0.158086</v>
      </c>
      <c r="K104" s="109">
        <v>0.1714</v>
      </c>
      <c r="L104" s="109">
        <v>8.6939999999999934E-3</v>
      </c>
      <c r="M104" s="96" t="s">
        <v>16</v>
      </c>
      <c r="N104" s="164">
        <f>G114</f>
        <v>0.56384599999999996</v>
      </c>
      <c r="O104" s="164">
        <f>AVERAGE(H114:H116)</f>
        <v>0.20077533333333333</v>
      </c>
      <c r="P104" s="163">
        <f>AVERAGE(E114:E116)</f>
        <v>1.986666666666667</v>
      </c>
      <c r="Q104" s="164">
        <f>AVERAGE(J114:J116)</f>
        <v>0.17731733333333333</v>
      </c>
      <c r="R104" s="164">
        <f>AVERAGE(K114:K116)</f>
        <v>0.16822999999999999</v>
      </c>
      <c r="BE104" s="206"/>
      <c r="BF104" s="206"/>
      <c r="BG104" s="311"/>
      <c r="BH104" s="323"/>
      <c r="BI104" s="323"/>
      <c r="BJ104" s="312"/>
      <c r="BK104" s="311"/>
      <c r="BL104" s="312"/>
      <c r="BM104" s="311"/>
      <c r="BN104" s="312"/>
      <c r="BO104" s="311"/>
      <c r="BP104" s="312"/>
      <c r="BQ104" s="311"/>
      <c r="BR104" s="312"/>
      <c r="BS104" s="311"/>
      <c r="BT104" s="312"/>
      <c r="BU104" s="311"/>
      <c r="BV104" s="312"/>
      <c r="BW104" s="311"/>
      <c r="BX104" s="312"/>
      <c r="BY104" s="311"/>
      <c r="BZ104" s="312"/>
    </row>
    <row r="105" spans="1:78" x14ac:dyDescent="0.3">
      <c r="A105" s="205">
        <v>3</v>
      </c>
      <c r="B105" s="205" t="s">
        <v>13</v>
      </c>
      <c r="C105" s="110">
        <v>1</v>
      </c>
      <c r="D105" s="109">
        <v>3.37</v>
      </c>
      <c r="E105" s="109">
        <v>0.62000000000000099</v>
      </c>
      <c r="F105" s="115">
        <v>0.81602373887240331</v>
      </c>
      <c r="G105" s="208">
        <v>0.37935199999999997</v>
      </c>
      <c r="H105" s="109">
        <v>0.208172</v>
      </c>
      <c r="I105" s="109">
        <v>-0.17117999999999997</v>
      </c>
      <c r="J105" s="109">
        <v>0.178374</v>
      </c>
      <c r="K105" s="109">
        <v>0.17774000000000001</v>
      </c>
      <c r="L105" s="109">
        <v>-4.139999999999977E-4</v>
      </c>
      <c r="M105" s="96" t="s">
        <v>17</v>
      </c>
      <c r="N105" s="164">
        <f>G117</f>
        <v>0.35969800000000002</v>
      </c>
      <c r="O105" s="164">
        <f>AVERAGE(H117:H119)</f>
        <v>0.22465599999999999</v>
      </c>
      <c r="P105" s="163">
        <f>AVERAGE(E117:E119)</f>
        <v>2.2566666666666664</v>
      </c>
      <c r="Q105" s="164">
        <f>AVERAGE(J117:J119)</f>
        <v>0.15301400000000001</v>
      </c>
      <c r="R105" s="164">
        <f>AVERAGE(K117:K119)</f>
        <v>0.17182266666666668</v>
      </c>
      <c r="BE105" s="207"/>
      <c r="BF105" s="207"/>
      <c r="BG105" s="313"/>
      <c r="BH105" s="324"/>
      <c r="BI105" s="324"/>
      <c r="BJ105" s="314"/>
      <c r="BK105" s="313"/>
      <c r="BL105" s="314"/>
      <c r="BM105" s="313"/>
      <c r="BN105" s="314"/>
      <c r="BO105" s="313"/>
      <c r="BP105" s="314"/>
      <c r="BQ105" s="313"/>
      <c r="BR105" s="314"/>
      <c r="BS105" s="313"/>
      <c r="BT105" s="314"/>
      <c r="BU105" s="313"/>
      <c r="BV105" s="314"/>
      <c r="BW105" s="313"/>
      <c r="BX105" s="314"/>
      <c r="BY105" s="313"/>
      <c r="BZ105" s="314"/>
    </row>
    <row r="106" spans="1:78" x14ac:dyDescent="0.3">
      <c r="A106" s="206"/>
      <c r="B106" s="206"/>
      <c r="C106" s="110">
        <v>2</v>
      </c>
      <c r="D106" s="109">
        <v>4.09</v>
      </c>
      <c r="E106" s="109">
        <v>0.72000000000000064</v>
      </c>
      <c r="F106" s="115">
        <v>0.82396088019559888</v>
      </c>
      <c r="G106" s="209"/>
      <c r="H106" s="109">
        <v>0.17393599999999998</v>
      </c>
      <c r="I106" s="109">
        <v>-0.20541599999999999</v>
      </c>
      <c r="J106" s="109">
        <v>0.18471399999999999</v>
      </c>
      <c r="K106" s="109">
        <v>0.19042000000000001</v>
      </c>
      <c r="L106" s="109">
        <v>3.7260000000000071E-3</v>
      </c>
      <c r="M106" s="96" t="s">
        <v>18</v>
      </c>
      <c r="N106" s="164">
        <f>G120</f>
        <v>0.51249200000000006</v>
      </c>
      <c r="O106" s="164">
        <f>AVERAGE(H120:H122)</f>
        <v>0.46768933333333335</v>
      </c>
      <c r="P106" s="163">
        <f>AVERAGE(E120:E122)</f>
        <v>2.1333333333333333</v>
      </c>
      <c r="Q106" s="164">
        <f>AVERAGE(J120:J122)</f>
        <v>0.17245666666666667</v>
      </c>
      <c r="R106" s="164">
        <f>AVERAGE(K120:K122)</f>
        <v>0.16992066666666669</v>
      </c>
      <c r="BE106" s="205">
        <v>4</v>
      </c>
      <c r="BF106" s="205" t="s">
        <v>14</v>
      </c>
      <c r="BG106" s="309">
        <f>tpc!AV113</f>
        <v>0</v>
      </c>
      <c r="BH106" s="322"/>
      <c r="BI106" s="322"/>
      <c r="BJ106" s="310"/>
      <c r="BK106" s="309">
        <f>tpc!AX113</f>
        <v>0</v>
      </c>
      <c r="BL106" s="310"/>
      <c r="BM106" s="309">
        <f>tpc!AZ113</f>
        <v>0</v>
      </c>
      <c r="BN106" s="310"/>
      <c r="BO106" s="309">
        <f>tpc!BB113</f>
        <v>0</v>
      </c>
      <c r="BP106" s="310"/>
      <c r="BQ106" s="309">
        <f>tpc!BD113</f>
        <v>0</v>
      </c>
      <c r="BR106" s="310"/>
      <c r="BS106" s="309">
        <f>tpc!BF113</f>
        <v>0</v>
      </c>
      <c r="BT106" s="310"/>
      <c r="BU106" s="309">
        <f>tpc!BH113</f>
        <v>0</v>
      </c>
      <c r="BV106" s="310"/>
      <c r="BW106" s="309">
        <f>tpc!BJ113</f>
        <v>0</v>
      </c>
      <c r="BX106" s="310"/>
      <c r="BY106" s="309">
        <f>tpc!BL113</f>
        <v>0</v>
      </c>
      <c r="BZ106" s="310"/>
    </row>
    <row r="107" spans="1:78" x14ac:dyDescent="0.3">
      <c r="A107" s="207"/>
      <c r="B107" s="207"/>
      <c r="C107" s="110">
        <v>3</v>
      </c>
      <c r="D107" s="109">
        <v>5</v>
      </c>
      <c r="E107" s="109">
        <v>0.80000000000000071</v>
      </c>
      <c r="F107" s="115">
        <v>0.83999999999999986</v>
      </c>
      <c r="G107" s="210"/>
      <c r="H107" s="109">
        <v>0.14033400000000001</v>
      </c>
      <c r="I107" s="109">
        <v>-0.23901799999999995</v>
      </c>
      <c r="J107" s="109">
        <v>0.151112</v>
      </c>
      <c r="K107" s="109">
        <v>0.17330200000000001</v>
      </c>
      <c r="L107" s="109">
        <v>1.4489999999999989E-2</v>
      </c>
      <c r="M107" s="96" t="s">
        <v>19</v>
      </c>
      <c r="N107" s="164">
        <f>G123</f>
        <v>0.55940800000000002</v>
      </c>
      <c r="O107" s="164">
        <f>AVERAGE(H123:H125)</f>
        <v>0.33053400000000005</v>
      </c>
      <c r="P107" s="163">
        <f>AVERAGE(E123:E125)</f>
        <v>2.3700000000000006</v>
      </c>
      <c r="Q107" s="164">
        <f>AVERAGE(J123:J125)</f>
        <v>0.14878733333333335</v>
      </c>
      <c r="R107" s="164">
        <f>AVERAGE(K123:K125)</f>
        <v>0.17541533333333334</v>
      </c>
      <c r="BE107" s="206"/>
      <c r="BF107" s="206"/>
      <c r="BG107" s="311"/>
      <c r="BH107" s="323"/>
      <c r="BI107" s="323"/>
      <c r="BJ107" s="312"/>
      <c r="BK107" s="311"/>
      <c r="BL107" s="312"/>
      <c r="BM107" s="311"/>
      <c r="BN107" s="312"/>
      <c r="BO107" s="311"/>
      <c r="BP107" s="312"/>
      <c r="BQ107" s="311"/>
      <c r="BR107" s="312"/>
      <c r="BS107" s="311"/>
      <c r="BT107" s="312"/>
      <c r="BU107" s="311"/>
      <c r="BV107" s="312"/>
      <c r="BW107" s="311"/>
      <c r="BX107" s="312"/>
      <c r="BY107" s="311"/>
      <c r="BZ107" s="312"/>
    </row>
    <row r="108" spans="1:78" x14ac:dyDescent="0.3">
      <c r="A108" s="205">
        <v>4</v>
      </c>
      <c r="B108" s="205" t="s">
        <v>14</v>
      </c>
      <c r="C108" s="110">
        <v>1</v>
      </c>
      <c r="D108" s="109">
        <v>24.06</v>
      </c>
      <c r="E108" s="109">
        <v>2.1400000000000006</v>
      </c>
      <c r="F108" s="115">
        <v>0.91105569409808806</v>
      </c>
      <c r="G108" s="208">
        <v>0.44655600000000001</v>
      </c>
      <c r="H108" s="109">
        <v>0.29376199999999997</v>
      </c>
      <c r="I108" s="109">
        <v>-0.15279400000000004</v>
      </c>
      <c r="J108" s="109">
        <v>0.16505999999999998</v>
      </c>
      <c r="K108" s="109">
        <v>0.18851800000000002</v>
      </c>
      <c r="L108" s="109">
        <v>1.5318000000000012E-2</v>
      </c>
      <c r="BE108" s="207"/>
      <c r="BF108" s="207"/>
      <c r="BG108" s="313"/>
      <c r="BH108" s="324"/>
      <c r="BI108" s="324"/>
      <c r="BJ108" s="314"/>
      <c r="BK108" s="313"/>
      <c r="BL108" s="314"/>
      <c r="BM108" s="313"/>
      <c r="BN108" s="314"/>
      <c r="BO108" s="313"/>
      <c r="BP108" s="314"/>
      <c r="BQ108" s="313"/>
      <c r="BR108" s="314"/>
      <c r="BS108" s="313"/>
      <c r="BT108" s="314"/>
      <c r="BU108" s="313"/>
      <c r="BV108" s="314"/>
      <c r="BW108" s="313"/>
      <c r="BX108" s="314"/>
      <c r="BY108" s="313"/>
      <c r="BZ108" s="314"/>
    </row>
    <row r="109" spans="1:78" x14ac:dyDescent="0.3">
      <c r="A109" s="206"/>
      <c r="B109" s="206"/>
      <c r="C109" s="110">
        <v>2</v>
      </c>
      <c r="D109" s="109">
        <v>25.51</v>
      </c>
      <c r="E109" s="109">
        <v>2.5700000000000003</v>
      </c>
      <c r="F109" s="115">
        <v>0.8992551940415523</v>
      </c>
      <c r="G109" s="209"/>
      <c r="H109" s="109">
        <v>0.24747999999999998</v>
      </c>
      <c r="I109" s="109">
        <v>-0.19907600000000003</v>
      </c>
      <c r="J109" s="109">
        <v>0.179642</v>
      </c>
      <c r="K109" s="109">
        <v>0.15681800000000001</v>
      </c>
      <c r="L109" s="109">
        <v>-1.4904000000000001E-2</v>
      </c>
      <c r="BE109" s="205">
        <v>5</v>
      </c>
      <c r="BF109" s="205" t="s">
        <v>15</v>
      </c>
      <c r="BG109" s="309">
        <f>tpc!AV116</f>
        <v>0</v>
      </c>
      <c r="BH109" s="322"/>
      <c r="BI109" s="322"/>
      <c r="BJ109" s="310"/>
      <c r="BK109" s="309">
        <f>tpc!AX116</f>
        <v>0</v>
      </c>
      <c r="BL109" s="310"/>
      <c r="BM109" s="309">
        <f>tpc!AZ116</f>
        <v>0</v>
      </c>
      <c r="BN109" s="310"/>
      <c r="BO109" s="309">
        <f>tpc!BB116</f>
        <v>0</v>
      </c>
      <c r="BP109" s="310"/>
      <c r="BQ109" s="309">
        <f>tpc!BD116</f>
        <v>0</v>
      </c>
      <c r="BR109" s="310"/>
      <c r="BS109" s="309">
        <f>tpc!BF116</f>
        <v>0</v>
      </c>
      <c r="BT109" s="310"/>
      <c r="BU109" s="309">
        <f>tpc!BH116</f>
        <v>0</v>
      </c>
      <c r="BV109" s="310"/>
      <c r="BW109" s="309">
        <f>tpc!BJ116</f>
        <v>0</v>
      </c>
      <c r="BX109" s="310"/>
      <c r="BY109" s="309">
        <f>tpc!BL116</f>
        <v>0</v>
      </c>
      <c r="BZ109" s="310"/>
    </row>
    <row r="110" spans="1:78" x14ac:dyDescent="0.3">
      <c r="A110" s="207"/>
      <c r="B110" s="207"/>
      <c r="C110" s="110">
        <v>3</v>
      </c>
      <c r="D110" s="109">
        <v>30.14</v>
      </c>
      <c r="E110" s="109">
        <v>2.6100000000000012</v>
      </c>
      <c r="F110" s="115">
        <v>0.91340411413404121</v>
      </c>
      <c r="G110" s="210"/>
      <c r="H110" s="109">
        <v>0.23733599999999999</v>
      </c>
      <c r="I110" s="109">
        <v>-0.20922000000000002</v>
      </c>
      <c r="J110" s="109">
        <v>0.179008</v>
      </c>
      <c r="K110" s="109">
        <v>0.14921000000000001</v>
      </c>
      <c r="L110" s="109">
        <v>-1.9457999999999996E-2</v>
      </c>
      <c r="BE110" s="206"/>
      <c r="BF110" s="206"/>
      <c r="BG110" s="311"/>
      <c r="BH110" s="323"/>
      <c r="BI110" s="323"/>
      <c r="BJ110" s="312"/>
      <c r="BK110" s="311"/>
      <c r="BL110" s="312"/>
      <c r="BM110" s="311"/>
      <c r="BN110" s="312"/>
      <c r="BO110" s="311"/>
      <c r="BP110" s="312"/>
      <c r="BQ110" s="311"/>
      <c r="BR110" s="312"/>
      <c r="BS110" s="311"/>
      <c r="BT110" s="312"/>
      <c r="BU110" s="311"/>
      <c r="BV110" s="312"/>
      <c r="BW110" s="311"/>
      <c r="BX110" s="312"/>
      <c r="BY110" s="311"/>
      <c r="BZ110" s="312"/>
    </row>
    <row r="111" spans="1:78" x14ac:dyDescent="0.3">
      <c r="A111" s="205">
        <v>5</v>
      </c>
      <c r="B111" s="205" t="s">
        <v>15</v>
      </c>
      <c r="C111" s="110">
        <v>1</v>
      </c>
      <c r="D111" s="109">
        <v>25.75</v>
      </c>
      <c r="E111" s="109">
        <v>2.0600000000000005</v>
      </c>
      <c r="F111" s="115">
        <v>0.91999999999999993</v>
      </c>
      <c r="G111" s="208">
        <v>0.52327000000000001</v>
      </c>
      <c r="H111" s="109">
        <v>0.21578000000000003</v>
      </c>
      <c r="I111" s="109">
        <v>-0.30748999999999999</v>
      </c>
      <c r="J111" s="109">
        <v>0.17393599999999998</v>
      </c>
      <c r="K111" s="109">
        <v>0.17013200000000001</v>
      </c>
      <c r="L111" s="109">
        <v>-2.4840000000000001E-3</v>
      </c>
      <c r="BE111" s="207"/>
      <c r="BF111" s="207"/>
      <c r="BG111" s="313"/>
      <c r="BH111" s="324"/>
      <c r="BI111" s="324"/>
      <c r="BJ111" s="314"/>
      <c r="BK111" s="313"/>
      <c r="BL111" s="314"/>
      <c r="BM111" s="313"/>
      <c r="BN111" s="314"/>
      <c r="BO111" s="313"/>
      <c r="BP111" s="314"/>
      <c r="BQ111" s="313"/>
      <c r="BR111" s="314"/>
      <c r="BS111" s="313"/>
      <c r="BT111" s="314"/>
      <c r="BU111" s="313"/>
      <c r="BV111" s="314"/>
      <c r="BW111" s="313"/>
      <c r="BX111" s="314"/>
      <c r="BY111" s="313"/>
      <c r="BZ111" s="314"/>
    </row>
    <row r="112" spans="1:78" x14ac:dyDescent="0.3">
      <c r="A112" s="206"/>
      <c r="B112" s="206"/>
      <c r="C112" s="110">
        <v>2</v>
      </c>
      <c r="D112" s="109">
        <v>30.24</v>
      </c>
      <c r="E112" s="109">
        <v>2.8000000000000007</v>
      </c>
      <c r="F112" s="115">
        <v>0.90740740740740733</v>
      </c>
      <c r="G112" s="209"/>
      <c r="H112" s="109">
        <v>0.21261000000000002</v>
      </c>
      <c r="I112" s="109">
        <v>-0.31065999999999999</v>
      </c>
      <c r="J112" s="109">
        <v>0.18154399999999998</v>
      </c>
      <c r="K112" s="109">
        <v>0.17774000000000001</v>
      </c>
      <c r="L112" s="109">
        <v>-2.4840000000000001E-3</v>
      </c>
      <c r="BE112" s="205">
        <v>6</v>
      </c>
      <c r="BF112" s="205" t="s">
        <v>16</v>
      </c>
      <c r="BG112" s="309">
        <f>tpc!AV119</f>
        <v>0</v>
      </c>
      <c r="BH112" s="322"/>
      <c r="BI112" s="322"/>
      <c r="BJ112" s="310"/>
      <c r="BK112" s="309">
        <f>tpc!AX119</f>
        <v>0</v>
      </c>
      <c r="BL112" s="310"/>
      <c r="BM112" s="309">
        <f>tpc!AZ119</f>
        <v>0</v>
      </c>
      <c r="BN112" s="310"/>
      <c r="BO112" s="309">
        <f>tpc!BB119</f>
        <v>0</v>
      </c>
      <c r="BP112" s="310"/>
      <c r="BQ112" s="309">
        <f>tpc!BD119</f>
        <v>0</v>
      </c>
      <c r="BR112" s="310"/>
      <c r="BS112" s="309">
        <f>tpc!BF119</f>
        <v>0</v>
      </c>
      <c r="BT112" s="310"/>
      <c r="BU112" s="309">
        <f>tpc!BH119</f>
        <v>0</v>
      </c>
      <c r="BV112" s="310"/>
      <c r="BW112" s="309">
        <f>tpc!BJ119</f>
        <v>0</v>
      </c>
      <c r="BX112" s="310"/>
      <c r="BY112" s="309">
        <f>tpc!BL119</f>
        <v>0</v>
      </c>
      <c r="BZ112" s="310"/>
    </row>
    <row r="113" spans="1:78" x14ac:dyDescent="0.3">
      <c r="A113" s="207"/>
      <c r="B113" s="207"/>
      <c r="C113" s="110">
        <v>3</v>
      </c>
      <c r="D113" s="109">
        <v>26.18</v>
      </c>
      <c r="E113" s="109">
        <v>1.8800000000000008</v>
      </c>
      <c r="F113" s="115">
        <v>0.92818945760122218</v>
      </c>
      <c r="G113" s="210"/>
      <c r="H113" s="109">
        <v>0.24114000000000002</v>
      </c>
      <c r="I113" s="109">
        <v>-0.28212999999999999</v>
      </c>
      <c r="J113" s="109">
        <v>0.16886400000000001</v>
      </c>
      <c r="K113" s="109">
        <v>0.16822999999999999</v>
      </c>
      <c r="L113" s="109">
        <v>-4.1400000000001158E-4</v>
      </c>
      <c r="BE113" s="206"/>
      <c r="BF113" s="206"/>
      <c r="BG113" s="311"/>
      <c r="BH113" s="323"/>
      <c r="BI113" s="323"/>
      <c r="BJ113" s="312"/>
      <c r="BK113" s="311"/>
      <c r="BL113" s="312"/>
      <c r="BM113" s="311"/>
      <c r="BN113" s="312"/>
      <c r="BO113" s="311"/>
      <c r="BP113" s="312"/>
      <c r="BQ113" s="311"/>
      <c r="BR113" s="312"/>
      <c r="BS113" s="311"/>
      <c r="BT113" s="312"/>
      <c r="BU113" s="311"/>
      <c r="BV113" s="312"/>
      <c r="BW113" s="311"/>
      <c r="BX113" s="312"/>
      <c r="BY113" s="311"/>
      <c r="BZ113" s="312"/>
    </row>
    <row r="114" spans="1:78" x14ac:dyDescent="0.3">
      <c r="A114" s="205">
        <v>6</v>
      </c>
      <c r="B114" s="205" t="s">
        <v>16</v>
      </c>
      <c r="C114" s="110">
        <v>1</v>
      </c>
      <c r="D114" s="109">
        <v>28.39</v>
      </c>
      <c r="E114" s="109">
        <v>2.2599999999999998</v>
      </c>
      <c r="F114" s="115">
        <v>0.92039450510743226</v>
      </c>
      <c r="G114" s="208">
        <v>0.56384599999999996</v>
      </c>
      <c r="H114" s="109">
        <v>0.211976</v>
      </c>
      <c r="I114" s="109">
        <v>-0.35186999999999996</v>
      </c>
      <c r="J114" s="109">
        <v>0.17203400000000002</v>
      </c>
      <c r="K114" s="109">
        <v>0.15998799999999999</v>
      </c>
      <c r="L114" s="109">
        <v>-7.8660000000000119E-3</v>
      </c>
      <c r="BE114" s="207"/>
      <c r="BF114" s="207"/>
      <c r="BG114" s="313"/>
      <c r="BH114" s="324"/>
      <c r="BI114" s="324"/>
      <c r="BJ114" s="314"/>
      <c r="BK114" s="313"/>
      <c r="BL114" s="314"/>
      <c r="BM114" s="313"/>
      <c r="BN114" s="314"/>
      <c r="BO114" s="313"/>
      <c r="BP114" s="314"/>
      <c r="BQ114" s="313"/>
      <c r="BR114" s="314"/>
      <c r="BS114" s="313"/>
      <c r="BT114" s="314"/>
      <c r="BU114" s="313"/>
      <c r="BV114" s="314"/>
      <c r="BW114" s="313"/>
      <c r="BX114" s="314"/>
      <c r="BY114" s="313"/>
      <c r="BZ114" s="314"/>
    </row>
    <row r="115" spans="1:78" x14ac:dyDescent="0.3">
      <c r="A115" s="206"/>
      <c r="B115" s="206"/>
      <c r="C115" s="110">
        <v>2</v>
      </c>
      <c r="D115" s="109">
        <v>25.4</v>
      </c>
      <c r="E115" s="109">
        <v>2.17</v>
      </c>
      <c r="F115" s="115">
        <v>0.91456692913385818</v>
      </c>
      <c r="G115" s="209"/>
      <c r="H115" s="109">
        <v>0.18091000000000002</v>
      </c>
      <c r="I115" s="109">
        <v>-0.38293599999999994</v>
      </c>
      <c r="J115" s="109">
        <v>0.183446</v>
      </c>
      <c r="K115" s="109">
        <v>0.18851800000000002</v>
      </c>
      <c r="L115" s="109">
        <v>3.3120000000000094E-3</v>
      </c>
      <c r="BE115" s="205">
        <v>7</v>
      </c>
      <c r="BF115" s="205" t="s">
        <v>17</v>
      </c>
      <c r="BG115" s="309">
        <f>tpc!AV122</f>
        <v>0</v>
      </c>
      <c r="BH115" s="322"/>
      <c r="BI115" s="322"/>
      <c r="BJ115" s="310"/>
      <c r="BK115" s="309">
        <f>tpc!AX122</f>
        <v>0</v>
      </c>
      <c r="BL115" s="310"/>
      <c r="BM115" s="309">
        <f>tpc!AZ122</f>
        <v>0</v>
      </c>
      <c r="BN115" s="310"/>
      <c r="BO115" s="309">
        <f>tpc!BB122</f>
        <v>0</v>
      </c>
      <c r="BP115" s="310"/>
      <c r="BQ115" s="309">
        <f>tpc!BD122</f>
        <v>0</v>
      </c>
      <c r="BR115" s="310"/>
      <c r="BS115" s="309">
        <f>tpc!BF122</f>
        <v>0</v>
      </c>
      <c r="BT115" s="310"/>
      <c r="BU115" s="309">
        <f>tpc!BH122</f>
        <v>0</v>
      </c>
      <c r="BV115" s="310"/>
      <c r="BW115" s="309">
        <f>tpc!BJ122</f>
        <v>0</v>
      </c>
      <c r="BX115" s="310"/>
      <c r="BY115" s="309">
        <f>tpc!BL122</f>
        <v>0</v>
      </c>
      <c r="BZ115" s="310"/>
    </row>
    <row r="116" spans="1:78" x14ac:dyDescent="0.3">
      <c r="A116" s="207"/>
      <c r="B116" s="207"/>
      <c r="C116" s="110">
        <v>3</v>
      </c>
      <c r="D116" s="109">
        <v>20.5</v>
      </c>
      <c r="E116" s="109">
        <v>1.5300000000000011</v>
      </c>
      <c r="F116" s="115">
        <v>0.92536585365853652</v>
      </c>
      <c r="G116" s="210"/>
      <c r="H116" s="109">
        <v>0.20944000000000002</v>
      </c>
      <c r="I116" s="109">
        <v>-0.35440599999999994</v>
      </c>
      <c r="J116" s="109">
        <v>0.17647200000000002</v>
      </c>
      <c r="K116" s="109">
        <v>0.15618399999999999</v>
      </c>
      <c r="L116" s="109">
        <v>-1.3247999999999996E-2</v>
      </c>
      <c r="BE116" s="206"/>
      <c r="BF116" s="206"/>
      <c r="BG116" s="311"/>
      <c r="BH116" s="323"/>
      <c r="BI116" s="323"/>
      <c r="BJ116" s="312"/>
      <c r="BK116" s="311"/>
      <c r="BL116" s="312"/>
      <c r="BM116" s="311"/>
      <c r="BN116" s="312"/>
      <c r="BO116" s="311"/>
      <c r="BP116" s="312"/>
      <c r="BQ116" s="311"/>
      <c r="BR116" s="312"/>
      <c r="BS116" s="311"/>
      <c r="BT116" s="312"/>
      <c r="BU116" s="311"/>
      <c r="BV116" s="312"/>
      <c r="BW116" s="311"/>
      <c r="BX116" s="312"/>
      <c r="BY116" s="311"/>
      <c r="BZ116" s="312"/>
    </row>
    <row r="117" spans="1:78" x14ac:dyDescent="0.3">
      <c r="A117" s="205">
        <v>7</v>
      </c>
      <c r="B117" s="205" t="s">
        <v>17</v>
      </c>
      <c r="C117" s="110">
        <v>1</v>
      </c>
      <c r="D117" s="109">
        <v>21.82</v>
      </c>
      <c r="E117" s="109">
        <v>1.8499999999999996</v>
      </c>
      <c r="F117" s="115">
        <v>0.91521539871677349</v>
      </c>
      <c r="G117" s="208">
        <v>0.35969800000000002</v>
      </c>
      <c r="H117" s="109">
        <v>0.18154399999999998</v>
      </c>
      <c r="I117" s="109">
        <v>-0.17815400000000003</v>
      </c>
      <c r="J117" s="109">
        <v>0.14413799999999999</v>
      </c>
      <c r="K117" s="109">
        <v>0.16125600000000001</v>
      </c>
      <c r="L117" s="109">
        <v>1.1178000000000004E-2</v>
      </c>
      <c r="BE117" s="207"/>
      <c r="BF117" s="207"/>
      <c r="BG117" s="313"/>
      <c r="BH117" s="324"/>
      <c r="BI117" s="324"/>
      <c r="BJ117" s="314"/>
      <c r="BK117" s="313"/>
      <c r="BL117" s="314"/>
      <c r="BM117" s="313"/>
      <c r="BN117" s="314"/>
      <c r="BO117" s="313"/>
      <c r="BP117" s="314"/>
      <c r="BQ117" s="313"/>
      <c r="BR117" s="314"/>
      <c r="BS117" s="313"/>
      <c r="BT117" s="314"/>
      <c r="BU117" s="313"/>
      <c r="BV117" s="314"/>
      <c r="BW117" s="313"/>
      <c r="BX117" s="314"/>
      <c r="BY117" s="313"/>
      <c r="BZ117" s="314"/>
    </row>
    <row r="118" spans="1:78" x14ac:dyDescent="0.3">
      <c r="A118" s="206"/>
      <c r="B118" s="206"/>
      <c r="C118" s="110">
        <v>2</v>
      </c>
      <c r="D118" s="109">
        <v>26.79</v>
      </c>
      <c r="E118" s="109">
        <v>2.2300000000000004</v>
      </c>
      <c r="F118" s="115">
        <v>0.91675998506905565</v>
      </c>
      <c r="G118" s="209"/>
      <c r="H118" s="109">
        <v>0.21324399999999999</v>
      </c>
      <c r="I118" s="109">
        <v>-0.14645400000000003</v>
      </c>
      <c r="J118" s="109">
        <v>0.142236</v>
      </c>
      <c r="K118" s="109">
        <v>0.16505999999999998</v>
      </c>
      <c r="L118" s="109">
        <v>1.4903999999999994E-2</v>
      </c>
      <c r="BE118" s="205">
        <v>8</v>
      </c>
      <c r="BF118" s="205" t="s">
        <v>18</v>
      </c>
      <c r="BG118" s="309">
        <f>tpc!AV125</f>
        <v>0</v>
      </c>
      <c r="BH118" s="322"/>
      <c r="BI118" s="322"/>
      <c r="BJ118" s="310"/>
      <c r="BK118" s="309">
        <f>tpc!AX125</f>
        <v>0</v>
      </c>
      <c r="BL118" s="310"/>
      <c r="BM118" s="309">
        <f>tpc!AZ125</f>
        <v>0</v>
      </c>
      <c r="BN118" s="310"/>
      <c r="BO118" s="309">
        <f>tpc!BB125</f>
        <v>0</v>
      </c>
      <c r="BP118" s="310"/>
      <c r="BQ118" s="309">
        <f>tpc!BD125</f>
        <v>0</v>
      </c>
      <c r="BR118" s="310"/>
      <c r="BS118" s="309">
        <f>tpc!BF125</f>
        <v>0</v>
      </c>
      <c r="BT118" s="310"/>
      <c r="BU118" s="309">
        <f>tpc!BH125</f>
        <v>0</v>
      </c>
      <c r="BV118" s="310"/>
      <c r="BW118" s="309">
        <f>tpc!BJ125</f>
        <v>0</v>
      </c>
      <c r="BX118" s="310"/>
      <c r="BY118" s="309">
        <f>tpc!BL125</f>
        <v>0</v>
      </c>
      <c r="BZ118" s="310"/>
    </row>
    <row r="119" spans="1:78" x14ac:dyDescent="0.3">
      <c r="A119" s="207"/>
      <c r="B119" s="207"/>
      <c r="C119" s="110">
        <v>3</v>
      </c>
      <c r="D119" s="109">
        <v>34.54</v>
      </c>
      <c r="E119" s="109">
        <v>2.6899999999999995</v>
      </c>
      <c r="F119" s="115">
        <v>0.92211928199189352</v>
      </c>
      <c r="G119" s="210"/>
      <c r="H119" s="109">
        <v>0.27918000000000004</v>
      </c>
      <c r="I119" s="109">
        <v>-8.0517999999999978E-2</v>
      </c>
      <c r="J119" s="109">
        <v>0.17266799999999999</v>
      </c>
      <c r="K119" s="109">
        <v>0.18915199999999999</v>
      </c>
      <c r="L119" s="109">
        <v>1.076400000000001E-2</v>
      </c>
      <c r="BE119" s="206"/>
      <c r="BF119" s="206"/>
      <c r="BG119" s="311"/>
      <c r="BH119" s="323"/>
      <c r="BI119" s="323"/>
      <c r="BJ119" s="312"/>
      <c r="BK119" s="311"/>
      <c r="BL119" s="312"/>
      <c r="BM119" s="311"/>
      <c r="BN119" s="312"/>
      <c r="BO119" s="311"/>
      <c r="BP119" s="312"/>
      <c r="BQ119" s="311"/>
      <c r="BR119" s="312"/>
      <c r="BS119" s="311"/>
      <c r="BT119" s="312"/>
      <c r="BU119" s="311"/>
      <c r="BV119" s="312"/>
      <c r="BW119" s="311"/>
      <c r="BX119" s="312"/>
      <c r="BY119" s="311"/>
      <c r="BZ119" s="312"/>
    </row>
    <row r="120" spans="1:78" x14ac:dyDescent="0.3">
      <c r="A120" s="205">
        <v>8</v>
      </c>
      <c r="B120" s="205" t="s">
        <v>18</v>
      </c>
      <c r="C120" s="110">
        <v>1</v>
      </c>
      <c r="D120" s="109">
        <v>17.95</v>
      </c>
      <c r="E120" s="109">
        <v>1.5</v>
      </c>
      <c r="F120" s="115">
        <v>0.91643454038997219</v>
      </c>
      <c r="G120" s="208">
        <v>0.51249200000000006</v>
      </c>
      <c r="H120" s="109">
        <v>0.42056199999999999</v>
      </c>
      <c r="I120" s="109">
        <v>-9.1930000000000067E-2</v>
      </c>
      <c r="J120" s="109">
        <v>0.195492</v>
      </c>
      <c r="K120" s="109">
        <v>0.14857599999999999</v>
      </c>
      <c r="L120" s="109">
        <v>-3.0636000000000007E-2</v>
      </c>
      <c r="BE120" s="207"/>
      <c r="BF120" s="207"/>
      <c r="BG120" s="313"/>
      <c r="BH120" s="324"/>
      <c r="BI120" s="324"/>
      <c r="BJ120" s="314"/>
      <c r="BK120" s="313"/>
      <c r="BL120" s="314"/>
      <c r="BM120" s="313"/>
      <c r="BN120" s="314"/>
      <c r="BO120" s="313"/>
      <c r="BP120" s="314"/>
      <c r="BQ120" s="313"/>
      <c r="BR120" s="314"/>
      <c r="BS120" s="313"/>
      <c r="BT120" s="314"/>
      <c r="BU120" s="313"/>
      <c r="BV120" s="314"/>
      <c r="BW120" s="313"/>
      <c r="BX120" s="314"/>
      <c r="BY120" s="313"/>
      <c r="BZ120" s="314"/>
    </row>
    <row r="121" spans="1:78" x14ac:dyDescent="0.3">
      <c r="A121" s="206"/>
      <c r="B121" s="206"/>
      <c r="C121" s="110">
        <v>2</v>
      </c>
      <c r="D121" s="109">
        <v>28.89</v>
      </c>
      <c r="E121" s="109">
        <v>2.58</v>
      </c>
      <c r="F121" s="115">
        <v>0.91069574247144347</v>
      </c>
      <c r="G121" s="209"/>
      <c r="H121" s="109">
        <v>0.50678600000000007</v>
      </c>
      <c r="I121" s="109">
        <v>-5.7059999999999889E-3</v>
      </c>
      <c r="J121" s="109">
        <v>0.17266799999999999</v>
      </c>
      <c r="K121" s="109">
        <v>0.186616</v>
      </c>
      <c r="L121" s="109">
        <v>9.108000000000005E-3</v>
      </c>
      <c r="BE121" s="205">
        <v>9</v>
      </c>
      <c r="BF121" s="205" t="s">
        <v>19</v>
      </c>
      <c r="BG121" s="309">
        <f>tpc!AV128</f>
        <v>0</v>
      </c>
      <c r="BH121" s="322"/>
      <c r="BI121" s="322"/>
      <c r="BJ121" s="310"/>
      <c r="BK121" s="309">
        <f>tpc!AX128</f>
        <v>0</v>
      </c>
      <c r="BL121" s="310"/>
      <c r="BM121" s="309">
        <f>tpc!AZ128</f>
        <v>0</v>
      </c>
      <c r="BN121" s="310"/>
      <c r="BO121" s="309">
        <f>tpc!BB128</f>
        <v>0</v>
      </c>
      <c r="BP121" s="310"/>
      <c r="BQ121" s="309">
        <f>tpc!BD128</f>
        <v>0</v>
      </c>
      <c r="BR121" s="310"/>
      <c r="BS121" s="309">
        <f>tpc!BF128</f>
        <v>0</v>
      </c>
      <c r="BT121" s="310"/>
      <c r="BU121" s="309">
        <f>tpc!BH128</f>
        <v>0</v>
      </c>
      <c r="BV121" s="310"/>
      <c r="BW121" s="309">
        <f>tpc!BJ128</f>
        <v>0</v>
      </c>
      <c r="BX121" s="310"/>
      <c r="BY121" s="309">
        <f>tpc!BL128</f>
        <v>0</v>
      </c>
      <c r="BZ121" s="310"/>
    </row>
    <row r="122" spans="1:78" x14ac:dyDescent="0.3">
      <c r="A122" s="207"/>
      <c r="B122" s="207"/>
      <c r="C122" s="110">
        <v>3</v>
      </c>
      <c r="D122" s="109">
        <v>25.22</v>
      </c>
      <c r="E122" s="109">
        <v>2.3200000000000003</v>
      </c>
      <c r="F122" s="115">
        <v>0.90800951625693893</v>
      </c>
      <c r="G122" s="210"/>
      <c r="H122" s="109">
        <v>0.47571999999999998</v>
      </c>
      <c r="I122" s="109">
        <v>-3.6772000000000082E-2</v>
      </c>
      <c r="J122" s="109">
        <v>0.14921000000000001</v>
      </c>
      <c r="K122" s="109">
        <v>0.17457</v>
      </c>
      <c r="L122" s="109">
        <v>1.6559999999999998E-2</v>
      </c>
      <c r="BE122" s="206"/>
      <c r="BF122" s="206"/>
      <c r="BG122" s="311"/>
      <c r="BH122" s="323"/>
      <c r="BI122" s="323"/>
      <c r="BJ122" s="312"/>
      <c r="BK122" s="311"/>
      <c r="BL122" s="312"/>
      <c r="BM122" s="311"/>
      <c r="BN122" s="312"/>
      <c r="BO122" s="311"/>
      <c r="BP122" s="312"/>
      <c r="BQ122" s="311"/>
      <c r="BR122" s="312"/>
      <c r="BS122" s="311"/>
      <c r="BT122" s="312"/>
      <c r="BU122" s="311"/>
      <c r="BV122" s="312"/>
      <c r="BW122" s="311"/>
      <c r="BX122" s="312"/>
      <c r="BY122" s="311"/>
      <c r="BZ122" s="312"/>
    </row>
    <row r="123" spans="1:78" x14ac:dyDescent="0.3">
      <c r="A123" s="205">
        <v>9</v>
      </c>
      <c r="B123" s="205" t="s">
        <v>19</v>
      </c>
      <c r="C123" s="110">
        <v>1</v>
      </c>
      <c r="D123" s="109">
        <v>33.299999999999997</v>
      </c>
      <c r="E123" s="109">
        <v>2.9000000000000004</v>
      </c>
      <c r="F123" s="115">
        <v>0.91291291291291299</v>
      </c>
      <c r="G123" s="208">
        <v>0.55940800000000002</v>
      </c>
      <c r="H123" s="109">
        <v>0.27093800000000001</v>
      </c>
      <c r="I123" s="109">
        <v>-0.28847</v>
      </c>
      <c r="J123" s="109">
        <v>0.15872</v>
      </c>
      <c r="K123" s="109">
        <v>0.162524</v>
      </c>
      <c r="L123" s="109">
        <v>2.4840000000000001E-3</v>
      </c>
      <c r="BE123" s="207"/>
      <c r="BF123" s="207"/>
      <c r="BG123" s="313"/>
      <c r="BH123" s="324"/>
      <c r="BI123" s="324"/>
      <c r="BJ123" s="314"/>
      <c r="BK123" s="313"/>
      <c r="BL123" s="314"/>
      <c r="BM123" s="313"/>
      <c r="BN123" s="314"/>
      <c r="BO123" s="313"/>
      <c r="BP123" s="314"/>
      <c r="BQ123" s="313"/>
      <c r="BR123" s="314"/>
      <c r="BS123" s="313"/>
      <c r="BT123" s="314"/>
      <c r="BU123" s="313"/>
      <c r="BV123" s="314"/>
      <c r="BW123" s="313"/>
      <c r="BX123" s="314"/>
      <c r="BY123" s="313"/>
      <c r="BZ123" s="314"/>
    </row>
    <row r="124" spans="1:78" x14ac:dyDescent="0.3">
      <c r="A124" s="206"/>
      <c r="B124" s="206"/>
      <c r="C124" s="110">
        <v>2</v>
      </c>
      <c r="D124" s="109">
        <v>18.41</v>
      </c>
      <c r="E124" s="109">
        <v>2.2300000000000004</v>
      </c>
      <c r="F124" s="115">
        <v>0.87887017925040734</v>
      </c>
      <c r="G124" s="209"/>
      <c r="H124" s="109">
        <v>0.30136999999999997</v>
      </c>
      <c r="I124" s="109">
        <v>-0.25803800000000005</v>
      </c>
      <c r="J124" s="109">
        <v>0.130824</v>
      </c>
      <c r="K124" s="109">
        <v>0.20056399999999999</v>
      </c>
      <c r="L124" s="109">
        <v>4.553999999999999E-2</v>
      </c>
      <c r="BE124" s="118"/>
      <c r="BF124" s="119" t="s">
        <v>177</v>
      </c>
      <c r="BG124" s="117">
        <f>AVERAGE(BG97:BJ123)</f>
        <v>0</v>
      </c>
      <c r="BH124" s="117"/>
      <c r="BI124" s="117"/>
      <c r="BJ124" s="117"/>
      <c r="BK124" s="117">
        <f>AVERAGE(BK97:BL123)</f>
        <v>0</v>
      </c>
      <c r="BL124" s="117"/>
      <c r="BM124" s="117">
        <f>AVERAGE(BM97:BN123)</f>
        <v>0</v>
      </c>
      <c r="BN124" s="117"/>
      <c r="BO124" s="117">
        <f>AVERAGE(BO97:BP123)</f>
        <v>0</v>
      </c>
      <c r="BP124" s="117"/>
      <c r="BQ124" s="117">
        <f>AVERAGE(BQ97:BR123)</f>
        <v>0</v>
      </c>
      <c r="BR124" s="117"/>
      <c r="BS124" s="117">
        <f>AVERAGE(BS97:BT123)</f>
        <v>0</v>
      </c>
      <c r="BT124" s="117"/>
      <c r="BU124" s="117">
        <f>AVERAGE(BU97:BV123)</f>
        <v>0</v>
      </c>
      <c r="BV124" s="117"/>
      <c r="BW124" s="117">
        <f>AVERAGE(BW97:BX123)</f>
        <v>0</v>
      </c>
      <c r="BX124" s="117"/>
      <c r="BY124" s="117">
        <f>AVERAGE(BY97:BZ123)</f>
        <v>0</v>
      </c>
    </row>
    <row r="125" spans="1:78" x14ac:dyDescent="0.3">
      <c r="A125" s="207"/>
      <c r="B125" s="207"/>
      <c r="C125" s="110">
        <v>3</v>
      </c>
      <c r="D125" s="109">
        <v>28.14</v>
      </c>
      <c r="E125" s="109">
        <v>1.9800000000000004</v>
      </c>
      <c r="F125" s="115">
        <v>0.92963752665245203</v>
      </c>
      <c r="G125" s="210"/>
      <c r="H125" s="109">
        <v>0.419294</v>
      </c>
      <c r="I125" s="109">
        <v>-0.14011400000000002</v>
      </c>
      <c r="J125" s="109">
        <v>0.15681800000000001</v>
      </c>
      <c r="K125" s="109">
        <v>0.163158</v>
      </c>
      <c r="L125" s="109">
        <v>4.1400000000000048E-3</v>
      </c>
      <c r="BE125" s="118"/>
      <c r="BF125" s="119" t="s">
        <v>178</v>
      </c>
      <c r="BG125" s="117">
        <f>_xlfn.STDEV.S(BG97:BJ123)</f>
        <v>0</v>
      </c>
      <c r="BH125" s="117"/>
      <c r="BI125" s="117"/>
      <c r="BJ125" s="117"/>
      <c r="BK125" s="117">
        <f>_xlfn.STDEV.S(BK97:BL123)</f>
        <v>0</v>
      </c>
      <c r="BL125" s="117"/>
      <c r="BM125" s="117">
        <f>_xlfn.STDEV.S(BM97:BN123)</f>
        <v>0</v>
      </c>
      <c r="BN125" s="117"/>
      <c r="BO125" s="117">
        <f>_xlfn.STDEV.S(BO97:BP123)</f>
        <v>0</v>
      </c>
      <c r="BP125" s="117"/>
      <c r="BQ125" s="117">
        <f>_xlfn.STDEV.S(BQ97:BR123)</f>
        <v>0</v>
      </c>
      <c r="BR125" s="117"/>
      <c r="BS125" s="117">
        <f>_xlfn.STDEV.S(BS97:BT123)</f>
        <v>0</v>
      </c>
      <c r="BT125" s="117"/>
      <c r="BU125" s="117">
        <f>_xlfn.STDEV.S(BU97:BV123)</f>
        <v>0</v>
      </c>
      <c r="BV125" s="117"/>
      <c r="BW125" s="117">
        <f>_xlfn.STDEV.S(BW97:BX123)</f>
        <v>0</v>
      </c>
      <c r="BX125" s="117"/>
      <c r="BY125" s="117">
        <f>_xlfn.STDEV.S(BY97:BZ123)</f>
        <v>0</v>
      </c>
    </row>
    <row r="126" spans="1:78" x14ac:dyDescent="0.3">
      <c r="C126" s="119" t="s">
        <v>177</v>
      </c>
      <c r="D126" s="97">
        <v>19.448518518518519</v>
      </c>
      <c r="E126" s="97">
        <v>1.7774074074074078</v>
      </c>
      <c r="F126" s="97">
        <v>0.8928380458964581</v>
      </c>
      <c r="G126" s="97">
        <v>0.13019</v>
      </c>
      <c r="H126" s="97">
        <v>0.26943518518518517</v>
      </c>
      <c r="I126" s="116">
        <v>-0.13844681481481483</v>
      </c>
      <c r="J126" s="97">
        <v>4.1720000000000007E-2</v>
      </c>
      <c r="K126" s="97">
        <v>4.4802000000000002E-2</v>
      </c>
      <c r="L126" s="116">
        <v>3.0820000000000005E-3</v>
      </c>
      <c r="BG126" s="113" t="s">
        <v>274</v>
      </c>
      <c r="BK126" s="113" t="s">
        <v>275</v>
      </c>
      <c r="BM126" s="113" t="s">
        <v>276</v>
      </c>
      <c r="BO126" s="113" t="s">
        <v>184</v>
      </c>
      <c r="BQ126" s="113" t="s">
        <v>185</v>
      </c>
      <c r="BS126" s="113" t="s">
        <v>186</v>
      </c>
      <c r="BU126" s="113" t="s">
        <v>187</v>
      </c>
      <c r="BW126" s="113" t="s">
        <v>188</v>
      </c>
      <c r="BY126" s="113" t="s">
        <v>189</v>
      </c>
    </row>
    <row r="127" spans="1:78" x14ac:dyDescent="0.3">
      <c r="C127" s="119" t="s">
        <v>178</v>
      </c>
      <c r="D127" s="97">
        <v>10.416524484499723</v>
      </c>
      <c r="E127" s="97">
        <v>0.74543014217704984</v>
      </c>
      <c r="F127" s="97">
        <v>3.6997507881501787E-2</v>
      </c>
      <c r="G127" s="97">
        <v>0.15737190348343644</v>
      </c>
      <c r="H127" s="97">
        <v>0.10382648441474805</v>
      </c>
      <c r="I127" s="116">
        <v>0.17486699849908721</v>
      </c>
      <c r="J127" s="97">
        <v>1.0165775841594112E-2</v>
      </c>
      <c r="K127" s="97">
        <v>1.0203963573797419E-2</v>
      </c>
      <c r="L127" s="116">
        <v>1.5723337696166555E-2</v>
      </c>
    </row>
    <row r="130" spans="1:41" ht="31.2" x14ac:dyDescent="0.3">
      <c r="A130" s="304" t="s">
        <v>0</v>
      </c>
      <c r="B130" s="304" t="s">
        <v>1</v>
      </c>
      <c r="C130" s="304" t="s">
        <v>2</v>
      </c>
      <c r="D130" s="110" t="s">
        <v>88</v>
      </c>
      <c r="E130" s="110" t="s">
        <v>199</v>
      </c>
      <c r="F130" s="110" t="s">
        <v>200</v>
      </c>
      <c r="G130" s="110" t="s">
        <v>201</v>
      </c>
      <c r="H130" s="110" t="s">
        <v>202</v>
      </c>
      <c r="I130" s="110" t="s">
        <v>203</v>
      </c>
      <c r="J130" s="110" t="s">
        <v>204</v>
      </c>
      <c r="K130" s="110" t="s">
        <v>205</v>
      </c>
      <c r="L130" s="110" t="s">
        <v>206</v>
      </c>
      <c r="M130" s="110" t="s">
        <v>89</v>
      </c>
    </row>
    <row r="131" spans="1:41" ht="31.2" x14ac:dyDescent="0.3">
      <c r="A131" s="304"/>
      <c r="B131" s="304"/>
      <c r="C131" s="304"/>
      <c r="D131" s="110" t="s">
        <v>3</v>
      </c>
      <c r="E131" s="110" t="s">
        <v>3</v>
      </c>
      <c r="F131" s="110" t="s">
        <v>3</v>
      </c>
      <c r="G131" s="110" t="s">
        <v>3</v>
      </c>
      <c r="H131" s="110" t="s">
        <v>3</v>
      </c>
      <c r="I131" s="110" t="s">
        <v>3</v>
      </c>
      <c r="J131" s="110" t="s">
        <v>3</v>
      </c>
      <c r="K131" s="110" t="s">
        <v>3</v>
      </c>
      <c r="L131" s="110" t="s">
        <v>3</v>
      </c>
      <c r="M131" s="110" t="s">
        <v>3</v>
      </c>
      <c r="Z131" s="97"/>
      <c r="AA131" s="97"/>
      <c r="AB131" s="97"/>
      <c r="AC131" s="97"/>
      <c r="AD131" s="97"/>
      <c r="AE131" s="97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</row>
    <row r="132" spans="1:41" ht="31.2" x14ac:dyDescent="0.3">
      <c r="A132" s="304"/>
      <c r="B132" s="304"/>
      <c r="C132" s="304"/>
      <c r="D132" s="110">
        <v>1</v>
      </c>
      <c r="E132" s="110">
        <v>1</v>
      </c>
      <c r="F132" s="110">
        <v>1</v>
      </c>
      <c r="G132" s="110">
        <v>1</v>
      </c>
      <c r="H132" s="110">
        <v>1</v>
      </c>
      <c r="I132" s="110">
        <v>1</v>
      </c>
      <c r="J132" s="110">
        <v>1</v>
      </c>
      <c r="K132" s="110">
        <v>1</v>
      </c>
      <c r="L132" s="110">
        <v>1</v>
      </c>
      <c r="M132" s="110">
        <v>1</v>
      </c>
      <c r="N132" s="96" t="s">
        <v>1</v>
      </c>
      <c r="O132" s="110">
        <v>0</v>
      </c>
      <c r="P132" s="110">
        <v>3</v>
      </c>
      <c r="Q132" s="110">
        <v>5</v>
      </c>
      <c r="R132" s="110">
        <v>7</v>
      </c>
      <c r="S132" s="110">
        <v>9</v>
      </c>
      <c r="T132" s="110">
        <v>11</v>
      </c>
      <c r="U132" s="110">
        <v>13</v>
      </c>
      <c r="V132" s="110">
        <v>15</v>
      </c>
      <c r="W132" s="110">
        <v>17</v>
      </c>
      <c r="X132" s="110">
        <v>19</v>
      </c>
      <c r="Z132" s="97"/>
      <c r="AA132" s="97"/>
      <c r="AB132" s="97"/>
      <c r="AC132" s="97"/>
      <c r="AD132" s="97"/>
      <c r="AE132" s="97"/>
      <c r="AF132" s="113"/>
      <c r="AG132" s="113"/>
      <c r="AH132" s="113"/>
      <c r="AI132" s="113"/>
      <c r="AJ132" s="113"/>
      <c r="AK132" s="113"/>
      <c r="AL132" s="113"/>
      <c r="AM132" s="113"/>
      <c r="AN132" s="113"/>
      <c r="AO132" s="113"/>
    </row>
    <row r="133" spans="1:41" x14ac:dyDescent="0.3">
      <c r="A133" s="205">
        <v>1</v>
      </c>
      <c r="B133" s="205" t="s">
        <v>11</v>
      </c>
      <c r="C133" s="110">
        <v>1</v>
      </c>
      <c r="D133" s="110">
        <f t="array" ref="D133:M159">D2:M28</f>
        <v>10</v>
      </c>
      <c r="E133" s="110">
        <v>10</v>
      </c>
      <c r="F133" s="110">
        <v>9.5</v>
      </c>
      <c r="G133" s="110">
        <v>9.5</v>
      </c>
      <c r="H133" s="110">
        <v>9.5</v>
      </c>
      <c r="I133" s="110">
        <v>9.5</v>
      </c>
      <c r="J133" s="110">
        <v>9.5</v>
      </c>
      <c r="K133" s="110">
        <v>8.75</v>
      </c>
      <c r="L133" s="110">
        <v>8.75</v>
      </c>
      <c r="M133" s="110">
        <v>8.75</v>
      </c>
      <c r="N133" s="96" t="s">
        <v>11</v>
      </c>
      <c r="O133" s="163">
        <f>AVERAGE(D133:D135)</f>
        <v>10</v>
      </c>
      <c r="P133" s="163">
        <f t="shared" ref="P133:X133" si="116">AVERAGE(E133:E135)</f>
        <v>10</v>
      </c>
      <c r="Q133" s="163">
        <f t="shared" si="116"/>
        <v>9.5</v>
      </c>
      <c r="R133" s="163">
        <f t="shared" si="116"/>
        <v>9.5</v>
      </c>
      <c r="S133" s="163">
        <f t="shared" si="116"/>
        <v>9.5</v>
      </c>
      <c r="T133" s="163">
        <f t="shared" si="116"/>
        <v>9.5</v>
      </c>
      <c r="U133" s="163">
        <f t="shared" si="116"/>
        <v>9.25</v>
      </c>
      <c r="V133" s="163">
        <f t="shared" si="116"/>
        <v>8.625</v>
      </c>
      <c r="W133" s="163">
        <f t="shared" si="116"/>
        <v>8.5416666666666661</v>
      </c>
      <c r="X133" s="163">
        <f t="shared" si="116"/>
        <v>8.5416666666666661</v>
      </c>
      <c r="Z133" s="97"/>
      <c r="AA133" s="97"/>
      <c r="AB133" s="97"/>
      <c r="AC133" s="97"/>
      <c r="AD133" s="97"/>
      <c r="AE133" s="97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113"/>
    </row>
    <row r="134" spans="1:41" x14ac:dyDescent="0.3">
      <c r="A134" s="206"/>
      <c r="B134" s="206"/>
      <c r="C134" s="110">
        <v>2</v>
      </c>
      <c r="D134" s="110">
        <v>10</v>
      </c>
      <c r="E134" s="110">
        <v>10</v>
      </c>
      <c r="F134" s="110">
        <v>9.625</v>
      </c>
      <c r="G134" s="110">
        <v>9.625</v>
      </c>
      <c r="H134" s="110">
        <v>9.625</v>
      </c>
      <c r="I134" s="110">
        <v>9.625</v>
      </c>
      <c r="J134" s="110">
        <v>9.125</v>
      </c>
      <c r="K134" s="110">
        <v>8.625</v>
      </c>
      <c r="L134" s="110">
        <v>8.375</v>
      </c>
      <c r="M134" s="110">
        <v>8.375</v>
      </c>
      <c r="N134" s="96" t="s">
        <v>12</v>
      </c>
      <c r="O134" s="163">
        <f>AVERAGE(D136:D138)</f>
        <v>8.1666666666666661</v>
      </c>
      <c r="P134" s="163">
        <f t="shared" ref="P134:X134" si="117">AVERAGE(E136:E138)</f>
        <v>9.3333333333333339</v>
      </c>
      <c r="Q134" s="163">
        <f t="shared" si="117"/>
        <v>9.2916666666666661</v>
      </c>
      <c r="R134" s="163">
        <f t="shared" si="117"/>
        <v>9.2083333333333339</v>
      </c>
      <c r="S134" s="163">
        <f t="shared" si="117"/>
        <v>9.5</v>
      </c>
      <c r="T134" s="163">
        <f t="shared" si="117"/>
        <v>9.5</v>
      </c>
      <c r="U134" s="163">
        <f t="shared" si="117"/>
        <v>8.25</v>
      </c>
      <c r="V134" s="163">
        <f t="shared" si="117"/>
        <v>8.2083333333333339</v>
      </c>
      <c r="W134" s="163">
        <f t="shared" si="117"/>
        <v>8.2083333333333339</v>
      </c>
      <c r="X134" s="163">
        <f t="shared" si="117"/>
        <v>8.0416666666666661</v>
      </c>
    </row>
    <row r="135" spans="1:41" x14ac:dyDescent="0.3">
      <c r="A135" s="207"/>
      <c r="B135" s="207"/>
      <c r="C135" s="110">
        <v>3</v>
      </c>
      <c r="D135" s="110">
        <v>10</v>
      </c>
      <c r="E135" s="110">
        <v>10</v>
      </c>
      <c r="F135" s="110">
        <v>9.375</v>
      </c>
      <c r="G135" s="110">
        <v>9.375</v>
      </c>
      <c r="H135" s="110">
        <v>9.375</v>
      </c>
      <c r="I135" s="110">
        <v>9.375</v>
      </c>
      <c r="J135" s="110">
        <v>9.125</v>
      </c>
      <c r="K135" s="110">
        <v>8.5</v>
      </c>
      <c r="L135" s="110">
        <v>8.5</v>
      </c>
      <c r="M135" s="110">
        <v>8.5</v>
      </c>
      <c r="N135" s="96" t="s">
        <v>13</v>
      </c>
      <c r="O135" s="163">
        <f>AVERAGE(D139:D141)</f>
        <v>8.0833333333333339</v>
      </c>
      <c r="P135" s="163">
        <f t="shared" ref="P135:X135" si="118">AVERAGE(E139:E141)</f>
        <v>10</v>
      </c>
      <c r="Q135" s="163">
        <f t="shared" si="118"/>
        <v>9.4166666666666661</v>
      </c>
      <c r="R135" s="163">
        <f t="shared" si="118"/>
        <v>9.4166666666666661</v>
      </c>
      <c r="S135" s="163">
        <f t="shared" si="118"/>
        <v>9.375</v>
      </c>
      <c r="T135" s="163">
        <f t="shared" si="118"/>
        <v>9.375</v>
      </c>
      <c r="U135" s="163">
        <f t="shared" si="118"/>
        <v>7.666666666666667</v>
      </c>
      <c r="V135" s="163">
        <f t="shared" si="118"/>
        <v>6.875</v>
      </c>
      <c r="W135" s="163">
        <f t="shared" si="118"/>
        <v>6.875</v>
      </c>
      <c r="X135" s="163">
        <f t="shared" si="118"/>
        <v>6.875</v>
      </c>
    </row>
    <row r="136" spans="1:41" x14ac:dyDescent="0.3">
      <c r="A136" s="205">
        <v>2</v>
      </c>
      <c r="B136" s="205" t="s">
        <v>12</v>
      </c>
      <c r="C136" s="110">
        <v>1</v>
      </c>
      <c r="D136" s="110">
        <v>8.25</v>
      </c>
      <c r="E136" s="110">
        <v>9.25</v>
      </c>
      <c r="F136" s="110">
        <v>9.5</v>
      </c>
      <c r="G136" s="110">
        <v>9.5</v>
      </c>
      <c r="H136" s="110">
        <v>9.75</v>
      </c>
      <c r="I136" s="110">
        <v>9.75</v>
      </c>
      <c r="J136" s="110">
        <v>8.125</v>
      </c>
      <c r="K136" s="110">
        <v>8.125</v>
      </c>
      <c r="L136" s="110">
        <v>8.125</v>
      </c>
      <c r="M136" s="110">
        <v>8.125</v>
      </c>
      <c r="N136" s="96" t="s">
        <v>14</v>
      </c>
      <c r="O136" s="163">
        <f>AVERAGE(D142:D144)</f>
        <v>8</v>
      </c>
      <c r="P136" s="163">
        <f t="shared" ref="P136:X136" si="119">AVERAGE(E142:E144)</f>
        <v>7.75</v>
      </c>
      <c r="Q136" s="163">
        <f t="shared" si="119"/>
        <v>7.75</v>
      </c>
      <c r="R136" s="163">
        <f t="shared" si="119"/>
        <v>7.75</v>
      </c>
      <c r="S136" s="163">
        <f t="shared" si="119"/>
        <v>7.083333333333333</v>
      </c>
      <c r="T136" s="163">
        <f t="shared" si="119"/>
        <v>6.541666666666667</v>
      </c>
      <c r="U136" s="163">
        <f t="shared" si="119"/>
        <v>6.166666666666667</v>
      </c>
      <c r="V136" s="163">
        <f t="shared" si="119"/>
        <v>5.75</v>
      </c>
      <c r="W136" s="163">
        <f t="shared" si="119"/>
        <v>5.75</v>
      </c>
      <c r="X136" s="163">
        <f t="shared" si="119"/>
        <v>5.75</v>
      </c>
    </row>
    <row r="137" spans="1:41" x14ac:dyDescent="0.3">
      <c r="A137" s="206"/>
      <c r="B137" s="206"/>
      <c r="C137" s="110">
        <v>2</v>
      </c>
      <c r="D137" s="110">
        <v>8.125</v>
      </c>
      <c r="E137" s="110">
        <v>9.5</v>
      </c>
      <c r="F137" s="110">
        <v>9.125</v>
      </c>
      <c r="G137" s="110">
        <v>8.875</v>
      </c>
      <c r="H137" s="110">
        <v>9.25</v>
      </c>
      <c r="I137" s="110">
        <v>9.25</v>
      </c>
      <c r="J137" s="110">
        <v>8.5</v>
      </c>
      <c r="K137" s="110">
        <v>8.5</v>
      </c>
      <c r="L137" s="110">
        <v>8.5</v>
      </c>
      <c r="M137" s="110">
        <v>8.125</v>
      </c>
      <c r="N137" s="96" t="s">
        <v>15</v>
      </c>
      <c r="O137" s="163">
        <f>AVERAGE(D145:D147)</f>
        <v>7.583333333333333</v>
      </c>
      <c r="P137" s="163">
        <f t="shared" ref="P137:X137" si="120">AVERAGE(E145:E147)</f>
        <v>7.583333333333333</v>
      </c>
      <c r="Q137" s="163">
        <f t="shared" si="120"/>
        <v>7.541666666666667</v>
      </c>
      <c r="R137" s="163">
        <f t="shared" si="120"/>
        <v>7.541666666666667</v>
      </c>
      <c r="S137" s="163">
        <f t="shared" si="120"/>
        <v>6.541666666666667</v>
      </c>
      <c r="T137" s="163">
        <f t="shared" si="120"/>
        <v>5.791666666666667</v>
      </c>
      <c r="U137" s="163">
        <f t="shared" si="120"/>
        <v>5.75</v>
      </c>
      <c r="V137" s="163">
        <f t="shared" si="120"/>
        <v>5.583333333333333</v>
      </c>
      <c r="W137" s="163">
        <f t="shared" si="120"/>
        <v>5.583333333333333</v>
      </c>
      <c r="X137" s="163">
        <f t="shared" si="120"/>
        <v>5.583333333333333</v>
      </c>
    </row>
    <row r="138" spans="1:41" x14ac:dyDescent="0.3">
      <c r="A138" s="207"/>
      <c r="B138" s="207"/>
      <c r="C138" s="110">
        <v>3</v>
      </c>
      <c r="D138" s="110">
        <v>8.125</v>
      </c>
      <c r="E138" s="110">
        <v>9.25</v>
      </c>
      <c r="F138" s="110">
        <v>9.25</v>
      </c>
      <c r="G138" s="110">
        <v>9.25</v>
      </c>
      <c r="H138" s="110">
        <v>9.5</v>
      </c>
      <c r="I138" s="110">
        <v>9.5</v>
      </c>
      <c r="J138" s="110">
        <v>8.125</v>
      </c>
      <c r="K138" s="110">
        <v>8</v>
      </c>
      <c r="L138" s="110">
        <v>8</v>
      </c>
      <c r="M138" s="110">
        <v>7.875</v>
      </c>
      <c r="N138" s="96" t="s">
        <v>16</v>
      </c>
      <c r="O138" s="163">
        <f>AVERAGE(D148:D150)</f>
        <v>7.583333333333333</v>
      </c>
      <c r="P138" s="163">
        <f t="shared" ref="P138:X138" si="121">AVERAGE(E148:E150)</f>
        <v>7.583333333333333</v>
      </c>
      <c r="Q138" s="163">
        <f t="shared" si="121"/>
        <v>7.333333333333333</v>
      </c>
      <c r="R138" s="163">
        <f t="shared" si="121"/>
        <v>7.333333333333333</v>
      </c>
      <c r="S138" s="163">
        <f t="shared" si="121"/>
        <v>6.375</v>
      </c>
      <c r="T138" s="163">
        <f t="shared" si="121"/>
        <v>5.541666666666667</v>
      </c>
      <c r="U138" s="163">
        <f t="shared" si="121"/>
        <v>5.625</v>
      </c>
      <c r="V138" s="163">
        <f t="shared" si="121"/>
        <v>5.625</v>
      </c>
      <c r="W138" s="163">
        <f t="shared" si="121"/>
        <v>5.625</v>
      </c>
      <c r="X138" s="163">
        <f t="shared" si="121"/>
        <v>5.625</v>
      </c>
    </row>
    <row r="139" spans="1:41" x14ac:dyDescent="0.3">
      <c r="A139" s="205">
        <v>3</v>
      </c>
      <c r="B139" s="205" t="s">
        <v>13</v>
      </c>
      <c r="C139" s="110">
        <v>1</v>
      </c>
      <c r="D139" s="110">
        <v>8</v>
      </c>
      <c r="E139" s="110">
        <v>10</v>
      </c>
      <c r="F139" s="110">
        <v>9.25</v>
      </c>
      <c r="G139" s="110">
        <v>9.25</v>
      </c>
      <c r="H139" s="110">
        <v>9.125</v>
      </c>
      <c r="I139" s="110">
        <v>9.125</v>
      </c>
      <c r="J139" s="110">
        <v>6.75</v>
      </c>
      <c r="K139" s="110">
        <v>6.75</v>
      </c>
      <c r="L139" s="110">
        <v>6.75</v>
      </c>
      <c r="M139" s="110">
        <v>6.75</v>
      </c>
      <c r="N139" s="96" t="s">
        <v>17</v>
      </c>
      <c r="O139" s="163">
        <f>AVERAGE(D151:D153)</f>
        <v>7.583333333333333</v>
      </c>
      <c r="P139" s="163">
        <f t="shared" ref="P139:X139" si="122">AVERAGE(E151:E153)</f>
        <v>7.583333333333333</v>
      </c>
      <c r="Q139" s="163">
        <f t="shared" si="122"/>
        <v>7.416666666666667</v>
      </c>
      <c r="R139" s="163">
        <f t="shared" si="122"/>
        <v>7.416666666666667</v>
      </c>
      <c r="S139" s="163">
        <f t="shared" si="122"/>
        <v>6.416666666666667</v>
      </c>
      <c r="T139" s="163">
        <f t="shared" si="122"/>
        <v>5.416666666666667</v>
      </c>
      <c r="U139" s="163">
        <f t="shared" si="122"/>
        <v>5.458333333333333</v>
      </c>
      <c r="V139" s="163">
        <f t="shared" si="122"/>
        <v>5.416666666666667</v>
      </c>
      <c r="W139" s="163">
        <f t="shared" si="122"/>
        <v>5.416666666666667</v>
      </c>
      <c r="X139" s="163">
        <f t="shared" si="122"/>
        <v>5.416666666666667</v>
      </c>
    </row>
    <row r="140" spans="1:41" x14ac:dyDescent="0.3">
      <c r="A140" s="206"/>
      <c r="B140" s="206"/>
      <c r="C140" s="110">
        <v>2</v>
      </c>
      <c r="D140" s="110">
        <v>8</v>
      </c>
      <c r="E140" s="110">
        <v>10</v>
      </c>
      <c r="F140" s="110">
        <v>9.5</v>
      </c>
      <c r="G140" s="110">
        <v>9.5</v>
      </c>
      <c r="H140" s="110">
        <v>9.25</v>
      </c>
      <c r="I140" s="110">
        <v>9.25</v>
      </c>
      <c r="J140" s="110">
        <v>8.125</v>
      </c>
      <c r="K140" s="110">
        <v>7</v>
      </c>
      <c r="L140" s="110">
        <v>7</v>
      </c>
      <c r="M140" s="110">
        <v>7</v>
      </c>
      <c r="N140" s="96" t="s">
        <v>18</v>
      </c>
      <c r="O140" s="163">
        <f>AVERAGE(D154:D156)</f>
        <v>7.583333333333333</v>
      </c>
      <c r="P140" s="163">
        <f t="shared" ref="P140:X140" si="123">AVERAGE(E154:E156)</f>
        <v>7.583333333333333</v>
      </c>
      <c r="Q140" s="163">
        <f t="shared" si="123"/>
        <v>7.291666666666667</v>
      </c>
      <c r="R140" s="163">
        <f t="shared" si="123"/>
        <v>7.291666666666667</v>
      </c>
      <c r="S140" s="163">
        <f t="shared" si="123"/>
        <v>6.083333333333333</v>
      </c>
      <c r="T140" s="163">
        <f t="shared" si="123"/>
        <v>5.291666666666667</v>
      </c>
      <c r="U140" s="163">
        <f t="shared" si="123"/>
        <v>5.291666666666667</v>
      </c>
      <c r="V140" s="163">
        <f t="shared" si="123"/>
        <v>5.291666666666667</v>
      </c>
      <c r="W140" s="163">
        <f t="shared" si="123"/>
        <v>5.291666666666667</v>
      </c>
      <c r="X140" s="163">
        <f t="shared" si="123"/>
        <v>5.291666666666667</v>
      </c>
    </row>
    <row r="141" spans="1:41" x14ac:dyDescent="0.3">
      <c r="A141" s="207"/>
      <c r="B141" s="207"/>
      <c r="C141" s="110">
        <v>3</v>
      </c>
      <c r="D141" s="110">
        <v>8.25</v>
      </c>
      <c r="E141" s="110">
        <v>10</v>
      </c>
      <c r="F141" s="110">
        <v>9.5</v>
      </c>
      <c r="G141" s="110">
        <v>9.5</v>
      </c>
      <c r="H141" s="110">
        <v>9.75</v>
      </c>
      <c r="I141" s="110">
        <v>9.75</v>
      </c>
      <c r="J141" s="110">
        <v>8.125</v>
      </c>
      <c r="K141" s="110">
        <v>6.875</v>
      </c>
      <c r="L141" s="110">
        <v>6.875</v>
      </c>
      <c r="M141" s="110">
        <v>6.875</v>
      </c>
      <c r="N141" s="96" t="s">
        <v>19</v>
      </c>
      <c r="O141" s="163">
        <f>AVERAGE(D157:D159)</f>
        <v>7.583333333333333</v>
      </c>
      <c r="P141" s="163">
        <f t="shared" ref="P141:X141" si="124">AVERAGE(E157:E159)</f>
        <v>7.583333333333333</v>
      </c>
      <c r="Q141" s="163">
        <f t="shared" si="124"/>
        <v>7.375</v>
      </c>
      <c r="R141" s="163">
        <f t="shared" si="124"/>
        <v>7.375</v>
      </c>
      <c r="S141" s="163">
        <f t="shared" si="124"/>
        <v>6.125</v>
      </c>
      <c r="T141" s="163">
        <f t="shared" si="124"/>
        <v>5.083333333333333</v>
      </c>
      <c r="U141" s="163">
        <f t="shared" si="124"/>
        <v>5.083333333333333</v>
      </c>
      <c r="V141" s="163">
        <f t="shared" si="124"/>
        <v>5.083333333333333</v>
      </c>
      <c r="W141" s="163">
        <f t="shared" si="124"/>
        <v>5.083333333333333</v>
      </c>
      <c r="X141" s="163">
        <f t="shared" si="124"/>
        <v>5.083333333333333</v>
      </c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  <c r="AO141" s="113"/>
    </row>
    <row r="142" spans="1:41" x14ac:dyDescent="0.3">
      <c r="A142" s="205">
        <v>4</v>
      </c>
      <c r="B142" s="205" t="s">
        <v>14</v>
      </c>
      <c r="C142" s="110">
        <v>1</v>
      </c>
      <c r="D142" s="110">
        <v>8</v>
      </c>
      <c r="E142" s="110">
        <v>7.75</v>
      </c>
      <c r="F142" s="110">
        <v>7.75</v>
      </c>
      <c r="G142" s="110">
        <v>7.75</v>
      </c>
      <c r="H142" s="110">
        <v>7.125</v>
      </c>
      <c r="I142" s="110">
        <v>6.625</v>
      </c>
      <c r="J142" s="110">
        <v>6.25</v>
      </c>
      <c r="K142" s="110">
        <v>5.75</v>
      </c>
      <c r="L142" s="110">
        <v>5.75</v>
      </c>
      <c r="M142" s="110">
        <v>5.75</v>
      </c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3"/>
      <c r="AO142" s="113"/>
    </row>
    <row r="143" spans="1:41" x14ac:dyDescent="0.3">
      <c r="A143" s="206"/>
      <c r="B143" s="206"/>
      <c r="C143" s="110">
        <v>2</v>
      </c>
      <c r="D143" s="110">
        <v>8</v>
      </c>
      <c r="E143" s="110">
        <v>7.75</v>
      </c>
      <c r="F143" s="110">
        <v>7.75</v>
      </c>
      <c r="G143" s="110">
        <v>7.75</v>
      </c>
      <c r="H143" s="110">
        <v>7.125</v>
      </c>
      <c r="I143" s="110">
        <v>6.5</v>
      </c>
      <c r="J143" s="110">
        <v>6</v>
      </c>
      <c r="K143" s="110">
        <v>5.75</v>
      </c>
      <c r="L143" s="110">
        <v>5.75</v>
      </c>
      <c r="M143" s="110">
        <v>5.75</v>
      </c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  <c r="AM143" s="113"/>
      <c r="AN143" s="113"/>
      <c r="AO143" s="113"/>
    </row>
    <row r="144" spans="1:41" x14ac:dyDescent="0.3">
      <c r="A144" s="207"/>
      <c r="B144" s="207"/>
      <c r="C144" s="110">
        <v>3</v>
      </c>
      <c r="D144" s="110">
        <v>8</v>
      </c>
      <c r="E144" s="110">
        <v>7.75</v>
      </c>
      <c r="F144" s="110">
        <v>7.75</v>
      </c>
      <c r="G144" s="110">
        <v>7.75</v>
      </c>
      <c r="H144" s="110">
        <v>7</v>
      </c>
      <c r="I144" s="110">
        <v>6.5</v>
      </c>
      <c r="J144" s="110">
        <v>6.25</v>
      </c>
      <c r="K144" s="110">
        <v>5.75</v>
      </c>
      <c r="L144" s="110">
        <v>5.75</v>
      </c>
      <c r="M144" s="110">
        <v>5.75</v>
      </c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  <c r="AM144" s="113"/>
      <c r="AN144" s="113"/>
      <c r="AO144" s="113"/>
    </row>
    <row r="145" spans="1:41" x14ac:dyDescent="0.3">
      <c r="A145" s="205">
        <v>5</v>
      </c>
      <c r="B145" s="205" t="s">
        <v>15</v>
      </c>
      <c r="C145" s="110">
        <v>1</v>
      </c>
      <c r="D145" s="110">
        <v>7.5</v>
      </c>
      <c r="E145" s="110">
        <v>7.5</v>
      </c>
      <c r="F145" s="110">
        <v>7.75</v>
      </c>
      <c r="G145" s="110">
        <v>7.75</v>
      </c>
      <c r="H145" s="110">
        <v>6.5</v>
      </c>
      <c r="I145" s="110">
        <v>5.75</v>
      </c>
      <c r="J145" s="110">
        <v>5.75</v>
      </c>
      <c r="K145" s="110">
        <v>5.5</v>
      </c>
      <c r="L145" s="110">
        <v>5.5</v>
      </c>
      <c r="M145" s="110">
        <v>5.5</v>
      </c>
      <c r="Y145" s="113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  <c r="AM145" s="113"/>
      <c r="AN145" s="113"/>
      <c r="AO145" s="113"/>
    </row>
    <row r="146" spans="1:41" x14ac:dyDescent="0.3">
      <c r="A146" s="206"/>
      <c r="B146" s="206"/>
      <c r="C146" s="110">
        <v>2</v>
      </c>
      <c r="D146" s="110">
        <v>7.625</v>
      </c>
      <c r="E146" s="110">
        <v>7.75</v>
      </c>
      <c r="F146" s="110">
        <v>7.375</v>
      </c>
      <c r="G146" s="110">
        <v>7.375</v>
      </c>
      <c r="H146" s="110">
        <v>6.625</v>
      </c>
      <c r="I146" s="110">
        <v>5.875</v>
      </c>
      <c r="J146" s="110">
        <v>5.75</v>
      </c>
      <c r="K146" s="110">
        <v>5.5</v>
      </c>
      <c r="L146" s="110">
        <v>5.5</v>
      </c>
      <c r="M146" s="110">
        <v>5.5</v>
      </c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</row>
    <row r="147" spans="1:41" x14ac:dyDescent="0.3">
      <c r="A147" s="207"/>
      <c r="B147" s="207"/>
      <c r="C147" s="110">
        <v>3</v>
      </c>
      <c r="D147" s="110">
        <v>7.625</v>
      </c>
      <c r="E147" s="110">
        <v>7.5</v>
      </c>
      <c r="F147" s="110">
        <v>7.5</v>
      </c>
      <c r="G147" s="110">
        <v>7.5</v>
      </c>
      <c r="H147" s="110">
        <v>6.5</v>
      </c>
      <c r="I147" s="110">
        <v>5.75</v>
      </c>
      <c r="J147" s="110">
        <v>5.75</v>
      </c>
      <c r="K147" s="110">
        <v>5.75</v>
      </c>
      <c r="L147" s="110">
        <v>5.75</v>
      </c>
      <c r="M147" s="110">
        <v>5.75</v>
      </c>
      <c r="Y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  <c r="AN147" s="113"/>
      <c r="AO147" s="113"/>
    </row>
    <row r="148" spans="1:41" x14ac:dyDescent="0.3">
      <c r="A148" s="205">
        <v>6</v>
      </c>
      <c r="B148" s="205" t="s">
        <v>16</v>
      </c>
      <c r="C148" s="110">
        <v>1</v>
      </c>
      <c r="D148" s="110">
        <v>7.5</v>
      </c>
      <c r="E148" s="110">
        <v>7.5</v>
      </c>
      <c r="F148" s="110">
        <v>7.375</v>
      </c>
      <c r="G148" s="110">
        <v>7.375</v>
      </c>
      <c r="H148" s="110">
        <v>6.25</v>
      </c>
      <c r="I148" s="110">
        <v>5.75</v>
      </c>
      <c r="J148" s="110">
        <v>5.75</v>
      </c>
      <c r="K148" s="110">
        <v>5.75</v>
      </c>
      <c r="L148" s="110">
        <v>5.75</v>
      </c>
      <c r="M148" s="110">
        <v>5.75</v>
      </c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113"/>
    </row>
    <row r="149" spans="1:41" x14ac:dyDescent="0.3">
      <c r="A149" s="206"/>
      <c r="B149" s="206"/>
      <c r="C149" s="110">
        <v>2</v>
      </c>
      <c r="D149" s="110">
        <v>7.625</v>
      </c>
      <c r="E149" s="110">
        <v>7.75</v>
      </c>
      <c r="F149" s="110">
        <v>7.25</v>
      </c>
      <c r="G149" s="110">
        <v>7.25</v>
      </c>
      <c r="H149" s="110">
        <v>6.625</v>
      </c>
      <c r="I149" s="110">
        <v>5.5</v>
      </c>
      <c r="J149" s="110">
        <v>5.625</v>
      </c>
      <c r="K149" s="110">
        <v>5.625</v>
      </c>
      <c r="L149" s="110">
        <v>5.625</v>
      </c>
      <c r="M149" s="110">
        <v>5.625</v>
      </c>
      <c r="Y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3"/>
      <c r="AO149" s="113"/>
    </row>
    <row r="150" spans="1:41" x14ac:dyDescent="0.3">
      <c r="A150" s="207"/>
      <c r="B150" s="207"/>
      <c r="C150" s="110">
        <v>3</v>
      </c>
      <c r="D150" s="110">
        <v>7.625</v>
      </c>
      <c r="E150" s="110">
        <v>7.5</v>
      </c>
      <c r="F150" s="110">
        <v>7.375</v>
      </c>
      <c r="G150" s="110">
        <v>7.375</v>
      </c>
      <c r="H150" s="110">
        <v>6.25</v>
      </c>
      <c r="I150" s="110">
        <v>5.375</v>
      </c>
      <c r="J150" s="110">
        <v>5.5</v>
      </c>
      <c r="K150" s="110">
        <v>5.5</v>
      </c>
      <c r="L150" s="110">
        <v>5.5</v>
      </c>
      <c r="M150" s="110">
        <v>5.5</v>
      </c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113"/>
    </row>
    <row r="151" spans="1:41" x14ac:dyDescent="0.3">
      <c r="A151" s="205">
        <v>7</v>
      </c>
      <c r="B151" s="205" t="s">
        <v>17</v>
      </c>
      <c r="C151" s="110">
        <v>1</v>
      </c>
      <c r="D151" s="110">
        <v>7.5</v>
      </c>
      <c r="E151" s="110">
        <v>7.5</v>
      </c>
      <c r="F151" s="110">
        <v>7.5</v>
      </c>
      <c r="G151" s="110">
        <v>7.5</v>
      </c>
      <c r="H151" s="110">
        <v>6.625</v>
      </c>
      <c r="I151" s="110">
        <v>5.5</v>
      </c>
      <c r="J151" s="110">
        <v>5.625</v>
      </c>
      <c r="K151" s="110">
        <v>5.625</v>
      </c>
      <c r="L151" s="110">
        <v>5.625</v>
      </c>
      <c r="M151" s="110">
        <v>5.625</v>
      </c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3"/>
      <c r="AO151" s="113"/>
    </row>
    <row r="152" spans="1:41" x14ac:dyDescent="0.3">
      <c r="A152" s="206"/>
      <c r="B152" s="206"/>
      <c r="C152" s="110">
        <v>2</v>
      </c>
      <c r="D152" s="110">
        <v>7.625</v>
      </c>
      <c r="E152" s="110">
        <v>7.5</v>
      </c>
      <c r="F152" s="110">
        <v>7.375</v>
      </c>
      <c r="G152" s="110">
        <v>7.375</v>
      </c>
      <c r="H152" s="110">
        <v>6.375</v>
      </c>
      <c r="I152" s="110">
        <v>5.25</v>
      </c>
      <c r="J152" s="110">
        <v>5.25</v>
      </c>
      <c r="K152" s="110">
        <v>5.25</v>
      </c>
      <c r="L152" s="110">
        <v>5.25</v>
      </c>
      <c r="M152" s="110">
        <v>5.25</v>
      </c>
      <c r="Y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  <c r="AN152" s="113"/>
      <c r="AO152" s="113"/>
    </row>
    <row r="153" spans="1:41" x14ac:dyDescent="0.3">
      <c r="A153" s="207"/>
      <c r="B153" s="207"/>
      <c r="C153" s="110">
        <v>3</v>
      </c>
      <c r="D153" s="110">
        <v>7.625</v>
      </c>
      <c r="E153" s="110">
        <v>7.75</v>
      </c>
      <c r="F153" s="110">
        <v>7.375</v>
      </c>
      <c r="G153" s="110">
        <v>7.375</v>
      </c>
      <c r="H153" s="110">
        <v>6.25</v>
      </c>
      <c r="I153" s="110">
        <v>5.5</v>
      </c>
      <c r="J153" s="110">
        <v>5.5</v>
      </c>
      <c r="K153" s="110">
        <v>5.375</v>
      </c>
      <c r="L153" s="110">
        <v>5.375</v>
      </c>
      <c r="M153" s="110">
        <v>5.375</v>
      </c>
      <c r="Y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  <c r="AN153" s="113"/>
      <c r="AO153" s="113"/>
    </row>
    <row r="154" spans="1:41" x14ac:dyDescent="0.3">
      <c r="A154" s="205">
        <v>8</v>
      </c>
      <c r="B154" s="205" t="s">
        <v>18</v>
      </c>
      <c r="C154" s="110">
        <v>1</v>
      </c>
      <c r="D154" s="110">
        <v>7.625</v>
      </c>
      <c r="E154" s="110">
        <v>7.5</v>
      </c>
      <c r="F154" s="110">
        <v>7.375</v>
      </c>
      <c r="G154" s="110">
        <v>7.375</v>
      </c>
      <c r="H154" s="110">
        <v>6.125</v>
      </c>
      <c r="I154" s="110">
        <v>5.625</v>
      </c>
      <c r="J154" s="110">
        <v>5.625</v>
      </c>
      <c r="K154" s="110">
        <v>5.625</v>
      </c>
      <c r="L154" s="110">
        <v>5.625</v>
      </c>
      <c r="M154" s="110">
        <v>5.625</v>
      </c>
      <c r="Y154" s="113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  <c r="AM154" s="113"/>
      <c r="AN154" s="113"/>
      <c r="AO154" s="113"/>
    </row>
    <row r="155" spans="1:41" x14ac:dyDescent="0.3">
      <c r="A155" s="206"/>
      <c r="B155" s="206"/>
      <c r="C155" s="110">
        <v>2</v>
      </c>
      <c r="D155" s="110">
        <v>7.5</v>
      </c>
      <c r="E155" s="110">
        <v>7.5</v>
      </c>
      <c r="F155" s="110">
        <v>7.25</v>
      </c>
      <c r="G155" s="110">
        <v>7.25</v>
      </c>
      <c r="H155" s="110">
        <v>6</v>
      </c>
      <c r="I155" s="110">
        <v>5</v>
      </c>
      <c r="J155" s="110">
        <v>5</v>
      </c>
      <c r="K155" s="110">
        <v>5</v>
      </c>
      <c r="L155" s="110">
        <v>5</v>
      </c>
      <c r="M155" s="110">
        <v>5</v>
      </c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113"/>
    </row>
    <row r="156" spans="1:41" x14ac:dyDescent="0.3">
      <c r="A156" s="207"/>
      <c r="B156" s="207"/>
      <c r="C156" s="110">
        <v>3</v>
      </c>
      <c r="D156" s="110">
        <v>7.625</v>
      </c>
      <c r="E156" s="110">
        <v>7.75</v>
      </c>
      <c r="F156" s="110">
        <v>7.25</v>
      </c>
      <c r="G156" s="110">
        <v>7.25</v>
      </c>
      <c r="H156" s="110">
        <v>6.125</v>
      </c>
      <c r="I156" s="110">
        <v>5.25</v>
      </c>
      <c r="J156" s="110">
        <v>5.25</v>
      </c>
      <c r="K156" s="110">
        <v>5.25</v>
      </c>
      <c r="L156" s="110">
        <v>5.25</v>
      </c>
      <c r="M156" s="110">
        <v>5.25</v>
      </c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3"/>
      <c r="AO156" s="113"/>
    </row>
    <row r="157" spans="1:41" x14ac:dyDescent="0.3">
      <c r="A157" s="205">
        <v>9</v>
      </c>
      <c r="B157" s="205" t="s">
        <v>19</v>
      </c>
      <c r="C157" s="110">
        <v>1</v>
      </c>
      <c r="D157" s="110">
        <v>7.625</v>
      </c>
      <c r="E157" s="110">
        <v>7.75</v>
      </c>
      <c r="F157" s="110">
        <v>7.375</v>
      </c>
      <c r="G157" s="110">
        <v>7.375</v>
      </c>
      <c r="H157" s="110">
        <v>6</v>
      </c>
      <c r="I157" s="110">
        <v>4.75</v>
      </c>
      <c r="J157" s="110">
        <v>4.75</v>
      </c>
      <c r="K157" s="110">
        <v>4.75</v>
      </c>
      <c r="L157" s="110">
        <v>4.75</v>
      </c>
      <c r="M157" s="110">
        <v>4.75</v>
      </c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  <c r="AO157" s="113"/>
    </row>
    <row r="158" spans="1:41" x14ac:dyDescent="0.3">
      <c r="A158" s="206"/>
      <c r="B158" s="206"/>
      <c r="C158" s="110">
        <v>2</v>
      </c>
      <c r="D158" s="110">
        <v>7.5</v>
      </c>
      <c r="E158" s="110">
        <v>7.5</v>
      </c>
      <c r="F158" s="110">
        <v>7.375</v>
      </c>
      <c r="G158" s="110">
        <v>7.375</v>
      </c>
      <c r="H158" s="110">
        <v>6.125</v>
      </c>
      <c r="I158" s="110">
        <v>5.25</v>
      </c>
      <c r="J158" s="110">
        <v>5.25</v>
      </c>
      <c r="K158" s="110">
        <v>5.25</v>
      </c>
      <c r="L158" s="110">
        <v>5.25</v>
      </c>
      <c r="M158" s="110">
        <v>5.25</v>
      </c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113"/>
    </row>
    <row r="159" spans="1:41" x14ac:dyDescent="0.3">
      <c r="A159" s="207"/>
      <c r="B159" s="207"/>
      <c r="C159" s="110">
        <v>3</v>
      </c>
      <c r="D159" s="110">
        <v>7.625</v>
      </c>
      <c r="E159" s="110">
        <v>7.5</v>
      </c>
      <c r="F159" s="110">
        <v>7.375</v>
      </c>
      <c r="G159" s="110">
        <v>7.375</v>
      </c>
      <c r="H159" s="110">
        <v>6.25</v>
      </c>
      <c r="I159" s="110">
        <v>5.25</v>
      </c>
      <c r="J159" s="110">
        <v>5.25</v>
      </c>
      <c r="K159" s="110">
        <v>5.25</v>
      </c>
      <c r="L159" s="110">
        <v>5.25</v>
      </c>
      <c r="M159" s="110">
        <v>5.25</v>
      </c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3"/>
      <c r="AO159" s="113"/>
    </row>
  </sheetData>
  <mergeCells count="443">
    <mergeCell ref="BF17:BF19"/>
    <mergeCell ref="BG17:BG19"/>
    <mergeCell ref="BJ20:BK22"/>
    <mergeCell ref="BJ1:BK1"/>
    <mergeCell ref="BP1:BQ1"/>
    <mergeCell ref="BV1:CA1"/>
    <mergeCell ref="BH20:BH22"/>
    <mergeCell ref="BI20:BI22"/>
    <mergeCell ref="BH23:BH25"/>
    <mergeCell ref="BI23:BI25"/>
    <mergeCell ref="BL23:BM25"/>
    <mergeCell ref="BV5:BW7"/>
    <mergeCell ref="BX5:BY7"/>
    <mergeCell ref="BZ5:CA7"/>
    <mergeCell ref="BV8:BW10"/>
    <mergeCell ref="BX8:BY10"/>
    <mergeCell ref="BV23:BW25"/>
    <mergeCell ref="BX23:BY25"/>
    <mergeCell ref="BZ23:CA25"/>
    <mergeCell ref="BZ8:CA10"/>
    <mergeCell ref="BL20:BM22"/>
    <mergeCell ref="BP23:BQ25"/>
    <mergeCell ref="BR23:BS25"/>
    <mergeCell ref="BT23:BU25"/>
    <mergeCell ref="BG112:BJ114"/>
    <mergeCell ref="BK112:BL114"/>
    <mergeCell ref="BM112:BN114"/>
    <mergeCell ref="BO112:BP114"/>
    <mergeCell ref="BQ112:BR114"/>
    <mergeCell ref="BS112:BT114"/>
    <mergeCell ref="BU112:BV114"/>
    <mergeCell ref="BF94:BF96"/>
    <mergeCell ref="BE94:BE96"/>
    <mergeCell ref="BG106:BJ108"/>
    <mergeCell ref="BK106:BL108"/>
    <mergeCell ref="BM106:BN108"/>
    <mergeCell ref="BO106:BP108"/>
    <mergeCell ref="BQ106:BR108"/>
    <mergeCell ref="BS106:BT108"/>
    <mergeCell ref="BU106:BV108"/>
    <mergeCell ref="BG100:BJ102"/>
    <mergeCell ref="BK100:BL102"/>
    <mergeCell ref="BM100:BN102"/>
    <mergeCell ref="BO100:BP102"/>
    <mergeCell ref="BQ100:BR102"/>
    <mergeCell ref="BS100:BT102"/>
    <mergeCell ref="BU100:BV102"/>
    <mergeCell ref="BG94:BN94"/>
    <mergeCell ref="BW112:BX114"/>
    <mergeCell ref="BY112:BZ114"/>
    <mergeCell ref="BK109:BL111"/>
    <mergeCell ref="BM109:BN111"/>
    <mergeCell ref="BO109:BP111"/>
    <mergeCell ref="BQ109:BR111"/>
    <mergeCell ref="BS109:BT111"/>
    <mergeCell ref="BU109:BV111"/>
    <mergeCell ref="BE115:BE117"/>
    <mergeCell ref="BF115:BF117"/>
    <mergeCell ref="BG115:BJ117"/>
    <mergeCell ref="BK115:BL117"/>
    <mergeCell ref="BM115:BN117"/>
    <mergeCell ref="BO115:BP117"/>
    <mergeCell ref="BQ115:BR117"/>
    <mergeCell ref="BS115:BT117"/>
    <mergeCell ref="BU115:BV117"/>
    <mergeCell ref="BW115:BX117"/>
    <mergeCell ref="BY115:BZ117"/>
    <mergeCell ref="BW109:BX111"/>
    <mergeCell ref="BY109:BZ111"/>
    <mergeCell ref="BG109:BJ111"/>
    <mergeCell ref="BE112:BE114"/>
    <mergeCell ref="BF112:BF114"/>
    <mergeCell ref="BE118:BE120"/>
    <mergeCell ref="BF118:BF120"/>
    <mergeCell ref="BE121:BE123"/>
    <mergeCell ref="BF121:BF123"/>
    <mergeCell ref="BE97:BE99"/>
    <mergeCell ref="BF97:BF99"/>
    <mergeCell ref="BE100:BE102"/>
    <mergeCell ref="BF100:BF102"/>
    <mergeCell ref="BE103:BE105"/>
    <mergeCell ref="BF103:BF105"/>
    <mergeCell ref="BE106:BE108"/>
    <mergeCell ref="BF106:BF108"/>
    <mergeCell ref="BF109:BF111"/>
    <mergeCell ref="BE109:BE111"/>
    <mergeCell ref="BG121:BJ123"/>
    <mergeCell ref="BK121:BL123"/>
    <mergeCell ref="BM121:BN123"/>
    <mergeCell ref="BO121:BP123"/>
    <mergeCell ref="BQ121:BR123"/>
    <mergeCell ref="BS121:BT123"/>
    <mergeCell ref="BU121:BV123"/>
    <mergeCell ref="BW121:BX123"/>
    <mergeCell ref="BY121:BZ123"/>
    <mergeCell ref="BG118:BJ120"/>
    <mergeCell ref="BK118:BL120"/>
    <mergeCell ref="BM118:BN120"/>
    <mergeCell ref="BO118:BP120"/>
    <mergeCell ref="BQ118:BR120"/>
    <mergeCell ref="BS118:BT120"/>
    <mergeCell ref="BU118:BV120"/>
    <mergeCell ref="BW118:BX120"/>
    <mergeCell ref="BY118:BZ120"/>
    <mergeCell ref="BW106:BX108"/>
    <mergeCell ref="BY106:BZ108"/>
    <mergeCell ref="BK103:BL105"/>
    <mergeCell ref="BM103:BN105"/>
    <mergeCell ref="BO103:BP105"/>
    <mergeCell ref="BQ103:BR105"/>
    <mergeCell ref="BS103:BT105"/>
    <mergeCell ref="BU103:BV105"/>
    <mergeCell ref="BW103:BX105"/>
    <mergeCell ref="BY103:BZ105"/>
    <mergeCell ref="BW100:BX102"/>
    <mergeCell ref="BY100:BZ102"/>
    <mergeCell ref="BG103:BJ105"/>
    <mergeCell ref="BK97:BL99"/>
    <mergeCell ref="BM97:BN99"/>
    <mergeCell ref="BO97:BP99"/>
    <mergeCell ref="BQ97:BR99"/>
    <mergeCell ref="BS97:BT99"/>
    <mergeCell ref="BU97:BV99"/>
    <mergeCell ref="BW97:BX99"/>
    <mergeCell ref="BY97:BZ99"/>
    <mergeCell ref="BG97:BJ99"/>
    <mergeCell ref="BO94:BT94"/>
    <mergeCell ref="BU94:BZ95"/>
    <mergeCell ref="BG95:BN95"/>
    <mergeCell ref="BO95:BT95"/>
    <mergeCell ref="BG96:BJ96"/>
    <mergeCell ref="BK96:BL96"/>
    <mergeCell ref="BM96:BN96"/>
    <mergeCell ref="BO96:BP96"/>
    <mergeCell ref="BQ96:BR96"/>
    <mergeCell ref="BS96:BT96"/>
    <mergeCell ref="BU96:BV96"/>
    <mergeCell ref="BW96:BX96"/>
    <mergeCell ref="BY96:BZ96"/>
    <mergeCell ref="A117:A119"/>
    <mergeCell ref="B117:B119"/>
    <mergeCell ref="A120:A122"/>
    <mergeCell ref="B120:B122"/>
    <mergeCell ref="A123:A125"/>
    <mergeCell ref="B123:B125"/>
    <mergeCell ref="F96:F98"/>
    <mergeCell ref="L96:L98"/>
    <mergeCell ref="G99:G101"/>
    <mergeCell ref="G102:G104"/>
    <mergeCell ref="G105:G107"/>
    <mergeCell ref="G108:G110"/>
    <mergeCell ref="G111:G113"/>
    <mergeCell ref="G114:G116"/>
    <mergeCell ref="G117:G119"/>
    <mergeCell ref="G120:G122"/>
    <mergeCell ref="G123:G125"/>
    <mergeCell ref="A102:A104"/>
    <mergeCell ref="B102:B104"/>
    <mergeCell ref="A105:A107"/>
    <mergeCell ref="B105:B107"/>
    <mergeCell ref="A108:A110"/>
    <mergeCell ref="B108:B110"/>
    <mergeCell ref="A111:A113"/>
    <mergeCell ref="B111:B113"/>
    <mergeCell ref="A114:A116"/>
    <mergeCell ref="B114:B116"/>
    <mergeCell ref="A87:A89"/>
    <mergeCell ref="B87:B89"/>
    <mergeCell ref="A90:A92"/>
    <mergeCell ref="B90:B92"/>
    <mergeCell ref="A96:A98"/>
    <mergeCell ref="B96:B98"/>
    <mergeCell ref="C96:C98"/>
    <mergeCell ref="A99:A101"/>
    <mergeCell ref="B99:B101"/>
    <mergeCell ref="A72:A74"/>
    <mergeCell ref="B72:B74"/>
    <mergeCell ref="A75:A77"/>
    <mergeCell ref="B75:B77"/>
    <mergeCell ref="A78:A80"/>
    <mergeCell ref="B78:B80"/>
    <mergeCell ref="A81:A83"/>
    <mergeCell ref="B81:B83"/>
    <mergeCell ref="A84:A86"/>
    <mergeCell ref="B84:B86"/>
    <mergeCell ref="A58:A60"/>
    <mergeCell ref="B58:B60"/>
    <mergeCell ref="A66:A68"/>
    <mergeCell ref="B66:B68"/>
    <mergeCell ref="A69:A71"/>
    <mergeCell ref="B69:B71"/>
    <mergeCell ref="A43:A45"/>
    <mergeCell ref="B43:B45"/>
    <mergeCell ref="A46:A48"/>
    <mergeCell ref="B46:B48"/>
    <mergeCell ref="A49:A51"/>
    <mergeCell ref="B49:B51"/>
    <mergeCell ref="A52:A54"/>
    <mergeCell ref="B52:B54"/>
    <mergeCell ref="A55:A57"/>
    <mergeCell ref="B55:B57"/>
    <mergeCell ref="A34:A36"/>
    <mergeCell ref="B34:B36"/>
    <mergeCell ref="A37:A39"/>
    <mergeCell ref="B37:B39"/>
    <mergeCell ref="A40:A42"/>
    <mergeCell ref="B40:B42"/>
    <mergeCell ref="BV11:BW13"/>
    <mergeCell ref="BX11:BY13"/>
    <mergeCell ref="BZ11:CA13"/>
    <mergeCell ref="BV14:BW16"/>
    <mergeCell ref="BX14:BY16"/>
    <mergeCell ref="BZ14:CA16"/>
    <mergeCell ref="BP26:BQ28"/>
    <mergeCell ref="BR26:BS28"/>
    <mergeCell ref="BT26:BU28"/>
    <mergeCell ref="BR17:BS19"/>
    <mergeCell ref="BT17:BU19"/>
    <mergeCell ref="BP20:BQ22"/>
    <mergeCell ref="BR20:BS22"/>
    <mergeCell ref="BT20:BU22"/>
    <mergeCell ref="BJ26:BK28"/>
    <mergeCell ref="BL26:BM28"/>
    <mergeCell ref="BN26:BO28"/>
    <mergeCell ref="BJ23:BK25"/>
    <mergeCell ref="BZ26:CA28"/>
    <mergeCell ref="BV17:BW19"/>
    <mergeCell ref="BX17:BY19"/>
    <mergeCell ref="BZ17:CA19"/>
    <mergeCell ref="BV20:BW22"/>
    <mergeCell ref="BX20:BY22"/>
    <mergeCell ref="BZ20:CA22"/>
    <mergeCell ref="BV2:BW4"/>
    <mergeCell ref="BX2:BY4"/>
    <mergeCell ref="BZ2:CA4"/>
    <mergeCell ref="BV26:BW28"/>
    <mergeCell ref="BR14:BS16"/>
    <mergeCell ref="BT14:BU16"/>
    <mergeCell ref="BP5:BQ7"/>
    <mergeCell ref="BR5:BS7"/>
    <mergeCell ref="BT5:BU7"/>
    <mergeCell ref="BP8:BQ10"/>
    <mergeCell ref="BR8:BS10"/>
    <mergeCell ref="BT8:BU10"/>
    <mergeCell ref="BX26:BY28"/>
    <mergeCell ref="BP17:BQ19"/>
    <mergeCell ref="BP11:BQ13"/>
    <mergeCell ref="BR11:BS13"/>
    <mergeCell ref="BT11:BU13"/>
    <mergeCell ref="BP14:BQ16"/>
    <mergeCell ref="BP2:BQ4"/>
    <mergeCell ref="BR2:BS4"/>
    <mergeCell ref="BT2:BU4"/>
    <mergeCell ref="BJ5:BK7"/>
    <mergeCell ref="BL5:BM7"/>
    <mergeCell ref="BN5:BO7"/>
    <mergeCell ref="BJ2:BK4"/>
    <mergeCell ref="BL2:BM4"/>
    <mergeCell ref="BN2:BO4"/>
    <mergeCell ref="BN8:BO10"/>
    <mergeCell ref="BN17:BO19"/>
    <mergeCell ref="BJ14:BK16"/>
    <mergeCell ref="BL14:BM16"/>
    <mergeCell ref="BN14:BO16"/>
    <mergeCell ref="BJ11:BK13"/>
    <mergeCell ref="BL11:BM13"/>
    <mergeCell ref="BN11:BO13"/>
    <mergeCell ref="BJ8:BK10"/>
    <mergeCell ref="BL8:BM10"/>
    <mergeCell ref="BG14:BG16"/>
    <mergeCell ref="BN20:BO22"/>
    <mergeCell ref="BB26:BB28"/>
    <mergeCell ref="BC26:BC28"/>
    <mergeCell ref="BD26:BD28"/>
    <mergeCell ref="BE26:BE28"/>
    <mergeCell ref="BF26:BF28"/>
    <mergeCell ref="BG26:BG28"/>
    <mergeCell ref="BC23:BC25"/>
    <mergeCell ref="BD23:BD25"/>
    <mergeCell ref="BE23:BE25"/>
    <mergeCell ref="BB23:BB25"/>
    <mergeCell ref="BH26:BH28"/>
    <mergeCell ref="BI26:BI28"/>
    <mergeCell ref="BG23:BG25"/>
    <mergeCell ref="BF20:BF22"/>
    <mergeCell ref="BG20:BG22"/>
    <mergeCell ref="BN23:BO25"/>
    <mergeCell ref="BH14:BH16"/>
    <mergeCell ref="BI14:BI16"/>
    <mergeCell ref="BH17:BH19"/>
    <mergeCell ref="BI17:BI19"/>
    <mergeCell ref="BJ17:BK19"/>
    <mergeCell ref="BL17:BM19"/>
    <mergeCell ref="BB1:BG1"/>
    <mergeCell ref="BB5:BB7"/>
    <mergeCell ref="BC5:BC7"/>
    <mergeCell ref="BD5:BD7"/>
    <mergeCell ref="BE5:BE7"/>
    <mergeCell ref="BF5:BF7"/>
    <mergeCell ref="BG5:BG7"/>
    <mergeCell ref="BC2:BC4"/>
    <mergeCell ref="BD2:BD4"/>
    <mergeCell ref="BE8:BE10"/>
    <mergeCell ref="BE11:BE13"/>
    <mergeCell ref="BH2:BH4"/>
    <mergeCell ref="BI2:BI4"/>
    <mergeCell ref="BH5:BH7"/>
    <mergeCell ref="BI5:BI7"/>
    <mergeCell ref="BH8:BH10"/>
    <mergeCell ref="BI8:BI10"/>
    <mergeCell ref="BG2:BG4"/>
    <mergeCell ref="BF11:BF13"/>
    <mergeCell ref="BG11:BG13"/>
    <mergeCell ref="BH11:BH13"/>
    <mergeCell ref="BI11:BI13"/>
    <mergeCell ref="BF8:BF10"/>
    <mergeCell ref="BG8:BG10"/>
    <mergeCell ref="AX23:AX25"/>
    <mergeCell ref="AY23:AY25"/>
    <mergeCell ref="AZ23:AZ25"/>
    <mergeCell ref="BA23:BA25"/>
    <mergeCell ref="BE2:BE4"/>
    <mergeCell ref="BF2:BF4"/>
    <mergeCell ref="BC14:BC16"/>
    <mergeCell ref="BD14:BD16"/>
    <mergeCell ref="BE14:BE16"/>
    <mergeCell ref="BF14:BF16"/>
    <mergeCell ref="BF23:BF25"/>
    <mergeCell ref="BB20:BB22"/>
    <mergeCell ref="BC20:BC22"/>
    <mergeCell ref="BD20:BD22"/>
    <mergeCell ref="BE20:BE22"/>
    <mergeCell ref="BC17:BC19"/>
    <mergeCell ref="BD17:BD19"/>
    <mergeCell ref="BE17:BE19"/>
    <mergeCell ref="BA14:BA16"/>
    <mergeCell ref="BC11:BC13"/>
    <mergeCell ref="BD11:BD13"/>
    <mergeCell ref="BB8:BB10"/>
    <mergeCell ref="BC8:BC10"/>
    <mergeCell ref="BD8:BD10"/>
    <mergeCell ref="AZ11:AZ13"/>
    <mergeCell ref="BA11:BA13"/>
    <mergeCell ref="AV8:AV10"/>
    <mergeCell ref="AW8:AW10"/>
    <mergeCell ref="AX8:AX10"/>
    <mergeCell ref="AY8:AY10"/>
    <mergeCell ref="BB14:BB16"/>
    <mergeCell ref="BB17:BB19"/>
    <mergeCell ref="BB11:BB13"/>
    <mergeCell ref="AV5:AV7"/>
    <mergeCell ref="BB2:BB4"/>
    <mergeCell ref="AZ14:AZ16"/>
    <mergeCell ref="AW23:AW25"/>
    <mergeCell ref="AV20:AV22"/>
    <mergeCell ref="AW20:AW22"/>
    <mergeCell ref="AX20:AX22"/>
    <mergeCell ref="AY20:AY22"/>
    <mergeCell ref="AV14:AV16"/>
    <mergeCell ref="AW14:AW16"/>
    <mergeCell ref="AX14:AX16"/>
    <mergeCell ref="AY14:AY16"/>
    <mergeCell ref="AV17:AV19"/>
    <mergeCell ref="AW17:AW19"/>
    <mergeCell ref="AX17:AX19"/>
    <mergeCell ref="AY17:AY19"/>
    <mergeCell ref="AZ17:AZ19"/>
    <mergeCell ref="BA17:BA19"/>
    <mergeCell ref="AZ8:AZ10"/>
    <mergeCell ref="BA8:BA10"/>
    <mergeCell ref="AV11:AV13"/>
    <mergeCell ref="AW11:AW13"/>
    <mergeCell ref="AX11:AX13"/>
    <mergeCell ref="AY11:AY13"/>
    <mergeCell ref="B14:B16"/>
    <mergeCell ref="AV1:BA1"/>
    <mergeCell ref="AN23:AN25"/>
    <mergeCell ref="AN26:AN28"/>
    <mergeCell ref="AW5:AW7"/>
    <mergeCell ref="AX5:AX7"/>
    <mergeCell ref="AY5:AY7"/>
    <mergeCell ref="AZ5:AZ7"/>
    <mergeCell ref="BA5:BA7"/>
    <mergeCell ref="AV26:AV28"/>
    <mergeCell ref="AW26:AW28"/>
    <mergeCell ref="AX26:AX28"/>
    <mergeCell ref="AY26:AY28"/>
    <mergeCell ref="AZ26:AZ28"/>
    <mergeCell ref="BA26:BA28"/>
    <mergeCell ref="AZ20:AZ22"/>
    <mergeCell ref="BA20:BA22"/>
    <mergeCell ref="AV23:AV25"/>
    <mergeCell ref="AV2:AV4"/>
    <mergeCell ref="AW2:AW4"/>
    <mergeCell ref="AX2:AX4"/>
    <mergeCell ref="AY2:AY4"/>
    <mergeCell ref="AZ2:AZ4"/>
    <mergeCell ref="BA2:BA4"/>
    <mergeCell ref="A26:A28"/>
    <mergeCell ref="B26:B28"/>
    <mergeCell ref="A23:A25"/>
    <mergeCell ref="B23:B25"/>
    <mergeCell ref="AN2:AN4"/>
    <mergeCell ref="AN5:AN7"/>
    <mergeCell ref="AN8:AN10"/>
    <mergeCell ref="AN11:AN13"/>
    <mergeCell ref="AN14:AN16"/>
    <mergeCell ref="AN17:AN19"/>
    <mergeCell ref="AN20:AN22"/>
    <mergeCell ref="A17:A19"/>
    <mergeCell ref="B17:B19"/>
    <mergeCell ref="A20:A22"/>
    <mergeCell ref="B20:B22"/>
    <mergeCell ref="A8:A10"/>
    <mergeCell ref="B8:B10"/>
    <mergeCell ref="A11:A13"/>
    <mergeCell ref="B11:B13"/>
    <mergeCell ref="A14:A16"/>
    <mergeCell ref="A2:A4"/>
    <mergeCell ref="B2:B4"/>
    <mergeCell ref="A5:A7"/>
    <mergeCell ref="B5:B7"/>
    <mergeCell ref="A157:A159"/>
    <mergeCell ref="B157:B159"/>
    <mergeCell ref="A130:A132"/>
    <mergeCell ref="B130:B132"/>
    <mergeCell ref="C130:C132"/>
    <mergeCell ref="A133:A135"/>
    <mergeCell ref="B133:B135"/>
    <mergeCell ref="A136:A138"/>
    <mergeCell ref="B136:B138"/>
    <mergeCell ref="A139:A141"/>
    <mergeCell ref="B139:B141"/>
    <mergeCell ref="A142:A144"/>
    <mergeCell ref="B142:B144"/>
    <mergeCell ref="A145:A147"/>
    <mergeCell ref="B145:B147"/>
    <mergeCell ref="A148:A150"/>
    <mergeCell ref="B148:B150"/>
    <mergeCell ref="A151:A153"/>
    <mergeCell ref="B151:B153"/>
    <mergeCell ref="A154:A156"/>
    <mergeCell ref="B154:B15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A3C6-A057-490D-8AA9-8B92E3B3ABDA}">
  <dimension ref="A1:AH87"/>
  <sheetViews>
    <sheetView topLeftCell="G17" zoomScale="38" zoomScaleNormal="95" workbookViewId="0">
      <selection activeCell="K43" sqref="K43"/>
    </sheetView>
  </sheetViews>
  <sheetFormatPr defaultRowHeight="14.4" x14ac:dyDescent="0.3"/>
  <cols>
    <col min="9" max="9" width="9" bestFit="1" customWidth="1"/>
    <col min="10" max="14" width="12.6640625" bestFit="1" customWidth="1"/>
    <col min="15" max="19" width="10.44140625" bestFit="1" customWidth="1"/>
    <col min="20" max="20" width="9" bestFit="1" customWidth="1"/>
    <col min="23" max="23" width="9.21875" bestFit="1" customWidth="1"/>
    <col min="24" max="24" width="9.5546875" bestFit="1" customWidth="1"/>
    <col min="25" max="25" width="10.77734375" bestFit="1" customWidth="1"/>
    <col min="26" max="26" width="9.5546875" bestFit="1" customWidth="1"/>
    <col min="27" max="27" width="11.77734375" bestFit="1" customWidth="1"/>
    <col min="28" max="28" width="9.5546875" bestFit="1" customWidth="1"/>
    <col min="29" max="29" width="10.33203125" bestFit="1" customWidth="1"/>
    <col min="30" max="30" width="10.21875" bestFit="1" customWidth="1"/>
    <col min="31" max="31" width="9.88671875" bestFit="1" customWidth="1"/>
  </cols>
  <sheetData>
    <row r="1" spans="1:34" ht="15.6" x14ac:dyDescent="0.3">
      <c r="A1" t="s">
        <v>279</v>
      </c>
      <c r="D1" s="57"/>
      <c r="H1" s="295" t="s">
        <v>227</v>
      </c>
      <c r="I1" s="295" t="s">
        <v>228</v>
      </c>
      <c r="J1" s="295" t="s">
        <v>241</v>
      </c>
      <c r="K1" s="295"/>
      <c r="L1" s="295"/>
      <c r="M1" s="295"/>
      <c r="N1" s="295"/>
      <c r="O1" s="295"/>
      <c r="P1" s="295"/>
      <c r="Q1" s="295"/>
      <c r="R1" s="295"/>
      <c r="S1" s="295"/>
      <c r="T1" s="295" t="s">
        <v>245</v>
      </c>
      <c r="V1" s="295" t="s">
        <v>227</v>
      </c>
      <c r="W1" s="295" t="s">
        <v>228</v>
      </c>
      <c r="X1" s="295" t="s">
        <v>241</v>
      </c>
      <c r="Y1" s="295"/>
      <c r="Z1" s="295"/>
      <c r="AA1" s="295"/>
      <c r="AB1" s="295"/>
      <c r="AC1" s="295"/>
      <c r="AD1" s="295"/>
      <c r="AE1" s="295"/>
      <c r="AF1" s="295"/>
      <c r="AG1" s="295"/>
      <c r="AH1" s="295" t="s">
        <v>245</v>
      </c>
    </row>
    <row r="2" spans="1:34" ht="31.2" x14ac:dyDescent="0.3">
      <c r="A2" t="s">
        <v>227</v>
      </c>
      <c r="B2" t="s">
        <v>228</v>
      </c>
      <c r="C2" t="s">
        <v>229</v>
      </c>
      <c r="D2" s="57" t="s">
        <v>230</v>
      </c>
      <c r="H2" s="325"/>
      <c r="I2" s="325"/>
      <c r="J2" s="83" t="s">
        <v>289</v>
      </c>
      <c r="K2" s="83" t="s">
        <v>290</v>
      </c>
      <c r="L2" s="83" t="s">
        <v>291</v>
      </c>
      <c r="M2" s="83" t="s">
        <v>292</v>
      </c>
      <c r="N2" s="83" t="s">
        <v>293</v>
      </c>
      <c r="O2" s="83" t="s">
        <v>294</v>
      </c>
      <c r="P2" s="83" t="s">
        <v>295</v>
      </c>
      <c r="Q2" s="83" t="s">
        <v>296</v>
      </c>
      <c r="R2" s="83" t="s">
        <v>297</v>
      </c>
      <c r="S2" s="83" t="s">
        <v>298</v>
      </c>
      <c r="T2" s="325"/>
      <c r="V2" s="325"/>
      <c r="W2" s="325"/>
      <c r="X2" s="83" t="s">
        <v>289</v>
      </c>
      <c r="Y2" s="83" t="s">
        <v>290</v>
      </c>
      <c r="Z2" s="83" t="s">
        <v>291</v>
      </c>
      <c r="AA2" s="83" t="s">
        <v>292</v>
      </c>
      <c r="AB2" s="83" t="s">
        <v>293</v>
      </c>
      <c r="AC2" s="83" t="s">
        <v>294</v>
      </c>
      <c r="AD2" s="83" t="s">
        <v>295</v>
      </c>
      <c r="AE2" s="83" t="s">
        <v>296</v>
      </c>
      <c r="AF2" s="83" t="s">
        <v>297</v>
      </c>
      <c r="AG2" s="83" t="s">
        <v>298</v>
      </c>
      <c r="AH2" s="325"/>
    </row>
    <row r="3" spans="1:34" ht="15.6" x14ac:dyDescent="0.3">
      <c r="A3" t="s">
        <v>231</v>
      </c>
      <c r="B3">
        <v>2</v>
      </c>
      <c r="C3" s="79">
        <v>631.6</v>
      </c>
      <c r="D3" s="80">
        <f>_xlfn.F.INV.RT(0.05,2,18)</f>
        <v>3.5545571456617879</v>
      </c>
      <c r="H3" s="83" t="s">
        <v>231</v>
      </c>
      <c r="I3" s="86">
        <v>2</v>
      </c>
      <c r="J3" s="179">
        <v>631.6</v>
      </c>
      <c r="K3" s="180">
        <v>1014.4999999999998</v>
      </c>
      <c r="L3" s="180">
        <v>827.79166666666754</v>
      </c>
      <c r="M3" s="180">
        <v>536.36111111111109</v>
      </c>
      <c r="N3" s="180">
        <v>536.36111111111109</v>
      </c>
      <c r="O3" s="180">
        <v>829.7068965517243</v>
      </c>
      <c r="P3" s="179">
        <v>226.98400000000001</v>
      </c>
      <c r="Q3" s="180">
        <v>464.17647058823587</v>
      </c>
      <c r="R3" s="179">
        <v>428.66699999999997</v>
      </c>
      <c r="S3" s="180">
        <v>468.06349206349239</v>
      </c>
      <c r="T3" s="179">
        <f>_xlfn.F.INV.RT(0.05,2,18)</f>
        <v>3.5545571456617879</v>
      </c>
      <c r="V3" s="83" t="s">
        <v>231</v>
      </c>
      <c r="W3" s="86">
        <v>2</v>
      </c>
      <c r="X3" s="179">
        <v>0</v>
      </c>
      <c r="Y3" s="179">
        <v>0</v>
      </c>
      <c r="Z3" s="179">
        <v>0</v>
      </c>
      <c r="AA3" s="180">
        <v>536.36111111111109</v>
      </c>
      <c r="AB3" s="180">
        <v>536.36111111111109</v>
      </c>
      <c r="AC3" s="180">
        <v>829.7068965517243</v>
      </c>
      <c r="AD3" s="179">
        <v>226.98400000000001</v>
      </c>
      <c r="AE3" s="180">
        <v>464.17647058823587</v>
      </c>
      <c r="AF3" s="179">
        <v>428.66699999999997</v>
      </c>
      <c r="AG3" s="180">
        <v>468.06349206349239</v>
      </c>
      <c r="AH3" s="179">
        <f>_xlfn.F.INV.RT(0.05,2,18)</f>
        <v>3.5545571456617879</v>
      </c>
    </row>
    <row r="4" spans="1:34" ht="15.6" x14ac:dyDescent="0.3">
      <c r="A4" t="s">
        <v>232</v>
      </c>
      <c r="B4">
        <v>2</v>
      </c>
      <c r="C4" s="79">
        <v>302.8</v>
      </c>
      <c r="D4" s="80">
        <f>_xlfn.F.INV.RT(0.05,2,18)</f>
        <v>3.5545571456617879</v>
      </c>
      <c r="H4" s="89" t="s">
        <v>232</v>
      </c>
      <c r="I4" s="90">
        <v>2</v>
      </c>
      <c r="J4" s="181">
        <v>302.8</v>
      </c>
      <c r="K4" s="181">
        <v>14</v>
      </c>
      <c r="L4" s="182">
        <v>7.0416666666667842</v>
      </c>
      <c r="M4" s="181">
        <v>5.5277779999999996</v>
      </c>
      <c r="N4" s="181">
        <v>5.5277779999999996</v>
      </c>
      <c r="O4" s="181">
        <v>10.396552</v>
      </c>
      <c r="P4" s="181">
        <v>14.702</v>
      </c>
      <c r="Q4" s="182">
        <v>32.308823529411917</v>
      </c>
      <c r="R4" s="181">
        <v>28.625</v>
      </c>
      <c r="S4" s="182">
        <v>31.634920634920778</v>
      </c>
      <c r="T4" s="181">
        <f>_xlfn.F.INV.RT(0.05,2,18)</f>
        <v>3.5545571456617879</v>
      </c>
      <c r="V4" s="89" t="s">
        <v>232</v>
      </c>
      <c r="W4" s="90">
        <v>2</v>
      </c>
      <c r="X4" s="181">
        <v>0</v>
      </c>
      <c r="Y4" s="181">
        <v>0</v>
      </c>
      <c r="Z4" s="182">
        <v>6.0000000000000001E-3</v>
      </c>
      <c r="AA4" s="181">
        <v>5.5277779999999996</v>
      </c>
      <c r="AB4" s="181">
        <v>5.5277779999999996</v>
      </c>
      <c r="AC4" s="181">
        <v>10.396552</v>
      </c>
      <c r="AD4" s="181">
        <v>14.702</v>
      </c>
      <c r="AE4" s="182">
        <v>32.308823529411917</v>
      </c>
      <c r="AF4" s="181">
        <v>28.625</v>
      </c>
      <c r="AG4" s="182">
        <v>31.634920634920778</v>
      </c>
      <c r="AH4" s="181">
        <f>_xlfn.F.INV.RT(0.05,2,18)</f>
        <v>3.5545571456617879</v>
      </c>
    </row>
    <row r="5" spans="1:34" ht="46.8" x14ac:dyDescent="0.3">
      <c r="A5" t="s">
        <v>233</v>
      </c>
      <c r="B5">
        <v>4</v>
      </c>
      <c r="C5" s="79">
        <v>167.8</v>
      </c>
      <c r="D5" s="80">
        <f>_xlfn.F.INV.RT(0.05,4,18)</f>
        <v>2.9277441728071834</v>
      </c>
      <c r="H5" s="89" t="s">
        <v>250</v>
      </c>
      <c r="I5" s="90">
        <v>4</v>
      </c>
      <c r="J5" s="181">
        <v>167.8</v>
      </c>
      <c r="K5" s="182">
        <v>9.9999999999999929</v>
      </c>
      <c r="L5" s="182">
        <v>2.7916666666665608</v>
      </c>
      <c r="M5" s="181">
        <v>2.2777780000000001</v>
      </c>
      <c r="N5" s="181">
        <v>2.2777780000000001</v>
      </c>
      <c r="O5" s="181">
        <v>2.637931</v>
      </c>
      <c r="P5" s="181">
        <v>3.085</v>
      </c>
      <c r="Q5" s="182">
        <v>17.066176470588211</v>
      </c>
      <c r="R5" s="181">
        <v>14.978999999999999</v>
      </c>
      <c r="S5" s="182">
        <v>15.753968253968214</v>
      </c>
      <c r="T5" s="181">
        <f>_xlfn.F.INV.RT(0.05,4,18)</f>
        <v>2.9277441728071834</v>
      </c>
      <c r="V5" s="89" t="s">
        <v>250</v>
      </c>
      <c r="W5" s="90">
        <v>4</v>
      </c>
      <c r="X5" s="181">
        <v>0</v>
      </c>
      <c r="Y5" s="181">
        <v>0</v>
      </c>
      <c r="Z5" s="182">
        <v>5.8000000000000003E-2</v>
      </c>
      <c r="AA5" s="181">
        <v>2.2777780000000001</v>
      </c>
      <c r="AB5" s="181">
        <v>2.2777780000000001</v>
      </c>
      <c r="AC5" s="181">
        <v>2.637931</v>
      </c>
      <c r="AD5" s="181">
        <v>3.085</v>
      </c>
      <c r="AE5" s="182">
        <v>17.066176470588211</v>
      </c>
      <c r="AF5" s="181">
        <v>14.978999999999999</v>
      </c>
      <c r="AG5" s="182">
        <v>15.753968253968214</v>
      </c>
      <c r="AH5" s="181">
        <f>_xlfn.F.INV.RT(0.05,4,18)</f>
        <v>2.9277441728071834</v>
      </c>
    </row>
    <row r="6" spans="1:34" ht="15.6" x14ac:dyDescent="0.3">
      <c r="A6" t="s">
        <v>234</v>
      </c>
      <c r="B6">
        <v>18</v>
      </c>
      <c r="C6" s="81">
        <v>6.0000000000000001E-3</v>
      </c>
      <c r="D6" s="80">
        <f>C6/B6</f>
        <v>3.3333333333333332E-4</v>
      </c>
      <c r="H6" s="84" t="s">
        <v>234</v>
      </c>
      <c r="I6" s="93">
        <v>18</v>
      </c>
      <c r="J6" s="183">
        <v>6.0000000000000001E-3</v>
      </c>
      <c r="K6" s="184">
        <v>1.3888888888888892E-2</v>
      </c>
      <c r="L6" s="184">
        <v>1.3888888888888892E-2</v>
      </c>
      <c r="M6" s="185">
        <v>2.0833000000000001E-2</v>
      </c>
      <c r="N6" s="183">
        <v>3.3564999999999998E-2</v>
      </c>
      <c r="O6" s="183">
        <v>4.8611000000000001E-2</v>
      </c>
      <c r="P6" s="183">
        <v>0.108796</v>
      </c>
      <c r="Q6" s="184">
        <v>3.9351851851851846E-2</v>
      </c>
      <c r="R6" s="183">
        <v>4.1667000000000003E-2</v>
      </c>
      <c r="S6" s="183">
        <v>3.6457999999999997E-2</v>
      </c>
      <c r="T6" s="185"/>
      <c r="V6" s="84" t="s">
        <v>234</v>
      </c>
      <c r="W6" s="93">
        <v>18</v>
      </c>
      <c r="X6" s="183">
        <v>6.0000000000000001E-3</v>
      </c>
      <c r="Y6" s="184">
        <v>1.3888888888888892E-2</v>
      </c>
      <c r="Z6" s="184">
        <v>1.3888888888888892E-2</v>
      </c>
      <c r="AA6" s="185">
        <v>2.0833000000000001E-2</v>
      </c>
      <c r="AB6" s="183">
        <v>3.3564999999999998E-2</v>
      </c>
      <c r="AC6" s="183">
        <v>4.8611000000000001E-2</v>
      </c>
      <c r="AD6" s="183">
        <v>0.108796</v>
      </c>
      <c r="AE6" s="184">
        <v>3.9351851851851846E-2</v>
      </c>
      <c r="AF6" s="183">
        <v>4.1667000000000003E-2</v>
      </c>
      <c r="AG6" s="183">
        <v>3.6457999999999997E-2</v>
      </c>
      <c r="AH6" s="185"/>
    </row>
    <row r="7" spans="1:34" ht="15.6" x14ac:dyDescent="0.3">
      <c r="A7" t="s">
        <v>235</v>
      </c>
      <c r="B7">
        <v>27</v>
      </c>
      <c r="D7" s="57"/>
      <c r="E7" s="57">
        <f t="array" ref="E7">finish!D29</f>
        <v>8.018518518518519</v>
      </c>
      <c r="F7" s="46">
        <f>(D6/E7)*100</f>
        <v>4.1570438799076207E-3</v>
      </c>
      <c r="H7" s="84" t="s">
        <v>235</v>
      </c>
      <c r="I7" s="93">
        <v>27</v>
      </c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V7" s="84" t="s">
        <v>235</v>
      </c>
      <c r="W7" s="93">
        <v>27</v>
      </c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</row>
    <row r="8" spans="1:34" ht="15.6" x14ac:dyDescent="0.3">
      <c r="H8" s="84" t="s">
        <v>246</v>
      </c>
      <c r="I8" s="93"/>
      <c r="J8" s="183">
        <f>F7</f>
        <v>4.1570438799076207E-3</v>
      </c>
      <c r="K8" s="183">
        <f>F15</f>
        <v>9.2592592592592605E-3</v>
      </c>
      <c r="L8" s="183">
        <f>F23</f>
        <v>9.5238095238095264E-3</v>
      </c>
      <c r="M8" s="183">
        <f>F31</f>
        <v>1.4301830663615562E-2</v>
      </c>
      <c r="N8" s="183">
        <f>F39</f>
        <v>2.5048507462686567E-2</v>
      </c>
      <c r="O8" s="183">
        <f>F47</f>
        <v>3.9176091336467433E-2</v>
      </c>
      <c r="P8" s="183">
        <f>F55</f>
        <v>9.2921850533807832E-2</v>
      </c>
      <c r="Q8" s="183">
        <f>F63</f>
        <v>3.4850348503485028E-2</v>
      </c>
      <c r="R8" s="183">
        <f>F71</f>
        <v>3.6955210643015525E-2</v>
      </c>
      <c r="S8" s="183">
        <f>F79</f>
        <v>3.2431134173461822E-2</v>
      </c>
      <c r="T8" s="185"/>
    </row>
    <row r="9" spans="1:34" x14ac:dyDescent="0.3">
      <c r="A9" t="s">
        <v>280</v>
      </c>
      <c r="D9" s="57"/>
    </row>
    <row r="10" spans="1:34" ht="15.6" x14ac:dyDescent="0.3">
      <c r="A10" t="s">
        <v>227</v>
      </c>
      <c r="B10" t="s">
        <v>228</v>
      </c>
      <c r="C10" t="s">
        <v>229</v>
      </c>
      <c r="D10" s="57" t="s">
        <v>230</v>
      </c>
      <c r="H10" s="295" t="s">
        <v>227</v>
      </c>
      <c r="I10" s="295" t="s">
        <v>228</v>
      </c>
      <c r="J10" s="295" t="s">
        <v>241</v>
      </c>
      <c r="K10" s="295"/>
      <c r="L10" s="295"/>
      <c r="M10" s="295"/>
      <c r="N10" s="295"/>
      <c r="O10" s="295"/>
      <c r="P10" s="295"/>
      <c r="Q10" s="295"/>
      <c r="R10" s="295"/>
      <c r="S10" s="295"/>
      <c r="T10" s="295" t="s">
        <v>245</v>
      </c>
      <c r="V10" s="295" t="s">
        <v>227</v>
      </c>
      <c r="W10" s="295" t="s">
        <v>228</v>
      </c>
      <c r="X10" s="295" t="s">
        <v>241</v>
      </c>
      <c r="Y10" s="295"/>
      <c r="Z10" s="295"/>
      <c r="AA10" s="295"/>
      <c r="AB10" s="295"/>
      <c r="AC10" s="295"/>
      <c r="AD10" s="295"/>
      <c r="AE10" s="295"/>
      <c r="AF10" s="295"/>
      <c r="AG10" s="295"/>
      <c r="AH10" s="295" t="s">
        <v>245</v>
      </c>
    </row>
    <row r="11" spans="1:34" ht="47.4" thickBot="1" x14ac:dyDescent="0.35">
      <c r="A11" t="s">
        <v>231</v>
      </c>
      <c r="B11">
        <v>2</v>
      </c>
      <c r="C11" s="121">
        <v>1014.4999999999998</v>
      </c>
      <c r="D11" s="80">
        <f>_xlfn.F.INV.RT(0.05,2,18)</f>
        <v>3.5545571456617879</v>
      </c>
      <c r="H11" s="325"/>
      <c r="I11" s="325"/>
      <c r="J11" s="83" t="s">
        <v>299</v>
      </c>
      <c r="K11" s="83" t="s">
        <v>300</v>
      </c>
      <c r="L11" s="83" t="s">
        <v>301</v>
      </c>
      <c r="M11" s="83" t="s">
        <v>302</v>
      </c>
      <c r="N11" s="83" t="s">
        <v>303</v>
      </c>
      <c r="O11" s="83" t="s">
        <v>304</v>
      </c>
      <c r="P11" s="83" t="s">
        <v>305</v>
      </c>
      <c r="Q11" s="83" t="s">
        <v>306</v>
      </c>
      <c r="R11" s="83" t="s">
        <v>307</v>
      </c>
      <c r="S11" s="83" t="s">
        <v>308</v>
      </c>
      <c r="T11" s="325"/>
      <c r="V11" s="325"/>
      <c r="W11" s="325"/>
      <c r="X11" s="83" t="s">
        <v>299</v>
      </c>
      <c r="Y11" s="83" t="s">
        <v>300</v>
      </c>
      <c r="Z11" s="83" t="s">
        <v>301</v>
      </c>
      <c r="AA11" s="83" t="s">
        <v>302</v>
      </c>
      <c r="AB11" s="83" t="s">
        <v>303</v>
      </c>
      <c r="AC11" s="83" t="s">
        <v>304</v>
      </c>
      <c r="AD11" s="83" t="s">
        <v>305</v>
      </c>
      <c r="AE11" s="83" t="s">
        <v>306</v>
      </c>
      <c r="AF11" s="83" t="s">
        <v>307</v>
      </c>
      <c r="AG11" s="83" t="s">
        <v>308</v>
      </c>
      <c r="AH11" s="325"/>
    </row>
    <row r="12" spans="1:34" ht="18.600000000000001" x14ac:dyDescent="0.3">
      <c r="A12" t="s">
        <v>232</v>
      </c>
      <c r="B12">
        <v>2</v>
      </c>
      <c r="C12" s="79">
        <v>14</v>
      </c>
      <c r="D12" s="80">
        <f>_xlfn.F.INV.RT(0.05,2,18)</f>
        <v>3.5545571456617879</v>
      </c>
      <c r="H12" s="83" t="s">
        <v>231</v>
      </c>
      <c r="I12" s="86">
        <v>2</v>
      </c>
      <c r="J12" s="175">
        <v>0.13100000000000001</v>
      </c>
      <c r="K12" s="123">
        <v>9.4E-2</v>
      </c>
      <c r="L12" s="123">
        <v>0.30184804928131437</v>
      </c>
      <c r="M12" s="127">
        <v>0.16800000000000001</v>
      </c>
      <c r="N12" s="123">
        <v>0.88383838383838376</v>
      </c>
      <c r="O12" s="123">
        <v>1.0469011725293154</v>
      </c>
      <c r="P12" s="123">
        <v>0.89482200647249499</v>
      </c>
      <c r="Q12" s="123">
        <v>1.1375404530744355</v>
      </c>
      <c r="R12" s="123">
        <v>1.2150882825040146</v>
      </c>
      <c r="S12" s="123">
        <v>1.2150882825040146</v>
      </c>
      <c r="T12" s="88">
        <f>_xlfn.F.INV.RT(0.05,2,18)</f>
        <v>3.5545571456617879</v>
      </c>
      <c r="V12" s="83" t="s">
        <v>231</v>
      </c>
      <c r="W12" s="86">
        <v>2</v>
      </c>
      <c r="X12" s="123">
        <v>0.74399999999999999</v>
      </c>
      <c r="Y12" s="123">
        <v>0.91100000000000003</v>
      </c>
      <c r="Z12" s="123">
        <v>0.30184804928131437</v>
      </c>
      <c r="AA12" s="127">
        <v>0.16800000000000001</v>
      </c>
      <c r="AB12" s="123">
        <v>0.88383838383838376</v>
      </c>
      <c r="AC12" s="123">
        <v>1.0469011725293154</v>
      </c>
      <c r="AD12" s="123">
        <v>0.89482200647249499</v>
      </c>
      <c r="AE12" s="123">
        <v>1.1375404530744355</v>
      </c>
      <c r="AF12" s="123">
        <v>1.2150882825040146</v>
      </c>
      <c r="AG12" s="123">
        <v>1.2150882825040146</v>
      </c>
      <c r="AH12" s="88">
        <f>_xlfn.F.INV.RT(0.05,2,18)</f>
        <v>3.5545571456617879</v>
      </c>
    </row>
    <row r="13" spans="1:34" ht="18.600000000000001" x14ac:dyDescent="0.3">
      <c r="A13" t="s">
        <v>233</v>
      </c>
      <c r="B13">
        <v>4</v>
      </c>
      <c r="C13" s="121">
        <v>9.9999999999999929</v>
      </c>
      <c r="D13" s="80">
        <f>_xlfn.F.INV.RT(0.05,4,18)</f>
        <v>2.9277441728071834</v>
      </c>
      <c r="H13" s="89" t="s">
        <v>232</v>
      </c>
      <c r="I13" s="90">
        <v>2</v>
      </c>
      <c r="J13" s="174">
        <v>0.99199999999999999</v>
      </c>
      <c r="K13" s="124">
        <v>1.2230000000000001</v>
      </c>
      <c r="L13" s="124">
        <v>1.2073921971252564</v>
      </c>
      <c r="M13" s="128">
        <v>0.93300000000000005</v>
      </c>
      <c r="N13" s="124">
        <v>1.7727272727272718</v>
      </c>
      <c r="O13" s="124">
        <v>1.2127303182579543</v>
      </c>
      <c r="P13" s="124">
        <v>1.0695792880258883</v>
      </c>
      <c r="Q13" s="124">
        <v>0.84627831715210222</v>
      </c>
      <c r="R13" s="124">
        <v>0.7720706260032093</v>
      </c>
      <c r="S13" s="124">
        <v>0.7720706260032093</v>
      </c>
      <c r="T13" s="92">
        <f>_xlfn.F.INV.RT(0.05,2,18)</f>
        <v>3.5545571456617879</v>
      </c>
      <c r="V13" s="89" t="s">
        <v>232</v>
      </c>
      <c r="W13" s="90">
        <v>2</v>
      </c>
      <c r="X13" s="124">
        <v>0.34499999999999997</v>
      </c>
      <c r="Y13" s="124">
        <v>0.318</v>
      </c>
      <c r="Z13" s="124">
        <v>1.2073921971252564</v>
      </c>
      <c r="AA13" s="128">
        <v>0.93300000000000005</v>
      </c>
      <c r="AB13" s="124">
        <v>1.7727272727272718</v>
      </c>
      <c r="AC13" s="124">
        <v>1.2127303182579543</v>
      </c>
      <c r="AD13" s="124">
        <v>1.0695792880258883</v>
      </c>
      <c r="AE13" s="124">
        <v>0.84627831715210222</v>
      </c>
      <c r="AF13" s="124">
        <v>0.7720706260032093</v>
      </c>
      <c r="AG13" s="124">
        <v>0.7720706260032093</v>
      </c>
      <c r="AH13" s="92">
        <f>_xlfn.F.INV.RT(0.05,2,18)</f>
        <v>3.5545571456617879</v>
      </c>
    </row>
    <row r="14" spans="1:34" ht="46.8" x14ac:dyDescent="0.3">
      <c r="A14" t="s">
        <v>234</v>
      </c>
      <c r="B14">
        <v>18</v>
      </c>
      <c r="C14" s="121">
        <v>1.3888888888888892E-2</v>
      </c>
      <c r="D14" s="80">
        <f>C14/B14</f>
        <v>7.7160493827160511E-4</v>
      </c>
      <c r="H14" s="89" t="s">
        <v>250</v>
      </c>
      <c r="I14" s="90">
        <v>4</v>
      </c>
      <c r="J14" s="174">
        <v>0.34200000000000003</v>
      </c>
      <c r="K14" s="124">
        <v>0.60399999999999998</v>
      </c>
      <c r="L14" s="124">
        <v>0.43737166324435389</v>
      </c>
      <c r="M14" s="128">
        <v>0.25600000000000001</v>
      </c>
      <c r="N14" s="124">
        <v>0.13383838383838456</v>
      </c>
      <c r="O14" s="124">
        <v>0.21273031825795424</v>
      </c>
      <c r="P14" s="124">
        <v>0.1812297734627821</v>
      </c>
      <c r="Q14" s="124">
        <v>0.2710355987054987</v>
      </c>
      <c r="R14" s="124">
        <v>0.30497592295345133</v>
      </c>
      <c r="S14" s="124">
        <v>0.30497592295345133</v>
      </c>
      <c r="T14" s="92">
        <f>_xlfn.F.INV.RT(0.05,4,18)</f>
        <v>2.9277441728071834</v>
      </c>
      <c r="V14" s="89" t="s">
        <v>250</v>
      </c>
      <c r="W14" s="90">
        <v>4</v>
      </c>
      <c r="X14" s="124">
        <v>0.91800000000000004</v>
      </c>
      <c r="Y14" s="124">
        <v>0.66500000000000004</v>
      </c>
      <c r="Z14" s="124">
        <v>0.43737166324435389</v>
      </c>
      <c r="AA14" s="128">
        <v>0.25600000000000001</v>
      </c>
      <c r="AB14" s="124">
        <v>0.13383838383838456</v>
      </c>
      <c r="AC14" s="124">
        <v>0.21273031825795424</v>
      </c>
      <c r="AD14" s="124">
        <v>0.1812297734627821</v>
      </c>
      <c r="AE14" s="124">
        <v>0.2710355987054987</v>
      </c>
      <c r="AF14" s="124">
        <v>0.30497592295345133</v>
      </c>
      <c r="AG14" s="124">
        <v>0.30497592295345133</v>
      </c>
      <c r="AH14" s="92">
        <f>_xlfn.F.INV.RT(0.05,4,18)</f>
        <v>2.9277441728071834</v>
      </c>
    </row>
    <row r="15" spans="1:34" ht="15.6" x14ac:dyDescent="0.3">
      <c r="A15" t="s">
        <v>235</v>
      </c>
      <c r="B15">
        <v>27</v>
      </c>
      <c r="D15" s="57"/>
      <c r="E15" s="57">
        <f t="array" ref="E15">finish!E29</f>
        <v>8.3333333333333339</v>
      </c>
      <c r="F15" s="46">
        <f>(D14/E15)*100</f>
        <v>9.2592592592592605E-3</v>
      </c>
      <c r="H15" s="84" t="s">
        <v>234</v>
      </c>
      <c r="I15" s="93">
        <v>18</v>
      </c>
      <c r="J15" s="93">
        <v>0.34399999999999997</v>
      </c>
      <c r="K15" s="93">
        <v>0.89100000000000001</v>
      </c>
      <c r="L15" s="125">
        <v>1.1273148148148147</v>
      </c>
      <c r="M15" s="129">
        <v>1.6160000000000001</v>
      </c>
      <c r="N15" s="125">
        <v>1.3750000000000002</v>
      </c>
      <c r="O15" s="129">
        <v>1.3819440000000001</v>
      </c>
      <c r="P15" s="93">
        <v>1.4305559999999999</v>
      </c>
      <c r="Q15" s="125">
        <v>1.430555555555556</v>
      </c>
      <c r="R15" s="129">
        <v>1.4419999999999999</v>
      </c>
      <c r="S15" s="93">
        <v>1.4419999999999999</v>
      </c>
      <c r="T15" s="93"/>
      <c r="V15" s="84" t="s">
        <v>234</v>
      </c>
      <c r="W15" s="93">
        <v>18</v>
      </c>
      <c r="X15" s="93">
        <v>0.38500000000000001</v>
      </c>
      <c r="Y15" s="93">
        <v>0.89100000000000001</v>
      </c>
      <c r="Z15" s="125">
        <v>1.1273148148148147</v>
      </c>
      <c r="AA15" s="129">
        <v>1.6160000000000001</v>
      </c>
      <c r="AB15" s="125">
        <v>1.3750000000000002</v>
      </c>
      <c r="AC15" s="129">
        <v>1.3819440000000001</v>
      </c>
      <c r="AD15" s="93">
        <v>1.4305559999999999</v>
      </c>
      <c r="AE15" s="125">
        <v>1.430555555555556</v>
      </c>
      <c r="AF15" s="129">
        <v>1.4419999999999999</v>
      </c>
      <c r="AG15" s="93">
        <v>1.4419999999999999</v>
      </c>
      <c r="AH15" s="93"/>
    </row>
    <row r="16" spans="1:34" ht="15.6" x14ac:dyDescent="0.3">
      <c r="H16" s="84" t="s">
        <v>235</v>
      </c>
      <c r="I16" s="93">
        <v>27</v>
      </c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V16" s="84" t="s">
        <v>235</v>
      </c>
      <c r="W16" s="93">
        <v>27</v>
      </c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</row>
    <row r="17" spans="1:34" ht="15.6" x14ac:dyDescent="0.3">
      <c r="A17" t="s">
        <v>288</v>
      </c>
      <c r="D17" s="57"/>
      <c r="H17" s="84" t="s">
        <v>246</v>
      </c>
      <c r="I17" s="93"/>
      <c r="J17" s="126">
        <f>(J20/J21)*100</f>
        <v>0.4875590551181101</v>
      </c>
      <c r="K17" s="126">
        <f>(K20/K21)*100</f>
        <v>1.2095022624434391</v>
      </c>
      <c r="L17" s="126">
        <f t="shared" ref="L17:S17" si="0">(L20/L21)*100</f>
        <v>1.3747741644083107</v>
      </c>
      <c r="M17" s="126">
        <f t="shared" si="0"/>
        <v>1.728342245989305</v>
      </c>
      <c r="N17" s="126">
        <f t="shared" si="0"/>
        <v>1.3221153846153848</v>
      </c>
      <c r="O17" s="126">
        <f t="shared" si="0"/>
        <v>1.3078334384858046</v>
      </c>
      <c r="P17" s="126">
        <f t="shared" si="0"/>
        <v>1.3474624803767661</v>
      </c>
      <c r="Q17" s="126">
        <f t="shared" si="0"/>
        <v>1.3411458333333337</v>
      </c>
      <c r="R17" s="126">
        <f t="shared" si="0"/>
        <v>1.3497659906396255</v>
      </c>
      <c r="S17" s="126">
        <f t="shared" si="0"/>
        <v>1.7802469135802468</v>
      </c>
      <c r="T17" s="93"/>
    </row>
    <row r="18" spans="1:34" x14ac:dyDescent="0.3">
      <c r="A18" t="s">
        <v>227</v>
      </c>
      <c r="B18" t="s">
        <v>228</v>
      </c>
      <c r="C18" t="s">
        <v>229</v>
      </c>
      <c r="D18" s="57" t="s">
        <v>230</v>
      </c>
    </row>
    <row r="19" spans="1:34" x14ac:dyDescent="0.3">
      <c r="A19" t="s">
        <v>231</v>
      </c>
      <c r="B19">
        <v>2</v>
      </c>
      <c r="C19" s="121">
        <v>827.79166666666754</v>
      </c>
      <c r="D19" s="80">
        <f>_xlfn.F.INV.RT(0.05,2,18)</f>
        <v>3.5545571456617879</v>
      </c>
      <c r="T19" s="122"/>
    </row>
    <row r="20" spans="1:34" x14ac:dyDescent="0.3">
      <c r="A20" t="s">
        <v>232</v>
      </c>
      <c r="B20">
        <v>2</v>
      </c>
      <c r="C20" s="121">
        <v>7.0416666666667842</v>
      </c>
      <c r="D20" s="80">
        <f>_xlfn.F.INV.RT(0.05,2,18)</f>
        <v>3.5545571456617879</v>
      </c>
      <c r="J20">
        <f>J15/$I$15</f>
        <v>1.911111111111111E-2</v>
      </c>
      <c r="K20">
        <f t="shared" ref="K20:S20" si="1">K15/$I$15</f>
        <v>4.9500000000000002E-2</v>
      </c>
      <c r="L20">
        <f t="shared" si="1"/>
        <v>6.2628600823045263E-2</v>
      </c>
      <c r="M20">
        <f t="shared" si="1"/>
        <v>8.977777777777779E-2</v>
      </c>
      <c r="N20">
        <f t="shared" si="1"/>
        <v>7.6388888888888895E-2</v>
      </c>
      <c r="O20">
        <f t="shared" si="1"/>
        <v>7.6774666666666672E-2</v>
      </c>
      <c r="P20">
        <f t="shared" si="1"/>
        <v>7.9475333333333328E-2</v>
      </c>
      <c r="Q20">
        <f t="shared" si="1"/>
        <v>7.9475308641975329E-2</v>
      </c>
      <c r="R20">
        <f t="shared" si="1"/>
        <v>8.0111111111111105E-2</v>
      </c>
      <c r="S20">
        <f t="shared" si="1"/>
        <v>8.0111111111111105E-2</v>
      </c>
      <c r="T20" s="122"/>
    </row>
    <row r="21" spans="1:34" x14ac:dyDescent="0.3">
      <c r="A21" t="s">
        <v>233</v>
      </c>
      <c r="B21">
        <v>4</v>
      </c>
      <c r="C21" s="121">
        <v>2.7916666666665608</v>
      </c>
      <c r="D21" s="80">
        <f>_xlfn.F.INV.RT(0.05,4,18)</f>
        <v>2.9277441728071834</v>
      </c>
      <c r="I21" t="s">
        <v>177</v>
      </c>
      <c r="J21" cm="1">
        <f t="array" ref="J21:S21">finish!D61:M61</f>
        <v>3.9197530864197541</v>
      </c>
      <c r="K21" s="122">
        <v>4.0925925925925926</v>
      </c>
      <c r="L21">
        <v>4.5555555555555554</v>
      </c>
      <c r="M21">
        <v>5.1944444444444446</v>
      </c>
      <c r="N21">
        <v>5.7777777777777777</v>
      </c>
      <c r="O21">
        <v>5.8703703703703702</v>
      </c>
      <c r="P21">
        <v>5.8981481481481479</v>
      </c>
      <c r="Q21">
        <v>5.9259259259259256</v>
      </c>
      <c r="R21">
        <v>5.9351851851851851</v>
      </c>
      <c r="S21">
        <v>4.5</v>
      </c>
      <c r="T21" s="122"/>
    </row>
    <row r="22" spans="1:34" x14ac:dyDescent="0.3">
      <c r="A22" t="s">
        <v>234</v>
      </c>
      <c r="B22">
        <v>18</v>
      </c>
      <c r="C22" s="121">
        <v>1.3888888888888892E-2</v>
      </c>
      <c r="D22" s="80">
        <f>C22/B22</f>
        <v>7.7160493827160511E-4</v>
      </c>
      <c r="K22" s="122"/>
    </row>
    <row r="23" spans="1:34" ht="15.6" x14ac:dyDescent="0.3">
      <c r="A23" t="s">
        <v>235</v>
      </c>
      <c r="B23">
        <v>27</v>
      </c>
      <c r="D23" s="57"/>
      <c r="E23" s="57">
        <f t="array" ref="E23">finish!F29</f>
        <v>8.1018518518518512</v>
      </c>
      <c r="F23" s="46">
        <f>(D22/E23)*100</f>
        <v>9.5238095238095264E-3</v>
      </c>
      <c r="H23" s="295" t="s">
        <v>227</v>
      </c>
      <c r="I23" s="295" t="s">
        <v>228</v>
      </c>
      <c r="J23" s="295" t="s">
        <v>241</v>
      </c>
      <c r="K23" s="295"/>
      <c r="L23" s="295"/>
      <c r="M23" s="295"/>
      <c r="N23" s="295"/>
      <c r="O23" s="295"/>
      <c r="P23" s="295"/>
      <c r="Q23" s="295"/>
      <c r="R23" s="295"/>
      <c r="S23" s="295"/>
      <c r="T23" s="295" t="s">
        <v>245</v>
      </c>
      <c r="V23" s="295" t="s">
        <v>227</v>
      </c>
      <c r="W23" s="295" t="s">
        <v>228</v>
      </c>
      <c r="X23" s="295" t="s">
        <v>241</v>
      </c>
      <c r="Y23" s="295"/>
      <c r="Z23" s="295"/>
      <c r="AA23" s="295"/>
      <c r="AB23" s="295"/>
      <c r="AC23" s="295"/>
      <c r="AD23" s="295"/>
      <c r="AE23" s="295"/>
      <c r="AF23" s="295"/>
      <c r="AG23" s="295"/>
      <c r="AH23" s="295" t="s">
        <v>245</v>
      </c>
    </row>
    <row r="24" spans="1:34" ht="62.4" x14ac:dyDescent="0.3">
      <c r="H24" s="325"/>
      <c r="I24" s="325"/>
      <c r="J24" s="83" t="s">
        <v>309</v>
      </c>
      <c r="K24" s="83" t="s">
        <v>310</v>
      </c>
      <c r="L24" s="83" t="s">
        <v>311</v>
      </c>
      <c r="M24" s="83" t="s">
        <v>312</v>
      </c>
      <c r="N24" s="83" t="s">
        <v>313</v>
      </c>
      <c r="O24" s="83" t="s">
        <v>314</v>
      </c>
      <c r="P24" s="83" t="s">
        <v>315</v>
      </c>
      <c r="Q24" s="83" t="s">
        <v>316</v>
      </c>
      <c r="R24" s="83" t="s">
        <v>317</v>
      </c>
      <c r="S24" s="83" t="s">
        <v>318</v>
      </c>
      <c r="T24" s="325"/>
      <c r="V24" s="325"/>
      <c r="W24" s="325"/>
      <c r="X24" s="83" t="s">
        <v>309</v>
      </c>
      <c r="Y24" s="83" t="s">
        <v>310</v>
      </c>
      <c r="Z24" s="83" t="s">
        <v>311</v>
      </c>
      <c r="AA24" s="83" t="s">
        <v>312</v>
      </c>
      <c r="AB24" s="83" t="s">
        <v>313</v>
      </c>
      <c r="AC24" s="83" t="s">
        <v>314</v>
      </c>
      <c r="AD24" s="83" t="s">
        <v>315</v>
      </c>
      <c r="AE24" s="83" t="s">
        <v>316</v>
      </c>
      <c r="AF24" s="83" t="s">
        <v>317</v>
      </c>
      <c r="AG24" s="83" t="s">
        <v>318</v>
      </c>
      <c r="AH24" s="325"/>
    </row>
    <row r="25" spans="1:34" ht="15.6" x14ac:dyDescent="0.3">
      <c r="A25" t="s">
        <v>281</v>
      </c>
      <c r="D25" s="57"/>
      <c r="H25" s="83" t="s">
        <v>231</v>
      </c>
      <c r="I25" s="86">
        <v>2</v>
      </c>
      <c r="J25" s="86">
        <v>0.28000000000000003</v>
      </c>
      <c r="K25" s="123">
        <v>0.66666666666666707</v>
      </c>
      <c r="L25" s="123">
        <v>2.0416666666666701</v>
      </c>
      <c r="M25" s="123">
        <v>4.9183673469387701</v>
      </c>
      <c r="N25" s="123">
        <v>4.4383561643835607</v>
      </c>
      <c r="O25" s="123">
        <v>7.3571428571428488</v>
      </c>
      <c r="P25" s="123">
        <v>16.011494252873518</v>
      </c>
      <c r="Q25" s="123">
        <v>12.378947368421057</v>
      </c>
      <c r="R25" s="127">
        <v>14.446999999999999</v>
      </c>
      <c r="S25" s="123">
        <v>17.893382352941156</v>
      </c>
      <c r="T25" s="88">
        <f>_xlfn.F.INV.RT(0.05,2,18)</f>
        <v>3.5545571456617879</v>
      </c>
      <c r="V25" s="83" t="s">
        <v>231</v>
      </c>
      <c r="W25" s="86">
        <v>2</v>
      </c>
      <c r="X25" s="86">
        <v>0.28000000000000003</v>
      </c>
      <c r="Y25" s="123">
        <v>0.66666666666666707</v>
      </c>
      <c r="Z25" s="123">
        <v>2.0416666666666701</v>
      </c>
      <c r="AA25" s="123">
        <v>4.9183673469387701</v>
      </c>
      <c r="AB25" s="123">
        <v>4.4383561643835607</v>
      </c>
      <c r="AC25" s="123">
        <v>7.3571428571428488</v>
      </c>
      <c r="AD25" s="123">
        <v>16.011494252873518</v>
      </c>
      <c r="AE25" s="123">
        <v>12.378947368421057</v>
      </c>
      <c r="AF25" s="127">
        <v>14.446999999999999</v>
      </c>
      <c r="AG25" s="123">
        <v>17.893382352941156</v>
      </c>
      <c r="AH25" s="88">
        <f>_xlfn.F.INV.RT(0.05,2,18)</f>
        <v>3.5545571456617879</v>
      </c>
    </row>
    <row r="26" spans="1:34" ht="15.6" x14ac:dyDescent="0.3">
      <c r="A26" t="s">
        <v>227</v>
      </c>
      <c r="B26" t="s">
        <v>228</v>
      </c>
      <c r="C26" t="s">
        <v>229</v>
      </c>
      <c r="D26" s="57" t="s">
        <v>230</v>
      </c>
      <c r="H26" s="89" t="s">
        <v>232</v>
      </c>
      <c r="I26" s="90">
        <v>2</v>
      </c>
      <c r="J26" s="90">
        <v>0.16</v>
      </c>
      <c r="K26" s="124">
        <v>0.16666666666666655</v>
      </c>
      <c r="L26" s="124">
        <v>4.1666666666666536</v>
      </c>
      <c r="M26" s="124">
        <v>1.4897959183673481</v>
      </c>
      <c r="N26" s="124">
        <v>1.6027397260273972</v>
      </c>
      <c r="O26" s="124">
        <v>1.2653061224489839</v>
      </c>
      <c r="P26" s="124">
        <v>0.56321839080460578</v>
      </c>
      <c r="Q26" s="124">
        <v>0.99473684210526314</v>
      </c>
      <c r="R26" s="128">
        <v>2.2669999999999999</v>
      </c>
      <c r="S26" s="124">
        <v>2.2536764705882435</v>
      </c>
      <c r="T26" s="92">
        <f>_xlfn.F.INV.RT(0.05,2,18)</f>
        <v>3.5545571456617879</v>
      </c>
      <c r="V26" s="89" t="s">
        <v>232</v>
      </c>
      <c r="W26" s="90">
        <v>2</v>
      </c>
      <c r="X26" s="90">
        <v>0.16</v>
      </c>
      <c r="Y26" s="124">
        <v>0.16666666666666655</v>
      </c>
      <c r="Z26" s="124">
        <v>4.1666666666666536</v>
      </c>
      <c r="AA26" s="124">
        <v>1.4897959183673481</v>
      </c>
      <c r="AB26" s="124">
        <v>1.6027397260273972</v>
      </c>
      <c r="AC26" s="124">
        <v>1.2653061224489839</v>
      </c>
      <c r="AD26" s="124">
        <v>0.56321839080460578</v>
      </c>
      <c r="AE26" s="124">
        <v>0.99473684210526314</v>
      </c>
      <c r="AF26" s="128">
        <v>2.2669999999999999</v>
      </c>
      <c r="AG26" s="124">
        <v>2.2536764705882435</v>
      </c>
      <c r="AH26" s="92">
        <f>_xlfn.F.INV.RT(0.05,2,18)</f>
        <v>3.5545571456617879</v>
      </c>
    </row>
    <row r="27" spans="1:34" ht="46.8" x14ac:dyDescent="0.3">
      <c r="A27" t="s">
        <v>231</v>
      </c>
      <c r="B27">
        <v>2</v>
      </c>
      <c r="C27" s="121">
        <v>536.36111111111109</v>
      </c>
      <c r="D27" s="80">
        <f>_xlfn.F.INV.RT(0.05,2,18)</f>
        <v>3.5545571456617879</v>
      </c>
      <c r="H27" s="89" t="s">
        <v>250</v>
      </c>
      <c r="I27" s="90">
        <v>4</v>
      </c>
      <c r="J27" s="90">
        <v>0.82</v>
      </c>
      <c r="K27" s="124">
        <v>1.0833333333333341</v>
      </c>
      <c r="L27" s="124">
        <v>0.60416666666665886</v>
      </c>
      <c r="M27" s="124">
        <v>0.35714285714285232</v>
      </c>
      <c r="N27" s="124">
        <v>1.4178082191780834</v>
      </c>
      <c r="O27" s="124">
        <v>0.48469387755102084</v>
      </c>
      <c r="P27" s="124">
        <v>0.56321839080460601</v>
      </c>
      <c r="Q27" s="124">
        <v>0.98684210526315763</v>
      </c>
      <c r="R27" s="128">
        <v>0.54100000000000004</v>
      </c>
      <c r="S27" s="124">
        <v>0.58823529411764663</v>
      </c>
      <c r="T27" s="92">
        <f>_xlfn.F.INV.RT(0.05,4,18)</f>
        <v>2.9277441728071834</v>
      </c>
      <c r="V27" s="89" t="s">
        <v>250</v>
      </c>
      <c r="W27" s="90">
        <v>4</v>
      </c>
      <c r="X27" s="90">
        <v>0.82</v>
      </c>
      <c r="Y27" s="124">
        <v>1.0833333333333341</v>
      </c>
      <c r="Z27" s="124">
        <v>0.60416666666665886</v>
      </c>
      <c r="AA27" s="124">
        <v>0.35714285714285232</v>
      </c>
      <c r="AB27" s="124">
        <v>1.4178082191780834</v>
      </c>
      <c r="AC27" s="124">
        <v>0.48469387755102084</v>
      </c>
      <c r="AD27" s="124">
        <v>0.56321839080460601</v>
      </c>
      <c r="AE27" s="124">
        <v>0.98684210526315763</v>
      </c>
      <c r="AF27" s="128">
        <v>0.54100000000000004</v>
      </c>
      <c r="AG27" s="124">
        <v>0.58823529411764663</v>
      </c>
      <c r="AH27" s="92">
        <f>_xlfn.F.INV.RT(0.05,4,18)</f>
        <v>2.9277441728071834</v>
      </c>
    </row>
    <row r="28" spans="1:34" ht="15.6" x14ac:dyDescent="0.3">
      <c r="A28" t="s">
        <v>232</v>
      </c>
      <c r="B28">
        <v>2</v>
      </c>
      <c r="C28" s="79">
        <v>5.5277779999999996</v>
      </c>
      <c r="D28" s="80">
        <f>_xlfn.F.INV.RT(0.05,2,18)</f>
        <v>3.5545571456617879</v>
      </c>
      <c r="H28" s="84" t="s">
        <v>234</v>
      </c>
      <c r="I28" s="93">
        <v>18</v>
      </c>
      <c r="J28" s="125">
        <v>0.1028806584773663</v>
      </c>
      <c r="K28" s="129">
        <v>0.16700000000000001</v>
      </c>
      <c r="L28" s="93">
        <v>0.222</v>
      </c>
      <c r="M28" s="125">
        <v>0.45370370370370389</v>
      </c>
      <c r="N28" s="129">
        <v>0.67600000000000005</v>
      </c>
      <c r="O28" s="125">
        <v>0.90740740740740733</v>
      </c>
      <c r="P28" s="129">
        <v>0.80600000000000005</v>
      </c>
      <c r="Q28" s="125">
        <v>1.7592592592592593</v>
      </c>
      <c r="R28" s="125">
        <v>2.4629629629629628</v>
      </c>
      <c r="S28" s="129">
        <v>2.5190000000000001</v>
      </c>
      <c r="T28" s="93"/>
      <c r="V28" s="84" t="s">
        <v>234</v>
      </c>
      <c r="W28" s="93">
        <v>18</v>
      </c>
      <c r="X28" s="125">
        <v>0.1028806584773663</v>
      </c>
      <c r="Y28" s="129">
        <v>0.16700000000000001</v>
      </c>
      <c r="Z28" s="93">
        <v>0.222</v>
      </c>
      <c r="AA28" s="125">
        <v>0.45370370370370389</v>
      </c>
      <c r="AB28" s="129">
        <v>0.67600000000000005</v>
      </c>
      <c r="AC28" s="125">
        <v>0.90740740740740733</v>
      </c>
      <c r="AD28" s="129">
        <v>0.80600000000000005</v>
      </c>
      <c r="AE28" s="125">
        <v>1.7592592592592593</v>
      </c>
      <c r="AF28" s="125">
        <v>2.4629629629629628</v>
      </c>
      <c r="AG28" s="129">
        <v>2.5190000000000001</v>
      </c>
      <c r="AH28" s="93"/>
    </row>
    <row r="29" spans="1:34" ht="15.6" x14ac:dyDescent="0.3">
      <c r="A29" t="s">
        <v>233</v>
      </c>
      <c r="B29">
        <v>4</v>
      </c>
      <c r="C29" s="81">
        <v>2.2777780000000001</v>
      </c>
      <c r="D29" s="80">
        <f>_xlfn.F.INV.RT(0.05,4,18)</f>
        <v>2.9277441728071834</v>
      </c>
      <c r="H29" s="84" t="s">
        <v>235</v>
      </c>
      <c r="I29" s="93">
        <v>27</v>
      </c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V29" s="84" t="s">
        <v>235</v>
      </c>
      <c r="W29" s="93">
        <v>27</v>
      </c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</row>
    <row r="30" spans="1:34" ht="15.6" x14ac:dyDescent="0.3">
      <c r="A30" t="s">
        <v>234</v>
      </c>
      <c r="B30">
        <v>18</v>
      </c>
      <c r="C30">
        <v>2.0833000000000001E-2</v>
      </c>
      <c r="D30" s="80">
        <f>C30/B30</f>
        <v>1.157388888888889E-3</v>
      </c>
      <c r="H30" s="84" t="s">
        <v>246</v>
      </c>
      <c r="I30" s="93"/>
      <c r="J30" s="126">
        <f>(J32/J33)*100</f>
        <v>0.1099674496788951</v>
      </c>
      <c r="K30" s="126">
        <f t="shared" ref="K30:S30" si="2">(K32/K33)*100</f>
        <v>0.16372549019607843</v>
      </c>
      <c r="L30" s="126">
        <f t="shared" si="2"/>
        <v>0.19360465116279069</v>
      </c>
      <c r="M30" s="126">
        <f t="shared" si="2"/>
        <v>0.37087496215561622</v>
      </c>
      <c r="N30" s="126">
        <f t="shared" si="2"/>
        <v>0.54080000000000006</v>
      </c>
      <c r="O30" s="126">
        <f t="shared" si="2"/>
        <v>0.67381738173817374</v>
      </c>
      <c r="P30" s="126">
        <f t="shared" si="2"/>
        <v>0.56627634660421544</v>
      </c>
      <c r="Q30" s="126">
        <f t="shared" si="2"/>
        <v>1.1807109122545363</v>
      </c>
      <c r="R30" s="126">
        <f t="shared" si="2"/>
        <v>1.5788224121557455</v>
      </c>
      <c r="S30" s="126">
        <f t="shared" si="2"/>
        <v>1.6428260869565219</v>
      </c>
      <c r="T30" s="93"/>
    </row>
    <row r="31" spans="1:34" x14ac:dyDescent="0.3">
      <c r="A31" t="s">
        <v>235</v>
      </c>
      <c r="B31">
        <v>27</v>
      </c>
      <c r="D31" s="57"/>
      <c r="E31" s="57">
        <f t="array" ref="E31">finish!G29</f>
        <v>8.0925925925925934</v>
      </c>
      <c r="F31" s="46">
        <f>(D30/E31)*100</f>
        <v>1.4301830663615562E-2</v>
      </c>
    </row>
    <row r="32" spans="1:34" x14ac:dyDescent="0.3">
      <c r="J32">
        <f>J28/$I$28</f>
        <v>5.7155921376314612E-3</v>
      </c>
      <c r="K32">
        <f t="shared" ref="K32:S32" si="3">K28/$I$28</f>
        <v>9.2777777777777789E-3</v>
      </c>
      <c r="L32">
        <f t="shared" si="3"/>
        <v>1.2333333333333333E-2</v>
      </c>
      <c r="M32">
        <f t="shared" si="3"/>
        <v>2.5205761316872438E-2</v>
      </c>
      <c r="N32">
        <f t="shared" si="3"/>
        <v>3.7555555555555557E-2</v>
      </c>
      <c r="O32">
        <f t="shared" si="3"/>
        <v>5.0411522633744849E-2</v>
      </c>
      <c r="P32">
        <f t="shared" si="3"/>
        <v>4.4777777777777777E-2</v>
      </c>
      <c r="Q32">
        <f t="shared" si="3"/>
        <v>9.7736625514403291E-2</v>
      </c>
      <c r="R32">
        <f t="shared" si="3"/>
        <v>0.1368312757201646</v>
      </c>
      <c r="S32">
        <f t="shared" si="3"/>
        <v>0.13994444444444445</v>
      </c>
      <c r="T32" s="122"/>
    </row>
    <row r="33" spans="1:29" x14ac:dyDescent="0.3">
      <c r="A33" t="s">
        <v>282</v>
      </c>
      <c r="D33" s="57"/>
      <c r="I33" t="s">
        <v>177</v>
      </c>
      <c r="J33" cm="1">
        <f t="array" ref="J33:T33">finish!Z29:AJ29</f>
        <v>5.19753086419753</v>
      </c>
      <c r="K33">
        <v>5.666666666666667</v>
      </c>
      <c r="L33">
        <v>6.3703703703703702</v>
      </c>
      <c r="M33">
        <v>6.7962962962962967</v>
      </c>
      <c r="N33">
        <v>6.9444444444444446</v>
      </c>
      <c r="O33">
        <v>7.4814814814814818</v>
      </c>
      <c r="P33">
        <v>7.9074074074074074</v>
      </c>
      <c r="Q33">
        <v>8.2777777777777786</v>
      </c>
      <c r="R33">
        <v>8.6666666666666661</v>
      </c>
      <c r="S33">
        <v>8.518518518518519</v>
      </c>
      <c r="T33" s="122">
        <v>3.3209876543209873</v>
      </c>
    </row>
    <row r="34" spans="1:29" x14ac:dyDescent="0.3">
      <c r="A34" t="s">
        <v>227</v>
      </c>
      <c r="B34" t="s">
        <v>228</v>
      </c>
      <c r="C34" t="s">
        <v>229</v>
      </c>
      <c r="D34" s="57" t="s">
        <v>230</v>
      </c>
      <c r="T34" s="122"/>
    </row>
    <row r="35" spans="1:29" x14ac:dyDescent="0.3">
      <c r="A35" t="s">
        <v>231</v>
      </c>
      <c r="B35">
        <v>2</v>
      </c>
      <c r="C35" s="121">
        <v>829.7068965517243</v>
      </c>
      <c r="D35" s="80">
        <f>_xlfn.F.INV.RT(0.05,2,18)</f>
        <v>3.5545571456617879</v>
      </c>
    </row>
    <row r="36" spans="1:29" ht="15.6" x14ac:dyDescent="0.3">
      <c r="A36" t="s">
        <v>232</v>
      </c>
      <c r="B36">
        <v>2</v>
      </c>
      <c r="C36" s="79">
        <v>10.396552</v>
      </c>
      <c r="D36" s="80">
        <f>_xlfn.F.INV.RT(0.05,2,18)</f>
        <v>3.5545571456617879</v>
      </c>
      <c r="H36" s="295" t="s">
        <v>227</v>
      </c>
      <c r="I36" s="295" t="s">
        <v>228</v>
      </c>
      <c r="J36" s="295" t="s">
        <v>241</v>
      </c>
      <c r="K36" s="295"/>
      <c r="L36" s="295"/>
      <c r="M36" s="295"/>
      <c r="N36" s="295"/>
      <c r="O36" s="295" t="s">
        <v>245</v>
      </c>
      <c r="V36" s="295" t="s">
        <v>227</v>
      </c>
      <c r="W36" s="295" t="s">
        <v>228</v>
      </c>
      <c r="X36" s="295" t="s">
        <v>241</v>
      </c>
      <c r="Y36" s="295"/>
      <c r="Z36" s="295"/>
      <c r="AA36" s="295"/>
      <c r="AB36" s="295"/>
      <c r="AC36" s="295" t="s">
        <v>245</v>
      </c>
    </row>
    <row r="37" spans="1:29" ht="62.4" x14ac:dyDescent="0.3">
      <c r="A37" t="s">
        <v>233</v>
      </c>
      <c r="B37">
        <v>4</v>
      </c>
      <c r="C37" s="79">
        <v>2.637931</v>
      </c>
      <c r="D37" s="80">
        <f>_xlfn.F.INV.RT(0.05,4,18)</f>
        <v>2.9277441728071834</v>
      </c>
      <c r="H37" s="325"/>
      <c r="I37" s="325"/>
      <c r="J37" s="83" t="s">
        <v>249</v>
      </c>
      <c r="K37" s="83" t="s">
        <v>319</v>
      </c>
      <c r="L37" s="83" t="s">
        <v>320</v>
      </c>
      <c r="M37" s="83" t="s">
        <v>321</v>
      </c>
      <c r="N37" s="83" t="s">
        <v>322</v>
      </c>
      <c r="O37" s="296"/>
      <c r="V37" s="325"/>
      <c r="W37" s="325"/>
      <c r="X37" s="83" t="s">
        <v>249</v>
      </c>
      <c r="Y37" s="83" t="s">
        <v>319</v>
      </c>
      <c r="Z37" s="83" t="s">
        <v>320</v>
      </c>
      <c r="AA37" s="83" t="s">
        <v>321</v>
      </c>
      <c r="AB37" s="83" t="s">
        <v>322</v>
      </c>
      <c r="AC37" s="296"/>
    </row>
    <row r="38" spans="1:29" ht="15.6" x14ac:dyDescent="0.3">
      <c r="A38" t="s">
        <v>234</v>
      </c>
      <c r="B38">
        <v>18</v>
      </c>
      <c r="C38" s="81">
        <v>3.3564999999999998E-2</v>
      </c>
      <c r="D38" s="80">
        <f>C38/B38</f>
        <v>1.864722222222222E-3</v>
      </c>
      <c r="H38" s="83" t="s">
        <v>231</v>
      </c>
      <c r="I38" s="86">
        <v>2</v>
      </c>
      <c r="J38" s="87">
        <v>42.106999999999999</v>
      </c>
      <c r="K38" s="123">
        <v>3.7155092592592562</v>
      </c>
      <c r="L38" s="127">
        <v>0.11700000000000001</v>
      </c>
      <c r="M38" s="131">
        <v>651190326.23292506</v>
      </c>
      <c r="N38" s="123">
        <v>8.1559254457502064</v>
      </c>
      <c r="O38" s="88">
        <f>_xlfn.F.INV.RT(0.05,2,18)</f>
        <v>3.5545571456617879</v>
      </c>
      <c r="V38" s="83" t="s">
        <v>231</v>
      </c>
      <c r="W38" s="86">
        <v>2</v>
      </c>
      <c r="X38" s="87">
        <v>42.106999999999999</v>
      </c>
      <c r="Y38" s="123">
        <v>4.4999999999999998E-2</v>
      </c>
      <c r="Z38" s="127">
        <v>0.89</v>
      </c>
      <c r="AA38" s="131">
        <v>651190326.23292506</v>
      </c>
      <c r="AB38" s="123">
        <v>8.1559254457502064</v>
      </c>
      <c r="AC38" s="88">
        <f>_xlfn.F.INV.RT(0.05,2,18)</f>
        <v>3.5545571456617879</v>
      </c>
    </row>
    <row r="39" spans="1:29" ht="15.6" x14ac:dyDescent="0.3">
      <c r="A39" t="s">
        <v>235</v>
      </c>
      <c r="B39">
        <v>27</v>
      </c>
      <c r="D39" s="57"/>
      <c r="E39" s="57">
        <f t="array" ref="E39">finish!H29</f>
        <v>7.4444444444444446</v>
      </c>
      <c r="F39" s="46">
        <f>(D38/E39)*100</f>
        <v>2.5048507462686567E-2</v>
      </c>
      <c r="H39" s="89" t="s">
        <v>232</v>
      </c>
      <c r="I39" s="90">
        <v>2</v>
      </c>
      <c r="J39" s="91">
        <v>0.58099999999999996</v>
      </c>
      <c r="K39" s="124">
        <v>1.1506944444444471</v>
      </c>
      <c r="L39" s="128">
        <v>0.39100000000000001</v>
      </c>
      <c r="M39" s="132">
        <v>256204172.97432199</v>
      </c>
      <c r="N39" s="124">
        <v>2.3405371307487504</v>
      </c>
      <c r="O39" s="92">
        <f>_xlfn.F.INV.RT(0.05,2,18)</f>
        <v>3.5545571456617879</v>
      </c>
      <c r="V39" s="89" t="s">
        <v>232</v>
      </c>
      <c r="W39" s="90">
        <v>2</v>
      </c>
      <c r="X39" s="91">
        <v>0.58099999999999996</v>
      </c>
      <c r="Y39" s="124">
        <v>0.33900000000000002</v>
      </c>
      <c r="Z39" s="128">
        <v>0.68200000000000005</v>
      </c>
      <c r="AA39" s="132">
        <v>256204172.97432199</v>
      </c>
      <c r="AB39" s="124">
        <v>2.3405371307487504</v>
      </c>
      <c r="AC39" s="92">
        <f>_xlfn.F.INV.RT(0.05,2,18)</f>
        <v>3.5545571456617879</v>
      </c>
    </row>
    <row r="40" spans="1:29" ht="46.8" x14ac:dyDescent="0.3">
      <c r="H40" s="89" t="s">
        <v>250</v>
      </c>
      <c r="I40" s="90">
        <v>4</v>
      </c>
      <c r="J40" s="91">
        <v>0.59599999999999997</v>
      </c>
      <c r="K40" s="124">
        <v>1.2318287037036937</v>
      </c>
      <c r="L40" s="128">
        <v>0.32200000000000001</v>
      </c>
      <c r="M40" s="132">
        <v>21048673.707658038</v>
      </c>
      <c r="N40" s="124">
        <v>6.6552458422204568</v>
      </c>
      <c r="O40" s="92">
        <f>_xlfn.F.INV.RT(0.05,4,18)</f>
        <v>2.9277441728071834</v>
      </c>
      <c r="V40" s="89" t="s">
        <v>250</v>
      </c>
      <c r="W40" s="90">
        <v>4</v>
      </c>
      <c r="X40" s="91">
        <v>0.59599999999999997</v>
      </c>
      <c r="Y40" s="124">
        <v>0.33200000000000002</v>
      </c>
      <c r="Z40" s="128">
        <v>0.85899999999999999</v>
      </c>
      <c r="AA40" s="132">
        <v>21048673.707658038</v>
      </c>
      <c r="AB40" s="124">
        <v>6.6552458422204568</v>
      </c>
      <c r="AC40" s="92">
        <f>_xlfn.F.INV.RT(0.05,4,18)</f>
        <v>2.9277441728071834</v>
      </c>
    </row>
    <row r="41" spans="1:29" ht="15.6" x14ac:dyDescent="0.3">
      <c r="A41" t="s">
        <v>283</v>
      </c>
      <c r="D41" s="57"/>
      <c r="H41" s="84" t="s">
        <v>234</v>
      </c>
      <c r="I41" s="93">
        <v>18</v>
      </c>
      <c r="J41" s="125">
        <v>0.13660370370370367</v>
      </c>
      <c r="K41" s="130">
        <v>1.93E-4</v>
      </c>
      <c r="L41" s="129">
        <v>1.3300000000000001E-4</v>
      </c>
      <c r="M41" s="133">
        <v>3.13E-10</v>
      </c>
      <c r="N41" s="93">
        <v>4.0000000000000001E-3</v>
      </c>
      <c r="O41" s="93"/>
      <c r="V41" s="84" t="s">
        <v>234</v>
      </c>
      <c r="W41" s="93">
        <v>18</v>
      </c>
      <c r="X41" s="125">
        <v>0.13660370370370367</v>
      </c>
      <c r="Y41" s="130">
        <v>1.93E-4</v>
      </c>
      <c r="Z41" s="129">
        <v>1.3300000000000001E-4</v>
      </c>
      <c r="AA41" s="133">
        <v>3.13E-10</v>
      </c>
      <c r="AB41" s="93">
        <v>4.0000000000000001E-3</v>
      </c>
      <c r="AC41" s="93"/>
    </row>
    <row r="42" spans="1:29" ht="15.6" x14ac:dyDescent="0.3">
      <c r="A42" t="s">
        <v>227</v>
      </c>
      <c r="B42" t="s">
        <v>228</v>
      </c>
      <c r="C42" t="s">
        <v>229</v>
      </c>
      <c r="D42" s="57" t="s">
        <v>230</v>
      </c>
      <c r="H42" s="84" t="s">
        <v>235</v>
      </c>
      <c r="I42" s="93">
        <v>27</v>
      </c>
      <c r="J42" s="93"/>
      <c r="K42" s="93"/>
      <c r="L42" s="93"/>
      <c r="M42" s="93"/>
      <c r="N42" s="93"/>
      <c r="O42" s="93"/>
      <c r="V42" s="84" t="s">
        <v>235</v>
      </c>
      <c r="W42" s="93">
        <v>27</v>
      </c>
      <c r="X42" s="93"/>
      <c r="Y42" s="93"/>
      <c r="Z42" s="93"/>
      <c r="AA42" s="93"/>
      <c r="AB42" s="93"/>
      <c r="AC42" s="93"/>
    </row>
    <row r="43" spans="1:29" ht="15.6" x14ac:dyDescent="0.3">
      <c r="A43" t="s">
        <v>231</v>
      </c>
      <c r="B43">
        <v>2</v>
      </c>
      <c r="C43" s="121">
        <v>935.76190476190447</v>
      </c>
      <c r="D43" s="80">
        <f>_xlfn.F.INV.RT(0.05,2,18)</f>
        <v>3.5545571456617879</v>
      </c>
      <c r="H43" s="84" t="s">
        <v>246</v>
      </c>
      <c r="I43" s="93"/>
      <c r="J43" s="134">
        <f>(J45/J46)*100</f>
        <v>0.42697552730892985</v>
      </c>
      <c r="K43" s="134">
        <f t="shared" ref="K43:N43" si="4">(K45/K46)*100</f>
        <v>2.5700436774262272E-2</v>
      </c>
      <c r="L43" s="134">
        <f t="shared" si="4"/>
        <v>1.6492319291301481E-2</v>
      </c>
      <c r="M43" s="134">
        <f t="shared" si="4"/>
        <v>1.3356547268522073E-8</v>
      </c>
      <c r="N43" s="134">
        <f t="shared" si="4"/>
        <v>8.2477061067390653E-2</v>
      </c>
      <c r="O43" s="93"/>
    </row>
    <row r="44" spans="1:29" x14ac:dyDescent="0.3">
      <c r="A44" t="s">
        <v>232</v>
      </c>
      <c r="B44">
        <v>2</v>
      </c>
      <c r="C44" s="121">
        <v>11.083333333333357</v>
      </c>
      <c r="D44" s="80">
        <f>_xlfn.F.INV.RT(0.05,2,18)</f>
        <v>3.5545571456617879</v>
      </c>
    </row>
    <row r="45" spans="1:29" x14ac:dyDescent="0.3">
      <c r="A45" t="s">
        <v>233</v>
      </c>
      <c r="B45">
        <v>4</v>
      </c>
      <c r="C45" s="121">
        <v>3.8511904761904749</v>
      </c>
      <c r="D45" s="80">
        <f>_xlfn.F.INV.RT(0.05,4,18)</f>
        <v>2.9277441728071834</v>
      </c>
      <c r="J45">
        <f>J41/$I$41</f>
        <v>7.5890946502057592E-3</v>
      </c>
      <c r="K45">
        <f t="shared" ref="K45:N45" si="5">K41/$I$41</f>
        <v>1.0722222222222222E-5</v>
      </c>
      <c r="L45">
        <f t="shared" si="5"/>
        <v>7.3888888888888891E-6</v>
      </c>
      <c r="M45">
        <f t="shared" si="5"/>
        <v>1.7388888888888889E-11</v>
      </c>
      <c r="N45">
        <f t="shared" si="5"/>
        <v>2.2222222222222223E-4</v>
      </c>
    </row>
    <row r="46" spans="1:29" x14ac:dyDescent="0.3">
      <c r="A46" t="s">
        <v>234</v>
      </c>
      <c r="B46">
        <v>18</v>
      </c>
      <c r="C46" s="81">
        <v>4.8611000000000001E-2</v>
      </c>
      <c r="D46" s="80">
        <f>C46/B46</f>
        <v>2.7006111111111111E-3</v>
      </c>
      <c r="I46" t="s">
        <v>177</v>
      </c>
      <c r="J46">
        <f>finish!AL29</f>
        <v>1.7774074074074078</v>
      </c>
      <c r="K46" cm="1">
        <f t="array" ref="K46:L46">finish!AQ29:AR29</f>
        <v>4.1720000000000007E-2</v>
      </c>
      <c r="L46">
        <v>4.4802000000000002E-2</v>
      </c>
      <c r="M46" cm="1">
        <f t="array" ref="M46:N46">finish!AN29:AO29</f>
        <v>0.13019</v>
      </c>
      <c r="N46" s="122">
        <v>0.26943518518518517</v>
      </c>
    </row>
    <row r="47" spans="1:29" x14ac:dyDescent="0.3">
      <c r="A47" t="s">
        <v>235</v>
      </c>
      <c r="B47">
        <v>27</v>
      </c>
      <c r="D47" s="57"/>
      <c r="E47" s="57">
        <f t="array" ref="E47">finish!I29</f>
        <v>6.8935185185185182</v>
      </c>
      <c r="F47" s="46">
        <f>(D46/E47)*100</f>
        <v>3.9176091336467433E-2</v>
      </c>
      <c r="N47" s="122"/>
    </row>
    <row r="48" spans="1:29" x14ac:dyDescent="0.3">
      <c r="N48" s="122"/>
    </row>
    <row r="49" spans="1:6" x14ac:dyDescent="0.3">
      <c r="A49" t="s">
        <v>284</v>
      </c>
      <c r="D49" s="57"/>
    </row>
    <row r="50" spans="1:6" x14ac:dyDescent="0.3">
      <c r="A50" t="s">
        <v>227</v>
      </c>
      <c r="B50" t="s">
        <v>228</v>
      </c>
      <c r="C50" t="s">
        <v>229</v>
      </c>
      <c r="D50" s="57" t="s">
        <v>230</v>
      </c>
    </row>
    <row r="51" spans="1:6" x14ac:dyDescent="0.3">
      <c r="A51" t="s">
        <v>231</v>
      </c>
      <c r="B51">
        <v>2</v>
      </c>
      <c r="C51" s="79">
        <v>226.98400000000001</v>
      </c>
      <c r="D51" s="80">
        <f>_xlfn.F.INV.RT(0.05,2,18)</f>
        <v>3.5545571456617879</v>
      </c>
    </row>
    <row r="52" spans="1:6" x14ac:dyDescent="0.3">
      <c r="A52" t="s">
        <v>232</v>
      </c>
      <c r="B52">
        <v>2</v>
      </c>
      <c r="C52" s="79">
        <v>14.702</v>
      </c>
      <c r="D52" s="80">
        <f>_xlfn.F.INV.RT(0.05,2,18)</f>
        <v>3.5545571456617879</v>
      </c>
    </row>
    <row r="53" spans="1:6" x14ac:dyDescent="0.3">
      <c r="A53" t="s">
        <v>233</v>
      </c>
      <c r="B53">
        <v>4</v>
      </c>
      <c r="C53" s="79">
        <v>3.085</v>
      </c>
      <c r="D53" s="80">
        <f>_xlfn.F.INV.RT(0.05,4,18)</f>
        <v>2.9277441728071834</v>
      </c>
    </row>
    <row r="54" spans="1:6" x14ac:dyDescent="0.3">
      <c r="A54" t="s">
        <v>234</v>
      </c>
      <c r="B54">
        <v>18</v>
      </c>
      <c r="C54" s="81">
        <v>0.108796</v>
      </c>
      <c r="D54" s="80">
        <f>C54/B54</f>
        <v>6.0442222222222225E-3</v>
      </c>
    </row>
    <row r="55" spans="1:6" x14ac:dyDescent="0.3">
      <c r="A55" t="s">
        <v>235</v>
      </c>
      <c r="B55">
        <v>27</v>
      </c>
      <c r="D55" s="57"/>
      <c r="E55" s="57">
        <f t="array" ref="E55">finish!J29</f>
        <v>6.5046296296296298</v>
      </c>
      <c r="F55" s="46">
        <f>(D54/E55)*100</f>
        <v>9.2921850533807832E-2</v>
      </c>
    </row>
    <row r="57" spans="1:6" x14ac:dyDescent="0.3">
      <c r="A57" t="s">
        <v>285</v>
      </c>
      <c r="D57" s="57"/>
    </row>
    <row r="58" spans="1:6" x14ac:dyDescent="0.3">
      <c r="A58" t="s">
        <v>227</v>
      </c>
      <c r="B58" t="s">
        <v>228</v>
      </c>
      <c r="C58" t="s">
        <v>229</v>
      </c>
      <c r="D58" s="57" t="s">
        <v>230</v>
      </c>
    </row>
    <row r="59" spans="1:6" x14ac:dyDescent="0.3">
      <c r="A59" t="s">
        <v>231</v>
      </c>
      <c r="B59">
        <v>2</v>
      </c>
      <c r="C59" s="121">
        <v>464.17647058823587</v>
      </c>
      <c r="D59" s="80">
        <f>_xlfn.F.INV.RT(0.05,2,18)</f>
        <v>3.5545571456617879</v>
      </c>
    </row>
    <row r="60" spans="1:6" x14ac:dyDescent="0.3">
      <c r="A60" t="s">
        <v>232</v>
      </c>
      <c r="B60">
        <v>2</v>
      </c>
      <c r="C60" s="121">
        <v>32.308823529411917</v>
      </c>
      <c r="D60" s="80">
        <f>_xlfn.F.INV.RT(0.05,2,18)</f>
        <v>3.5545571456617879</v>
      </c>
    </row>
    <row r="61" spans="1:6" x14ac:dyDescent="0.3">
      <c r="A61" t="s">
        <v>233</v>
      </c>
      <c r="B61">
        <v>4</v>
      </c>
      <c r="C61" s="121">
        <v>17.066176470588211</v>
      </c>
      <c r="D61" s="80">
        <f>_xlfn.F.INV.RT(0.05,4,18)</f>
        <v>2.9277441728071834</v>
      </c>
    </row>
    <row r="62" spans="1:6" x14ac:dyDescent="0.3">
      <c r="A62" t="s">
        <v>234</v>
      </c>
      <c r="B62">
        <v>18</v>
      </c>
      <c r="C62" s="121">
        <v>3.9351851851851846E-2</v>
      </c>
      <c r="D62" s="80">
        <f>C62/B62</f>
        <v>2.1862139917695469E-3</v>
      </c>
    </row>
    <row r="63" spans="1:6" x14ac:dyDescent="0.3">
      <c r="A63" t="s">
        <v>235</v>
      </c>
      <c r="B63">
        <v>27</v>
      </c>
      <c r="D63" s="57"/>
      <c r="E63" s="57">
        <f t="array" ref="E63">finish!K29</f>
        <v>6.2731481481481479</v>
      </c>
      <c r="F63" s="46">
        <f>(D62/E63)*100</f>
        <v>3.4850348503485028E-2</v>
      </c>
    </row>
    <row r="65" spans="1:6" x14ac:dyDescent="0.3">
      <c r="A65" t="s">
        <v>286</v>
      </c>
      <c r="D65" s="57"/>
    </row>
    <row r="66" spans="1:6" x14ac:dyDescent="0.3">
      <c r="A66" t="s">
        <v>227</v>
      </c>
      <c r="B66" t="s">
        <v>228</v>
      </c>
      <c r="C66" t="s">
        <v>229</v>
      </c>
      <c r="D66" s="57" t="s">
        <v>230</v>
      </c>
    </row>
    <row r="67" spans="1:6" x14ac:dyDescent="0.3">
      <c r="A67" t="s">
        <v>231</v>
      </c>
      <c r="B67">
        <v>2</v>
      </c>
      <c r="C67" s="79">
        <v>428.66699999999997</v>
      </c>
      <c r="D67" s="80">
        <f>_xlfn.F.INV.RT(0.05,2,18)</f>
        <v>3.5545571456617879</v>
      </c>
    </row>
    <row r="68" spans="1:6" x14ac:dyDescent="0.3">
      <c r="A68" t="s">
        <v>232</v>
      </c>
      <c r="B68">
        <v>2</v>
      </c>
      <c r="C68" s="79">
        <v>28.625</v>
      </c>
      <c r="D68" s="80">
        <f>_xlfn.F.INV.RT(0.05,2,18)</f>
        <v>3.5545571456617879</v>
      </c>
    </row>
    <row r="69" spans="1:6" x14ac:dyDescent="0.3">
      <c r="A69" t="s">
        <v>233</v>
      </c>
      <c r="B69">
        <v>4</v>
      </c>
      <c r="C69" s="79">
        <v>14.978999999999999</v>
      </c>
      <c r="D69" s="80">
        <f>_xlfn.F.INV.RT(0.05,4,18)</f>
        <v>2.9277441728071834</v>
      </c>
    </row>
    <row r="70" spans="1:6" x14ac:dyDescent="0.3">
      <c r="A70" t="s">
        <v>234</v>
      </c>
      <c r="B70">
        <v>18</v>
      </c>
      <c r="C70" s="81">
        <v>4.1667000000000003E-2</v>
      </c>
      <c r="D70" s="80">
        <f>C70/B70</f>
        <v>2.3148333333333337E-3</v>
      </c>
    </row>
    <row r="71" spans="1:6" x14ac:dyDescent="0.3">
      <c r="A71" t="s">
        <v>235</v>
      </c>
      <c r="B71">
        <v>27</v>
      </c>
      <c r="D71" s="57"/>
      <c r="E71" s="57">
        <f t="array" ref="E71">finish!L29</f>
        <v>6.2638888888888893</v>
      </c>
      <c r="F71" s="46">
        <f>(D70/E71)*100</f>
        <v>3.6955210643015525E-2</v>
      </c>
    </row>
    <row r="73" spans="1:6" x14ac:dyDescent="0.3">
      <c r="A73" t="s">
        <v>287</v>
      </c>
      <c r="D73" s="57"/>
    </row>
    <row r="74" spans="1:6" x14ac:dyDescent="0.3">
      <c r="A74" t="s">
        <v>227</v>
      </c>
      <c r="B74" t="s">
        <v>228</v>
      </c>
      <c r="C74" t="s">
        <v>229</v>
      </c>
      <c r="D74" s="57" t="s">
        <v>230</v>
      </c>
    </row>
    <row r="75" spans="1:6" x14ac:dyDescent="0.3">
      <c r="A75" t="s">
        <v>231</v>
      </c>
      <c r="B75">
        <v>2</v>
      </c>
      <c r="C75" s="121">
        <v>468.06349206349239</v>
      </c>
      <c r="D75" s="80">
        <f>_xlfn.F.INV.RT(0.05,2,18)</f>
        <v>3.5545571456617879</v>
      </c>
    </row>
    <row r="76" spans="1:6" x14ac:dyDescent="0.3">
      <c r="A76" t="s">
        <v>232</v>
      </c>
      <c r="B76">
        <v>2</v>
      </c>
      <c r="C76" s="121">
        <v>31.634920634920778</v>
      </c>
      <c r="D76" s="80">
        <f>_xlfn.F.INV.RT(0.05,2,18)</f>
        <v>3.5545571456617879</v>
      </c>
    </row>
    <row r="77" spans="1:6" x14ac:dyDescent="0.3">
      <c r="A77" t="s">
        <v>233</v>
      </c>
      <c r="B77">
        <v>4</v>
      </c>
      <c r="C77" s="121">
        <v>15.753968253968214</v>
      </c>
      <c r="D77" s="80">
        <f>_xlfn.F.INV.RT(0.05,4,18)</f>
        <v>2.9277441728071834</v>
      </c>
    </row>
    <row r="78" spans="1:6" x14ac:dyDescent="0.3">
      <c r="A78" t="s">
        <v>234</v>
      </c>
      <c r="B78">
        <v>18</v>
      </c>
      <c r="C78" s="81">
        <v>3.6457999999999997E-2</v>
      </c>
      <c r="D78" s="80">
        <f>C78/B78</f>
        <v>2.0254444444444443E-3</v>
      </c>
    </row>
    <row r="79" spans="1:6" x14ac:dyDescent="0.3">
      <c r="A79" t="s">
        <v>235</v>
      </c>
      <c r="B79">
        <v>27</v>
      </c>
      <c r="D79" s="57"/>
      <c r="E79" s="57">
        <f t="array" ref="E79">finish!M29</f>
        <v>6.2453703703703702</v>
      </c>
      <c r="F79" s="46">
        <f>(D78/E79)*100</f>
        <v>3.2431134173461822E-2</v>
      </c>
    </row>
    <row r="81" spans="1:6" x14ac:dyDescent="0.3">
      <c r="A81" t="s">
        <v>279</v>
      </c>
      <c r="D81" s="57"/>
    </row>
    <row r="82" spans="1:6" x14ac:dyDescent="0.3">
      <c r="A82" t="s">
        <v>227</v>
      </c>
      <c r="B82" t="s">
        <v>228</v>
      </c>
      <c r="C82" t="s">
        <v>229</v>
      </c>
      <c r="D82" s="57" t="s">
        <v>230</v>
      </c>
    </row>
    <row r="83" spans="1:6" x14ac:dyDescent="0.3">
      <c r="A83" t="s">
        <v>231</v>
      </c>
      <c r="B83">
        <v>2</v>
      </c>
      <c r="C83" s="79">
        <v>631.6</v>
      </c>
      <c r="D83" s="80">
        <f>_xlfn.F.INV.RT(0.05,2,18)</f>
        <v>3.5545571456617879</v>
      </c>
    </row>
    <row r="84" spans="1:6" x14ac:dyDescent="0.3">
      <c r="A84" t="s">
        <v>232</v>
      </c>
      <c r="B84">
        <v>2</v>
      </c>
      <c r="C84" s="79">
        <v>302.8</v>
      </c>
      <c r="D84" s="80">
        <f>_xlfn.F.INV.RT(0.05,2,18)</f>
        <v>3.5545571456617879</v>
      </c>
    </row>
    <row r="85" spans="1:6" x14ac:dyDescent="0.3">
      <c r="A85" t="s">
        <v>233</v>
      </c>
      <c r="B85">
        <v>4</v>
      </c>
      <c r="C85" s="79">
        <v>167.8</v>
      </c>
      <c r="D85" s="80">
        <f>_xlfn.F.INV.RT(0.05,4,18)</f>
        <v>2.9277441728071834</v>
      </c>
    </row>
    <row r="86" spans="1:6" x14ac:dyDescent="0.3">
      <c r="A86" t="s">
        <v>234</v>
      </c>
      <c r="B86">
        <v>18</v>
      </c>
      <c r="C86" s="81">
        <v>6.0000000000000001E-3</v>
      </c>
      <c r="D86" s="80">
        <f>C86/B86</f>
        <v>3.3333333333333332E-4</v>
      </c>
    </row>
    <row r="87" spans="1:6" x14ac:dyDescent="0.3">
      <c r="A87" t="s">
        <v>235</v>
      </c>
      <c r="B87">
        <v>27</v>
      </c>
      <c r="D87" s="57"/>
      <c r="E87" s="57">
        <f>finish!$N$29</f>
        <v>-1.7731481481481481</v>
      </c>
      <c r="F87" s="46">
        <f>(D86/E87)*100</f>
        <v>-1.8798955613577022E-2</v>
      </c>
    </row>
  </sheetData>
  <mergeCells count="32">
    <mergeCell ref="V23:V24"/>
    <mergeCell ref="W23:W24"/>
    <mergeCell ref="X23:AG23"/>
    <mergeCell ref="AH23:AH24"/>
    <mergeCell ref="V36:V37"/>
    <mergeCell ref="W36:W37"/>
    <mergeCell ref="X36:AB36"/>
    <mergeCell ref="AC36:AC37"/>
    <mergeCell ref="V1:V2"/>
    <mergeCell ref="W1:W2"/>
    <mergeCell ref="X1:AG1"/>
    <mergeCell ref="AH1:AH2"/>
    <mergeCell ref="V10:V11"/>
    <mergeCell ref="W10:W11"/>
    <mergeCell ref="X10:AG10"/>
    <mergeCell ref="AH10:AH11"/>
    <mergeCell ref="H1:H2"/>
    <mergeCell ref="I1:I2"/>
    <mergeCell ref="J1:S1"/>
    <mergeCell ref="T1:T2"/>
    <mergeCell ref="H10:H11"/>
    <mergeCell ref="I10:I11"/>
    <mergeCell ref="J10:S10"/>
    <mergeCell ref="T10:T11"/>
    <mergeCell ref="H23:H24"/>
    <mergeCell ref="I23:I24"/>
    <mergeCell ref="J23:S23"/>
    <mergeCell ref="T23:T24"/>
    <mergeCell ref="H36:H37"/>
    <mergeCell ref="I36:I37"/>
    <mergeCell ref="J36:N36"/>
    <mergeCell ref="O36:O3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064DD-B62D-4949-BEAB-E3DE24BABD38}">
  <dimension ref="A1:H32"/>
  <sheetViews>
    <sheetView topLeftCell="A12" zoomScale="102" workbookViewId="0">
      <selection activeCell="G21" sqref="G21"/>
    </sheetView>
  </sheetViews>
  <sheetFormatPr defaultRowHeight="14.4" x14ac:dyDescent="0.3"/>
  <cols>
    <col min="4" max="5" width="18.77734375" bestFit="1" customWidth="1"/>
  </cols>
  <sheetData>
    <row r="1" spans="1:6" ht="16.2" thickBot="1" x14ac:dyDescent="0.35">
      <c r="A1" s="189" t="s">
        <v>0</v>
      </c>
      <c r="B1" s="189" t="s">
        <v>362</v>
      </c>
      <c r="C1" s="189" t="s">
        <v>443</v>
      </c>
      <c r="D1" s="189" t="s">
        <v>363</v>
      </c>
      <c r="E1" s="189" t="s">
        <v>406</v>
      </c>
    </row>
    <row r="2" spans="1:6" ht="15.6" x14ac:dyDescent="0.3">
      <c r="A2" s="190">
        <v>1</v>
      </c>
      <c r="B2" s="172" t="s">
        <v>11</v>
      </c>
      <c r="C2" s="172" t="s">
        <v>444</v>
      </c>
      <c r="D2" s="190" t="s">
        <v>445</v>
      </c>
      <c r="E2" s="190" t="s">
        <v>446</v>
      </c>
    </row>
    <row r="3" spans="1:6" ht="15.6" x14ac:dyDescent="0.3">
      <c r="A3" s="190">
        <v>2</v>
      </c>
      <c r="B3" s="172" t="s">
        <v>12</v>
      </c>
      <c r="C3" s="172" t="s">
        <v>444</v>
      </c>
      <c r="D3" s="190" t="s">
        <v>447</v>
      </c>
      <c r="E3" s="190" t="s">
        <v>448</v>
      </c>
    </row>
    <row r="4" spans="1:6" ht="15.6" x14ac:dyDescent="0.3">
      <c r="A4" s="190">
        <v>3</v>
      </c>
      <c r="B4" s="172" t="s">
        <v>13</v>
      </c>
      <c r="C4" s="172" t="s">
        <v>444</v>
      </c>
      <c r="D4" s="190" t="s">
        <v>449</v>
      </c>
      <c r="E4" s="190" t="s">
        <v>450</v>
      </c>
    </row>
    <row r="5" spans="1:6" ht="15.6" x14ac:dyDescent="0.3">
      <c r="A5" s="190">
        <v>4</v>
      </c>
      <c r="B5" s="172" t="s">
        <v>14</v>
      </c>
      <c r="C5" s="172" t="s">
        <v>444</v>
      </c>
      <c r="D5" s="190" t="s">
        <v>451</v>
      </c>
      <c r="E5" s="190" t="s">
        <v>452</v>
      </c>
    </row>
    <row r="6" spans="1:6" ht="15.6" x14ac:dyDescent="0.3">
      <c r="A6" s="190">
        <v>5</v>
      </c>
      <c r="B6" s="172" t="s">
        <v>15</v>
      </c>
      <c r="C6" s="172" t="s">
        <v>444</v>
      </c>
      <c r="D6" s="190" t="s">
        <v>453</v>
      </c>
      <c r="E6" s="190" t="s">
        <v>454</v>
      </c>
    </row>
    <row r="7" spans="1:6" ht="15.6" x14ac:dyDescent="0.3">
      <c r="A7" s="190">
        <v>6</v>
      </c>
      <c r="B7" s="172" t="s">
        <v>16</v>
      </c>
      <c r="C7" s="172" t="s">
        <v>444</v>
      </c>
      <c r="D7" s="190" t="s">
        <v>455</v>
      </c>
      <c r="E7" s="190" t="s">
        <v>456</v>
      </c>
    </row>
    <row r="8" spans="1:6" ht="15.6" x14ac:dyDescent="0.3">
      <c r="A8" s="190">
        <v>7</v>
      </c>
      <c r="B8" s="172" t="s">
        <v>17</v>
      </c>
      <c r="C8" s="172" t="s">
        <v>444</v>
      </c>
      <c r="D8" s="190" t="s">
        <v>457</v>
      </c>
      <c r="E8" s="190" t="s">
        <v>458</v>
      </c>
    </row>
    <row r="9" spans="1:6" ht="15.6" x14ac:dyDescent="0.3">
      <c r="A9" s="190">
        <v>8</v>
      </c>
      <c r="B9" s="172" t="s">
        <v>18</v>
      </c>
      <c r="C9" s="172" t="s">
        <v>444</v>
      </c>
      <c r="D9" s="190" t="s">
        <v>459</v>
      </c>
      <c r="E9" s="190" t="s">
        <v>460</v>
      </c>
    </row>
    <row r="10" spans="1:6" ht="16.2" thickBot="1" x14ac:dyDescent="0.35">
      <c r="A10" s="192">
        <v>9</v>
      </c>
      <c r="B10" s="193" t="s">
        <v>19</v>
      </c>
      <c r="C10" s="193" t="s">
        <v>444</v>
      </c>
      <c r="D10" s="191" t="s">
        <v>461</v>
      </c>
      <c r="E10" s="191" t="s">
        <v>462</v>
      </c>
    </row>
    <row r="11" spans="1:6" ht="15" thickBot="1" x14ac:dyDescent="0.35"/>
    <row r="12" spans="1:6" ht="16.2" thickBot="1" x14ac:dyDescent="0.35">
      <c r="A12" s="189" t="s">
        <v>0</v>
      </c>
      <c r="B12" s="189" t="s">
        <v>362</v>
      </c>
      <c r="C12" s="189" t="s">
        <v>443</v>
      </c>
      <c r="D12" s="189" t="s">
        <v>363</v>
      </c>
      <c r="E12" s="189" t="s">
        <v>406</v>
      </c>
    </row>
    <row r="13" spans="1:6" ht="15.6" x14ac:dyDescent="0.3">
      <c r="A13" s="190">
        <v>1</v>
      </c>
      <c r="B13" s="172" t="s">
        <v>11</v>
      </c>
      <c r="C13" s="172" t="s">
        <v>463</v>
      </c>
      <c r="D13" s="190">
        <f t="array" ref="D13:D21">finish!Q99:Q107</f>
        <v>0.15470466666666668</v>
      </c>
      <c r="E13" s="190">
        <f t="array" ref="E13:E21">finish!R99:R107</f>
        <v>0.16970933333333335</v>
      </c>
      <c r="F13">
        <f>D13-E13</f>
        <v>-1.5004666666666666E-2</v>
      </c>
    </row>
    <row r="14" spans="1:6" ht="15.6" x14ac:dyDescent="0.3">
      <c r="A14" s="190">
        <v>2</v>
      </c>
      <c r="B14" s="172" t="s">
        <v>12</v>
      </c>
      <c r="C14" s="172" t="s">
        <v>463</v>
      </c>
      <c r="D14" s="190">
        <v>0.16484866666666667</v>
      </c>
      <c r="E14" s="190">
        <v>0.16189000000000001</v>
      </c>
      <c r="F14">
        <f t="shared" ref="F14:F21" si="0">D14-E14</f>
        <v>2.958666666666665E-3</v>
      </c>
    </row>
    <row r="15" spans="1:6" ht="15.6" x14ac:dyDescent="0.3">
      <c r="A15" s="190">
        <v>3</v>
      </c>
      <c r="B15" s="172" t="s">
        <v>13</v>
      </c>
      <c r="C15" s="172" t="s">
        <v>463</v>
      </c>
      <c r="D15" s="190">
        <v>0.1714</v>
      </c>
      <c r="E15" s="190">
        <v>0.18048733333333336</v>
      </c>
      <c r="F15">
        <f t="shared" si="0"/>
        <v>-9.0873333333333639E-3</v>
      </c>
    </row>
    <row r="16" spans="1:6" ht="15.6" x14ac:dyDescent="0.3">
      <c r="A16" s="190">
        <v>4</v>
      </c>
      <c r="B16" s="172" t="s">
        <v>14</v>
      </c>
      <c r="C16" s="172" t="s">
        <v>463</v>
      </c>
      <c r="D16" s="190">
        <v>0.17456999999999998</v>
      </c>
      <c r="E16" s="190">
        <v>0.16484866666666667</v>
      </c>
      <c r="F16" s="194">
        <f t="shared" si="0"/>
        <v>9.7213333333333041E-3</v>
      </c>
    </row>
    <row r="17" spans="1:8" ht="15.6" x14ac:dyDescent="0.3">
      <c r="A17" s="190">
        <v>5</v>
      </c>
      <c r="B17" s="172" t="s">
        <v>15</v>
      </c>
      <c r="C17" s="172" t="s">
        <v>463</v>
      </c>
      <c r="D17" s="190">
        <v>0.17478133333333332</v>
      </c>
      <c r="E17" s="190">
        <v>0.17203400000000002</v>
      </c>
      <c r="F17">
        <f t="shared" si="0"/>
        <v>2.7473333333332961E-3</v>
      </c>
    </row>
    <row r="18" spans="1:8" ht="15.6" x14ac:dyDescent="0.3">
      <c r="A18" s="190">
        <v>6</v>
      </c>
      <c r="B18" s="172" t="s">
        <v>16</v>
      </c>
      <c r="C18" s="172" t="s">
        <v>463</v>
      </c>
      <c r="D18" s="190">
        <v>0.17731733333333333</v>
      </c>
      <c r="E18" s="190">
        <v>0.16822999999999999</v>
      </c>
      <c r="F18" s="194">
        <f t="shared" si="0"/>
        <v>9.0873333333333361E-3</v>
      </c>
    </row>
    <row r="19" spans="1:8" ht="15.6" x14ac:dyDescent="0.3">
      <c r="A19" s="190">
        <v>7</v>
      </c>
      <c r="B19" s="172" t="s">
        <v>17</v>
      </c>
      <c r="C19" s="172" t="s">
        <v>463</v>
      </c>
      <c r="D19" s="190">
        <v>0.15301400000000001</v>
      </c>
      <c r="E19" s="190">
        <v>0.17182266666666668</v>
      </c>
      <c r="F19">
        <f t="shared" si="0"/>
        <v>-1.8808666666666668E-2</v>
      </c>
    </row>
    <row r="20" spans="1:8" ht="15.6" x14ac:dyDescent="0.3">
      <c r="A20" s="190">
        <v>8</v>
      </c>
      <c r="B20" s="172" t="s">
        <v>18</v>
      </c>
      <c r="C20" s="172" t="s">
        <v>463</v>
      </c>
      <c r="D20" s="190">
        <v>0.17245666666666667</v>
      </c>
      <c r="E20" s="190">
        <v>0.16992066666666669</v>
      </c>
      <c r="F20">
        <f t="shared" si="0"/>
        <v>2.5359999999999827E-3</v>
      </c>
    </row>
    <row r="21" spans="1:8" ht="16.2" thickBot="1" x14ac:dyDescent="0.35">
      <c r="A21" s="192">
        <v>9</v>
      </c>
      <c r="B21" s="193" t="s">
        <v>19</v>
      </c>
      <c r="C21" s="193" t="s">
        <v>463</v>
      </c>
      <c r="D21" s="191">
        <v>0.14878733333333335</v>
      </c>
      <c r="E21" s="191">
        <v>0.17541533333333334</v>
      </c>
      <c r="F21">
        <f t="shared" si="0"/>
        <v>-2.6627999999999985E-2</v>
      </c>
    </row>
    <row r="22" spans="1:8" ht="15" thickBot="1" x14ac:dyDescent="0.35"/>
    <row r="23" spans="1:8" ht="16.2" thickBot="1" x14ac:dyDescent="0.35">
      <c r="A23" s="189" t="s">
        <v>0</v>
      </c>
      <c r="B23" s="189" t="s">
        <v>362</v>
      </c>
      <c r="C23" s="189" t="s">
        <v>443</v>
      </c>
      <c r="D23" s="189" t="s">
        <v>363</v>
      </c>
      <c r="E23" s="189" t="s">
        <v>406</v>
      </c>
    </row>
    <row r="24" spans="1:8" ht="15.6" x14ac:dyDescent="0.3">
      <c r="A24" s="190">
        <v>1</v>
      </c>
      <c r="B24" s="172" t="s">
        <v>11</v>
      </c>
      <c r="C24" s="172" t="s">
        <v>463</v>
      </c>
      <c r="D24" s="190">
        <f t="array" ref="D24:D32">finish!N99:N107</f>
        <v>0.13019</v>
      </c>
      <c r="E24" s="190">
        <f t="array" ref="E24:E32">finish!O99:O107</f>
        <v>0.33011133333333337</v>
      </c>
      <c r="F24">
        <f>E24-D24</f>
        <v>0.19992133333333337</v>
      </c>
      <c r="G24">
        <f>D24+D13</f>
        <v>0.28489466666666668</v>
      </c>
      <c r="H24">
        <f>E24+E13</f>
        <v>0.49982066666666669</v>
      </c>
    </row>
    <row r="25" spans="1:8" ht="15.6" x14ac:dyDescent="0.3">
      <c r="A25" s="190">
        <v>2</v>
      </c>
      <c r="B25" s="172" t="s">
        <v>12</v>
      </c>
      <c r="C25" s="172" t="s">
        <v>463</v>
      </c>
      <c r="D25" s="190">
        <v>0.19612600000000002</v>
      </c>
      <c r="E25" s="190">
        <v>0.21430066666666667</v>
      </c>
      <c r="F25">
        <f t="shared" ref="F25:F32" si="1">E25-D25</f>
        <v>1.8174666666666645E-2</v>
      </c>
      <c r="G25">
        <f t="shared" ref="G25:G32" si="2">D25+D14</f>
        <v>0.36097466666666667</v>
      </c>
      <c r="H25">
        <f t="shared" ref="H25:H32" si="3">E25+E14</f>
        <v>0.37619066666666667</v>
      </c>
    </row>
    <row r="26" spans="1:8" ht="15.6" x14ac:dyDescent="0.3">
      <c r="A26" s="190">
        <v>3</v>
      </c>
      <c r="B26" s="172" t="s">
        <v>13</v>
      </c>
      <c r="C26" s="172" t="s">
        <v>463</v>
      </c>
      <c r="D26" s="190">
        <v>0.37935199999999997</v>
      </c>
      <c r="E26" s="190">
        <v>0.17414733333333335</v>
      </c>
      <c r="F26">
        <f t="shared" si="1"/>
        <v>-0.20520466666666662</v>
      </c>
      <c r="G26">
        <f t="shared" si="2"/>
        <v>0.55075199999999991</v>
      </c>
      <c r="H26">
        <f t="shared" si="3"/>
        <v>0.35463466666666671</v>
      </c>
    </row>
    <row r="27" spans="1:8" ht="15.6" x14ac:dyDescent="0.3">
      <c r="A27" s="190">
        <v>4</v>
      </c>
      <c r="B27" s="172" t="s">
        <v>14</v>
      </c>
      <c r="C27" s="172" t="s">
        <v>463</v>
      </c>
      <c r="D27" s="190">
        <v>0.44655600000000001</v>
      </c>
      <c r="E27" s="190">
        <v>0.25952599999999998</v>
      </c>
      <c r="F27">
        <f t="shared" si="1"/>
        <v>-0.18703000000000003</v>
      </c>
      <c r="G27">
        <f t="shared" si="2"/>
        <v>0.62112599999999996</v>
      </c>
      <c r="H27">
        <f t="shared" si="3"/>
        <v>0.42437466666666668</v>
      </c>
    </row>
    <row r="28" spans="1:8" ht="15.6" x14ac:dyDescent="0.3">
      <c r="A28" s="190">
        <v>5</v>
      </c>
      <c r="B28" s="172" t="s">
        <v>15</v>
      </c>
      <c r="C28" s="172" t="s">
        <v>463</v>
      </c>
      <c r="D28" s="190">
        <v>0.52327000000000001</v>
      </c>
      <c r="E28" s="190">
        <v>0.22317666666666669</v>
      </c>
      <c r="F28">
        <f t="shared" si="1"/>
        <v>-0.30009333333333332</v>
      </c>
      <c r="G28">
        <f t="shared" si="2"/>
        <v>0.69805133333333336</v>
      </c>
      <c r="H28">
        <f t="shared" si="3"/>
        <v>0.39521066666666671</v>
      </c>
    </row>
    <row r="29" spans="1:8" ht="15.6" x14ac:dyDescent="0.3">
      <c r="A29" s="190">
        <v>6</v>
      </c>
      <c r="B29" s="172" t="s">
        <v>16</v>
      </c>
      <c r="C29" s="172" t="s">
        <v>463</v>
      </c>
      <c r="D29" s="190">
        <v>0.56384599999999996</v>
      </c>
      <c r="E29" s="190">
        <v>0.20077533333333333</v>
      </c>
      <c r="F29">
        <f t="shared" si="1"/>
        <v>-0.36307066666666665</v>
      </c>
      <c r="G29">
        <f t="shared" si="2"/>
        <v>0.74116333333333329</v>
      </c>
      <c r="H29">
        <f t="shared" si="3"/>
        <v>0.3690053333333333</v>
      </c>
    </row>
    <row r="30" spans="1:8" ht="15.6" x14ac:dyDescent="0.3">
      <c r="A30" s="190">
        <v>7</v>
      </c>
      <c r="B30" s="172" t="s">
        <v>17</v>
      </c>
      <c r="C30" s="172" t="s">
        <v>463</v>
      </c>
      <c r="D30" s="190">
        <v>0.35969800000000002</v>
      </c>
      <c r="E30" s="190">
        <v>0.22465599999999999</v>
      </c>
      <c r="F30">
        <f t="shared" si="1"/>
        <v>-0.13504200000000002</v>
      </c>
      <c r="G30">
        <f t="shared" si="2"/>
        <v>0.51271200000000006</v>
      </c>
      <c r="H30">
        <f t="shared" si="3"/>
        <v>0.39647866666666665</v>
      </c>
    </row>
    <row r="31" spans="1:8" ht="15.6" x14ac:dyDescent="0.3">
      <c r="A31" s="190">
        <v>8</v>
      </c>
      <c r="B31" s="172" t="s">
        <v>18</v>
      </c>
      <c r="C31" s="172" t="s">
        <v>463</v>
      </c>
      <c r="D31" s="190">
        <v>0.51249200000000006</v>
      </c>
      <c r="E31" s="190">
        <v>0.46768933333333335</v>
      </c>
      <c r="F31">
        <f t="shared" si="1"/>
        <v>-4.4802666666666713E-2</v>
      </c>
      <c r="G31">
        <f t="shared" si="2"/>
        <v>0.68494866666666676</v>
      </c>
      <c r="H31">
        <f t="shared" si="3"/>
        <v>0.63761000000000001</v>
      </c>
    </row>
    <row r="32" spans="1:8" ht="16.2" thickBot="1" x14ac:dyDescent="0.35">
      <c r="A32" s="192">
        <v>9</v>
      </c>
      <c r="B32" s="193" t="s">
        <v>19</v>
      </c>
      <c r="C32" s="193" t="s">
        <v>463</v>
      </c>
      <c r="D32" s="191">
        <v>0.55940800000000002</v>
      </c>
      <c r="E32" s="191">
        <v>0.33053400000000005</v>
      </c>
      <c r="F32">
        <f t="shared" si="1"/>
        <v>-0.22887399999999997</v>
      </c>
      <c r="G32">
        <f t="shared" si="2"/>
        <v>0.7081953333333334</v>
      </c>
      <c r="H32">
        <f t="shared" si="3"/>
        <v>0.50594933333333336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0FC50-6568-4390-BE14-86546802B8DB}">
  <dimension ref="A1:EW69"/>
  <sheetViews>
    <sheetView topLeftCell="J34" zoomScale="93" zoomScaleNormal="107" workbookViewId="0">
      <selection activeCell="W63" sqref="W63"/>
    </sheetView>
  </sheetViews>
  <sheetFormatPr defaultRowHeight="14.4" x14ac:dyDescent="0.3"/>
  <cols>
    <col min="1" max="1" width="4" style="7" bestFit="1" customWidth="1"/>
    <col min="2" max="2" width="13.21875" style="7" bestFit="1" customWidth="1"/>
    <col min="3" max="3" width="8.88671875" style="7"/>
    <col min="4" max="4" width="12.6640625" style="7" bestFit="1" customWidth="1"/>
    <col min="5" max="5" width="13.77734375" style="7" bestFit="1" customWidth="1"/>
    <col min="6" max="6" width="13.77734375" style="7" customWidth="1"/>
    <col min="9" max="9" width="11.5546875" style="37" bestFit="1" customWidth="1"/>
    <col min="10" max="10" width="12.21875" style="37" bestFit="1" customWidth="1"/>
    <col min="11" max="13" width="12.21875" style="37" customWidth="1"/>
    <col min="14" max="14" width="9.44140625" bestFit="1" customWidth="1"/>
    <col min="15" max="15" width="13.5546875" bestFit="1" customWidth="1"/>
    <col min="16" max="16" width="13.5546875" customWidth="1"/>
    <col min="17" max="17" width="9.44140625" customWidth="1"/>
    <col min="19" max="19" width="11.5546875" style="55" bestFit="1" customWidth="1"/>
    <col min="20" max="20" width="12.21875" style="55" bestFit="1" customWidth="1"/>
    <col min="21" max="26" width="12.21875" style="37" customWidth="1"/>
    <col min="143" max="144" width="8.88671875" style="76"/>
  </cols>
  <sheetData>
    <row r="1" spans="1:153" x14ac:dyDescent="0.3">
      <c r="A1" s="215" t="s">
        <v>0</v>
      </c>
      <c r="B1" s="215" t="s">
        <v>1</v>
      </c>
      <c r="C1" s="215" t="s">
        <v>2</v>
      </c>
      <c r="D1" s="2" t="s">
        <v>88</v>
      </c>
      <c r="E1" s="2" t="s">
        <v>89</v>
      </c>
      <c r="F1" s="4"/>
      <c r="I1" s="2" t="s">
        <v>92</v>
      </c>
      <c r="J1" s="2" t="s">
        <v>93</v>
      </c>
      <c r="K1" s="4"/>
      <c r="L1" s="4"/>
      <c r="M1" s="214" t="s">
        <v>109</v>
      </c>
      <c r="N1" s="214" t="s">
        <v>176</v>
      </c>
      <c r="O1" s="214" t="s">
        <v>174</v>
      </c>
      <c r="P1" s="214" t="s">
        <v>108</v>
      </c>
      <c r="S1" s="51" t="s">
        <v>92</v>
      </c>
      <c r="T1" s="51" t="s">
        <v>93</v>
      </c>
      <c r="U1" s="4"/>
      <c r="V1" s="4"/>
      <c r="W1" s="214" t="s">
        <v>109</v>
      </c>
      <c r="X1" s="214" t="s">
        <v>173</v>
      </c>
      <c r="Y1" s="214" t="s">
        <v>176</v>
      </c>
      <c r="Z1" s="214" t="s">
        <v>174</v>
      </c>
      <c r="AC1" s="214" t="s">
        <v>171</v>
      </c>
      <c r="AD1" s="214" t="s">
        <v>172</v>
      </c>
      <c r="AE1" s="214" t="s">
        <v>176</v>
      </c>
      <c r="AG1" s="275" t="s">
        <v>20</v>
      </c>
      <c r="AH1" s="216"/>
      <c r="AI1" s="216"/>
      <c r="AJ1" s="216"/>
      <c r="AK1" s="216"/>
      <c r="AL1" s="217"/>
      <c r="AM1" s="215"/>
      <c r="AN1" s="215"/>
      <c r="AO1" s="215"/>
      <c r="AP1" s="215"/>
      <c r="AQ1" s="215"/>
      <c r="AR1" s="2"/>
      <c r="AS1" s="272" t="s">
        <v>207</v>
      </c>
      <c r="AT1" s="215"/>
      <c r="AU1" s="215"/>
      <c r="AV1" s="215"/>
      <c r="AW1" s="215"/>
      <c r="AX1" s="215"/>
      <c r="AY1" s="2"/>
      <c r="AZ1" s="272" t="s">
        <v>207</v>
      </c>
      <c r="BA1" s="215"/>
      <c r="BB1" s="215"/>
      <c r="BC1" s="215"/>
      <c r="BD1" s="215"/>
      <c r="BE1" s="215"/>
      <c r="BF1" s="2"/>
      <c r="BG1" s="272" t="s">
        <v>207</v>
      </c>
      <c r="BH1" s="215"/>
      <c r="BI1" s="215"/>
      <c r="BJ1" s="215"/>
      <c r="BK1" s="215"/>
      <c r="BL1" s="215"/>
      <c r="BM1" s="2"/>
      <c r="BN1" s="272" t="s">
        <v>207</v>
      </c>
      <c r="BO1" s="215"/>
      <c r="BP1" s="215"/>
      <c r="BQ1" s="215"/>
      <c r="BR1" s="215"/>
      <c r="BS1" s="215"/>
      <c r="BT1" s="2"/>
      <c r="BU1" s="272" t="s">
        <v>207</v>
      </c>
      <c r="BV1" s="215"/>
      <c r="BW1" s="215"/>
      <c r="BX1" s="215"/>
      <c r="BY1" s="215"/>
      <c r="BZ1" s="215"/>
      <c r="CA1" s="2"/>
      <c r="CB1" s="272" t="s">
        <v>207</v>
      </c>
      <c r="CC1" s="215"/>
      <c r="CD1" s="215"/>
      <c r="CE1" s="215"/>
      <c r="CF1" s="215"/>
      <c r="CG1" s="215"/>
      <c r="CH1" s="2"/>
      <c r="CI1" s="272" t="s">
        <v>207</v>
      </c>
      <c r="CJ1" s="215"/>
      <c r="CK1" s="215"/>
      <c r="CL1" s="215"/>
      <c r="CM1" s="215"/>
      <c r="CN1" s="215"/>
      <c r="CO1" s="2"/>
      <c r="CP1" s="272" t="s">
        <v>207</v>
      </c>
      <c r="CQ1" s="215"/>
      <c r="CR1" s="215"/>
      <c r="CS1" s="215"/>
      <c r="CT1" s="215"/>
      <c r="CU1" s="215" t="s">
        <v>108</v>
      </c>
      <c r="CV1" s="215"/>
      <c r="CW1" s="215"/>
      <c r="CX1" s="215"/>
      <c r="CY1" s="215"/>
      <c r="CZ1" s="2"/>
      <c r="DA1" s="215" t="s">
        <v>109</v>
      </c>
      <c r="DB1" s="215"/>
      <c r="DC1" s="215"/>
      <c r="DD1" s="215"/>
      <c r="DE1" s="215"/>
      <c r="DF1" s="56"/>
      <c r="DG1" s="213" t="s">
        <v>110</v>
      </c>
      <c r="DH1" s="214"/>
      <c r="DI1" s="214"/>
      <c r="DJ1" s="214"/>
      <c r="DK1" s="214"/>
      <c r="DL1" s="4"/>
      <c r="DM1" s="214" t="s">
        <v>111</v>
      </c>
      <c r="DN1" s="214"/>
      <c r="DO1" s="214"/>
      <c r="DP1" s="214"/>
      <c r="DQ1" s="214" t="s">
        <v>112</v>
      </c>
      <c r="DR1" s="214"/>
      <c r="DS1" s="214"/>
      <c r="DT1" s="214"/>
      <c r="DU1" s="214" t="s">
        <v>113</v>
      </c>
      <c r="DV1" s="214"/>
      <c r="DW1" s="214"/>
      <c r="DX1" s="214"/>
      <c r="DY1" s="4"/>
      <c r="DZ1" s="4"/>
      <c r="EA1" s="215"/>
      <c r="EB1" s="215"/>
      <c r="EC1" s="215"/>
      <c r="ED1" s="215"/>
      <c r="EE1" s="215"/>
      <c r="EF1" s="2"/>
      <c r="EG1" s="2"/>
      <c r="EH1" s="215"/>
      <c r="EI1" s="215"/>
      <c r="EJ1" s="215"/>
      <c r="EK1" s="215"/>
      <c r="EL1" s="215"/>
      <c r="EM1" s="2"/>
      <c r="EN1" s="2"/>
      <c r="EO1" s="4"/>
    </row>
    <row r="2" spans="1:153" x14ac:dyDescent="0.3">
      <c r="A2" s="215"/>
      <c r="B2" s="215"/>
      <c r="C2" s="215"/>
      <c r="D2" s="2" t="s">
        <v>3</v>
      </c>
      <c r="E2" s="2" t="s">
        <v>3</v>
      </c>
      <c r="F2" s="4"/>
      <c r="I2" s="2" t="s">
        <v>104</v>
      </c>
      <c r="J2" s="2" t="s">
        <v>104</v>
      </c>
      <c r="K2" s="4">
        <v>1.2999999999999999E-2</v>
      </c>
      <c r="L2" s="4">
        <f>(0.634*K2)+0.108</f>
        <v>0.116242</v>
      </c>
      <c r="M2" s="214"/>
      <c r="N2" s="214"/>
      <c r="O2" s="214"/>
      <c r="P2" s="214"/>
      <c r="S2" s="51" t="s">
        <v>103</v>
      </c>
      <c r="T2" s="51" t="s">
        <v>103</v>
      </c>
      <c r="U2" s="4">
        <v>0.15</v>
      </c>
      <c r="V2" s="4">
        <f>(0.414*U2)+0.004</f>
        <v>6.6099999999999992E-2</v>
      </c>
      <c r="W2" s="214"/>
      <c r="X2" s="214"/>
      <c r="Y2" s="214"/>
      <c r="Z2" s="214"/>
      <c r="AC2" s="214"/>
      <c r="AD2" s="214"/>
      <c r="AE2" s="214"/>
      <c r="AG2" s="275">
        <v>1</v>
      </c>
      <c r="AH2" s="216"/>
      <c r="AI2" s="216"/>
      <c r="AJ2" s="216"/>
      <c r="AK2" s="216"/>
      <c r="AL2" s="217"/>
      <c r="AM2" s="215">
        <v>3</v>
      </c>
      <c r="AN2" s="215"/>
      <c r="AO2" s="215"/>
      <c r="AP2" s="215"/>
      <c r="AQ2" s="215"/>
      <c r="AR2" s="2"/>
      <c r="AS2" s="273"/>
      <c r="AT2" s="215">
        <v>5</v>
      </c>
      <c r="AU2" s="215"/>
      <c r="AV2" s="215"/>
      <c r="AW2" s="215"/>
      <c r="AX2" s="215"/>
      <c r="AY2" s="2"/>
      <c r="AZ2" s="273"/>
      <c r="BA2" s="215">
        <v>7</v>
      </c>
      <c r="BB2" s="215"/>
      <c r="BC2" s="215"/>
      <c r="BD2" s="215"/>
      <c r="BE2" s="215"/>
      <c r="BF2" s="2"/>
      <c r="BG2" s="273"/>
      <c r="BH2" s="215">
        <v>9</v>
      </c>
      <c r="BI2" s="215"/>
      <c r="BJ2" s="215"/>
      <c r="BK2" s="215"/>
      <c r="BL2" s="215"/>
      <c r="BM2" s="2"/>
      <c r="BN2" s="273"/>
      <c r="BO2" s="215">
        <v>11</v>
      </c>
      <c r="BP2" s="215"/>
      <c r="BQ2" s="215"/>
      <c r="BR2" s="215"/>
      <c r="BS2" s="215"/>
      <c r="BT2" s="2"/>
      <c r="BU2" s="273"/>
      <c r="BV2" s="215">
        <v>13</v>
      </c>
      <c r="BW2" s="215"/>
      <c r="BX2" s="215"/>
      <c r="BY2" s="215"/>
      <c r="BZ2" s="215"/>
      <c r="CA2" s="2"/>
      <c r="CB2" s="273"/>
      <c r="CC2" s="215">
        <v>15</v>
      </c>
      <c r="CD2" s="215"/>
      <c r="CE2" s="215"/>
      <c r="CF2" s="215"/>
      <c r="CG2" s="215"/>
      <c r="CH2" s="2"/>
      <c r="CI2" s="273"/>
      <c r="CJ2" s="215">
        <v>17</v>
      </c>
      <c r="CK2" s="215"/>
      <c r="CL2" s="215"/>
      <c r="CM2" s="215"/>
      <c r="CN2" s="215"/>
      <c r="CO2" s="2"/>
      <c r="CP2" s="273"/>
      <c r="CQ2" s="215">
        <v>19</v>
      </c>
      <c r="CR2" s="215"/>
      <c r="CS2" s="215"/>
      <c r="CT2" s="215"/>
      <c r="CU2" s="215"/>
      <c r="CV2" s="215"/>
      <c r="CW2" s="215"/>
      <c r="CX2" s="215"/>
      <c r="CY2" s="215"/>
      <c r="CZ2" s="2"/>
      <c r="DA2" s="215"/>
      <c r="DB2" s="215"/>
      <c r="DC2" s="215"/>
      <c r="DD2" s="215"/>
      <c r="DE2" s="215"/>
      <c r="DF2" s="60"/>
      <c r="DG2" s="326"/>
      <c r="DH2" s="292"/>
      <c r="DI2" s="292"/>
      <c r="DJ2" s="292"/>
      <c r="DK2" s="292"/>
      <c r="DL2" s="4"/>
      <c r="DM2" s="214"/>
      <c r="DN2" s="214"/>
      <c r="DO2" s="214"/>
      <c r="DP2" s="214"/>
      <c r="DQ2" s="292"/>
      <c r="DR2" s="292"/>
      <c r="DS2" s="292"/>
      <c r="DT2" s="292"/>
      <c r="DU2" s="214"/>
      <c r="DV2" s="214"/>
      <c r="DW2" s="214"/>
      <c r="DX2" s="214"/>
      <c r="DY2" s="4"/>
      <c r="DZ2" s="4"/>
      <c r="EA2" s="215">
        <v>0</v>
      </c>
      <c r="EB2" s="215"/>
      <c r="EC2" s="215"/>
      <c r="ED2" s="215"/>
      <c r="EE2" s="215"/>
      <c r="EF2" s="2"/>
      <c r="EG2" s="2"/>
      <c r="EH2" s="215">
        <v>19</v>
      </c>
      <c r="EI2" s="215"/>
      <c r="EJ2" s="215"/>
      <c r="EK2" s="215"/>
      <c r="EL2" s="215"/>
      <c r="EM2" s="2"/>
      <c r="EN2" s="2"/>
      <c r="EO2" s="4"/>
    </row>
    <row r="3" spans="1:153" x14ac:dyDescent="0.3">
      <c r="A3" s="215"/>
      <c r="B3" s="215"/>
      <c r="C3" s="215"/>
      <c r="D3" s="2">
        <v>1</v>
      </c>
      <c r="E3" s="2">
        <v>1</v>
      </c>
      <c r="F3" s="4"/>
      <c r="I3" s="2">
        <v>1</v>
      </c>
      <c r="J3" s="2">
        <v>1</v>
      </c>
      <c r="K3" s="4"/>
      <c r="L3" s="4"/>
      <c r="M3" s="214"/>
      <c r="N3" s="214"/>
      <c r="O3" s="214"/>
      <c r="P3" s="214"/>
      <c r="S3" s="59">
        <v>1</v>
      </c>
      <c r="T3" s="59">
        <v>1</v>
      </c>
      <c r="U3" s="4">
        <v>0.79</v>
      </c>
      <c r="V3" s="4">
        <f>(0.634*U3)+0.108</f>
        <v>0.60886000000000007</v>
      </c>
      <c r="W3" s="214"/>
      <c r="X3" s="214"/>
      <c r="Y3" s="214"/>
      <c r="Z3" s="214"/>
      <c r="AC3" s="214"/>
      <c r="AD3" s="214"/>
      <c r="AE3" s="214"/>
      <c r="AG3" s="2" t="s">
        <v>24</v>
      </c>
      <c r="AH3" s="2" t="s">
        <v>25</v>
      </c>
      <c r="AI3" s="2" t="s">
        <v>26</v>
      </c>
      <c r="AJ3" s="2" t="s">
        <v>27</v>
      </c>
      <c r="AK3" s="2" t="s">
        <v>28</v>
      </c>
      <c r="AL3" s="2" t="s">
        <v>29</v>
      </c>
      <c r="AM3" s="2" t="s">
        <v>26</v>
      </c>
      <c r="AN3" s="2" t="s">
        <v>27</v>
      </c>
      <c r="AO3" s="2"/>
      <c r="AP3" s="2" t="s">
        <v>28</v>
      </c>
      <c r="AQ3" s="2" t="s">
        <v>29</v>
      </c>
      <c r="AR3" s="2"/>
      <c r="AS3" s="274"/>
      <c r="AT3" s="2" t="s">
        <v>26</v>
      </c>
      <c r="AU3" s="2" t="s">
        <v>27</v>
      </c>
      <c r="AV3" s="2"/>
      <c r="AW3" s="2" t="s">
        <v>28</v>
      </c>
      <c r="AX3" s="2" t="s">
        <v>29</v>
      </c>
      <c r="AY3" s="2"/>
      <c r="AZ3" s="274"/>
      <c r="BA3" s="2" t="s">
        <v>26</v>
      </c>
      <c r="BB3" s="2" t="s">
        <v>27</v>
      </c>
      <c r="BC3" s="2"/>
      <c r="BD3" s="2" t="s">
        <v>28</v>
      </c>
      <c r="BE3" s="2" t="s">
        <v>29</v>
      </c>
      <c r="BF3" s="2"/>
      <c r="BG3" s="274"/>
      <c r="BH3" s="2" t="s">
        <v>26</v>
      </c>
      <c r="BI3" s="2" t="s">
        <v>27</v>
      </c>
      <c r="BJ3" s="2"/>
      <c r="BK3" s="2" t="s">
        <v>28</v>
      </c>
      <c r="BL3" s="2" t="s">
        <v>29</v>
      </c>
      <c r="BM3" s="2"/>
      <c r="BN3" s="274"/>
      <c r="BO3" s="2" t="s">
        <v>26</v>
      </c>
      <c r="BP3" s="2" t="s">
        <v>27</v>
      </c>
      <c r="BQ3" s="2"/>
      <c r="BR3" s="2" t="s">
        <v>28</v>
      </c>
      <c r="BS3" s="2" t="s">
        <v>29</v>
      </c>
      <c r="BT3" s="2"/>
      <c r="BU3" s="274"/>
      <c r="BV3" s="2" t="s">
        <v>26</v>
      </c>
      <c r="BW3" s="2" t="s">
        <v>27</v>
      </c>
      <c r="BX3" s="2"/>
      <c r="BY3" s="2" t="s">
        <v>28</v>
      </c>
      <c r="BZ3" s="2" t="s">
        <v>29</v>
      </c>
      <c r="CA3" s="2"/>
      <c r="CB3" s="274"/>
      <c r="CC3" s="2" t="s">
        <v>26</v>
      </c>
      <c r="CD3" s="2" t="s">
        <v>27</v>
      </c>
      <c r="CE3" s="2"/>
      <c r="CF3" s="2" t="s">
        <v>28</v>
      </c>
      <c r="CG3" s="2" t="s">
        <v>29</v>
      </c>
      <c r="CH3" s="2"/>
      <c r="CI3" s="274"/>
      <c r="CJ3" s="2" t="s">
        <v>26</v>
      </c>
      <c r="CK3" s="2" t="s">
        <v>27</v>
      </c>
      <c r="CL3" s="2"/>
      <c r="CM3" s="2" t="s">
        <v>28</v>
      </c>
      <c r="CN3" s="2" t="s">
        <v>29</v>
      </c>
      <c r="CO3" s="2"/>
      <c r="CP3" s="274"/>
      <c r="CQ3" s="2" t="s">
        <v>26</v>
      </c>
      <c r="CR3" s="2" t="s">
        <v>27</v>
      </c>
      <c r="CS3" s="2" t="s">
        <v>28</v>
      </c>
      <c r="CT3" s="2" t="s">
        <v>29</v>
      </c>
      <c r="CU3" s="2" t="s">
        <v>26</v>
      </c>
      <c r="CV3" s="2" t="s">
        <v>27</v>
      </c>
      <c r="CW3" s="2"/>
      <c r="CX3" s="2" t="s">
        <v>28</v>
      </c>
      <c r="CY3" s="2" t="s">
        <v>29</v>
      </c>
      <c r="CZ3" s="2"/>
      <c r="DA3" s="2" t="s">
        <v>26</v>
      </c>
      <c r="DB3" s="2" t="s">
        <v>27</v>
      </c>
      <c r="DC3" s="2"/>
      <c r="DD3" s="2" t="s">
        <v>28</v>
      </c>
      <c r="DE3" s="2" t="s">
        <v>29</v>
      </c>
      <c r="DF3" s="2"/>
      <c r="DG3" s="2" t="s">
        <v>26</v>
      </c>
      <c r="DH3" s="2" t="s">
        <v>27</v>
      </c>
      <c r="DI3" s="2"/>
      <c r="DJ3" s="2" t="s">
        <v>28</v>
      </c>
      <c r="DK3" s="2" t="s">
        <v>29</v>
      </c>
      <c r="DL3" s="2"/>
      <c r="DM3" s="2" t="s">
        <v>26</v>
      </c>
      <c r="DN3" s="2" t="s">
        <v>27</v>
      </c>
      <c r="DO3" s="2" t="s">
        <v>28</v>
      </c>
      <c r="DP3" s="2" t="s">
        <v>29</v>
      </c>
      <c r="DQ3" s="2" t="s">
        <v>26</v>
      </c>
      <c r="DR3" s="2" t="s">
        <v>27</v>
      </c>
      <c r="DS3" s="2" t="s">
        <v>28</v>
      </c>
      <c r="DT3" s="2" t="s">
        <v>29</v>
      </c>
      <c r="DU3" s="2" t="s">
        <v>26</v>
      </c>
      <c r="DV3" s="2" t="s">
        <v>27</v>
      </c>
      <c r="DW3" s="2" t="s">
        <v>28</v>
      </c>
      <c r="DX3" s="2" t="s">
        <v>29</v>
      </c>
      <c r="DY3" s="4"/>
      <c r="DZ3" s="4"/>
      <c r="EA3" s="2" t="s">
        <v>26</v>
      </c>
      <c r="EB3" s="2" t="s">
        <v>27</v>
      </c>
      <c r="EC3" s="2"/>
      <c r="ED3" s="2" t="s">
        <v>28</v>
      </c>
      <c r="EE3" s="2" t="s">
        <v>29</v>
      </c>
      <c r="EF3" s="2"/>
      <c r="EG3" s="2" t="s">
        <v>177</v>
      </c>
      <c r="EH3" s="2" t="s">
        <v>26</v>
      </c>
      <c r="EI3" s="2" t="s">
        <v>27</v>
      </c>
      <c r="EJ3" s="2"/>
      <c r="EK3" s="2" t="s">
        <v>28</v>
      </c>
      <c r="EL3" s="44" t="s">
        <v>29</v>
      </c>
      <c r="EM3" s="2"/>
      <c r="EN3" s="2" t="s">
        <v>177</v>
      </c>
      <c r="EO3" s="4" t="s">
        <v>176</v>
      </c>
      <c r="EP3" s="213" t="s">
        <v>26</v>
      </c>
      <c r="EQ3" s="214"/>
      <c r="ER3" s="213" t="s">
        <v>27</v>
      </c>
      <c r="ES3" s="214"/>
    </row>
    <row r="4" spans="1:153" x14ac:dyDescent="0.3">
      <c r="A4" s="269">
        <v>1</v>
      </c>
      <c r="B4" s="269" t="s">
        <v>11</v>
      </c>
      <c r="C4" s="10">
        <v>1</v>
      </c>
      <c r="D4" s="10">
        <v>9.9600000000000009</v>
      </c>
      <c r="E4" s="10">
        <v>8.7899999999999991</v>
      </c>
      <c r="F4" s="66"/>
      <c r="G4" s="48">
        <f t="shared" ref="G4:G30" si="0">((D4-E4)/D4)</f>
        <v>0.11746987951807245</v>
      </c>
      <c r="H4" s="45">
        <f>G4*100%</f>
        <v>0.11746987951807245</v>
      </c>
      <c r="I4" s="218">
        <v>3.5000000000000003E-2</v>
      </c>
      <c r="J4" s="28">
        <v>0.48699999999999999</v>
      </c>
      <c r="K4" s="211">
        <f>(0.634*I4)+0.108</f>
        <v>0.13019</v>
      </c>
      <c r="L4" s="49">
        <f>(0.634*J4)+0.108</f>
        <v>0.41675799999999996</v>
      </c>
      <c r="M4" s="37">
        <f>_xlfn.STDEV.S($K$4,L4)</f>
        <v>0.20263417607106643</v>
      </c>
      <c r="N4" s="47">
        <f>$L$4-K4</f>
        <v>0.28656799999999993</v>
      </c>
      <c r="O4" s="65">
        <f>(L4+$K$4)/19</f>
        <v>2.8786736842105264E-2</v>
      </c>
      <c r="P4" s="65"/>
      <c r="Q4" s="48">
        <f>L4-K4</f>
        <v>0.28656799999999993</v>
      </c>
      <c r="R4" s="45">
        <f t="shared" ref="R4:R30" si="1">N4*100%</f>
        <v>0.28656799999999993</v>
      </c>
      <c r="S4" s="41">
        <v>0.08</v>
      </c>
      <c r="T4" s="41">
        <v>6.8000000000000005E-2</v>
      </c>
      <c r="U4" s="49">
        <f>(0.414*S4)+0.004</f>
        <v>3.712E-2</v>
      </c>
      <c r="V4" s="49">
        <f>(0.414*T4)+0.004</f>
        <v>3.2152E-2</v>
      </c>
      <c r="W4" s="37">
        <f>_xlfn.STDEV.S(U4,V4)</f>
        <v>3.5129064889347682E-3</v>
      </c>
      <c r="X4" s="37">
        <f>U4-V4</f>
        <v>4.9680000000000002E-3</v>
      </c>
      <c r="Y4" s="37">
        <f>V4-U4</f>
        <v>-4.9680000000000002E-3</v>
      </c>
      <c r="Z4" s="37">
        <f>(V4+U4)/19</f>
        <v>3.6458947368421053E-3</v>
      </c>
      <c r="AA4" s="48">
        <f t="shared" ref="AA4:AA30" si="2">S4-T4/S4</f>
        <v>-0.77000000000000013</v>
      </c>
      <c r="AB4" s="45">
        <f>AA4*100%</f>
        <v>-0.77000000000000013</v>
      </c>
      <c r="AC4" s="46">
        <f>$K$4/U4</f>
        <v>3.5072737068965516</v>
      </c>
      <c r="AD4" s="46">
        <f>L4/V4</f>
        <v>12.962117442149788</v>
      </c>
      <c r="AE4" s="47">
        <f>U4-V4</f>
        <v>4.9680000000000002E-3</v>
      </c>
      <c r="AF4" s="45"/>
      <c r="AG4" s="2">
        <v>10</v>
      </c>
      <c r="AH4" s="2">
        <v>10</v>
      </c>
      <c r="AI4" s="2">
        <v>10</v>
      </c>
      <c r="AJ4" s="2">
        <v>10</v>
      </c>
      <c r="AK4" s="2">
        <v>10</v>
      </c>
      <c r="AL4" s="2">
        <v>10</v>
      </c>
      <c r="AM4" s="2">
        <v>10</v>
      </c>
      <c r="AN4" s="2">
        <v>10</v>
      </c>
      <c r="AO4" s="2">
        <f>(AM4+AN4)/2</f>
        <v>10</v>
      </c>
      <c r="AP4" s="2">
        <v>10</v>
      </c>
      <c r="AQ4" s="2">
        <v>10</v>
      </c>
      <c r="AR4" s="2">
        <f>(AP4+AQ4)/2</f>
        <v>10</v>
      </c>
      <c r="AS4" s="2">
        <f>(AO4+AR4)/2</f>
        <v>10</v>
      </c>
      <c r="AT4" s="2">
        <v>9</v>
      </c>
      <c r="AU4" s="2">
        <v>10</v>
      </c>
      <c r="AV4" s="2">
        <f>(AT4+AU4)/2</f>
        <v>9.5</v>
      </c>
      <c r="AW4" s="2">
        <v>9</v>
      </c>
      <c r="AX4" s="2">
        <v>10</v>
      </c>
      <c r="AY4" s="2">
        <f>(AW4+AX4)/2</f>
        <v>9.5</v>
      </c>
      <c r="AZ4" s="2">
        <f>(AV4+AY4)/2</f>
        <v>9.5</v>
      </c>
      <c r="BA4" s="2">
        <v>9</v>
      </c>
      <c r="BB4" s="2">
        <v>10</v>
      </c>
      <c r="BC4" s="2">
        <f>(BA4+BB4)/2</f>
        <v>9.5</v>
      </c>
      <c r="BD4" s="2">
        <v>9</v>
      </c>
      <c r="BE4" s="2">
        <v>10</v>
      </c>
      <c r="BF4" s="2">
        <f>(BD4+BE4)/2</f>
        <v>9.5</v>
      </c>
      <c r="BG4" s="2">
        <f>(BC4+BF4)/2</f>
        <v>9.5</v>
      </c>
      <c r="BH4" s="2">
        <v>9</v>
      </c>
      <c r="BI4" s="2">
        <v>10</v>
      </c>
      <c r="BJ4" s="2">
        <f>(BH4+BI4)/2</f>
        <v>9.5</v>
      </c>
      <c r="BK4" s="2">
        <v>9</v>
      </c>
      <c r="BL4" s="2">
        <v>10</v>
      </c>
      <c r="BM4" s="2">
        <f>(BK4+BL4)/2</f>
        <v>9.5</v>
      </c>
      <c r="BN4" s="2">
        <f>(BJ4+BM4)/2</f>
        <v>9.5</v>
      </c>
      <c r="BO4" s="2">
        <v>9</v>
      </c>
      <c r="BP4" s="2">
        <v>10</v>
      </c>
      <c r="BQ4" s="2">
        <f>(BO4+BP4)/2</f>
        <v>9.5</v>
      </c>
      <c r="BR4" s="2">
        <v>9</v>
      </c>
      <c r="BS4" s="2">
        <v>10</v>
      </c>
      <c r="BT4" s="2">
        <f>(BR4+BS4)/2</f>
        <v>9.5</v>
      </c>
      <c r="BU4" s="2">
        <f>(BQ4+BT4)/2</f>
        <v>9.5</v>
      </c>
      <c r="BV4" s="2">
        <v>9</v>
      </c>
      <c r="BW4" s="2">
        <v>10</v>
      </c>
      <c r="BX4" s="2">
        <f>(BV4+BW4)/2</f>
        <v>9.5</v>
      </c>
      <c r="BY4" s="2">
        <v>9</v>
      </c>
      <c r="BZ4" s="2">
        <v>10</v>
      </c>
      <c r="CA4" s="2">
        <f>(BY4+BZ4)/2</f>
        <v>9.5</v>
      </c>
      <c r="CB4" s="2">
        <f>(BX4+CA4)/2</f>
        <v>9.5</v>
      </c>
      <c r="CC4" s="2">
        <v>8.5</v>
      </c>
      <c r="CD4" s="2">
        <v>9</v>
      </c>
      <c r="CE4" s="2">
        <f>(CC4+CD4)/2</f>
        <v>8.75</v>
      </c>
      <c r="CF4" s="2">
        <v>8.5</v>
      </c>
      <c r="CG4" s="2">
        <v>9</v>
      </c>
      <c r="CH4" s="2">
        <f>(CF4+CG4)/2</f>
        <v>8.75</v>
      </c>
      <c r="CI4" s="2">
        <f>(CE4+CH4)/2</f>
        <v>8.75</v>
      </c>
      <c r="CJ4" s="2">
        <v>8.5</v>
      </c>
      <c r="CK4" s="2">
        <v>9</v>
      </c>
      <c r="CL4" s="2">
        <f>(CJ4+CK4)/2</f>
        <v>8.75</v>
      </c>
      <c r="CM4" s="2">
        <v>8.5</v>
      </c>
      <c r="CN4" s="2">
        <v>9</v>
      </c>
      <c r="CO4" s="2">
        <f>(CM4+CN4)/2</f>
        <v>8.75</v>
      </c>
      <c r="CP4" s="2">
        <f>(CL4+CO4)/2</f>
        <v>8.75</v>
      </c>
      <c r="CQ4" s="2">
        <v>8.5</v>
      </c>
      <c r="CR4" s="2">
        <v>9</v>
      </c>
      <c r="CS4" s="2">
        <v>8.5</v>
      </c>
      <c r="CT4" s="2">
        <v>9</v>
      </c>
      <c r="CU4" s="2">
        <f>(AI4+AM4+AT4+BA4+BH4+BH4+BO4+BV4+CC4+CJ4+CQ4)/10</f>
        <v>9.9499999999999993</v>
      </c>
      <c r="CV4" s="2">
        <f t="shared" ref="CV4:CV19" si="3">(AJ4+AN4+AU4+BB4+BI4+BI4+BP4+BW4+CD4+CK4+CR4)/10</f>
        <v>10.7</v>
      </c>
      <c r="CW4" s="2">
        <f>AVERAGE(CU4,CV4)</f>
        <v>10.324999999999999</v>
      </c>
      <c r="CX4" s="2">
        <f t="shared" ref="CX4:CX27" si="4">(AK4+AP4+AW4+BD4+BK4+BK4+BR4+BY4+CF4+CM4+CS4)/10</f>
        <v>9.9499999999999993</v>
      </c>
      <c r="CY4" s="2">
        <f t="shared" ref="CY4:CY27" si="5">(AL4+AQ4+AX4+BE4+BL4+BL4+BS4+BZ4+CG4+CN4+CT4)/10</f>
        <v>10.7</v>
      </c>
      <c r="CZ4" s="2">
        <f>AVERAGE(CX4,CY4)</f>
        <v>10.324999999999999</v>
      </c>
      <c r="DA4" s="2">
        <f t="shared" ref="DA4:DA27" si="6">_xlfn.STDEV.S(AI4,AM4,AT4,BA4,BH4,BO4,BV4,CC4,CJ4,CQ4)</f>
        <v>0.55025246730730593</v>
      </c>
      <c r="DB4" s="2">
        <f t="shared" ref="DB4:DB27" si="7">_xlfn.STDEV.S(AJ4,AN4,AU4,BB4,BI4,BP4,BW4,CD4,CK4,CR4)</f>
        <v>0.48304589153964789</v>
      </c>
      <c r="DC4" s="2"/>
      <c r="DD4" s="2">
        <f t="shared" ref="DD4:DD27" si="8">_xlfn.STDEV.S(AK4,AP4,AW4,BD4,BK4,BR4,BY4,CF4,CM4,CS4)</f>
        <v>0.55025246730730593</v>
      </c>
      <c r="DE4" s="2">
        <f t="shared" ref="DE4:DE27" si="9">_xlfn.STDEV.S(AL4,AQ4,AX4,BE4,BL4,BS4,BZ4,CG4,CN4,CT4)</f>
        <v>0.48304589153964789</v>
      </c>
      <c r="DF4" s="4"/>
      <c r="DG4" s="4">
        <f>SLOPE(Sheet13!A4:J4,Sheet13!$A$2:$J$2)</f>
        <v>-7.867583834909718E-2</v>
      </c>
      <c r="DH4" s="4">
        <f>SLOPE(Sheet13!L4:U4,Sheet13!$L$2:$U$2)</f>
        <v>-6.1049011177987965E-2</v>
      </c>
      <c r="DI4" s="4"/>
      <c r="DJ4" s="4">
        <f>SLOPE(Sheet13!W4:AF4,Sheet13!$W$2:$AF$2)</f>
        <v>-7.867583834909718E-2</v>
      </c>
      <c r="DK4" s="4">
        <f>SLOPE(Sheet13!AH4:AQ4,Sheet13!$AH$2:$AQ$2)</f>
        <v>-6.1049011177987965E-2</v>
      </c>
      <c r="DL4" s="4"/>
      <c r="DM4" s="4">
        <f>INTERCEPT(Sheet13!A4:J4,Sheet13!$A$2:$J$2)</f>
        <v>9.8288907996560635</v>
      </c>
      <c r="DN4" s="4">
        <f>INTERCEPT(Sheet13!L4:U4,Sheet13!$L$2:$U$2)</f>
        <v>10.30438521066208</v>
      </c>
      <c r="DO4" s="4">
        <f>INTERCEPT(Sheet13!W4:AF4,Sheet13!$W$2:$AF$2)</f>
        <v>9.8288907996560635</v>
      </c>
      <c r="DP4" s="4">
        <f>INTERCEPT(Sheet13!AH4:AQ4,Sheet13!$AH$2:$AQ$2)</f>
        <v>10.30438521066208</v>
      </c>
      <c r="DQ4" s="4">
        <f>RSQ(Sheet13!A4:J4,Sheet13!$A$2:$J$2)</f>
        <v>0.79253275694778624</v>
      </c>
      <c r="DR4" s="4">
        <f>RSQ(Sheet13!L4:U4,Sheet13!$L$2:$U$2)</f>
        <v>0.61921139909102096</v>
      </c>
      <c r="DS4" s="4">
        <f>RSQ(Sheet13!W4:AF4,Sheet13!$W$2:$AF$2)</f>
        <v>0.79253275694778624</v>
      </c>
      <c r="DT4" s="4">
        <f>RSQ(Sheet13!AH4:AQ4,Sheet13!$AH$2:$AQ$2)</f>
        <v>0.61921139909102096</v>
      </c>
      <c r="DU4" s="4">
        <f>CORREL(Sheet13!A4:J4,Sheet13!$A$2:$J$2)</f>
        <v>-0.89024308868296542</v>
      </c>
      <c r="DV4" s="4">
        <f>CORREL(Sheet13!L4:U4,Sheet13!$L$2:$U$2)</f>
        <v>-0.78689986598742079</v>
      </c>
      <c r="DW4" s="4">
        <f>CORREL(Sheet13!W4:AF4,Sheet13!$W$2:$AF$2)</f>
        <v>-0.89024308868296542</v>
      </c>
      <c r="DX4" s="4">
        <f>CORREL(Sheet13!AH4:AQ4,Sheet13!$AH$2:$AQ$2)</f>
        <v>-0.78689986598742079</v>
      </c>
      <c r="DY4" s="4"/>
      <c r="DZ4" s="4"/>
      <c r="EA4" s="2">
        <v>10</v>
      </c>
      <c r="EB4" s="2">
        <v>10</v>
      </c>
      <c r="EC4" s="2">
        <f>(EA4+EB4)/2</f>
        <v>10</v>
      </c>
      <c r="ED4" s="2">
        <v>10</v>
      </c>
      <c r="EE4" s="2">
        <v>10</v>
      </c>
      <c r="EF4" s="2">
        <f>(ED4+EE4)/2</f>
        <v>10</v>
      </c>
      <c r="EG4" s="2">
        <f>(EC4+EF4)/2</f>
        <v>10</v>
      </c>
      <c r="EH4" s="2">
        <v>8.5</v>
      </c>
      <c r="EI4" s="2">
        <v>9</v>
      </c>
      <c r="EJ4" s="2">
        <f>(EH4+EI4)/2</f>
        <v>8.75</v>
      </c>
      <c r="EK4" s="2">
        <v>8.5</v>
      </c>
      <c r="EL4" s="44">
        <v>9</v>
      </c>
      <c r="EM4" s="2">
        <f>(EK4+EL4)/2</f>
        <v>8.75</v>
      </c>
      <c r="EN4" s="2">
        <f>(EJ4+EM4)/2</f>
        <v>8.75</v>
      </c>
      <c r="EO4" s="4">
        <f>EN4-EG4</f>
        <v>-1.25</v>
      </c>
      <c r="EP4" s="57">
        <f>(EA4-EH4)/EA4</f>
        <v>0.15</v>
      </c>
      <c r="EQ4" s="45">
        <f>EP4*100%</f>
        <v>0.15</v>
      </c>
      <c r="ER4" s="57">
        <f>(EB4-EI4)/EB4</f>
        <v>0.1</v>
      </c>
      <c r="ES4" s="45">
        <f>ER4*100%</f>
        <v>0.1</v>
      </c>
      <c r="ET4" s="57">
        <f>(ED4-EK4)/ED4</f>
        <v>0.15</v>
      </c>
      <c r="EU4" s="45">
        <f>ET4*100%</f>
        <v>0.15</v>
      </c>
      <c r="EV4" s="57">
        <f>(EE4-EL4)/EE4</f>
        <v>0.1</v>
      </c>
      <c r="EW4" s="45">
        <f>EV4*100%</f>
        <v>0.1</v>
      </c>
    </row>
    <row r="5" spans="1:153" x14ac:dyDescent="0.3">
      <c r="A5" s="270"/>
      <c r="B5" s="270"/>
      <c r="C5" s="10">
        <v>2</v>
      </c>
      <c r="D5" s="10">
        <v>9.7100000000000009</v>
      </c>
      <c r="E5" s="10">
        <v>9.09</v>
      </c>
      <c r="F5" s="66"/>
      <c r="G5" s="48">
        <f t="shared" si="0"/>
        <v>6.3851699279093815E-2</v>
      </c>
      <c r="H5" s="45">
        <f t="shared" ref="H5:H30" si="10">G5*100%</f>
        <v>6.3851699279093815E-2</v>
      </c>
      <c r="I5" s="219"/>
      <c r="J5" s="41">
        <v>0.28999999999999998</v>
      </c>
      <c r="K5" s="211"/>
      <c r="L5" s="49">
        <f t="shared" ref="L5:L30" si="11">(0.634*J5)+0.108</f>
        <v>0.29186000000000001</v>
      </c>
      <c r="M5" s="37">
        <f t="shared" ref="M5:M6" si="12">_xlfn.STDEV.S($K$4,L5)</f>
        <v>0.11431795331442907</v>
      </c>
      <c r="N5" s="47">
        <f>L5-K4</f>
        <v>0.16167000000000001</v>
      </c>
      <c r="O5" s="65">
        <f>(L5+K5)/19</f>
        <v>1.5361052631578947E-2</v>
      </c>
      <c r="P5" s="65"/>
      <c r="Q5" s="48">
        <f>L5-K4</f>
        <v>0.16167000000000001</v>
      </c>
      <c r="R5" s="45">
        <f t="shared" si="1"/>
        <v>0.16167000000000001</v>
      </c>
      <c r="S5" s="41">
        <v>0.06</v>
      </c>
      <c r="T5" s="41">
        <v>8.5000000000000006E-2</v>
      </c>
      <c r="U5" s="49">
        <f t="shared" ref="U5:V30" si="13">(0.414*S5)+0.004</f>
        <v>2.8839999999999998E-2</v>
      </c>
      <c r="V5" s="49">
        <f t="shared" si="13"/>
        <v>3.9190000000000003E-2</v>
      </c>
      <c r="W5" s="37">
        <f t="shared" ref="W5:W30" si="14">_xlfn.STDEV.S(U5,V5)</f>
        <v>7.3185551852807387E-3</v>
      </c>
      <c r="X5" s="37">
        <f t="shared" ref="X5:X30" si="15">U5-V5</f>
        <v>-1.0350000000000005E-2</v>
      </c>
      <c r="Y5" s="37">
        <f t="shared" ref="Y5:Y30" si="16">V5-U5</f>
        <v>1.0350000000000005E-2</v>
      </c>
      <c r="Z5" s="37">
        <f t="shared" ref="Z5:Z30" si="17">(V5+U5)/19</f>
        <v>3.5805263157894741E-3</v>
      </c>
      <c r="AA5" s="48">
        <f t="shared" si="2"/>
        <v>-1.3566666666666667</v>
      </c>
      <c r="AB5" s="45">
        <f t="shared" ref="AB5:AB30" si="18">AA5*100%</f>
        <v>-1.3566666666666667</v>
      </c>
      <c r="AC5" s="46">
        <f t="shared" ref="AC5:AC6" si="19">$K$4/U5</f>
        <v>4.5142163661581138</v>
      </c>
      <c r="AD5" s="46">
        <f t="shared" ref="AD5:AD30" si="20">L5/V5</f>
        <v>7.4473079867313086</v>
      </c>
      <c r="AE5" s="47">
        <f t="shared" ref="AE5:AE30" si="21">U5-V5</f>
        <v>-1.0350000000000005E-2</v>
      </c>
      <c r="AF5" s="45"/>
      <c r="AG5" s="2">
        <v>10</v>
      </c>
      <c r="AH5" s="2">
        <v>10</v>
      </c>
      <c r="AI5" s="2">
        <v>10</v>
      </c>
      <c r="AJ5" s="2">
        <v>10</v>
      </c>
      <c r="AK5" s="2">
        <v>10</v>
      </c>
      <c r="AL5" s="2">
        <v>10</v>
      </c>
      <c r="AM5" s="2">
        <v>10</v>
      </c>
      <c r="AN5" s="2">
        <v>10</v>
      </c>
      <c r="AO5" s="2">
        <f t="shared" ref="AO5:AO30" si="22">(AM5+AN5)/2</f>
        <v>10</v>
      </c>
      <c r="AP5" s="2">
        <v>10</v>
      </c>
      <c r="AQ5" s="2">
        <v>10</v>
      </c>
      <c r="AR5" s="2">
        <f t="shared" ref="AR5:AR30" si="23">(AP5+AQ5)/2</f>
        <v>10</v>
      </c>
      <c r="AS5" s="2">
        <f t="shared" ref="AS5:AS30" si="24">(AO5+AR5)/2</f>
        <v>10</v>
      </c>
      <c r="AT5" s="2">
        <v>8.5</v>
      </c>
      <c r="AU5" s="2">
        <v>10</v>
      </c>
      <c r="AV5" s="2">
        <f t="shared" ref="AV5:AV30" si="25">(AT5+AU5)/2</f>
        <v>9.25</v>
      </c>
      <c r="AW5" s="2">
        <v>10</v>
      </c>
      <c r="AX5" s="2">
        <v>10</v>
      </c>
      <c r="AY5" s="2">
        <f t="shared" ref="AY5:AY30" si="26">(AW5+AX5)/2</f>
        <v>10</v>
      </c>
      <c r="AZ5" s="2">
        <f t="shared" ref="AZ5:AZ30" si="27">(AV5+AY5)/2</f>
        <v>9.625</v>
      </c>
      <c r="BA5" s="2">
        <v>8.5</v>
      </c>
      <c r="BB5" s="2">
        <v>10</v>
      </c>
      <c r="BC5" s="2">
        <f t="shared" ref="BC5:BC30" si="28">(BA5+BB5)/2</f>
        <v>9.25</v>
      </c>
      <c r="BD5" s="2">
        <v>10</v>
      </c>
      <c r="BE5" s="2">
        <v>10</v>
      </c>
      <c r="BF5" s="2">
        <f t="shared" ref="BF5:BF30" si="29">(BD5+BE5)/2</f>
        <v>10</v>
      </c>
      <c r="BG5" s="2">
        <f t="shared" ref="BG5:BG30" si="30">(BC5+BF5)/2</f>
        <v>9.625</v>
      </c>
      <c r="BH5" s="2">
        <v>8.5</v>
      </c>
      <c r="BI5" s="2">
        <v>10</v>
      </c>
      <c r="BJ5" s="2">
        <f t="shared" ref="BJ5:BJ30" si="31">(BH5+BI5)/2</f>
        <v>9.25</v>
      </c>
      <c r="BK5" s="2">
        <v>10</v>
      </c>
      <c r="BL5" s="2">
        <v>10</v>
      </c>
      <c r="BM5" s="2">
        <f t="shared" ref="BM5:BM30" si="32">(BK5+BL5)/2</f>
        <v>10</v>
      </c>
      <c r="BN5" s="2">
        <f t="shared" ref="BN5:BN30" si="33">(BJ5+BM5)/2</f>
        <v>9.625</v>
      </c>
      <c r="BO5" s="2">
        <v>8.5</v>
      </c>
      <c r="BP5" s="2">
        <v>10</v>
      </c>
      <c r="BQ5" s="2">
        <f t="shared" ref="BQ5:BQ30" si="34">(BO5+BP5)/2</f>
        <v>9.25</v>
      </c>
      <c r="BR5" s="2">
        <v>10</v>
      </c>
      <c r="BS5" s="2">
        <v>10</v>
      </c>
      <c r="BT5" s="2">
        <f t="shared" ref="BT5:BT30" si="35">(BR5+BS5)/2</f>
        <v>10</v>
      </c>
      <c r="BU5" s="2">
        <f t="shared" ref="BU5:BU30" si="36">(BQ5+BT5)/2</f>
        <v>9.625</v>
      </c>
      <c r="BV5" s="2">
        <v>8.5</v>
      </c>
      <c r="BW5" s="2">
        <v>9</v>
      </c>
      <c r="BX5" s="2">
        <f t="shared" ref="BX5:BX30" si="37">(BV5+BW5)/2</f>
        <v>8.75</v>
      </c>
      <c r="BY5" s="2">
        <v>9</v>
      </c>
      <c r="BZ5" s="2">
        <v>10</v>
      </c>
      <c r="CA5" s="2">
        <f t="shared" ref="CA5:CA30" si="38">(BY5+BZ5)/2</f>
        <v>9.5</v>
      </c>
      <c r="CB5" s="2">
        <f t="shared" ref="CB5:CB30" si="39">(BX5+CA5)/2</f>
        <v>9.125</v>
      </c>
      <c r="CC5" s="2">
        <v>8.5</v>
      </c>
      <c r="CD5" s="2">
        <v>9</v>
      </c>
      <c r="CE5" s="2">
        <f t="shared" ref="CE5:CE30" si="40">(CC5+CD5)/2</f>
        <v>8.75</v>
      </c>
      <c r="CF5" s="2">
        <v>8</v>
      </c>
      <c r="CG5" s="2">
        <v>9</v>
      </c>
      <c r="CH5" s="2">
        <f t="shared" ref="CH5:CH30" si="41">(CF5+CG5)/2</f>
        <v>8.5</v>
      </c>
      <c r="CI5" s="2">
        <f t="shared" ref="CI5:CI30" si="42">(CE5+CH5)/2</f>
        <v>8.625</v>
      </c>
      <c r="CJ5" s="2">
        <v>7.5</v>
      </c>
      <c r="CK5" s="2">
        <v>9</v>
      </c>
      <c r="CL5" s="2">
        <f t="shared" ref="CL5:CL30" si="43">(CJ5+CK5)/2</f>
        <v>8.25</v>
      </c>
      <c r="CM5" s="2">
        <v>8</v>
      </c>
      <c r="CN5" s="2">
        <v>9</v>
      </c>
      <c r="CO5" s="2">
        <f t="shared" ref="CO5:CO30" si="44">(CM5+CN5)/2</f>
        <v>8.5</v>
      </c>
      <c r="CP5" s="2">
        <f t="shared" ref="CP5:CP30" si="45">(CL5+CO5)/2</f>
        <v>8.375</v>
      </c>
      <c r="CQ5" s="2">
        <v>7.5</v>
      </c>
      <c r="CR5" s="2">
        <v>9</v>
      </c>
      <c r="CS5" s="2">
        <v>8</v>
      </c>
      <c r="CT5" s="2">
        <v>9</v>
      </c>
      <c r="CU5" s="2">
        <f t="shared" ref="CU5:CU30" si="46">(AI5+AM5+AT5+BA5+BH5+BH5+BO5+BV5+CC5+CJ5+CQ5)/10</f>
        <v>9.4499999999999993</v>
      </c>
      <c r="CV5" s="2">
        <f t="shared" si="3"/>
        <v>10.6</v>
      </c>
      <c r="CW5" s="2">
        <f t="shared" ref="CW5:CW30" si="47">AVERAGE(CU5,CV5)</f>
        <v>10.024999999999999</v>
      </c>
      <c r="CX5" s="2">
        <f t="shared" si="4"/>
        <v>10.3</v>
      </c>
      <c r="CY5" s="2">
        <f t="shared" si="5"/>
        <v>10.7</v>
      </c>
      <c r="CZ5" s="2">
        <f t="shared" ref="CZ5:CZ30" si="48">AVERAGE(CX5,CY5)</f>
        <v>10.5</v>
      </c>
      <c r="DA5" s="2">
        <f t="shared" si="6"/>
        <v>0.84327404271156781</v>
      </c>
      <c r="DB5" s="2">
        <f t="shared" si="7"/>
        <v>0.5163977794943222</v>
      </c>
      <c r="DC5" s="2"/>
      <c r="DD5" s="2">
        <f t="shared" si="8"/>
        <v>0.94868329805051377</v>
      </c>
      <c r="DE5" s="2">
        <f t="shared" si="9"/>
        <v>0.48304589153964789</v>
      </c>
      <c r="DF5" s="4"/>
      <c r="DG5" s="4">
        <f>SLOPE(Sheet13!A5:J5,Sheet13!$A$2:$J$2)</f>
        <v>-0.11865864144454001</v>
      </c>
      <c r="DH5" s="4">
        <f>SLOPE(Sheet13!L5:U5,Sheet13!$L$2:$U$2)</f>
        <v>-6.9934078532530836E-2</v>
      </c>
      <c r="DI5" s="4"/>
      <c r="DJ5" s="4">
        <f>SLOPE(Sheet13!W5:AF5,Sheet13!$W$2:$AF$2)</f>
        <v>-0.13098308971051878</v>
      </c>
      <c r="DK5" s="4">
        <f>SLOPE(Sheet13!AH5:AQ5,Sheet13!$AH$2:$AQ$2)</f>
        <v>-6.1049011177987965E-2</v>
      </c>
      <c r="DL5" s="4"/>
      <c r="DM5" s="4">
        <f>INTERCEPT(Sheet13!A5:J5,Sheet13!$A$2:$J$2)</f>
        <v>9.7747205503009464</v>
      </c>
      <c r="DN5" s="4">
        <f>INTERCEPT(Sheet13!L5:U5,Sheet13!$L$2:$U$2)</f>
        <v>10.292347377472055</v>
      </c>
      <c r="DO5" s="4">
        <f>INTERCEPT(Sheet13!W5:AF5,Sheet13!$W$2:$AF$2)</f>
        <v>10.596732588134136</v>
      </c>
      <c r="DP5" s="4">
        <f>INTERCEPT(Sheet13!AH5:AQ5,Sheet13!$AH$2:$AQ$2)</f>
        <v>10.30438521066208</v>
      </c>
      <c r="DQ5" s="4">
        <f>RSQ(Sheet13!A5:J5,Sheet13!$A$2:$J$2)</f>
        <v>0.7675730868443682</v>
      </c>
      <c r="DR5" s="4">
        <f>RSQ(Sheet13!L5:U5,Sheet13!$L$2:$U$2)</f>
        <v>0.71099646508073044</v>
      </c>
      <c r="DS5" s="4">
        <f>RSQ(Sheet13!W5:AF5,Sheet13!$W$2:$AF$2)</f>
        <v>0.73900335799638373</v>
      </c>
      <c r="DT5" s="4">
        <f>RSQ(Sheet13!AH5:AQ5,Sheet13!$AH$2:$AQ$2)</f>
        <v>0.61921139909102096</v>
      </c>
      <c r="DU5" s="4">
        <f>CORREL(Sheet13!A5:J5,Sheet13!$A$2:$J$2)</f>
        <v>-0.87611248526908247</v>
      </c>
      <c r="DV5" s="4">
        <f>CORREL(Sheet13!L5:U5,Sheet13!$L$2:$U$2)</f>
        <v>-0.84320606323764669</v>
      </c>
      <c r="DW5" s="4">
        <f>CORREL(Sheet13!W5:AF5,Sheet13!$W$2:$AF$2)</f>
        <v>-0.85965304512715091</v>
      </c>
      <c r="DX5" s="4">
        <f>CORREL(Sheet13!AH5:AQ5,Sheet13!$AH$2:$AQ$2)</f>
        <v>-0.78689986598742079</v>
      </c>
      <c r="DY5" s="4"/>
      <c r="DZ5" s="4"/>
      <c r="EA5" s="2">
        <v>10</v>
      </c>
      <c r="EB5" s="2">
        <v>10</v>
      </c>
      <c r="EC5" s="2">
        <f t="shared" ref="EC5:EC30" si="49">(EA5+EB5)/2</f>
        <v>10</v>
      </c>
      <c r="ED5" s="2">
        <v>10</v>
      </c>
      <c r="EE5" s="2">
        <v>10</v>
      </c>
      <c r="EF5" s="2">
        <f t="shared" ref="EF5:EF30" si="50">(ED5+EE5)/2</f>
        <v>10</v>
      </c>
      <c r="EG5" s="2">
        <f t="shared" ref="EG5:EG30" si="51">(EC5+EF5)/2</f>
        <v>10</v>
      </c>
      <c r="EH5" s="2">
        <v>7.5</v>
      </c>
      <c r="EI5" s="2">
        <v>9</v>
      </c>
      <c r="EJ5" s="2">
        <f t="shared" ref="EJ5:EJ30" si="52">(EH5+EI5)/2</f>
        <v>8.25</v>
      </c>
      <c r="EK5" s="2">
        <v>8</v>
      </c>
      <c r="EL5" s="44">
        <v>9</v>
      </c>
      <c r="EM5" s="2">
        <f t="shared" ref="EM5:EM30" si="53">(EK5+EL5)/2</f>
        <v>8.5</v>
      </c>
      <c r="EN5" s="2">
        <f t="shared" ref="EN5:EN30" si="54">(EJ5+EM5)/2</f>
        <v>8.375</v>
      </c>
      <c r="EO5" s="4">
        <f t="shared" ref="EO5:EO30" si="55">EN5-EG5</f>
        <v>-1.625</v>
      </c>
      <c r="EP5" s="57">
        <f t="shared" ref="EP5:EP29" si="56">(EA5-EH5)/EA5</f>
        <v>0.25</v>
      </c>
      <c r="EQ5" s="45">
        <f t="shared" ref="EQ5:EQ30" si="57">EP5*100%</f>
        <v>0.25</v>
      </c>
      <c r="ER5" s="57">
        <f t="shared" ref="ER5:ER30" si="58">(EB5-EI5)/EB5</f>
        <v>0.1</v>
      </c>
      <c r="ES5" s="45">
        <f t="shared" ref="ES5:ES30" si="59">ER5*100%</f>
        <v>0.1</v>
      </c>
      <c r="ET5" s="57">
        <f t="shared" ref="ET5:ET30" si="60">(ED5-EK5)/ED5</f>
        <v>0.2</v>
      </c>
      <c r="EU5" s="45">
        <f t="shared" ref="EU5:EU30" si="61">ET5*100%</f>
        <v>0.2</v>
      </c>
      <c r="EV5" s="57">
        <f t="shared" ref="EV5:EV30" si="62">(EE5-EL5)/EE5</f>
        <v>0.1</v>
      </c>
      <c r="EW5" s="45">
        <f t="shared" ref="EW5:EW30" si="63">EV5*100%</f>
        <v>0.1</v>
      </c>
    </row>
    <row r="6" spans="1:153" x14ac:dyDescent="0.3">
      <c r="A6" s="271"/>
      <c r="B6" s="271"/>
      <c r="C6" s="10">
        <v>3</v>
      </c>
      <c r="D6" s="10">
        <v>9.67</v>
      </c>
      <c r="E6" s="10">
        <v>9.07</v>
      </c>
      <c r="F6" s="66"/>
      <c r="G6" s="48">
        <f t="shared" si="0"/>
        <v>6.2047569803515994E-2</v>
      </c>
      <c r="H6" s="45">
        <f t="shared" si="10"/>
        <v>6.2047569803515994E-2</v>
      </c>
      <c r="I6" s="220"/>
      <c r="J6" s="28">
        <v>0.27400000000000002</v>
      </c>
      <c r="K6" s="211"/>
      <c r="L6" s="49">
        <f t="shared" si="11"/>
        <v>0.28171600000000002</v>
      </c>
      <c r="M6" s="37">
        <f t="shared" si="12"/>
        <v>0.10714506212607287</v>
      </c>
      <c r="N6" s="47">
        <f>L6-K4</f>
        <v>0.15152600000000002</v>
      </c>
      <c r="O6" s="65">
        <f>(L6+K6)/19</f>
        <v>1.4827157894736842E-2</v>
      </c>
      <c r="P6" s="65"/>
      <c r="Q6" s="48">
        <f>L6-K4</f>
        <v>0.15152600000000002</v>
      </c>
      <c r="R6" s="45">
        <f t="shared" si="1"/>
        <v>0.15152600000000002</v>
      </c>
      <c r="S6" s="41">
        <v>8.1000000000000003E-2</v>
      </c>
      <c r="T6" s="41">
        <v>0.13900000000000001</v>
      </c>
      <c r="U6" s="49">
        <f t="shared" si="13"/>
        <v>3.7533999999999998E-2</v>
      </c>
      <c r="V6" s="49">
        <f t="shared" si="13"/>
        <v>6.1546000000000003E-2</v>
      </c>
      <c r="W6" s="37">
        <f t="shared" si="14"/>
        <v>1.6979048029851378E-2</v>
      </c>
      <c r="X6" s="37">
        <f t="shared" si="15"/>
        <v>-2.4012000000000006E-2</v>
      </c>
      <c r="Y6" s="37">
        <f t="shared" si="16"/>
        <v>2.4012000000000006E-2</v>
      </c>
      <c r="Z6" s="37">
        <f t="shared" si="17"/>
        <v>5.2147368421052633E-3</v>
      </c>
      <c r="AA6" s="48">
        <f t="shared" si="2"/>
        <v>-1.6350493827160495</v>
      </c>
      <c r="AB6" s="45">
        <f t="shared" si="18"/>
        <v>-1.6350493827160495</v>
      </c>
      <c r="AC6" s="46">
        <f t="shared" si="19"/>
        <v>3.4685884797783344</v>
      </c>
      <c r="AD6" s="46">
        <f t="shared" si="20"/>
        <v>4.5773242777759728</v>
      </c>
      <c r="AE6" s="47">
        <f t="shared" si="21"/>
        <v>-2.4012000000000006E-2</v>
      </c>
      <c r="AF6" s="45"/>
      <c r="AG6" s="2">
        <v>10</v>
      </c>
      <c r="AH6" s="2">
        <v>10</v>
      </c>
      <c r="AI6" s="2">
        <v>10</v>
      </c>
      <c r="AJ6" s="2">
        <v>10</v>
      </c>
      <c r="AK6" s="2">
        <v>10</v>
      </c>
      <c r="AL6" s="2">
        <v>10</v>
      </c>
      <c r="AM6" s="2">
        <v>10</v>
      </c>
      <c r="AN6" s="2">
        <v>10</v>
      </c>
      <c r="AO6" s="2">
        <f t="shared" si="22"/>
        <v>10</v>
      </c>
      <c r="AP6" s="2">
        <v>10</v>
      </c>
      <c r="AQ6" s="2">
        <v>10</v>
      </c>
      <c r="AR6" s="2">
        <f t="shared" si="23"/>
        <v>10</v>
      </c>
      <c r="AS6" s="2">
        <f t="shared" si="24"/>
        <v>10</v>
      </c>
      <c r="AT6" s="2">
        <v>8.5</v>
      </c>
      <c r="AU6" s="2">
        <v>10</v>
      </c>
      <c r="AV6" s="2">
        <f t="shared" si="25"/>
        <v>9.25</v>
      </c>
      <c r="AW6" s="2">
        <v>9</v>
      </c>
      <c r="AX6" s="2">
        <v>10</v>
      </c>
      <c r="AY6" s="2">
        <f t="shared" si="26"/>
        <v>9.5</v>
      </c>
      <c r="AZ6" s="2">
        <f t="shared" si="27"/>
        <v>9.375</v>
      </c>
      <c r="BA6" s="2">
        <v>8.5</v>
      </c>
      <c r="BB6" s="2">
        <v>10</v>
      </c>
      <c r="BC6" s="2">
        <f t="shared" si="28"/>
        <v>9.25</v>
      </c>
      <c r="BD6" s="2">
        <v>9</v>
      </c>
      <c r="BE6" s="2">
        <v>10</v>
      </c>
      <c r="BF6" s="2">
        <f t="shared" si="29"/>
        <v>9.5</v>
      </c>
      <c r="BG6" s="2">
        <f t="shared" si="30"/>
        <v>9.375</v>
      </c>
      <c r="BH6" s="2">
        <v>8.5</v>
      </c>
      <c r="BI6" s="2">
        <v>10</v>
      </c>
      <c r="BJ6" s="2">
        <f t="shared" si="31"/>
        <v>9.25</v>
      </c>
      <c r="BK6" s="2">
        <v>9</v>
      </c>
      <c r="BL6" s="2">
        <v>10</v>
      </c>
      <c r="BM6" s="2">
        <f t="shared" si="32"/>
        <v>9.5</v>
      </c>
      <c r="BN6" s="2">
        <f t="shared" si="33"/>
        <v>9.375</v>
      </c>
      <c r="BO6" s="2">
        <v>8.5</v>
      </c>
      <c r="BP6" s="2">
        <v>10</v>
      </c>
      <c r="BQ6" s="2">
        <f t="shared" si="34"/>
        <v>9.25</v>
      </c>
      <c r="BR6" s="2">
        <v>9</v>
      </c>
      <c r="BS6" s="2">
        <v>10</v>
      </c>
      <c r="BT6" s="2">
        <f t="shared" si="35"/>
        <v>9.5</v>
      </c>
      <c r="BU6" s="2">
        <f t="shared" si="36"/>
        <v>9.375</v>
      </c>
      <c r="BV6" s="2">
        <v>8.5</v>
      </c>
      <c r="BW6" s="2">
        <v>9</v>
      </c>
      <c r="BX6" s="2">
        <f t="shared" si="37"/>
        <v>8.75</v>
      </c>
      <c r="BY6" s="2">
        <v>9</v>
      </c>
      <c r="BZ6" s="2">
        <v>10</v>
      </c>
      <c r="CA6" s="2">
        <f t="shared" si="38"/>
        <v>9.5</v>
      </c>
      <c r="CB6" s="2">
        <f t="shared" si="39"/>
        <v>9.125</v>
      </c>
      <c r="CC6" s="2">
        <v>7.5</v>
      </c>
      <c r="CD6" s="2">
        <v>9</v>
      </c>
      <c r="CE6" s="2">
        <f t="shared" si="40"/>
        <v>8.25</v>
      </c>
      <c r="CF6" s="2">
        <v>8.5</v>
      </c>
      <c r="CG6" s="2">
        <v>9</v>
      </c>
      <c r="CH6" s="2">
        <f t="shared" si="41"/>
        <v>8.75</v>
      </c>
      <c r="CI6" s="2">
        <f t="shared" si="42"/>
        <v>8.5</v>
      </c>
      <c r="CJ6" s="2">
        <v>7.5</v>
      </c>
      <c r="CK6" s="2">
        <v>9</v>
      </c>
      <c r="CL6" s="2">
        <f t="shared" si="43"/>
        <v>8.25</v>
      </c>
      <c r="CM6" s="2">
        <v>8.5</v>
      </c>
      <c r="CN6" s="2">
        <v>9</v>
      </c>
      <c r="CO6" s="2">
        <f t="shared" si="44"/>
        <v>8.75</v>
      </c>
      <c r="CP6" s="2">
        <f t="shared" si="45"/>
        <v>8.5</v>
      </c>
      <c r="CQ6" s="2">
        <v>7.5</v>
      </c>
      <c r="CR6" s="2">
        <v>9</v>
      </c>
      <c r="CS6" s="2">
        <v>8.5</v>
      </c>
      <c r="CT6" s="2">
        <v>9</v>
      </c>
      <c r="CU6" s="2">
        <f t="shared" si="46"/>
        <v>9.35</v>
      </c>
      <c r="CV6" s="2">
        <f t="shared" si="3"/>
        <v>10.6</v>
      </c>
      <c r="CW6" s="2">
        <f t="shared" si="47"/>
        <v>9.9749999999999996</v>
      </c>
      <c r="CX6" s="2">
        <f t="shared" si="4"/>
        <v>9.9499999999999993</v>
      </c>
      <c r="CY6" s="2">
        <f t="shared" si="5"/>
        <v>10.7</v>
      </c>
      <c r="CZ6" s="2">
        <f t="shared" si="48"/>
        <v>10.324999999999999</v>
      </c>
      <c r="DA6" s="2">
        <f t="shared" si="6"/>
        <v>0.9128709291752769</v>
      </c>
      <c r="DB6" s="2">
        <f t="shared" si="7"/>
        <v>0.5163977794943222</v>
      </c>
      <c r="DC6" s="2"/>
      <c r="DD6" s="2">
        <f t="shared" si="8"/>
        <v>0.55025246730730593</v>
      </c>
      <c r="DE6" s="2">
        <f t="shared" si="9"/>
        <v>0.48304589153964789</v>
      </c>
      <c r="DF6" s="4"/>
      <c r="DG6" s="4">
        <f>SLOPE(Sheet13!A6:J6,Sheet13!$A$2:$J$2)</f>
        <v>-0.13327601031814276</v>
      </c>
      <c r="DH6" s="4">
        <f>SLOPE(Sheet13!L6:U6,Sheet13!$L$2:$U$2)</f>
        <v>-6.9934078532530836E-2</v>
      </c>
      <c r="DI6" s="4"/>
      <c r="DJ6" s="4">
        <f>SLOPE(Sheet13!W6:AF6,Sheet13!$W$2:$AF$2)</f>
        <v>-7.867583834909718E-2</v>
      </c>
      <c r="DK6" s="4">
        <f>SLOPE(Sheet13!AH6:AQ6,Sheet13!$AH$2:$AQ$2)</f>
        <v>-6.1049011177987965E-2</v>
      </c>
      <c r="DL6" s="4"/>
      <c r="DM6" s="4">
        <f>INTERCEPT(Sheet13!A6:J6,Sheet13!$A$2:$J$2)</f>
        <v>9.8194325021496134</v>
      </c>
      <c r="DN6" s="4">
        <f>INTERCEPT(Sheet13!L6:U6,Sheet13!$L$2:$U$2)</f>
        <v>10.292347377472055</v>
      </c>
      <c r="DO6" s="4">
        <f>INTERCEPT(Sheet13!W6:AF6,Sheet13!$W$2:$AF$2)</f>
        <v>9.8288907996560635</v>
      </c>
      <c r="DP6" s="4">
        <f>INTERCEPT(Sheet13!AH6:AQ6,Sheet13!$AH$2:$AQ$2)</f>
        <v>10.30438521066208</v>
      </c>
      <c r="DQ6" s="4">
        <f>RSQ(Sheet13!A6:J6,Sheet13!$A$2:$J$2)</f>
        <v>0.82631126397248522</v>
      </c>
      <c r="DR6" s="4">
        <f>RSQ(Sheet13!L6:U6,Sheet13!$L$2:$U$2)</f>
        <v>0.71099646508073044</v>
      </c>
      <c r="DS6" s="4">
        <f>RSQ(Sheet13!W6:AF6,Sheet13!$W$2:$AF$2)</f>
        <v>0.79253275694778624</v>
      </c>
      <c r="DT6" s="4">
        <f>RSQ(Sheet13!AH6:AQ6,Sheet13!$AH$2:$AQ$2)</f>
        <v>0.61921139909102096</v>
      </c>
      <c r="DU6" s="4">
        <f>CORREL(Sheet13!A6:J6,Sheet13!$A$2:$J$2)</f>
        <v>-0.90901664669712479</v>
      </c>
      <c r="DV6" s="4">
        <f>CORREL(Sheet13!L6:U6,Sheet13!$L$2:$U$2)</f>
        <v>-0.84320606323764669</v>
      </c>
      <c r="DW6" s="4">
        <f>CORREL(Sheet13!W6:AF6,Sheet13!$W$2:$AF$2)</f>
        <v>-0.89024308868296542</v>
      </c>
      <c r="DX6" s="4">
        <f>CORREL(Sheet13!AH6:AQ6,Sheet13!$AH$2:$AQ$2)</f>
        <v>-0.78689986598742079</v>
      </c>
      <c r="DY6" s="4"/>
      <c r="DZ6" s="4"/>
      <c r="EA6" s="2">
        <v>10</v>
      </c>
      <c r="EB6" s="2">
        <v>10</v>
      </c>
      <c r="EC6" s="2">
        <f t="shared" si="49"/>
        <v>10</v>
      </c>
      <c r="ED6" s="2">
        <v>10</v>
      </c>
      <c r="EE6" s="2">
        <v>10</v>
      </c>
      <c r="EF6" s="2">
        <f t="shared" si="50"/>
        <v>10</v>
      </c>
      <c r="EG6" s="2">
        <f t="shared" si="51"/>
        <v>10</v>
      </c>
      <c r="EH6" s="2">
        <v>7.5</v>
      </c>
      <c r="EI6" s="2">
        <v>9</v>
      </c>
      <c r="EJ6" s="2">
        <f t="shared" si="52"/>
        <v>8.25</v>
      </c>
      <c r="EK6" s="2">
        <v>8.5</v>
      </c>
      <c r="EL6" s="44">
        <v>9</v>
      </c>
      <c r="EM6" s="2">
        <f t="shared" si="53"/>
        <v>8.75</v>
      </c>
      <c r="EN6" s="2">
        <f t="shared" si="54"/>
        <v>8.5</v>
      </c>
      <c r="EO6" s="4">
        <f t="shared" si="55"/>
        <v>-1.5</v>
      </c>
      <c r="EP6" s="57">
        <f t="shared" si="56"/>
        <v>0.25</v>
      </c>
      <c r="EQ6" s="45">
        <f t="shared" si="57"/>
        <v>0.25</v>
      </c>
      <c r="ER6" s="57">
        <f t="shared" si="58"/>
        <v>0.1</v>
      </c>
      <c r="ES6" s="45">
        <f t="shared" si="59"/>
        <v>0.1</v>
      </c>
      <c r="ET6" s="57">
        <f t="shared" si="60"/>
        <v>0.15</v>
      </c>
      <c r="EU6" s="45">
        <f t="shared" si="61"/>
        <v>0.15</v>
      </c>
      <c r="EV6" s="57">
        <f t="shared" si="62"/>
        <v>0.1</v>
      </c>
      <c r="EW6" s="45">
        <f t="shared" si="63"/>
        <v>0.1</v>
      </c>
    </row>
    <row r="7" spans="1:153" x14ac:dyDescent="0.3">
      <c r="A7" s="266">
        <v>2</v>
      </c>
      <c r="B7" s="266" t="s">
        <v>12</v>
      </c>
      <c r="C7" s="12">
        <v>1</v>
      </c>
      <c r="D7" s="12">
        <v>9.8800000000000008</v>
      </c>
      <c r="E7" s="12">
        <v>8.94</v>
      </c>
      <c r="F7" s="67"/>
      <c r="G7" s="48">
        <f t="shared" si="0"/>
        <v>9.514170040485842E-2</v>
      </c>
      <c r="H7" s="45">
        <f t="shared" si="10"/>
        <v>9.514170040485842E-2</v>
      </c>
      <c r="I7" s="221">
        <v>0.13900000000000001</v>
      </c>
      <c r="J7" s="29">
        <v>0.42099999999999999</v>
      </c>
      <c r="K7" s="211">
        <f>(0.634*I7)+0.108</f>
        <v>0.19612600000000002</v>
      </c>
      <c r="L7" s="49">
        <f t="shared" si="11"/>
        <v>0.37491399999999997</v>
      </c>
      <c r="M7" s="37">
        <f>_xlfn.STDEV.S($K$7,L7)</f>
        <v>0.12642220719478042</v>
      </c>
      <c r="N7" s="47">
        <f>L7-K7</f>
        <v>0.17878799999999995</v>
      </c>
      <c r="O7" s="65">
        <f>(L7+$K$7)/19</f>
        <v>3.0054736842105263E-2</v>
      </c>
      <c r="P7" s="65"/>
      <c r="Q7" s="48">
        <f t="shared" ref="Q7:Q28" si="64">L7-K7</f>
        <v>0.17878799999999995</v>
      </c>
      <c r="R7" s="45">
        <f t="shared" si="1"/>
        <v>0.17878799999999995</v>
      </c>
      <c r="S7" s="52">
        <v>7.8E-2</v>
      </c>
      <c r="T7" s="52">
        <v>0.10299999999999999</v>
      </c>
      <c r="U7" s="49">
        <f t="shared" si="13"/>
        <v>3.6292000000000005E-2</v>
      </c>
      <c r="V7" s="49">
        <f t="shared" si="13"/>
        <v>4.6641999999999989E-2</v>
      </c>
      <c r="W7" s="37">
        <f t="shared" si="14"/>
        <v>7.3185551852807682E-3</v>
      </c>
      <c r="X7" s="37">
        <f t="shared" si="15"/>
        <v>-1.0349999999999984E-2</v>
      </c>
      <c r="Y7" s="37">
        <f t="shared" si="16"/>
        <v>1.0349999999999984E-2</v>
      </c>
      <c r="Z7" s="37">
        <f t="shared" si="17"/>
        <v>4.3649473684210524E-3</v>
      </c>
      <c r="AA7" s="48">
        <f t="shared" si="2"/>
        <v>-1.2425128205128204</v>
      </c>
      <c r="AB7" s="45">
        <f t="shared" si="18"/>
        <v>-1.2425128205128204</v>
      </c>
      <c r="AC7" s="46">
        <f>$K$7/U7</f>
        <v>5.4041110988647638</v>
      </c>
      <c r="AD7" s="46">
        <f t="shared" si="20"/>
        <v>8.0381201492217329</v>
      </c>
      <c r="AE7" s="47">
        <f t="shared" si="21"/>
        <v>-1.0349999999999984E-2</v>
      </c>
      <c r="AF7" s="45"/>
      <c r="AG7" s="2">
        <v>7.5</v>
      </c>
      <c r="AH7" s="2">
        <v>9</v>
      </c>
      <c r="AI7" s="2">
        <v>7.5</v>
      </c>
      <c r="AJ7" s="2">
        <v>9</v>
      </c>
      <c r="AK7" s="2">
        <v>7.5</v>
      </c>
      <c r="AL7" s="2">
        <v>9</v>
      </c>
      <c r="AM7" s="2">
        <v>10</v>
      </c>
      <c r="AN7" s="2">
        <v>10</v>
      </c>
      <c r="AO7" s="2">
        <f t="shared" si="22"/>
        <v>10</v>
      </c>
      <c r="AP7" s="2">
        <v>8.5</v>
      </c>
      <c r="AQ7" s="2">
        <v>10</v>
      </c>
      <c r="AR7" s="2">
        <f t="shared" si="23"/>
        <v>9.25</v>
      </c>
      <c r="AS7" s="2">
        <f t="shared" si="24"/>
        <v>9.625</v>
      </c>
      <c r="AT7" s="2">
        <v>10</v>
      </c>
      <c r="AU7" s="2">
        <v>9</v>
      </c>
      <c r="AV7" s="2">
        <f t="shared" si="25"/>
        <v>9.5</v>
      </c>
      <c r="AW7" s="2">
        <v>10</v>
      </c>
      <c r="AX7" s="2">
        <v>9</v>
      </c>
      <c r="AY7" s="2">
        <f t="shared" si="26"/>
        <v>9.5</v>
      </c>
      <c r="AZ7" s="2">
        <f t="shared" si="27"/>
        <v>9.5</v>
      </c>
      <c r="BA7" s="2">
        <v>10</v>
      </c>
      <c r="BB7" s="2">
        <v>9</v>
      </c>
      <c r="BC7" s="2">
        <f t="shared" si="28"/>
        <v>9.5</v>
      </c>
      <c r="BD7" s="2">
        <v>10</v>
      </c>
      <c r="BE7" s="2">
        <v>9</v>
      </c>
      <c r="BF7" s="2">
        <f t="shared" si="29"/>
        <v>9.5</v>
      </c>
      <c r="BG7" s="2">
        <f t="shared" si="30"/>
        <v>9.5</v>
      </c>
      <c r="BH7" s="2">
        <v>10</v>
      </c>
      <c r="BI7" s="2">
        <v>10</v>
      </c>
      <c r="BJ7" s="2">
        <f t="shared" si="31"/>
        <v>10</v>
      </c>
      <c r="BK7" s="2">
        <v>9</v>
      </c>
      <c r="BL7" s="2">
        <v>10</v>
      </c>
      <c r="BM7" s="2">
        <f t="shared" si="32"/>
        <v>9.5</v>
      </c>
      <c r="BN7" s="2">
        <f t="shared" si="33"/>
        <v>9.75</v>
      </c>
      <c r="BO7" s="2">
        <v>10</v>
      </c>
      <c r="BP7" s="2">
        <v>10</v>
      </c>
      <c r="BQ7" s="2">
        <f t="shared" si="34"/>
        <v>10</v>
      </c>
      <c r="BR7" s="2">
        <v>9</v>
      </c>
      <c r="BS7" s="2">
        <v>10</v>
      </c>
      <c r="BT7" s="2">
        <f t="shared" si="35"/>
        <v>9.5</v>
      </c>
      <c r="BU7" s="2">
        <f t="shared" si="36"/>
        <v>9.75</v>
      </c>
      <c r="BV7" s="2">
        <v>7.5</v>
      </c>
      <c r="BW7" s="2">
        <v>9</v>
      </c>
      <c r="BX7" s="2">
        <f t="shared" si="37"/>
        <v>8.25</v>
      </c>
      <c r="BY7" s="2">
        <v>7</v>
      </c>
      <c r="BZ7" s="2">
        <v>9</v>
      </c>
      <c r="CA7" s="2">
        <f t="shared" si="38"/>
        <v>8</v>
      </c>
      <c r="CB7" s="2">
        <f t="shared" si="39"/>
        <v>8.125</v>
      </c>
      <c r="CC7" s="2">
        <v>7.5</v>
      </c>
      <c r="CD7" s="2">
        <v>9</v>
      </c>
      <c r="CE7" s="2">
        <f t="shared" si="40"/>
        <v>8.25</v>
      </c>
      <c r="CF7" s="2">
        <v>7</v>
      </c>
      <c r="CG7" s="2">
        <v>9</v>
      </c>
      <c r="CH7" s="2">
        <f t="shared" si="41"/>
        <v>8</v>
      </c>
      <c r="CI7" s="2">
        <f t="shared" si="42"/>
        <v>8.125</v>
      </c>
      <c r="CJ7" s="2">
        <v>7.5</v>
      </c>
      <c r="CK7" s="2">
        <v>9</v>
      </c>
      <c r="CL7" s="2">
        <f t="shared" si="43"/>
        <v>8.25</v>
      </c>
      <c r="CM7" s="2">
        <v>7</v>
      </c>
      <c r="CN7" s="2">
        <v>9</v>
      </c>
      <c r="CO7" s="2">
        <f t="shared" si="44"/>
        <v>8</v>
      </c>
      <c r="CP7" s="2">
        <f t="shared" si="45"/>
        <v>8.125</v>
      </c>
      <c r="CQ7" s="2">
        <v>7.5</v>
      </c>
      <c r="CR7" s="2">
        <v>9</v>
      </c>
      <c r="CS7" s="2">
        <v>7</v>
      </c>
      <c r="CT7" s="2">
        <v>9</v>
      </c>
      <c r="CU7" s="2">
        <f t="shared" si="46"/>
        <v>9.75</v>
      </c>
      <c r="CV7" s="2">
        <f t="shared" si="3"/>
        <v>10.3</v>
      </c>
      <c r="CW7" s="2">
        <f t="shared" si="47"/>
        <v>10.025</v>
      </c>
      <c r="CX7" s="2">
        <f t="shared" si="4"/>
        <v>9.1</v>
      </c>
      <c r="CY7" s="2">
        <f t="shared" si="5"/>
        <v>10.3</v>
      </c>
      <c r="CZ7" s="2">
        <f t="shared" si="48"/>
        <v>9.6999999999999993</v>
      </c>
      <c r="DA7" s="2">
        <f t="shared" si="6"/>
        <v>1.3176156917368247</v>
      </c>
      <c r="DB7" s="2">
        <f t="shared" si="7"/>
        <v>0.48304589153964789</v>
      </c>
      <c r="DC7" s="2"/>
      <c r="DD7" s="2">
        <f t="shared" si="8"/>
        <v>1.2516655570345734</v>
      </c>
      <c r="DE7" s="2">
        <f t="shared" si="9"/>
        <v>0.48304589153964789</v>
      </c>
      <c r="DF7" s="4"/>
      <c r="DG7" s="4">
        <f>SLOPE(Sheet13!A7:J7,Sheet13!$A$2:$J$2)</f>
        <v>-0.10389796503296074</v>
      </c>
      <c r="DH7" s="4">
        <f>SLOPE(Sheet13!L7:U7,Sheet13!$L$2:$U$2)</f>
        <v>-1.9203210088850672E-2</v>
      </c>
      <c r="DI7" s="4"/>
      <c r="DJ7" s="4">
        <f>SLOPE(Sheet13!W7:AF7,Sheet13!$W$2:$AF$2)</f>
        <v>-0.10977357408999713</v>
      </c>
      <c r="DK7" s="4">
        <f>SLOPE(Sheet13!AH7:AQ7,Sheet13!$AH$2:$AQ$2)</f>
        <v>-1.9203210088850672E-2</v>
      </c>
      <c r="DL7" s="4"/>
      <c r="DM7" s="4">
        <f>INTERCEPT(Sheet13!A7:J7,Sheet13!$A$2:$J$2)</f>
        <v>9.7785898538263112</v>
      </c>
      <c r="DN7" s="4">
        <f>INTERCEPT(Sheet13!L7:U7,Sheet13!$L$2:$U$2)</f>
        <v>9.4901117798796228</v>
      </c>
      <c r="DO7" s="4">
        <f>INTERCEPT(Sheet13!W7:AF7,Sheet13!$W$2:$AF$2)</f>
        <v>9.2867583834909713</v>
      </c>
      <c r="DP7" s="4">
        <f>INTERCEPT(Sheet13!AH7:AQ7,Sheet13!$AH$2:$AQ$2)</f>
        <v>9.4901117798796228</v>
      </c>
      <c r="DQ7" s="4">
        <f>RSQ(Sheet13!A7:J7,Sheet13!$A$2:$J$2)</f>
        <v>0.24104327887646892</v>
      </c>
      <c r="DR7" s="4">
        <f>RSQ(Sheet13!L7:U7,Sheet13!$L$2:$U$2)</f>
        <v>6.1267384569190245E-2</v>
      </c>
      <c r="DS7" s="4">
        <f>RSQ(Sheet13!W7:AF7,Sheet13!$W$2:$AF$2)</f>
        <v>0.29817928281183614</v>
      </c>
      <c r="DT7" s="4">
        <f>RSQ(Sheet13!AH7:AQ7,Sheet13!$AH$2:$AQ$2)</f>
        <v>6.1267384569190245E-2</v>
      </c>
      <c r="DU7" s="4">
        <f>CORREL(Sheet13!A7:J7,Sheet13!$A$2:$J$2)</f>
        <v>-0.49096158594789158</v>
      </c>
      <c r="DV7" s="4">
        <f>CORREL(Sheet13!L7:U7,Sheet13!$L$2:$U$2)</f>
        <v>-0.24752249305707602</v>
      </c>
      <c r="DW7" s="4">
        <f>CORREL(Sheet13!W7:AF7,Sheet13!$W$2:$AF$2)</f>
        <v>-0.5460579482178024</v>
      </c>
      <c r="DX7" s="4">
        <f>CORREL(Sheet13!AH7:AQ7,Sheet13!$AH$2:$AQ$2)</f>
        <v>-0.24752249305707602</v>
      </c>
      <c r="DY7" s="4"/>
      <c r="DZ7" s="4"/>
      <c r="EA7" s="2">
        <v>7.5</v>
      </c>
      <c r="EB7" s="2">
        <v>9</v>
      </c>
      <c r="EC7" s="2">
        <f t="shared" si="49"/>
        <v>8.25</v>
      </c>
      <c r="ED7" s="2">
        <v>7.5</v>
      </c>
      <c r="EE7" s="2">
        <v>9</v>
      </c>
      <c r="EF7" s="2">
        <f t="shared" si="50"/>
        <v>8.25</v>
      </c>
      <c r="EG7" s="2">
        <f t="shared" si="51"/>
        <v>8.25</v>
      </c>
      <c r="EH7" s="2">
        <v>7.5</v>
      </c>
      <c r="EI7" s="2">
        <v>9</v>
      </c>
      <c r="EJ7" s="2">
        <f t="shared" si="52"/>
        <v>8.25</v>
      </c>
      <c r="EK7" s="2">
        <v>7</v>
      </c>
      <c r="EL7" s="44">
        <v>9</v>
      </c>
      <c r="EM7" s="2">
        <f t="shared" si="53"/>
        <v>8</v>
      </c>
      <c r="EN7" s="2">
        <f t="shared" si="54"/>
        <v>8.125</v>
      </c>
      <c r="EO7" s="4">
        <f t="shared" si="55"/>
        <v>-0.125</v>
      </c>
      <c r="EP7" s="57">
        <f t="shared" si="56"/>
        <v>0</v>
      </c>
      <c r="EQ7" s="45">
        <f t="shared" si="57"/>
        <v>0</v>
      </c>
      <c r="ER7" s="57">
        <f t="shared" si="58"/>
        <v>0</v>
      </c>
      <c r="ES7" s="45">
        <f t="shared" si="59"/>
        <v>0</v>
      </c>
      <c r="ET7" s="57">
        <f t="shared" si="60"/>
        <v>6.6666666666666666E-2</v>
      </c>
      <c r="EU7" s="45">
        <f t="shared" si="61"/>
        <v>6.6666666666666666E-2</v>
      </c>
      <c r="EV7" s="57">
        <f t="shared" si="62"/>
        <v>0</v>
      </c>
      <c r="EW7" s="45">
        <f t="shared" si="63"/>
        <v>0</v>
      </c>
    </row>
    <row r="8" spans="1:153" x14ac:dyDescent="0.3">
      <c r="A8" s="267"/>
      <c r="B8" s="267"/>
      <c r="C8" s="12">
        <v>2</v>
      </c>
      <c r="D8" s="12">
        <v>9.5399999999999991</v>
      </c>
      <c r="E8" s="12">
        <v>8.82</v>
      </c>
      <c r="F8" s="67"/>
      <c r="G8" s="48">
        <f t="shared" si="0"/>
        <v>7.5471698113207433E-2</v>
      </c>
      <c r="H8" s="45">
        <f t="shared" si="10"/>
        <v>7.5471698113207433E-2</v>
      </c>
      <c r="I8" s="222"/>
      <c r="J8" s="29">
        <v>1.2999999999999999E-2</v>
      </c>
      <c r="K8" s="211"/>
      <c r="L8" s="49">
        <f t="shared" si="11"/>
        <v>0.116242</v>
      </c>
      <c r="M8" s="37">
        <f>_xlfn.STDEV.S($K$7,L8)</f>
        <v>5.6486518108306148E-2</v>
      </c>
      <c r="N8" s="47">
        <f>L8-K7</f>
        <v>-7.9884000000000024E-2</v>
      </c>
      <c r="O8" s="65">
        <f t="shared" ref="O8:O9" si="65">(L8+$K$7)/19</f>
        <v>1.644042105263158E-2</v>
      </c>
      <c r="P8" s="65"/>
      <c r="Q8" s="48">
        <f>L8-K7</f>
        <v>-7.9884000000000024E-2</v>
      </c>
      <c r="R8" s="45">
        <f t="shared" si="1"/>
        <v>-7.9884000000000024E-2</v>
      </c>
      <c r="S8" s="52">
        <v>0.112</v>
      </c>
      <c r="T8" s="52">
        <v>5.1999999999999998E-2</v>
      </c>
      <c r="U8" s="49">
        <f t="shared" si="13"/>
        <v>5.0367999999999996E-2</v>
      </c>
      <c r="V8" s="49">
        <f t="shared" si="13"/>
        <v>2.5527999999999999E-2</v>
      </c>
      <c r="W8" s="37">
        <f t="shared" si="14"/>
        <v>1.7564532444673858E-2</v>
      </c>
      <c r="X8" s="37">
        <f t="shared" si="15"/>
        <v>2.4839999999999997E-2</v>
      </c>
      <c r="Y8" s="37">
        <f t="shared" si="16"/>
        <v>-2.4839999999999997E-2</v>
      </c>
      <c r="Z8" s="37">
        <f t="shared" si="17"/>
        <v>3.9945263157894735E-3</v>
      </c>
      <c r="AA8" s="48">
        <f t="shared" si="2"/>
        <v>-0.35228571428571426</v>
      </c>
      <c r="AB8" s="45">
        <f t="shared" si="18"/>
        <v>-0.35228571428571426</v>
      </c>
      <c r="AC8" s="46">
        <f t="shared" ref="AC8:AC9" si="66">$K$7/U8</f>
        <v>3.8938611817026691</v>
      </c>
      <c r="AD8" s="46">
        <f t="shared" si="20"/>
        <v>4.553509871513632</v>
      </c>
      <c r="AE8" s="47">
        <f t="shared" si="21"/>
        <v>2.4839999999999997E-2</v>
      </c>
      <c r="AF8" s="45"/>
      <c r="AG8" s="2">
        <v>7.5</v>
      </c>
      <c r="AH8" s="2">
        <v>9</v>
      </c>
      <c r="AI8" s="2">
        <v>7</v>
      </c>
      <c r="AJ8" s="2">
        <v>9</v>
      </c>
      <c r="AK8" s="2">
        <v>7.5</v>
      </c>
      <c r="AL8" s="2">
        <v>9</v>
      </c>
      <c r="AM8" s="2">
        <v>8.5</v>
      </c>
      <c r="AN8" s="2">
        <v>10</v>
      </c>
      <c r="AO8" s="2">
        <f t="shared" si="22"/>
        <v>9.25</v>
      </c>
      <c r="AP8" s="2">
        <v>9</v>
      </c>
      <c r="AQ8" s="2">
        <v>10</v>
      </c>
      <c r="AR8" s="2">
        <f t="shared" si="23"/>
        <v>9.5</v>
      </c>
      <c r="AS8" s="2">
        <f t="shared" si="24"/>
        <v>9.375</v>
      </c>
      <c r="AT8" s="2">
        <v>8.5</v>
      </c>
      <c r="AU8" s="2">
        <v>9</v>
      </c>
      <c r="AV8" s="2">
        <f t="shared" si="25"/>
        <v>8.75</v>
      </c>
      <c r="AW8" s="2">
        <v>10</v>
      </c>
      <c r="AX8" s="2">
        <v>9</v>
      </c>
      <c r="AY8" s="2">
        <f t="shared" si="26"/>
        <v>9.5</v>
      </c>
      <c r="AZ8" s="2">
        <f t="shared" si="27"/>
        <v>9.125</v>
      </c>
      <c r="BA8" s="2">
        <v>8.5</v>
      </c>
      <c r="BB8" s="2">
        <v>9</v>
      </c>
      <c r="BC8" s="2">
        <f t="shared" si="28"/>
        <v>8.75</v>
      </c>
      <c r="BD8" s="2">
        <v>9</v>
      </c>
      <c r="BE8" s="2">
        <v>9</v>
      </c>
      <c r="BF8" s="2">
        <f t="shared" si="29"/>
        <v>9</v>
      </c>
      <c r="BG8" s="2">
        <f t="shared" si="30"/>
        <v>8.875</v>
      </c>
      <c r="BH8" s="2">
        <v>8</v>
      </c>
      <c r="BI8" s="2">
        <v>10</v>
      </c>
      <c r="BJ8" s="2">
        <f t="shared" si="31"/>
        <v>9</v>
      </c>
      <c r="BK8" s="2">
        <v>9</v>
      </c>
      <c r="BL8" s="2">
        <v>10</v>
      </c>
      <c r="BM8" s="2">
        <f t="shared" si="32"/>
        <v>9.5</v>
      </c>
      <c r="BN8" s="2">
        <f t="shared" si="33"/>
        <v>9.25</v>
      </c>
      <c r="BO8" s="2">
        <v>8</v>
      </c>
      <c r="BP8" s="2">
        <v>10</v>
      </c>
      <c r="BQ8" s="2">
        <f t="shared" si="34"/>
        <v>9</v>
      </c>
      <c r="BR8" s="2">
        <v>9</v>
      </c>
      <c r="BS8" s="2">
        <v>10</v>
      </c>
      <c r="BT8" s="2">
        <f t="shared" si="35"/>
        <v>9.5</v>
      </c>
      <c r="BU8" s="2">
        <f t="shared" si="36"/>
        <v>9.25</v>
      </c>
      <c r="BV8" s="2">
        <v>8</v>
      </c>
      <c r="BW8" s="2">
        <v>9</v>
      </c>
      <c r="BX8" s="2">
        <f t="shared" si="37"/>
        <v>8.5</v>
      </c>
      <c r="BY8" s="2">
        <v>8</v>
      </c>
      <c r="BZ8" s="2">
        <v>9</v>
      </c>
      <c r="CA8" s="2">
        <f t="shared" si="38"/>
        <v>8.5</v>
      </c>
      <c r="CB8" s="2">
        <f t="shared" si="39"/>
        <v>8.5</v>
      </c>
      <c r="CC8" s="2">
        <v>8</v>
      </c>
      <c r="CD8" s="2">
        <v>9</v>
      </c>
      <c r="CE8" s="2">
        <f t="shared" si="40"/>
        <v>8.5</v>
      </c>
      <c r="CF8" s="2">
        <v>8</v>
      </c>
      <c r="CG8" s="2">
        <v>9</v>
      </c>
      <c r="CH8" s="2">
        <f t="shared" si="41"/>
        <v>8.5</v>
      </c>
      <c r="CI8" s="2">
        <f t="shared" si="42"/>
        <v>8.5</v>
      </c>
      <c r="CJ8" s="2">
        <v>8</v>
      </c>
      <c r="CK8" s="2">
        <v>9</v>
      </c>
      <c r="CL8" s="2">
        <f t="shared" si="43"/>
        <v>8.5</v>
      </c>
      <c r="CM8" s="2">
        <v>8</v>
      </c>
      <c r="CN8" s="2">
        <v>9</v>
      </c>
      <c r="CO8" s="2">
        <f t="shared" si="44"/>
        <v>8.5</v>
      </c>
      <c r="CP8" s="2">
        <f t="shared" si="45"/>
        <v>8.5</v>
      </c>
      <c r="CQ8" s="2">
        <v>7</v>
      </c>
      <c r="CR8" s="2">
        <v>9</v>
      </c>
      <c r="CS8" s="2">
        <v>7.5</v>
      </c>
      <c r="CT8" s="2">
        <v>9</v>
      </c>
      <c r="CU8" s="2">
        <f t="shared" si="46"/>
        <v>8.75</v>
      </c>
      <c r="CV8" s="2">
        <f t="shared" si="3"/>
        <v>10.3</v>
      </c>
      <c r="CW8" s="2">
        <f t="shared" si="47"/>
        <v>9.5250000000000004</v>
      </c>
      <c r="CX8" s="2">
        <f t="shared" si="4"/>
        <v>9.4</v>
      </c>
      <c r="CY8" s="2">
        <f t="shared" si="5"/>
        <v>10.3</v>
      </c>
      <c r="CZ8" s="2">
        <f t="shared" si="48"/>
        <v>9.8500000000000014</v>
      </c>
      <c r="DA8" s="2">
        <f t="shared" si="6"/>
        <v>0.55025246730730593</v>
      </c>
      <c r="DB8" s="2">
        <f t="shared" si="7"/>
        <v>0.48304589153964789</v>
      </c>
      <c r="DC8" s="2"/>
      <c r="DD8" s="2">
        <f t="shared" si="8"/>
        <v>0.81649658092772603</v>
      </c>
      <c r="DE8" s="2">
        <f t="shared" si="9"/>
        <v>0.48304589153964789</v>
      </c>
      <c r="DF8" s="4"/>
      <c r="DG8" s="4">
        <f>SLOPE(Sheet13!A8:J8,Sheet13!$A$2:$J$2)</f>
        <v>-1.8773287474921182E-2</v>
      </c>
      <c r="DH8" s="4">
        <f>SLOPE(Sheet13!L8:U8,Sheet13!$L$2:$U$2)</f>
        <v>-1.9203210088850672E-2</v>
      </c>
      <c r="DI8" s="4"/>
      <c r="DJ8" s="4">
        <f>SLOPE(Sheet13!W8:AF8,Sheet13!$W$2:$AF$2)</f>
        <v>-5.4456864431069077E-2</v>
      </c>
      <c r="DK8" s="4">
        <f>SLOPE(Sheet13!AH8:AQ8,Sheet13!$AH$2:$AQ$2)</f>
        <v>-1.9203210088850672E-2</v>
      </c>
      <c r="DL8" s="4"/>
      <c r="DM8" s="4">
        <f>INTERCEPT(Sheet13!A8:J8,Sheet13!$A$2:$J$2)</f>
        <v>8.1358555460017197</v>
      </c>
      <c r="DN8" s="4">
        <f>INTERCEPT(Sheet13!L8:U8,Sheet13!$L$2:$U$2)</f>
        <v>9.4901117798796228</v>
      </c>
      <c r="DO8" s="4">
        <f>INTERCEPT(Sheet13!W8:AF8,Sheet13!$W$2:$AF$2)</f>
        <v>9.0391229578675834</v>
      </c>
      <c r="DP8" s="4">
        <f>INTERCEPT(Sheet13!AH8:AQ8,Sheet13!$AH$2:$AQ$2)</f>
        <v>9.4901117798796228</v>
      </c>
      <c r="DQ8" s="4">
        <f>RSQ(Sheet13!A8:J8,Sheet13!$A$2:$J$2)</f>
        <v>4.5124782737883937E-2</v>
      </c>
      <c r="DR8" s="4">
        <f>RSQ(Sheet13!L8:U8,Sheet13!$L$2:$U$2)</f>
        <v>6.1267384569190245E-2</v>
      </c>
      <c r="DS8" s="4">
        <f>RSQ(Sheet13!W8:AF8,Sheet13!$W$2:$AF$2)</f>
        <v>0.17244673736505206</v>
      </c>
      <c r="DT8" s="4">
        <f>RSQ(Sheet13!AH8:AQ8,Sheet13!$AH$2:$AQ$2)</f>
        <v>6.1267384569190245E-2</v>
      </c>
      <c r="DU8" s="4">
        <f>CORREL(Sheet13!A8:J8,Sheet13!$A$2:$J$2)</f>
        <v>-0.21242594647990615</v>
      </c>
      <c r="DV8" s="4">
        <f>CORREL(Sheet13!L8:U8,Sheet13!$L$2:$U$2)</f>
        <v>-0.24752249305707602</v>
      </c>
      <c r="DW8" s="4">
        <f>CORREL(Sheet13!W8:AF8,Sheet13!$W$2:$AF$2)</f>
        <v>-0.41526706751806369</v>
      </c>
      <c r="DX8" s="4">
        <f>CORREL(Sheet13!AH8:AQ8,Sheet13!$AH$2:$AQ$2)</f>
        <v>-0.24752249305707602</v>
      </c>
      <c r="DY8" s="4"/>
      <c r="DZ8" s="4"/>
      <c r="EA8" s="2">
        <v>7</v>
      </c>
      <c r="EB8" s="2">
        <v>9</v>
      </c>
      <c r="EC8" s="2">
        <f t="shared" si="49"/>
        <v>8</v>
      </c>
      <c r="ED8" s="2">
        <v>7.5</v>
      </c>
      <c r="EE8" s="2">
        <v>9</v>
      </c>
      <c r="EF8" s="2">
        <f t="shared" si="50"/>
        <v>8.25</v>
      </c>
      <c r="EG8" s="2">
        <f t="shared" si="51"/>
        <v>8.125</v>
      </c>
      <c r="EH8" s="2">
        <v>7</v>
      </c>
      <c r="EI8" s="2">
        <v>9</v>
      </c>
      <c r="EJ8" s="2">
        <f t="shared" si="52"/>
        <v>8</v>
      </c>
      <c r="EK8" s="2">
        <v>7.5</v>
      </c>
      <c r="EL8" s="44">
        <v>9</v>
      </c>
      <c r="EM8" s="2">
        <f t="shared" si="53"/>
        <v>8.25</v>
      </c>
      <c r="EN8" s="2">
        <f t="shared" si="54"/>
        <v>8.125</v>
      </c>
      <c r="EO8" s="4">
        <f t="shared" si="55"/>
        <v>0</v>
      </c>
      <c r="EP8" s="57">
        <f t="shared" si="56"/>
        <v>0</v>
      </c>
      <c r="EQ8" s="45">
        <f t="shared" si="57"/>
        <v>0</v>
      </c>
      <c r="ER8" s="57">
        <f t="shared" si="58"/>
        <v>0</v>
      </c>
      <c r="ES8" s="45">
        <f t="shared" si="59"/>
        <v>0</v>
      </c>
      <c r="ET8" s="57">
        <f>(ED8-EK8)/ED8</f>
        <v>0</v>
      </c>
      <c r="EU8" s="45">
        <f t="shared" si="61"/>
        <v>0</v>
      </c>
      <c r="EV8" s="57">
        <f t="shared" si="62"/>
        <v>0</v>
      </c>
      <c r="EW8" s="45">
        <f t="shared" si="63"/>
        <v>0</v>
      </c>
    </row>
    <row r="9" spans="1:153" x14ac:dyDescent="0.3">
      <c r="A9" s="268"/>
      <c r="B9" s="268"/>
      <c r="C9" s="12">
        <v>3</v>
      </c>
      <c r="D9" s="12">
        <v>9.07</v>
      </c>
      <c r="E9" s="12">
        <v>8.76</v>
      </c>
      <c r="F9" s="67"/>
      <c r="G9" s="48">
        <f t="shared" si="0"/>
        <v>3.4178610804851212E-2</v>
      </c>
      <c r="H9" s="45">
        <f t="shared" si="10"/>
        <v>3.4178610804851212E-2</v>
      </c>
      <c r="I9" s="223"/>
      <c r="J9" s="29">
        <v>6.9000000000000006E-2</v>
      </c>
      <c r="K9" s="211"/>
      <c r="L9" s="49">
        <f t="shared" si="11"/>
        <v>0.15174599999999999</v>
      </c>
      <c r="M9" s="37">
        <f t="shared" ref="M9" si="67">_xlfn.STDEV.S($K$7,L9)</f>
        <v>3.1381398949059107E-2</v>
      </c>
      <c r="N9" s="47">
        <f>L9-K7</f>
        <v>-4.4380000000000031E-2</v>
      </c>
      <c r="O9" s="65">
        <f t="shared" si="65"/>
        <v>1.8309052631578948E-2</v>
      </c>
      <c r="P9" s="65"/>
      <c r="Q9" s="48">
        <f>L9-K7</f>
        <v>-4.4380000000000031E-2</v>
      </c>
      <c r="R9" s="45">
        <f t="shared" si="1"/>
        <v>-4.4380000000000031E-2</v>
      </c>
      <c r="S9" s="52">
        <v>7.9000000000000001E-2</v>
      </c>
      <c r="T9" s="52">
        <v>0.1</v>
      </c>
      <c r="U9" s="49">
        <f t="shared" si="13"/>
        <v>3.6706000000000003E-2</v>
      </c>
      <c r="V9" s="49">
        <f t="shared" si="13"/>
        <v>4.5399999999999996E-2</v>
      </c>
      <c r="W9" s="37">
        <f t="shared" si="14"/>
        <v>6.1475863556358394E-3</v>
      </c>
      <c r="X9" s="37">
        <f t="shared" si="15"/>
        <v>-8.6939999999999934E-3</v>
      </c>
      <c r="Y9" s="37">
        <f t="shared" si="16"/>
        <v>8.6939999999999934E-3</v>
      </c>
      <c r="Z9" s="37">
        <f t="shared" si="17"/>
        <v>4.3213684210526319E-3</v>
      </c>
      <c r="AA9" s="48">
        <f t="shared" si="2"/>
        <v>-1.1868227848101267</v>
      </c>
      <c r="AB9" s="45">
        <f t="shared" si="18"/>
        <v>-1.1868227848101267</v>
      </c>
      <c r="AC9" s="46">
        <f t="shared" si="66"/>
        <v>5.3431591565411649</v>
      </c>
      <c r="AD9" s="46">
        <f t="shared" si="20"/>
        <v>3.3424229074889871</v>
      </c>
      <c r="AE9" s="47">
        <f t="shared" si="21"/>
        <v>-8.6939999999999934E-3</v>
      </c>
      <c r="AF9" s="45"/>
      <c r="AG9" s="2">
        <v>7.5</v>
      </c>
      <c r="AH9" s="2">
        <v>9</v>
      </c>
      <c r="AI9" s="2">
        <v>7.5</v>
      </c>
      <c r="AJ9" s="2">
        <v>9</v>
      </c>
      <c r="AK9" s="2">
        <v>7</v>
      </c>
      <c r="AL9" s="2">
        <v>9</v>
      </c>
      <c r="AM9" s="2">
        <v>9</v>
      </c>
      <c r="AN9" s="2">
        <v>10</v>
      </c>
      <c r="AO9" s="2">
        <f t="shared" si="22"/>
        <v>9.5</v>
      </c>
      <c r="AP9" s="2">
        <v>8.5</v>
      </c>
      <c r="AQ9" s="2">
        <v>10</v>
      </c>
      <c r="AR9" s="2">
        <f t="shared" si="23"/>
        <v>9.25</v>
      </c>
      <c r="AS9" s="2">
        <f t="shared" si="24"/>
        <v>9.375</v>
      </c>
      <c r="AT9" s="2">
        <v>9</v>
      </c>
      <c r="AU9" s="2">
        <v>9</v>
      </c>
      <c r="AV9" s="2">
        <f t="shared" si="25"/>
        <v>9</v>
      </c>
      <c r="AW9" s="2">
        <v>10</v>
      </c>
      <c r="AX9" s="2">
        <v>9</v>
      </c>
      <c r="AY9" s="2">
        <f t="shared" si="26"/>
        <v>9.5</v>
      </c>
      <c r="AZ9" s="2">
        <f t="shared" si="27"/>
        <v>9.25</v>
      </c>
      <c r="BA9" s="2">
        <v>9</v>
      </c>
      <c r="BB9" s="2">
        <v>9</v>
      </c>
      <c r="BC9" s="2">
        <f t="shared" si="28"/>
        <v>9</v>
      </c>
      <c r="BD9" s="2">
        <v>10</v>
      </c>
      <c r="BE9" s="2">
        <v>9</v>
      </c>
      <c r="BF9" s="2">
        <f t="shared" si="29"/>
        <v>9.5</v>
      </c>
      <c r="BG9" s="2">
        <f t="shared" si="30"/>
        <v>9.25</v>
      </c>
      <c r="BH9" s="2">
        <v>8</v>
      </c>
      <c r="BI9" s="2">
        <v>10</v>
      </c>
      <c r="BJ9" s="2">
        <f t="shared" si="31"/>
        <v>9</v>
      </c>
      <c r="BK9" s="2">
        <v>10</v>
      </c>
      <c r="BL9" s="2">
        <v>10</v>
      </c>
      <c r="BM9" s="2">
        <f t="shared" si="32"/>
        <v>10</v>
      </c>
      <c r="BN9" s="2">
        <f t="shared" si="33"/>
        <v>9.5</v>
      </c>
      <c r="BO9" s="2">
        <v>8</v>
      </c>
      <c r="BP9" s="2">
        <v>10</v>
      </c>
      <c r="BQ9" s="2">
        <f t="shared" si="34"/>
        <v>9</v>
      </c>
      <c r="BR9" s="2">
        <v>10</v>
      </c>
      <c r="BS9" s="2">
        <v>10</v>
      </c>
      <c r="BT9" s="2">
        <f t="shared" si="35"/>
        <v>10</v>
      </c>
      <c r="BU9" s="2">
        <f t="shared" si="36"/>
        <v>9.5</v>
      </c>
      <c r="BV9" s="2">
        <v>8</v>
      </c>
      <c r="BW9" s="2">
        <v>9</v>
      </c>
      <c r="BX9" s="2">
        <f t="shared" si="37"/>
        <v>8.5</v>
      </c>
      <c r="BY9" s="2">
        <v>7.5</v>
      </c>
      <c r="BZ9" s="2">
        <v>8</v>
      </c>
      <c r="CA9" s="2">
        <f t="shared" si="38"/>
        <v>7.75</v>
      </c>
      <c r="CB9" s="2">
        <f t="shared" si="39"/>
        <v>8.125</v>
      </c>
      <c r="CC9" s="2">
        <v>7.5</v>
      </c>
      <c r="CD9" s="2">
        <v>9</v>
      </c>
      <c r="CE9" s="2">
        <f t="shared" si="40"/>
        <v>8.25</v>
      </c>
      <c r="CF9" s="2">
        <v>7.5</v>
      </c>
      <c r="CG9" s="2">
        <v>8</v>
      </c>
      <c r="CH9" s="2">
        <f t="shared" si="41"/>
        <v>7.75</v>
      </c>
      <c r="CI9" s="2">
        <f t="shared" si="42"/>
        <v>8</v>
      </c>
      <c r="CJ9" s="2">
        <v>7.5</v>
      </c>
      <c r="CK9" s="2">
        <v>9</v>
      </c>
      <c r="CL9" s="2">
        <f t="shared" si="43"/>
        <v>8.25</v>
      </c>
      <c r="CM9" s="2">
        <v>7.5</v>
      </c>
      <c r="CN9" s="2">
        <v>8</v>
      </c>
      <c r="CO9" s="2">
        <f t="shared" si="44"/>
        <v>7.75</v>
      </c>
      <c r="CP9" s="2">
        <f t="shared" si="45"/>
        <v>8</v>
      </c>
      <c r="CQ9" s="2">
        <v>7.5</v>
      </c>
      <c r="CR9" s="2">
        <v>9</v>
      </c>
      <c r="CS9" s="2">
        <v>7</v>
      </c>
      <c r="CT9" s="2">
        <v>8</v>
      </c>
      <c r="CU9" s="2">
        <f t="shared" si="46"/>
        <v>8.9</v>
      </c>
      <c r="CV9" s="2">
        <f t="shared" si="3"/>
        <v>10.3</v>
      </c>
      <c r="CW9" s="2">
        <f t="shared" si="47"/>
        <v>9.6000000000000014</v>
      </c>
      <c r="CX9" s="2">
        <f t="shared" si="4"/>
        <v>9.5</v>
      </c>
      <c r="CY9" s="2">
        <f t="shared" si="5"/>
        <v>9.9</v>
      </c>
      <c r="CZ9" s="2">
        <f t="shared" si="48"/>
        <v>9.6999999999999993</v>
      </c>
      <c r="DA9" s="2">
        <f t="shared" si="6"/>
        <v>0.65828058860438321</v>
      </c>
      <c r="DB9" s="2">
        <f t="shared" si="7"/>
        <v>0.48304589153964789</v>
      </c>
      <c r="DC9" s="2"/>
      <c r="DD9" s="2">
        <f t="shared" si="8"/>
        <v>1.35400640077266</v>
      </c>
      <c r="DE9" s="2">
        <f t="shared" si="9"/>
        <v>0.87559503577091313</v>
      </c>
      <c r="DF9" s="4"/>
      <c r="DG9" s="4">
        <f>SLOPE(Sheet13!A9:J9,Sheet13!$A$2:$J$2)</f>
        <v>-5.8469475494411005E-2</v>
      </c>
      <c r="DH9" s="4">
        <f>SLOPE(Sheet13!L9:U9,Sheet13!$L$2:$U$2)</f>
        <v>-1.9203210088850672E-2</v>
      </c>
      <c r="DI9" s="4"/>
      <c r="DJ9" s="4">
        <f>SLOPE(Sheet13!W9:AF9,Sheet13!$W$2:$AF$2)</f>
        <v>-7.3086844368013756E-2</v>
      </c>
      <c r="DK9" s="4">
        <f>SLOPE(Sheet13!AH9:AQ9,Sheet13!$AH$2:$AQ$2)</f>
        <v>-8.9137288621381497E-2</v>
      </c>
      <c r="DL9" s="4"/>
      <c r="DM9" s="4">
        <f>INTERCEPT(Sheet13!A9:J9,Sheet13!$A$2:$J$2)</f>
        <v>8.6788478073946678</v>
      </c>
      <c r="DN9" s="4">
        <f>INTERCEPT(Sheet13!L9:U9,Sheet13!$L$2:$U$2)</f>
        <v>9.4901117798796228</v>
      </c>
      <c r="DO9" s="4">
        <f>INTERCEPT(Sheet13!W9:AF9,Sheet13!$W$2:$AF$2)</f>
        <v>9.2235597592433365</v>
      </c>
      <c r="DP9" s="4">
        <f>INTERCEPT(Sheet13!AH9:AQ9,Sheet13!$AH$2:$AQ$2)</f>
        <v>9.7824591573516777</v>
      </c>
      <c r="DQ9" s="4">
        <f>RSQ(Sheet13!A9:J9,Sheet13!$A$2:$J$2)</f>
        <v>0.30584033335538069</v>
      </c>
      <c r="DR9" s="4">
        <f>RSQ(Sheet13!L9:U9,Sheet13!$L$2:$U$2)</f>
        <v>6.1267384569190245E-2</v>
      </c>
      <c r="DS9" s="4">
        <f>RSQ(Sheet13!W9:AF9,Sheet13!$W$2:$AF$2)</f>
        <v>0.11295239584147584</v>
      </c>
      <c r="DT9" s="4">
        <f>RSQ(Sheet13!AH9:AQ9,Sheet13!$AH$2:$AQ$2)</f>
        <v>0.40176372117753117</v>
      </c>
      <c r="DU9" s="4">
        <f>CORREL(Sheet13!A9:J9,Sheet13!$A$2:$J$2)</f>
        <v>-0.5530283296137557</v>
      </c>
      <c r="DV9" s="4">
        <f>CORREL(Sheet13!L9:U9,Sheet13!$L$2:$U$2)</f>
        <v>-0.24752249305707602</v>
      </c>
      <c r="DW9" s="4">
        <f>CORREL(Sheet13!W9:AF9,Sheet13!$W$2:$AF$2)</f>
        <v>-0.33608391190516068</v>
      </c>
      <c r="DX9" s="4">
        <f>CORREL(Sheet13!AH9:AQ9,Sheet13!$AH$2:$AQ$2)</f>
        <v>-0.63384834241128307</v>
      </c>
      <c r="DY9" s="4"/>
      <c r="DZ9" s="4"/>
      <c r="EA9" s="2">
        <v>7.5</v>
      </c>
      <c r="EB9" s="2">
        <v>9</v>
      </c>
      <c r="EC9" s="2">
        <f t="shared" si="49"/>
        <v>8.25</v>
      </c>
      <c r="ED9" s="2">
        <v>7</v>
      </c>
      <c r="EE9" s="2">
        <v>9</v>
      </c>
      <c r="EF9" s="2">
        <f t="shared" si="50"/>
        <v>8</v>
      </c>
      <c r="EG9" s="2">
        <f t="shared" si="51"/>
        <v>8.125</v>
      </c>
      <c r="EH9" s="2">
        <v>7.5</v>
      </c>
      <c r="EI9" s="2">
        <v>9</v>
      </c>
      <c r="EJ9" s="2">
        <f t="shared" si="52"/>
        <v>8.25</v>
      </c>
      <c r="EK9" s="2">
        <v>7</v>
      </c>
      <c r="EL9" s="44">
        <v>8</v>
      </c>
      <c r="EM9" s="2">
        <f t="shared" si="53"/>
        <v>7.5</v>
      </c>
      <c r="EN9" s="2">
        <f t="shared" si="54"/>
        <v>7.875</v>
      </c>
      <c r="EO9" s="4">
        <f t="shared" si="55"/>
        <v>-0.25</v>
      </c>
      <c r="EP9" s="57">
        <f t="shared" si="56"/>
        <v>0</v>
      </c>
      <c r="EQ9" s="45">
        <f t="shared" si="57"/>
        <v>0</v>
      </c>
      <c r="ER9" s="57">
        <f t="shared" si="58"/>
        <v>0</v>
      </c>
      <c r="ES9" s="45">
        <f t="shared" si="59"/>
        <v>0</v>
      </c>
      <c r="ET9" s="57">
        <f t="shared" si="60"/>
        <v>0</v>
      </c>
      <c r="EU9" s="45">
        <f t="shared" si="61"/>
        <v>0</v>
      </c>
      <c r="EV9" s="57">
        <f t="shared" si="62"/>
        <v>0.1111111111111111</v>
      </c>
      <c r="EW9" s="45">
        <f t="shared" si="63"/>
        <v>0.1111111111111111</v>
      </c>
    </row>
    <row r="10" spans="1:153" x14ac:dyDescent="0.3">
      <c r="A10" s="257">
        <v>3</v>
      </c>
      <c r="B10" s="257" t="s">
        <v>13</v>
      </c>
      <c r="C10" s="14">
        <v>1</v>
      </c>
      <c r="D10" s="14">
        <v>10.17</v>
      </c>
      <c r="E10" s="14">
        <v>8.64</v>
      </c>
      <c r="F10" s="68"/>
      <c r="G10" s="48">
        <f t="shared" si="0"/>
        <v>0.15044247787610612</v>
      </c>
      <c r="H10" s="45">
        <f t="shared" si="10"/>
        <v>0.15044247787610612</v>
      </c>
      <c r="I10" s="224">
        <v>0.42799999999999999</v>
      </c>
      <c r="J10" s="30">
        <v>0.158</v>
      </c>
      <c r="K10" s="211">
        <f>(0.634*I10)+0.108</f>
        <v>0.37935199999999997</v>
      </c>
      <c r="L10" s="49">
        <f t="shared" si="11"/>
        <v>0.208172</v>
      </c>
      <c r="M10" s="37">
        <f>_xlfn.STDEV.S($K$10,L10)</f>
        <v>0.12104253880351319</v>
      </c>
      <c r="N10" s="47">
        <f>L10-$K$10</f>
        <v>-0.17117999999999997</v>
      </c>
      <c r="O10" s="65">
        <f>(L10+$K$10)/19</f>
        <v>3.092231578947368E-2</v>
      </c>
      <c r="P10" s="65"/>
      <c r="Q10" s="48">
        <f>L10-K10</f>
        <v>-0.17117999999999997</v>
      </c>
      <c r="R10" s="45">
        <f t="shared" si="1"/>
        <v>-0.17117999999999997</v>
      </c>
      <c r="S10" s="53">
        <v>0.111</v>
      </c>
      <c r="T10" s="53">
        <v>0.11</v>
      </c>
      <c r="U10" s="49">
        <f t="shared" si="13"/>
        <v>4.9953999999999998E-2</v>
      </c>
      <c r="V10" s="49">
        <f t="shared" si="13"/>
        <v>4.9540000000000001E-2</v>
      </c>
      <c r="W10" s="37">
        <f t="shared" si="14"/>
        <v>2.9274220741122906E-4</v>
      </c>
      <c r="X10" s="37">
        <f t="shared" si="15"/>
        <v>4.139999999999977E-4</v>
      </c>
      <c r="Y10" s="37">
        <f t="shared" si="16"/>
        <v>-4.139999999999977E-4</v>
      </c>
      <c r="Z10" s="37">
        <f t="shared" si="17"/>
        <v>5.2365263157894736E-3</v>
      </c>
      <c r="AA10" s="48">
        <f t="shared" si="2"/>
        <v>-0.87999099099099098</v>
      </c>
      <c r="AB10" s="45">
        <f t="shared" si="18"/>
        <v>-0.87999099099099098</v>
      </c>
      <c r="AC10" s="46">
        <f>$K$10/U10</f>
        <v>7.5940265043840327</v>
      </c>
      <c r="AD10" s="46">
        <f t="shared" si="20"/>
        <v>4.2020993136859106</v>
      </c>
      <c r="AE10" s="47">
        <f t="shared" si="21"/>
        <v>4.139999999999977E-4</v>
      </c>
      <c r="AF10" s="45"/>
      <c r="AG10" s="2">
        <v>7</v>
      </c>
      <c r="AH10" s="2">
        <v>9</v>
      </c>
      <c r="AI10" s="2">
        <v>7</v>
      </c>
      <c r="AJ10" s="2">
        <v>9</v>
      </c>
      <c r="AK10" s="2">
        <v>7</v>
      </c>
      <c r="AL10" s="2">
        <v>9</v>
      </c>
      <c r="AM10" s="3">
        <v>9</v>
      </c>
      <c r="AN10" s="2">
        <v>10</v>
      </c>
      <c r="AO10" s="2">
        <f t="shared" si="22"/>
        <v>9.5</v>
      </c>
      <c r="AP10" s="3">
        <v>10</v>
      </c>
      <c r="AQ10" s="2">
        <v>10</v>
      </c>
      <c r="AR10" s="2">
        <f t="shared" si="23"/>
        <v>10</v>
      </c>
      <c r="AS10" s="2">
        <f t="shared" si="24"/>
        <v>9.75</v>
      </c>
      <c r="AT10" s="3">
        <v>9</v>
      </c>
      <c r="AU10" s="2">
        <v>9</v>
      </c>
      <c r="AV10" s="2">
        <f t="shared" si="25"/>
        <v>9</v>
      </c>
      <c r="AW10" s="3">
        <v>10</v>
      </c>
      <c r="AX10" s="2">
        <v>9</v>
      </c>
      <c r="AY10" s="2">
        <f t="shared" si="26"/>
        <v>9.5</v>
      </c>
      <c r="AZ10" s="2">
        <f t="shared" si="27"/>
        <v>9.25</v>
      </c>
      <c r="BA10" s="3">
        <v>9</v>
      </c>
      <c r="BB10" s="2">
        <v>9</v>
      </c>
      <c r="BC10" s="2">
        <f t="shared" si="28"/>
        <v>9</v>
      </c>
      <c r="BD10" s="3">
        <v>10</v>
      </c>
      <c r="BE10" s="2">
        <v>9</v>
      </c>
      <c r="BF10" s="2">
        <f t="shared" si="29"/>
        <v>9.5</v>
      </c>
      <c r="BG10" s="2">
        <f t="shared" si="30"/>
        <v>9.25</v>
      </c>
      <c r="BH10" s="3">
        <v>7.5</v>
      </c>
      <c r="BI10" s="2">
        <v>10</v>
      </c>
      <c r="BJ10" s="2">
        <f t="shared" si="31"/>
        <v>8.75</v>
      </c>
      <c r="BK10" s="3">
        <v>9</v>
      </c>
      <c r="BL10" s="2">
        <v>10</v>
      </c>
      <c r="BM10" s="2">
        <f t="shared" si="32"/>
        <v>9.5</v>
      </c>
      <c r="BN10" s="2">
        <f t="shared" si="33"/>
        <v>9.125</v>
      </c>
      <c r="BO10" s="3">
        <v>7.5</v>
      </c>
      <c r="BP10" s="2">
        <v>10</v>
      </c>
      <c r="BQ10" s="2">
        <f t="shared" si="34"/>
        <v>8.75</v>
      </c>
      <c r="BR10" s="3">
        <v>9</v>
      </c>
      <c r="BS10" s="2">
        <v>10</v>
      </c>
      <c r="BT10" s="2">
        <f t="shared" si="35"/>
        <v>9.5</v>
      </c>
      <c r="BU10" s="2">
        <f t="shared" si="36"/>
        <v>9.125</v>
      </c>
      <c r="BV10" s="3">
        <v>6</v>
      </c>
      <c r="BW10" s="2">
        <v>8</v>
      </c>
      <c r="BX10" s="2">
        <f t="shared" si="37"/>
        <v>7</v>
      </c>
      <c r="BY10" s="3">
        <v>5</v>
      </c>
      <c r="BZ10" s="2">
        <v>8</v>
      </c>
      <c r="CA10" s="2">
        <f t="shared" si="38"/>
        <v>6.5</v>
      </c>
      <c r="CB10" s="2">
        <f t="shared" si="39"/>
        <v>6.75</v>
      </c>
      <c r="CC10" s="3">
        <v>6</v>
      </c>
      <c r="CD10" s="2">
        <v>8</v>
      </c>
      <c r="CE10" s="2">
        <f t="shared" si="40"/>
        <v>7</v>
      </c>
      <c r="CF10" s="3">
        <v>5</v>
      </c>
      <c r="CG10" s="2">
        <v>8</v>
      </c>
      <c r="CH10" s="2">
        <f t="shared" si="41"/>
        <v>6.5</v>
      </c>
      <c r="CI10" s="2">
        <f t="shared" si="42"/>
        <v>6.75</v>
      </c>
      <c r="CJ10" s="3">
        <v>6</v>
      </c>
      <c r="CK10" s="2">
        <v>8</v>
      </c>
      <c r="CL10" s="2">
        <f t="shared" si="43"/>
        <v>7</v>
      </c>
      <c r="CM10" s="3">
        <v>5</v>
      </c>
      <c r="CN10" s="2">
        <v>8</v>
      </c>
      <c r="CO10" s="2">
        <f t="shared" si="44"/>
        <v>6.5</v>
      </c>
      <c r="CP10" s="2">
        <f t="shared" si="45"/>
        <v>6.75</v>
      </c>
      <c r="CQ10" s="3">
        <v>6</v>
      </c>
      <c r="CR10" s="2">
        <v>8</v>
      </c>
      <c r="CS10" s="3">
        <v>5</v>
      </c>
      <c r="CT10" s="2">
        <v>8</v>
      </c>
      <c r="CU10" s="2">
        <f t="shared" si="46"/>
        <v>8.0500000000000007</v>
      </c>
      <c r="CV10" s="2">
        <f t="shared" si="3"/>
        <v>9.9</v>
      </c>
      <c r="CW10" s="2">
        <f t="shared" si="47"/>
        <v>8.9750000000000014</v>
      </c>
      <c r="CX10" s="2">
        <f t="shared" si="4"/>
        <v>8.4</v>
      </c>
      <c r="CY10" s="2">
        <f t="shared" si="5"/>
        <v>9.9</v>
      </c>
      <c r="CZ10" s="2">
        <f t="shared" si="48"/>
        <v>9.15</v>
      </c>
      <c r="DA10" s="2">
        <f t="shared" si="6"/>
        <v>1.3165611772087675</v>
      </c>
      <c r="DB10" s="2">
        <f t="shared" si="7"/>
        <v>0.87559503577091313</v>
      </c>
      <c r="DC10" s="2"/>
      <c r="DD10" s="2">
        <f t="shared" si="8"/>
        <v>2.3213980461973533</v>
      </c>
      <c r="DE10" s="2">
        <f t="shared" si="9"/>
        <v>0.87559503577091313</v>
      </c>
      <c r="DF10" s="4"/>
      <c r="DG10" s="4">
        <f>SLOPE(Sheet13!A10:J10,Sheet13!$A$2:$J$2)</f>
        <v>-0.15391229578675839</v>
      </c>
      <c r="DH10" s="4">
        <f>SLOPE(Sheet13!L10:U10,Sheet13!$L$2:$U$2)</f>
        <v>-8.9137288621381497E-2</v>
      </c>
      <c r="DI10" s="4"/>
      <c r="DJ10" s="4">
        <f>SLOPE(Sheet13!W10:AF10,Sheet13!$W$2:$AF$2)</f>
        <v>-0.26511894525652052</v>
      </c>
      <c r="DK10" s="4">
        <f>SLOPE(Sheet13!AH10:AQ10,Sheet13!$AH$2:$AQ$2)</f>
        <v>-8.9137288621381497E-2</v>
      </c>
      <c r="DL10" s="4"/>
      <c r="DM10" s="4">
        <f>INTERCEPT(Sheet13!A10:J10,Sheet13!$A$2:$J$2)</f>
        <v>8.8237317282889087</v>
      </c>
      <c r="DN10" s="4">
        <f>INTERCEPT(Sheet13!L10:U10,Sheet13!$L$2:$U$2)</f>
        <v>9.7824591573516777</v>
      </c>
      <c r="DO10" s="4">
        <f>INTERCEPT(Sheet13!W10:AF10,Sheet13!$W$2:$AF$2)</f>
        <v>10.124677558039554</v>
      </c>
      <c r="DP10" s="4">
        <f>INTERCEPT(Sheet13!AH10:AQ10,Sheet13!$AH$2:$AQ$2)</f>
        <v>9.7824591573516777</v>
      </c>
      <c r="DQ10" s="4">
        <f>RSQ(Sheet13!A10:J10,Sheet13!$A$2:$J$2)</f>
        <v>0.52981347972749515</v>
      </c>
      <c r="DR10" s="4">
        <f>RSQ(Sheet13!L10:U10,Sheet13!$L$2:$U$2)</f>
        <v>0.40176372117753117</v>
      </c>
      <c r="DS10" s="4">
        <f>RSQ(Sheet13!W10:AF10,Sheet13!$W$2:$AF$2)</f>
        <v>0.50563922548924012</v>
      </c>
      <c r="DT10" s="4">
        <f>RSQ(Sheet13!AH10:AQ10,Sheet13!$AH$2:$AQ$2)</f>
        <v>0.40176372117753117</v>
      </c>
      <c r="DU10" s="4">
        <f>CORREL(Sheet13!A10:J10,Sheet13!$A$2:$J$2)</f>
        <v>-0.72788287500633986</v>
      </c>
      <c r="DV10" s="4">
        <f>CORREL(Sheet13!L10:U10,Sheet13!$L$2:$U$2)</f>
        <v>-0.63384834241128307</v>
      </c>
      <c r="DW10" s="4">
        <f>CORREL(Sheet13!W10:AF10,Sheet13!$W$2:$AF$2)</f>
        <v>-0.71108313542738455</v>
      </c>
      <c r="DX10" s="4">
        <f>CORREL(Sheet13!AH10:AQ10,Sheet13!$AH$2:$AQ$2)</f>
        <v>-0.63384834241128307</v>
      </c>
      <c r="DY10" s="4"/>
      <c r="DZ10" s="4"/>
      <c r="EA10" s="2">
        <v>7</v>
      </c>
      <c r="EB10" s="2">
        <v>9</v>
      </c>
      <c r="EC10" s="2">
        <f t="shared" si="49"/>
        <v>8</v>
      </c>
      <c r="ED10" s="2">
        <v>7</v>
      </c>
      <c r="EE10" s="2">
        <v>9</v>
      </c>
      <c r="EF10" s="2">
        <f t="shared" si="50"/>
        <v>8</v>
      </c>
      <c r="EG10" s="2">
        <f t="shared" si="51"/>
        <v>8</v>
      </c>
      <c r="EH10" s="3">
        <v>6</v>
      </c>
      <c r="EI10" s="2">
        <v>8</v>
      </c>
      <c r="EJ10" s="2">
        <f t="shared" si="52"/>
        <v>7</v>
      </c>
      <c r="EK10" s="3">
        <v>5</v>
      </c>
      <c r="EL10" s="44">
        <v>8</v>
      </c>
      <c r="EM10" s="2">
        <f t="shared" si="53"/>
        <v>6.5</v>
      </c>
      <c r="EN10" s="2">
        <f t="shared" si="54"/>
        <v>6.75</v>
      </c>
      <c r="EO10" s="4">
        <f t="shared" si="55"/>
        <v>-1.25</v>
      </c>
      <c r="EP10" s="57">
        <f t="shared" si="56"/>
        <v>0.14285714285714285</v>
      </c>
      <c r="EQ10" s="45">
        <f t="shared" si="57"/>
        <v>0.14285714285714285</v>
      </c>
      <c r="ER10" s="57">
        <f t="shared" si="58"/>
        <v>0.1111111111111111</v>
      </c>
      <c r="ES10" s="45">
        <f t="shared" si="59"/>
        <v>0.1111111111111111</v>
      </c>
      <c r="ET10" s="57">
        <f t="shared" si="60"/>
        <v>0.2857142857142857</v>
      </c>
      <c r="EU10" s="45">
        <f t="shared" si="61"/>
        <v>0.2857142857142857</v>
      </c>
      <c r="EV10" s="57">
        <f t="shared" si="62"/>
        <v>0.1111111111111111</v>
      </c>
      <c r="EW10" s="45">
        <f t="shared" si="63"/>
        <v>0.1111111111111111</v>
      </c>
    </row>
    <row r="11" spans="1:153" x14ac:dyDescent="0.3">
      <c r="A11" s="258"/>
      <c r="B11" s="258"/>
      <c r="C11" s="14">
        <v>2</v>
      </c>
      <c r="D11" s="14">
        <v>9.7100000000000009</v>
      </c>
      <c r="E11" s="14">
        <v>8.85</v>
      </c>
      <c r="F11" s="68"/>
      <c r="G11" s="48">
        <f t="shared" si="0"/>
        <v>8.8568486096807536E-2</v>
      </c>
      <c r="H11" s="45">
        <f t="shared" si="10"/>
        <v>8.8568486096807536E-2</v>
      </c>
      <c r="I11" s="225"/>
      <c r="J11" s="30">
        <v>0.104</v>
      </c>
      <c r="K11" s="211"/>
      <c r="L11" s="49">
        <f t="shared" si="11"/>
        <v>0.17393599999999998</v>
      </c>
      <c r="M11" s="37">
        <f>_xlfn.STDEV.S($K$10,L11)</f>
        <v>0.14525104656421575</v>
      </c>
      <c r="N11" s="47">
        <f t="shared" ref="N11:N12" si="68">L11-$K$10</f>
        <v>-0.20541599999999999</v>
      </c>
      <c r="O11" s="65">
        <f>(L11+$K$10)/19</f>
        <v>2.912042105263158E-2</v>
      </c>
      <c r="P11" s="65"/>
      <c r="Q11" s="48">
        <f>L11-K10</f>
        <v>-0.20541599999999999</v>
      </c>
      <c r="R11" s="45">
        <f t="shared" si="1"/>
        <v>-0.20541599999999999</v>
      </c>
      <c r="S11" s="53">
        <v>0.121</v>
      </c>
      <c r="T11" s="53">
        <v>0.13</v>
      </c>
      <c r="U11" s="49">
        <f t="shared" si="13"/>
        <v>5.4093999999999989E-2</v>
      </c>
      <c r="V11" s="49">
        <f t="shared" si="13"/>
        <v>5.7819999999999996E-2</v>
      </c>
      <c r="W11" s="37">
        <f t="shared" si="14"/>
        <v>2.6346798667010811E-3</v>
      </c>
      <c r="X11" s="37">
        <f t="shared" si="15"/>
        <v>-3.7260000000000071E-3</v>
      </c>
      <c r="Y11" s="37">
        <f t="shared" si="16"/>
        <v>3.7260000000000071E-3</v>
      </c>
      <c r="Z11" s="37">
        <f t="shared" si="17"/>
        <v>5.8902105263157886E-3</v>
      </c>
      <c r="AA11" s="48">
        <f t="shared" si="2"/>
        <v>-0.95338016528925618</v>
      </c>
      <c r="AB11" s="45">
        <f t="shared" si="18"/>
        <v>-0.95338016528925618</v>
      </c>
      <c r="AC11" s="46">
        <f t="shared" ref="AC11:AC12" si="69">$K$10/U11</f>
        <v>7.0128295189854706</v>
      </c>
      <c r="AD11" s="46">
        <f t="shared" si="20"/>
        <v>3.0082324455205809</v>
      </c>
      <c r="AE11" s="47">
        <f t="shared" si="21"/>
        <v>-3.7260000000000071E-3</v>
      </c>
      <c r="AF11" s="45"/>
      <c r="AG11" s="2">
        <v>7</v>
      </c>
      <c r="AH11" s="2">
        <v>9</v>
      </c>
      <c r="AI11" s="2">
        <v>7</v>
      </c>
      <c r="AJ11" s="2">
        <v>9</v>
      </c>
      <c r="AK11" s="2">
        <v>7</v>
      </c>
      <c r="AL11" s="2">
        <v>9</v>
      </c>
      <c r="AM11" s="2">
        <v>10</v>
      </c>
      <c r="AN11" s="2">
        <v>10</v>
      </c>
      <c r="AO11" s="2">
        <f t="shared" si="22"/>
        <v>10</v>
      </c>
      <c r="AP11" s="2">
        <v>10</v>
      </c>
      <c r="AQ11" s="2">
        <v>10</v>
      </c>
      <c r="AR11" s="2">
        <f t="shared" si="23"/>
        <v>10</v>
      </c>
      <c r="AS11" s="2">
        <f t="shared" si="24"/>
        <v>10</v>
      </c>
      <c r="AT11" s="2">
        <v>10</v>
      </c>
      <c r="AU11" s="2">
        <v>9</v>
      </c>
      <c r="AV11" s="2">
        <f t="shared" si="25"/>
        <v>9.5</v>
      </c>
      <c r="AW11" s="2">
        <v>10</v>
      </c>
      <c r="AX11" s="2">
        <v>9</v>
      </c>
      <c r="AY11" s="2">
        <f t="shared" si="26"/>
        <v>9.5</v>
      </c>
      <c r="AZ11" s="2">
        <f t="shared" si="27"/>
        <v>9.5</v>
      </c>
      <c r="BA11" s="2">
        <v>10</v>
      </c>
      <c r="BB11" s="2">
        <v>9</v>
      </c>
      <c r="BC11" s="2">
        <f t="shared" si="28"/>
        <v>9.5</v>
      </c>
      <c r="BD11" s="2">
        <v>10</v>
      </c>
      <c r="BE11" s="2">
        <v>9</v>
      </c>
      <c r="BF11" s="2">
        <f t="shared" si="29"/>
        <v>9.5</v>
      </c>
      <c r="BG11" s="2">
        <f t="shared" si="30"/>
        <v>9.5</v>
      </c>
      <c r="BH11" s="2">
        <v>8.5</v>
      </c>
      <c r="BI11" s="2">
        <v>10</v>
      </c>
      <c r="BJ11" s="2">
        <f t="shared" si="31"/>
        <v>9.25</v>
      </c>
      <c r="BK11" s="2">
        <v>8.5</v>
      </c>
      <c r="BL11" s="2">
        <v>10</v>
      </c>
      <c r="BM11" s="2">
        <f t="shared" si="32"/>
        <v>9.25</v>
      </c>
      <c r="BN11" s="2">
        <f t="shared" si="33"/>
        <v>9.25</v>
      </c>
      <c r="BO11" s="2">
        <v>8.5</v>
      </c>
      <c r="BP11" s="2">
        <v>10</v>
      </c>
      <c r="BQ11" s="2">
        <f t="shared" si="34"/>
        <v>9.25</v>
      </c>
      <c r="BR11" s="2">
        <v>8.5</v>
      </c>
      <c r="BS11" s="2">
        <v>10</v>
      </c>
      <c r="BT11" s="2">
        <f t="shared" si="35"/>
        <v>9.25</v>
      </c>
      <c r="BU11" s="2">
        <f t="shared" si="36"/>
        <v>9.25</v>
      </c>
      <c r="BV11" s="2">
        <v>7.5</v>
      </c>
      <c r="BW11" s="2">
        <v>9</v>
      </c>
      <c r="BX11" s="2">
        <f t="shared" si="37"/>
        <v>8.25</v>
      </c>
      <c r="BY11" s="2">
        <v>7.5</v>
      </c>
      <c r="BZ11" s="2">
        <v>8.5</v>
      </c>
      <c r="CA11" s="2">
        <f t="shared" si="38"/>
        <v>8</v>
      </c>
      <c r="CB11" s="2">
        <f t="shared" si="39"/>
        <v>8.125</v>
      </c>
      <c r="CC11" s="2">
        <v>5</v>
      </c>
      <c r="CD11" s="2">
        <v>9</v>
      </c>
      <c r="CE11" s="2">
        <f t="shared" si="40"/>
        <v>7</v>
      </c>
      <c r="CF11" s="2">
        <v>5.5</v>
      </c>
      <c r="CG11" s="2">
        <v>8.5</v>
      </c>
      <c r="CH11" s="2">
        <f t="shared" si="41"/>
        <v>7</v>
      </c>
      <c r="CI11" s="2">
        <f t="shared" si="42"/>
        <v>7</v>
      </c>
      <c r="CJ11" s="2">
        <v>5</v>
      </c>
      <c r="CK11" s="2">
        <v>9</v>
      </c>
      <c r="CL11" s="2">
        <f t="shared" si="43"/>
        <v>7</v>
      </c>
      <c r="CM11" s="2">
        <v>5.5</v>
      </c>
      <c r="CN11" s="2">
        <v>8.5</v>
      </c>
      <c r="CO11" s="2">
        <f t="shared" si="44"/>
        <v>7</v>
      </c>
      <c r="CP11" s="2">
        <f t="shared" si="45"/>
        <v>7</v>
      </c>
      <c r="CQ11" s="2">
        <v>5</v>
      </c>
      <c r="CR11" s="2">
        <v>9</v>
      </c>
      <c r="CS11" s="2">
        <v>5.5</v>
      </c>
      <c r="CT11" s="2">
        <v>8.5</v>
      </c>
      <c r="CU11" s="2">
        <f t="shared" si="46"/>
        <v>8.5</v>
      </c>
      <c r="CV11" s="2">
        <f t="shared" si="3"/>
        <v>10.3</v>
      </c>
      <c r="CW11" s="2">
        <f t="shared" si="47"/>
        <v>9.4</v>
      </c>
      <c r="CX11" s="2">
        <f t="shared" si="4"/>
        <v>8.65</v>
      </c>
      <c r="CY11" s="2">
        <f t="shared" si="5"/>
        <v>10.1</v>
      </c>
      <c r="CZ11" s="2">
        <f t="shared" si="48"/>
        <v>9.375</v>
      </c>
      <c r="DA11" s="2">
        <f t="shared" si="6"/>
        <v>2.0956303745333202</v>
      </c>
      <c r="DB11" s="2">
        <f t="shared" si="7"/>
        <v>0.48304589153964789</v>
      </c>
      <c r="DC11" s="2"/>
      <c r="DD11" s="2">
        <f t="shared" si="8"/>
        <v>1.8885620632287066</v>
      </c>
      <c r="DE11" s="2">
        <f t="shared" si="9"/>
        <v>0.65828058860438321</v>
      </c>
      <c r="DF11" s="4"/>
      <c r="DG11" s="4">
        <f>SLOPE(Sheet13!A11:J11,Sheet13!$A$2:$J$2)</f>
        <v>-0.24319289194611637</v>
      </c>
      <c r="DH11" s="4">
        <f>SLOPE(Sheet13!L11:U11,Sheet13!$L$2:$U$2)</f>
        <v>-1.9203210088850672E-2</v>
      </c>
      <c r="DI11" s="4"/>
      <c r="DJ11" s="4">
        <f>SLOPE(Sheet13!W11:AF11,Sheet13!$W$2:$AF$2)</f>
        <v>-0.2126683863571224</v>
      </c>
      <c r="DK11" s="4">
        <f>SLOPE(Sheet13!AH11:AQ11,Sheet13!$AH$2:$AQ$2)</f>
        <v>-5.4170249355116079E-2</v>
      </c>
      <c r="DL11" s="4"/>
      <c r="DM11" s="4">
        <f>INTERCEPT(Sheet13!A11:J11,Sheet13!$A$2:$J$2)</f>
        <v>10.057609630266553</v>
      </c>
      <c r="DN11" s="4">
        <f>INTERCEPT(Sheet13!L11:U11,Sheet13!$L$2:$U$2)</f>
        <v>9.4901117798796228</v>
      </c>
      <c r="DO11" s="4">
        <f>INTERCEPT(Sheet13!W11:AF11,Sheet13!$W$2:$AF$2)</f>
        <v>9.9054170249355113</v>
      </c>
      <c r="DP11" s="4">
        <f>INTERCEPT(Sheet13!AH11:AQ11,Sheet13!$AH$2:$AQ$2)</f>
        <v>9.6362854686156485</v>
      </c>
      <c r="DQ11" s="4">
        <f>RSQ(Sheet13!A11:J11,Sheet13!$A$2:$J$2)</f>
        <v>0.52207253337452186</v>
      </c>
      <c r="DR11" s="4">
        <f>RSQ(Sheet13!L11:U11,Sheet13!$L$2:$U$2)</f>
        <v>6.1267384569190245E-2</v>
      </c>
      <c r="DS11" s="4">
        <f>RSQ(Sheet13!W11:AF11,Sheet13!$W$2:$AF$2)</f>
        <v>0.49158860647035801</v>
      </c>
      <c r="DT11" s="4">
        <f>RSQ(Sheet13!AH11:AQ11,Sheet13!$AH$2:$AQ$2)</f>
        <v>0.26251736225940864</v>
      </c>
      <c r="DU11" s="4">
        <f>CORREL(Sheet13!A11:J11,Sheet13!$A$2:$J$2)</f>
        <v>-0.72254586939136378</v>
      </c>
      <c r="DV11" s="4">
        <f>CORREL(Sheet13!L11:U11,Sheet13!$L$2:$U$2)</f>
        <v>-0.24752249305707602</v>
      </c>
      <c r="DW11" s="4">
        <f>CORREL(Sheet13!W11:AF11,Sheet13!$W$2:$AF$2)</f>
        <v>-0.70113380069025177</v>
      </c>
      <c r="DX11" s="4">
        <f>CORREL(Sheet13!AH11:AQ11,Sheet13!$AH$2:$AQ$2)</f>
        <v>-0.51236448184803829</v>
      </c>
      <c r="DY11" s="4"/>
      <c r="DZ11" s="4"/>
      <c r="EA11" s="2">
        <v>7</v>
      </c>
      <c r="EB11" s="2">
        <v>9</v>
      </c>
      <c r="EC11" s="2">
        <f t="shared" si="49"/>
        <v>8</v>
      </c>
      <c r="ED11" s="2">
        <v>7</v>
      </c>
      <c r="EE11" s="2">
        <v>9</v>
      </c>
      <c r="EF11" s="2">
        <f t="shared" si="50"/>
        <v>8</v>
      </c>
      <c r="EG11" s="2">
        <f t="shared" si="51"/>
        <v>8</v>
      </c>
      <c r="EH11" s="2">
        <v>5</v>
      </c>
      <c r="EI11" s="2">
        <v>9</v>
      </c>
      <c r="EJ11" s="2">
        <f t="shared" si="52"/>
        <v>7</v>
      </c>
      <c r="EK11" s="2">
        <v>5.5</v>
      </c>
      <c r="EL11" s="44">
        <v>8.5</v>
      </c>
      <c r="EM11" s="2">
        <f t="shared" si="53"/>
        <v>7</v>
      </c>
      <c r="EN11" s="2">
        <f t="shared" si="54"/>
        <v>7</v>
      </c>
      <c r="EO11" s="4">
        <f t="shared" si="55"/>
        <v>-1</v>
      </c>
      <c r="EP11" s="57">
        <f t="shared" si="56"/>
        <v>0.2857142857142857</v>
      </c>
      <c r="EQ11" s="45">
        <f t="shared" si="57"/>
        <v>0.2857142857142857</v>
      </c>
      <c r="ER11" s="57">
        <f t="shared" si="58"/>
        <v>0</v>
      </c>
      <c r="ES11" s="45">
        <f t="shared" si="59"/>
        <v>0</v>
      </c>
      <c r="ET11" s="57">
        <f t="shared" si="60"/>
        <v>0.21428571428571427</v>
      </c>
      <c r="EU11" s="45">
        <f t="shared" si="61"/>
        <v>0.21428571428571427</v>
      </c>
      <c r="EV11" s="57">
        <f t="shared" si="62"/>
        <v>5.5555555555555552E-2</v>
      </c>
      <c r="EW11" s="45">
        <f t="shared" si="63"/>
        <v>5.5555555555555552E-2</v>
      </c>
    </row>
    <row r="12" spans="1:153" x14ac:dyDescent="0.3">
      <c r="A12" s="259"/>
      <c r="B12" s="259"/>
      <c r="C12" s="14">
        <v>3</v>
      </c>
      <c r="D12" s="14">
        <v>9.73</v>
      </c>
      <c r="E12" s="14">
        <v>8.6300000000000008</v>
      </c>
      <c r="F12" s="68"/>
      <c r="G12" s="48">
        <f t="shared" si="0"/>
        <v>0.11305241521068855</v>
      </c>
      <c r="H12" s="45">
        <f t="shared" si="10"/>
        <v>0.11305241521068855</v>
      </c>
      <c r="I12" s="226"/>
      <c r="J12" s="30">
        <v>5.0999999999999997E-2</v>
      </c>
      <c r="K12" s="211"/>
      <c r="L12" s="49">
        <f t="shared" si="11"/>
        <v>0.14033400000000001</v>
      </c>
      <c r="M12" s="37">
        <f>_xlfn.STDEV.S($K$10,L12)</f>
        <v>0.1690112486256462</v>
      </c>
      <c r="N12" s="47">
        <f t="shared" si="68"/>
        <v>-0.23901799999999995</v>
      </c>
      <c r="O12" s="65">
        <f t="shared" ref="O12" si="70">(L12+$K$10)/19</f>
        <v>2.7351894736842103E-2</v>
      </c>
      <c r="P12" s="65"/>
      <c r="Q12" s="48">
        <f>L12-K10</f>
        <v>-0.23901799999999995</v>
      </c>
      <c r="R12" s="45">
        <f t="shared" si="1"/>
        <v>-0.23901799999999995</v>
      </c>
      <c r="S12" s="53">
        <v>6.8000000000000005E-2</v>
      </c>
      <c r="T12" s="53">
        <v>0.10299999999999999</v>
      </c>
      <c r="U12" s="49">
        <f t="shared" si="13"/>
        <v>3.2152E-2</v>
      </c>
      <c r="V12" s="49">
        <f t="shared" si="13"/>
        <v>4.6641999999999989E-2</v>
      </c>
      <c r="W12" s="37">
        <f t="shared" si="14"/>
        <v>1.0245977259393073E-2</v>
      </c>
      <c r="X12" s="37">
        <f t="shared" si="15"/>
        <v>-1.4489999999999989E-2</v>
      </c>
      <c r="Y12" s="37">
        <f t="shared" si="16"/>
        <v>1.4489999999999989E-2</v>
      </c>
      <c r="Z12" s="37">
        <f t="shared" si="17"/>
        <v>4.1470526315789472E-3</v>
      </c>
      <c r="AA12" s="48">
        <f t="shared" si="2"/>
        <v>-1.4467058823529408</v>
      </c>
      <c r="AB12" s="45">
        <f t="shared" si="18"/>
        <v>-1.4467058823529408</v>
      </c>
      <c r="AC12" s="46">
        <f t="shared" si="69"/>
        <v>11.798706145807413</v>
      </c>
      <c r="AD12" s="46">
        <f t="shared" si="20"/>
        <v>3.0087474808112868</v>
      </c>
      <c r="AE12" s="47">
        <f t="shared" si="21"/>
        <v>-1.4489999999999989E-2</v>
      </c>
      <c r="AF12" s="45"/>
      <c r="AG12" s="2">
        <v>7</v>
      </c>
      <c r="AH12" s="2">
        <v>9</v>
      </c>
      <c r="AI12" s="2">
        <v>7.5</v>
      </c>
      <c r="AJ12" s="2">
        <v>9</v>
      </c>
      <c r="AK12" s="2">
        <v>7.5</v>
      </c>
      <c r="AL12" s="2">
        <v>9</v>
      </c>
      <c r="AM12" s="2">
        <v>10</v>
      </c>
      <c r="AN12" s="2">
        <v>10</v>
      </c>
      <c r="AO12" s="2">
        <f t="shared" si="22"/>
        <v>10</v>
      </c>
      <c r="AP12" s="2">
        <v>10</v>
      </c>
      <c r="AQ12" s="2">
        <v>10</v>
      </c>
      <c r="AR12" s="2">
        <f t="shared" si="23"/>
        <v>10</v>
      </c>
      <c r="AS12" s="2">
        <f t="shared" si="24"/>
        <v>10</v>
      </c>
      <c r="AT12" s="2">
        <v>10</v>
      </c>
      <c r="AU12" s="2">
        <v>9</v>
      </c>
      <c r="AV12" s="2">
        <f t="shared" si="25"/>
        <v>9.5</v>
      </c>
      <c r="AW12" s="2">
        <v>10</v>
      </c>
      <c r="AX12" s="2">
        <v>9</v>
      </c>
      <c r="AY12" s="2">
        <f t="shared" si="26"/>
        <v>9.5</v>
      </c>
      <c r="AZ12" s="2">
        <f t="shared" si="27"/>
        <v>9.5</v>
      </c>
      <c r="BA12" s="2">
        <v>10</v>
      </c>
      <c r="BB12" s="2">
        <v>9</v>
      </c>
      <c r="BC12" s="2">
        <f t="shared" si="28"/>
        <v>9.5</v>
      </c>
      <c r="BD12" s="2">
        <v>10</v>
      </c>
      <c r="BE12" s="2">
        <v>9</v>
      </c>
      <c r="BF12" s="2">
        <f t="shared" si="29"/>
        <v>9.5</v>
      </c>
      <c r="BG12" s="2">
        <f t="shared" si="30"/>
        <v>9.5</v>
      </c>
      <c r="BH12" s="2">
        <v>10</v>
      </c>
      <c r="BI12" s="2">
        <v>10</v>
      </c>
      <c r="BJ12" s="2">
        <f t="shared" si="31"/>
        <v>10</v>
      </c>
      <c r="BK12" s="2">
        <v>9</v>
      </c>
      <c r="BL12" s="2">
        <v>10</v>
      </c>
      <c r="BM12" s="2">
        <f t="shared" si="32"/>
        <v>9.5</v>
      </c>
      <c r="BN12" s="2">
        <f t="shared" si="33"/>
        <v>9.75</v>
      </c>
      <c r="BO12" s="2">
        <v>10</v>
      </c>
      <c r="BP12" s="2">
        <v>10</v>
      </c>
      <c r="BQ12" s="2">
        <f t="shared" si="34"/>
        <v>10</v>
      </c>
      <c r="BR12" s="2">
        <v>9</v>
      </c>
      <c r="BS12" s="2">
        <v>10</v>
      </c>
      <c r="BT12" s="2">
        <f t="shared" si="35"/>
        <v>9.5</v>
      </c>
      <c r="BU12" s="2">
        <f t="shared" si="36"/>
        <v>9.75</v>
      </c>
      <c r="BV12" s="2">
        <v>8</v>
      </c>
      <c r="BW12" s="2">
        <v>9</v>
      </c>
      <c r="BX12" s="2">
        <f t="shared" si="37"/>
        <v>8.5</v>
      </c>
      <c r="BY12" s="2">
        <v>7</v>
      </c>
      <c r="BZ12" s="2">
        <v>8.5</v>
      </c>
      <c r="CA12" s="2">
        <f t="shared" si="38"/>
        <v>7.75</v>
      </c>
      <c r="CB12" s="2">
        <f t="shared" si="39"/>
        <v>8.125</v>
      </c>
      <c r="CC12" s="2">
        <v>5</v>
      </c>
      <c r="CD12" s="2">
        <v>9</v>
      </c>
      <c r="CE12" s="2">
        <f t="shared" si="40"/>
        <v>7</v>
      </c>
      <c r="CF12" s="2">
        <v>5</v>
      </c>
      <c r="CG12" s="2">
        <v>8.5</v>
      </c>
      <c r="CH12" s="2">
        <f t="shared" si="41"/>
        <v>6.75</v>
      </c>
      <c r="CI12" s="2">
        <f t="shared" si="42"/>
        <v>6.875</v>
      </c>
      <c r="CJ12" s="2">
        <v>5</v>
      </c>
      <c r="CK12" s="2">
        <v>9</v>
      </c>
      <c r="CL12" s="2">
        <f t="shared" si="43"/>
        <v>7</v>
      </c>
      <c r="CM12" s="2">
        <v>5</v>
      </c>
      <c r="CN12" s="2">
        <v>8.5</v>
      </c>
      <c r="CO12" s="2">
        <f t="shared" si="44"/>
        <v>6.75</v>
      </c>
      <c r="CP12" s="2">
        <f t="shared" si="45"/>
        <v>6.875</v>
      </c>
      <c r="CQ12" s="2">
        <v>5</v>
      </c>
      <c r="CR12" s="2">
        <v>9</v>
      </c>
      <c r="CS12" s="2">
        <v>5</v>
      </c>
      <c r="CT12" s="2">
        <v>8.5</v>
      </c>
      <c r="CU12" s="2">
        <f t="shared" si="46"/>
        <v>9.0500000000000007</v>
      </c>
      <c r="CV12" s="2">
        <f t="shared" si="3"/>
        <v>10.3</v>
      </c>
      <c r="CW12" s="2">
        <f t="shared" si="47"/>
        <v>9.6750000000000007</v>
      </c>
      <c r="CX12" s="2">
        <f t="shared" si="4"/>
        <v>8.65</v>
      </c>
      <c r="CY12" s="2">
        <f t="shared" si="5"/>
        <v>10.1</v>
      </c>
      <c r="CZ12" s="2">
        <f t="shared" si="48"/>
        <v>9.375</v>
      </c>
      <c r="DA12" s="2">
        <f t="shared" si="6"/>
        <v>2.29068160647049</v>
      </c>
      <c r="DB12" s="2">
        <f t="shared" si="7"/>
        <v>0.48304589153964789</v>
      </c>
      <c r="DC12" s="2"/>
      <c r="DD12" s="2">
        <f t="shared" si="8"/>
        <v>2.1505813167606567</v>
      </c>
      <c r="DE12" s="2">
        <f t="shared" si="9"/>
        <v>0.65828058860438321</v>
      </c>
      <c r="DF12" s="4"/>
      <c r="DG12" s="4">
        <f>SLOPE(Sheet13!A12:J12,Sheet13!$A$2:$J$2)</f>
        <v>-0.25207795930065924</v>
      </c>
      <c r="DH12" s="4">
        <f>SLOPE(Sheet13!L12:U12,Sheet13!$L$2:$U$2)</f>
        <v>-1.9203210088850672E-2</v>
      </c>
      <c r="DI12" s="4"/>
      <c r="DJ12" s="4">
        <f>SLOPE(Sheet13!W12:AF12,Sheet13!$W$2:$AF$2)</f>
        <v>-0.26153625680710807</v>
      </c>
      <c r="DK12" s="4">
        <f>SLOPE(Sheet13!AH12:AQ12,Sheet13!$AH$2:$AQ$2)</f>
        <v>-5.4170249355116079E-2</v>
      </c>
      <c r="DL12" s="4"/>
      <c r="DM12" s="4">
        <f>INTERCEPT(Sheet13!A12:J12,Sheet13!$A$2:$J$2)</f>
        <v>10.545571797076526</v>
      </c>
      <c r="DN12" s="4">
        <f>INTERCEPT(Sheet13!L12:U12,Sheet13!$L$2:$U$2)</f>
        <v>9.4901117798796228</v>
      </c>
      <c r="DO12" s="4">
        <f>INTERCEPT(Sheet13!W12:AF12,Sheet13!$W$2:$AF$2)</f>
        <v>10.339208942390369</v>
      </c>
      <c r="DP12" s="4">
        <f>INTERCEPT(Sheet13!AH12:AQ12,Sheet13!$AH$2:$AQ$2)</f>
        <v>9.6362854686156485</v>
      </c>
      <c r="DQ12" s="4">
        <f>RSQ(Sheet13!A12:J12,Sheet13!$A$2:$J$2)</f>
        <v>0.46946016983574346</v>
      </c>
      <c r="DR12" s="4">
        <f>RSQ(Sheet13!L12:U12,Sheet13!$L$2:$U$2)</f>
        <v>6.1267384569190245E-2</v>
      </c>
      <c r="DS12" s="4">
        <f>RSQ(Sheet13!W12:AF12,Sheet13!$W$2:$AF$2)</f>
        <v>0.57333774014771433</v>
      </c>
      <c r="DT12" s="4">
        <f>RSQ(Sheet13!AH12:AQ12,Sheet13!$AH$2:$AQ$2)</f>
        <v>0.26251736225940864</v>
      </c>
      <c r="DU12" s="4">
        <f>CORREL(Sheet13!A12:J12,Sheet13!$A$2:$J$2)</f>
        <v>-0.68517163531172498</v>
      </c>
      <c r="DV12" s="4">
        <f>CORREL(Sheet13!L12:U12,Sheet13!$L$2:$U$2)</f>
        <v>-0.24752249305707602</v>
      </c>
      <c r="DW12" s="4">
        <f>CORREL(Sheet13!W12:AF12,Sheet13!$W$2:$AF$2)</f>
        <v>-0.75719068942223156</v>
      </c>
      <c r="DX12" s="4">
        <f>CORREL(Sheet13!AH12:AQ12,Sheet13!$AH$2:$AQ$2)</f>
        <v>-0.51236448184803829</v>
      </c>
      <c r="DY12" s="4"/>
      <c r="DZ12" s="4"/>
      <c r="EA12" s="2">
        <v>7.5</v>
      </c>
      <c r="EB12" s="2">
        <v>9</v>
      </c>
      <c r="EC12" s="2">
        <f t="shared" si="49"/>
        <v>8.25</v>
      </c>
      <c r="ED12" s="2">
        <v>7.5</v>
      </c>
      <c r="EE12" s="2">
        <v>9</v>
      </c>
      <c r="EF12" s="2">
        <f t="shared" si="50"/>
        <v>8.25</v>
      </c>
      <c r="EG12" s="2">
        <f t="shared" si="51"/>
        <v>8.25</v>
      </c>
      <c r="EH12" s="2">
        <v>5</v>
      </c>
      <c r="EI12" s="2">
        <v>9</v>
      </c>
      <c r="EJ12" s="2">
        <f t="shared" si="52"/>
        <v>7</v>
      </c>
      <c r="EK12" s="2">
        <v>5</v>
      </c>
      <c r="EL12" s="44">
        <v>8.5</v>
      </c>
      <c r="EM12" s="2">
        <f t="shared" si="53"/>
        <v>6.75</v>
      </c>
      <c r="EN12" s="2">
        <f t="shared" si="54"/>
        <v>6.875</v>
      </c>
      <c r="EO12" s="4">
        <f t="shared" si="55"/>
        <v>-1.375</v>
      </c>
      <c r="EP12" s="57">
        <f t="shared" si="56"/>
        <v>0.33333333333333331</v>
      </c>
      <c r="EQ12" s="45">
        <f t="shared" si="57"/>
        <v>0.33333333333333331</v>
      </c>
      <c r="ER12" s="57">
        <f t="shared" si="58"/>
        <v>0</v>
      </c>
      <c r="ES12" s="45">
        <f t="shared" si="59"/>
        <v>0</v>
      </c>
      <c r="ET12" s="57">
        <f t="shared" si="60"/>
        <v>0.33333333333333331</v>
      </c>
      <c r="EU12" s="45">
        <f t="shared" si="61"/>
        <v>0.33333333333333331</v>
      </c>
      <c r="EV12" s="57">
        <f t="shared" si="62"/>
        <v>5.5555555555555552E-2</v>
      </c>
      <c r="EW12" s="45">
        <f t="shared" si="63"/>
        <v>5.5555555555555552E-2</v>
      </c>
    </row>
    <row r="13" spans="1:153" x14ac:dyDescent="0.3">
      <c r="A13" s="260">
        <v>4</v>
      </c>
      <c r="B13" s="260" t="s">
        <v>14</v>
      </c>
      <c r="C13" s="16">
        <v>1</v>
      </c>
      <c r="D13" s="16">
        <v>9.64</v>
      </c>
      <c r="E13" s="16">
        <v>8.73</v>
      </c>
      <c r="F13" s="69"/>
      <c r="G13" s="48">
        <f t="shared" si="0"/>
        <v>9.4398340248962667E-2</v>
      </c>
      <c r="H13" s="45">
        <f t="shared" si="10"/>
        <v>9.4398340248962667E-2</v>
      </c>
      <c r="I13" s="227">
        <v>0.53400000000000003</v>
      </c>
      <c r="J13" s="31">
        <v>0.29299999999999998</v>
      </c>
      <c r="K13" s="211">
        <f t="shared" ref="K13" si="71">(0.634*I13)+0.108</f>
        <v>0.44655600000000001</v>
      </c>
      <c r="L13" s="49">
        <f t="shared" si="11"/>
        <v>0.29376199999999997</v>
      </c>
      <c r="M13" s="37">
        <f>_xlfn.STDEV.S($K$13,L13)</f>
        <v>0.10804167352461719</v>
      </c>
      <c r="N13" s="47">
        <f>L13-$K$13</f>
        <v>-0.15279400000000004</v>
      </c>
      <c r="O13" s="65">
        <f>(L13+$K$13)/19</f>
        <v>3.8964105263157897E-2</v>
      </c>
      <c r="P13" s="65"/>
      <c r="Q13" s="48">
        <f t="shared" si="64"/>
        <v>-0.15279400000000004</v>
      </c>
      <c r="R13" s="45">
        <f t="shared" si="1"/>
        <v>-0.15279400000000004</v>
      </c>
      <c r="S13" s="39">
        <v>0.09</v>
      </c>
      <c r="T13" s="39">
        <v>0.127</v>
      </c>
      <c r="U13" s="49">
        <f t="shared" si="13"/>
        <v>4.1259999999999991E-2</v>
      </c>
      <c r="V13" s="49">
        <f t="shared" si="13"/>
        <v>5.6578000000000003E-2</v>
      </c>
      <c r="W13" s="37">
        <f t="shared" si="14"/>
        <v>1.083146167421554E-2</v>
      </c>
      <c r="X13" s="37">
        <f t="shared" si="15"/>
        <v>-1.5318000000000012E-2</v>
      </c>
      <c r="Y13" s="37">
        <f t="shared" si="16"/>
        <v>1.5318000000000012E-2</v>
      </c>
      <c r="Z13" s="37">
        <f t="shared" si="17"/>
        <v>5.1493684210526317E-3</v>
      </c>
      <c r="AA13" s="48">
        <f t="shared" si="2"/>
        <v>-1.3211111111111111</v>
      </c>
      <c r="AB13" s="45">
        <f t="shared" si="18"/>
        <v>-1.3211111111111111</v>
      </c>
      <c r="AC13" s="46">
        <f>$K$13/U13</f>
        <v>10.822976248182261</v>
      </c>
      <c r="AD13" s="46">
        <f t="shared" si="20"/>
        <v>5.1921594966241287</v>
      </c>
      <c r="AE13" s="47">
        <f t="shared" si="21"/>
        <v>-1.5318000000000012E-2</v>
      </c>
      <c r="AF13" s="45"/>
      <c r="AG13" s="2">
        <v>7</v>
      </c>
      <c r="AH13" s="2">
        <v>9</v>
      </c>
      <c r="AI13" s="2">
        <v>7</v>
      </c>
      <c r="AJ13" s="2">
        <v>9</v>
      </c>
      <c r="AK13" s="2">
        <v>7</v>
      </c>
      <c r="AL13" s="2">
        <v>9</v>
      </c>
      <c r="AM13" s="2">
        <v>6.5</v>
      </c>
      <c r="AN13" s="2">
        <v>9</v>
      </c>
      <c r="AO13" s="2">
        <f t="shared" si="22"/>
        <v>7.75</v>
      </c>
      <c r="AP13" s="2">
        <v>6.5</v>
      </c>
      <c r="AQ13" s="2">
        <v>9</v>
      </c>
      <c r="AR13" s="2">
        <f t="shared" si="23"/>
        <v>7.75</v>
      </c>
      <c r="AS13" s="2">
        <f t="shared" si="24"/>
        <v>7.75</v>
      </c>
      <c r="AT13" s="2">
        <v>6.5</v>
      </c>
      <c r="AU13" s="2">
        <v>9</v>
      </c>
      <c r="AV13" s="2">
        <f t="shared" si="25"/>
        <v>7.75</v>
      </c>
      <c r="AW13" s="2">
        <v>6.5</v>
      </c>
      <c r="AX13" s="2">
        <v>9</v>
      </c>
      <c r="AY13" s="2">
        <f t="shared" si="26"/>
        <v>7.75</v>
      </c>
      <c r="AZ13" s="2">
        <f t="shared" si="27"/>
        <v>7.75</v>
      </c>
      <c r="BA13" s="2">
        <v>6.5</v>
      </c>
      <c r="BB13" s="2">
        <v>9</v>
      </c>
      <c r="BC13" s="2">
        <f t="shared" si="28"/>
        <v>7.75</v>
      </c>
      <c r="BD13" s="2">
        <v>6.5</v>
      </c>
      <c r="BE13" s="2">
        <v>9</v>
      </c>
      <c r="BF13" s="2">
        <f t="shared" si="29"/>
        <v>7.75</v>
      </c>
      <c r="BG13" s="2">
        <f t="shared" si="30"/>
        <v>7.75</v>
      </c>
      <c r="BH13" s="2">
        <v>6.5</v>
      </c>
      <c r="BI13" s="2">
        <v>8</v>
      </c>
      <c r="BJ13" s="2">
        <f t="shared" si="31"/>
        <v>7.25</v>
      </c>
      <c r="BK13" s="2">
        <v>6.5</v>
      </c>
      <c r="BL13" s="2">
        <v>7.5</v>
      </c>
      <c r="BM13" s="2">
        <f t="shared" si="32"/>
        <v>7</v>
      </c>
      <c r="BN13" s="2">
        <f t="shared" si="33"/>
        <v>7.125</v>
      </c>
      <c r="BO13" s="2">
        <v>6.5</v>
      </c>
      <c r="BP13" s="2">
        <v>6.5</v>
      </c>
      <c r="BQ13" s="2">
        <f t="shared" si="34"/>
        <v>6.5</v>
      </c>
      <c r="BR13" s="2">
        <v>6.5</v>
      </c>
      <c r="BS13" s="2">
        <v>7</v>
      </c>
      <c r="BT13" s="2">
        <f t="shared" si="35"/>
        <v>6.75</v>
      </c>
      <c r="BU13" s="2">
        <f t="shared" si="36"/>
        <v>6.625</v>
      </c>
      <c r="BV13" s="2">
        <v>6</v>
      </c>
      <c r="BW13" s="2">
        <v>6.5</v>
      </c>
      <c r="BX13" s="2">
        <f t="shared" si="37"/>
        <v>6.25</v>
      </c>
      <c r="BY13" s="2">
        <v>6</v>
      </c>
      <c r="BZ13" s="2">
        <v>6.5</v>
      </c>
      <c r="CA13" s="2">
        <f t="shared" si="38"/>
        <v>6.25</v>
      </c>
      <c r="CB13" s="2">
        <f t="shared" si="39"/>
        <v>6.25</v>
      </c>
      <c r="CC13" s="2">
        <v>5</v>
      </c>
      <c r="CD13" s="2">
        <v>6.5</v>
      </c>
      <c r="CE13" s="2">
        <f t="shared" si="40"/>
        <v>5.75</v>
      </c>
      <c r="CF13" s="2">
        <v>5</v>
      </c>
      <c r="CG13" s="2">
        <v>6.5</v>
      </c>
      <c r="CH13" s="2">
        <f t="shared" si="41"/>
        <v>5.75</v>
      </c>
      <c r="CI13" s="2">
        <f t="shared" si="42"/>
        <v>5.75</v>
      </c>
      <c r="CJ13" s="2">
        <v>5</v>
      </c>
      <c r="CK13" s="2">
        <v>6.5</v>
      </c>
      <c r="CL13" s="2">
        <f t="shared" si="43"/>
        <v>5.75</v>
      </c>
      <c r="CM13" s="2">
        <v>5</v>
      </c>
      <c r="CN13" s="2">
        <v>6.5</v>
      </c>
      <c r="CO13" s="2">
        <f t="shared" si="44"/>
        <v>5.75</v>
      </c>
      <c r="CP13" s="2">
        <f t="shared" si="45"/>
        <v>5.75</v>
      </c>
      <c r="CQ13" s="2">
        <v>5</v>
      </c>
      <c r="CR13" s="2">
        <v>6.5</v>
      </c>
      <c r="CS13" s="2">
        <v>5</v>
      </c>
      <c r="CT13" s="2">
        <v>6.5</v>
      </c>
      <c r="CU13" s="2">
        <f t="shared" si="46"/>
        <v>6.7</v>
      </c>
      <c r="CV13" s="2">
        <f t="shared" si="3"/>
        <v>8.4499999999999993</v>
      </c>
      <c r="CW13" s="2">
        <f t="shared" si="47"/>
        <v>7.5749999999999993</v>
      </c>
      <c r="CX13" s="2">
        <f t="shared" si="4"/>
        <v>6.7</v>
      </c>
      <c r="CY13" s="2">
        <f t="shared" si="5"/>
        <v>8.4</v>
      </c>
      <c r="CZ13" s="2">
        <f t="shared" si="48"/>
        <v>7.5500000000000007</v>
      </c>
      <c r="DA13" s="2">
        <f t="shared" si="6"/>
        <v>0.76194196337749898</v>
      </c>
      <c r="DB13" s="2">
        <f t="shared" si="7"/>
        <v>1.2483322207382661</v>
      </c>
      <c r="DC13" s="2"/>
      <c r="DD13" s="2">
        <f t="shared" si="8"/>
        <v>0.76194196337749898</v>
      </c>
      <c r="DE13" s="2">
        <f t="shared" si="9"/>
        <v>1.2030054955079048</v>
      </c>
      <c r="DF13" s="4"/>
      <c r="DG13" s="4">
        <f>SLOPE(Sheet13!A13:J13,Sheet13!$A$2:$J$2)</f>
        <v>-0.11020349670392664</v>
      </c>
      <c r="DH13" s="4">
        <f>SLOPE(Sheet13!L13:U13,Sheet13!$L$2:$U$2)</f>
        <v>-0.18013757523645743</v>
      </c>
      <c r="DI13" s="4"/>
      <c r="DJ13" s="4">
        <f>SLOPE(Sheet13!W13:AF13,Sheet13!$W$2:$AF$2)</f>
        <v>-0.11020349670392664</v>
      </c>
      <c r="DK13" s="4">
        <f>SLOPE(Sheet13!AH13:AQ13,Sheet13!$AH$2:$AQ$2)</f>
        <v>-0.17727142447692754</v>
      </c>
      <c r="DL13" s="4"/>
      <c r="DM13" s="4">
        <f>INTERCEPT(Sheet13!A13:J13,Sheet13!$A$2:$J$2)</f>
        <v>7.1410146173688736</v>
      </c>
      <c r="DN13" s="4">
        <f>INTERCEPT(Sheet13!L13:U13,Sheet13!$L$2:$U$2)</f>
        <v>9.4333619948409293</v>
      </c>
      <c r="DO13" s="4">
        <f>INTERCEPT(Sheet13!W13:AF13,Sheet13!$W$2:$AF$2)</f>
        <v>7.1410146173688736</v>
      </c>
      <c r="DP13" s="4">
        <f>INTERCEPT(Sheet13!AH13:AQ13,Sheet13!$AH$2:$AQ$2)</f>
        <v>9.4049871023215825</v>
      </c>
      <c r="DQ13" s="4">
        <f>RSQ(Sheet13!A13:J13,Sheet13!$A$2:$J$2)</f>
        <v>0.81097118627100073</v>
      </c>
      <c r="DR13" s="4">
        <f>RSQ(Sheet13!L13:U13,Sheet13!$L$2:$U$2)</f>
        <v>0.80724752966925784</v>
      </c>
      <c r="DS13" s="4">
        <f>RSQ(Sheet13!W13:AF13,Sheet13!$W$2:$AF$2)</f>
        <v>0.81097118627100073</v>
      </c>
      <c r="DT13" s="4">
        <f>RSQ(Sheet13!AH13:AQ13,Sheet13!$AH$2:$AQ$2)</f>
        <v>0.84178407707470015</v>
      </c>
      <c r="DU13" s="4">
        <f>CORREL(Sheet13!A13:J13,Sheet13!$A$2:$J$2)</f>
        <v>-0.90053938629634678</v>
      </c>
      <c r="DV13" s="4">
        <f>CORREL(Sheet13!L13:U13,Sheet13!$L$2:$U$2)</f>
        <v>-0.89846954854867411</v>
      </c>
      <c r="DW13" s="4">
        <f>CORREL(Sheet13!W13:AF13,Sheet13!$W$2:$AF$2)</f>
        <v>-0.90053938629634678</v>
      </c>
      <c r="DX13" s="4">
        <f>CORREL(Sheet13!AH13:AQ13,Sheet13!$AH$2:$AQ$2)</f>
        <v>-0.91748791658239282</v>
      </c>
      <c r="DY13" s="4"/>
      <c r="DZ13" s="4"/>
      <c r="EA13" s="2">
        <v>7</v>
      </c>
      <c r="EB13" s="2">
        <v>9</v>
      </c>
      <c r="EC13" s="2">
        <f t="shared" si="49"/>
        <v>8</v>
      </c>
      <c r="ED13" s="2">
        <v>7</v>
      </c>
      <c r="EE13" s="2">
        <v>9</v>
      </c>
      <c r="EF13" s="2">
        <f t="shared" si="50"/>
        <v>8</v>
      </c>
      <c r="EG13" s="2">
        <f t="shared" si="51"/>
        <v>8</v>
      </c>
      <c r="EH13" s="2">
        <v>5</v>
      </c>
      <c r="EI13" s="2">
        <v>6.5</v>
      </c>
      <c r="EJ13" s="2">
        <f t="shared" si="52"/>
        <v>5.75</v>
      </c>
      <c r="EK13" s="2">
        <v>5</v>
      </c>
      <c r="EL13" s="44">
        <v>6.5</v>
      </c>
      <c r="EM13" s="2">
        <f t="shared" si="53"/>
        <v>5.75</v>
      </c>
      <c r="EN13" s="2">
        <f t="shared" si="54"/>
        <v>5.75</v>
      </c>
      <c r="EO13" s="4">
        <f t="shared" si="55"/>
        <v>-2.25</v>
      </c>
      <c r="EP13" s="57">
        <f t="shared" si="56"/>
        <v>0.2857142857142857</v>
      </c>
      <c r="EQ13" s="45">
        <f t="shared" si="57"/>
        <v>0.2857142857142857</v>
      </c>
      <c r="ER13" s="57">
        <f t="shared" si="58"/>
        <v>0.27777777777777779</v>
      </c>
      <c r="ES13" s="45">
        <f t="shared" si="59"/>
        <v>0.27777777777777779</v>
      </c>
      <c r="ET13" s="57">
        <f t="shared" si="60"/>
        <v>0.2857142857142857</v>
      </c>
      <c r="EU13" s="45">
        <f t="shared" si="61"/>
        <v>0.2857142857142857</v>
      </c>
      <c r="EV13" s="57">
        <f t="shared" si="62"/>
        <v>0.27777777777777779</v>
      </c>
      <c r="EW13" s="45">
        <f t="shared" si="63"/>
        <v>0.27777777777777779</v>
      </c>
    </row>
    <row r="14" spans="1:153" x14ac:dyDescent="0.3">
      <c r="A14" s="261"/>
      <c r="B14" s="261"/>
      <c r="C14" s="16">
        <v>2</v>
      </c>
      <c r="D14" s="16">
        <v>9.68</v>
      </c>
      <c r="E14" s="16">
        <v>8.6300000000000008</v>
      </c>
      <c r="F14" s="69"/>
      <c r="G14" s="48">
        <f t="shared" si="0"/>
        <v>0.10847107438016518</v>
      </c>
      <c r="H14" s="45">
        <f t="shared" si="10"/>
        <v>0.10847107438016518</v>
      </c>
      <c r="I14" s="228"/>
      <c r="J14" s="39">
        <v>0.22</v>
      </c>
      <c r="K14" s="211"/>
      <c r="L14" s="49">
        <f t="shared" si="11"/>
        <v>0.24747999999999998</v>
      </c>
      <c r="M14" s="37">
        <f t="shared" ref="M14:M15" si="72">_xlfn.STDEV.S($K$13,L14)</f>
        <v>0.14076798957149317</v>
      </c>
      <c r="N14" s="47">
        <f t="shared" ref="N14:N15" si="73">L14-$K$13</f>
        <v>-0.19907600000000003</v>
      </c>
      <c r="O14" s="65">
        <f t="shared" ref="O14:O15" si="74">(L14+$K$13)/19</f>
        <v>3.6528210526315788E-2</v>
      </c>
      <c r="P14" s="65"/>
      <c r="Q14" s="48">
        <f>L14-K13</f>
        <v>-0.19907600000000003</v>
      </c>
      <c r="R14" s="45">
        <f t="shared" si="1"/>
        <v>-0.19907600000000003</v>
      </c>
      <c r="S14" s="39">
        <v>0.113</v>
      </c>
      <c r="T14" s="39">
        <v>7.6999999999999999E-2</v>
      </c>
      <c r="U14" s="49">
        <f t="shared" si="13"/>
        <v>5.0781999999999994E-2</v>
      </c>
      <c r="V14" s="49">
        <f t="shared" si="13"/>
        <v>3.5877999999999993E-2</v>
      </c>
      <c r="W14" s="37">
        <f t="shared" si="14"/>
        <v>1.0538719466804319E-2</v>
      </c>
      <c r="X14" s="37">
        <f t="shared" si="15"/>
        <v>1.4904000000000001E-2</v>
      </c>
      <c r="Y14" s="37">
        <f t="shared" si="16"/>
        <v>-1.4904000000000001E-2</v>
      </c>
      <c r="Z14" s="37">
        <f t="shared" si="17"/>
        <v>4.5610526315789466E-3</v>
      </c>
      <c r="AA14" s="48">
        <f t="shared" si="2"/>
        <v>-0.56841592920353978</v>
      </c>
      <c r="AB14" s="45">
        <f t="shared" si="18"/>
        <v>-0.56841592920353978</v>
      </c>
      <c r="AC14" s="46">
        <f t="shared" ref="AC14:AC15" si="75">$K$13/U14</f>
        <v>8.7935882793115692</v>
      </c>
      <c r="AD14" s="46">
        <f t="shared" si="20"/>
        <v>6.897820391326162</v>
      </c>
      <c r="AE14" s="47">
        <f t="shared" si="21"/>
        <v>1.4904000000000001E-2</v>
      </c>
      <c r="AF14" s="45"/>
      <c r="AG14" s="2">
        <v>7</v>
      </c>
      <c r="AH14" s="2">
        <v>9</v>
      </c>
      <c r="AI14" s="2">
        <v>7</v>
      </c>
      <c r="AJ14" s="2">
        <v>9</v>
      </c>
      <c r="AK14" s="2">
        <v>7</v>
      </c>
      <c r="AL14" s="2">
        <v>9</v>
      </c>
      <c r="AM14" s="2">
        <v>6.5</v>
      </c>
      <c r="AN14" s="2">
        <v>9</v>
      </c>
      <c r="AO14" s="2">
        <f t="shared" si="22"/>
        <v>7.75</v>
      </c>
      <c r="AP14" s="2">
        <v>6.5</v>
      </c>
      <c r="AQ14" s="2">
        <v>9</v>
      </c>
      <c r="AR14" s="2">
        <f t="shared" si="23"/>
        <v>7.75</v>
      </c>
      <c r="AS14" s="2">
        <f t="shared" si="24"/>
        <v>7.75</v>
      </c>
      <c r="AT14" s="2">
        <v>6.5</v>
      </c>
      <c r="AU14" s="2">
        <v>9</v>
      </c>
      <c r="AV14" s="2">
        <f t="shared" si="25"/>
        <v>7.75</v>
      </c>
      <c r="AW14" s="2">
        <v>6.5</v>
      </c>
      <c r="AX14" s="2">
        <v>9</v>
      </c>
      <c r="AY14" s="2">
        <f t="shared" si="26"/>
        <v>7.75</v>
      </c>
      <c r="AZ14" s="2">
        <f t="shared" si="27"/>
        <v>7.75</v>
      </c>
      <c r="BA14" s="2">
        <v>6.5</v>
      </c>
      <c r="BB14" s="2">
        <v>9</v>
      </c>
      <c r="BC14" s="2">
        <f t="shared" si="28"/>
        <v>7.75</v>
      </c>
      <c r="BD14" s="2">
        <v>6.5</v>
      </c>
      <c r="BE14" s="2">
        <v>9</v>
      </c>
      <c r="BF14" s="2">
        <f t="shared" si="29"/>
        <v>7.75</v>
      </c>
      <c r="BG14" s="2">
        <f t="shared" si="30"/>
        <v>7.75</v>
      </c>
      <c r="BH14" s="2">
        <v>6.5</v>
      </c>
      <c r="BI14" s="2">
        <v>7.5</v>
      </c>
      <c r="BJ14" s="2">
        <f t="shared" si="31"/>
        <v>7</v>
      </c>
      <c r="BK14" s="2">
        <v>6.5</v>
      </c>
      <c r="BL14" s="2">
        <v>8</v>
      </c>
      <c r="BM14" s="2">
        <f t="shared" si="32"/>
        <v>7.25</v>
      </c>
      <c r="BN14" s="2">
        <f t="shared" si="33"/>
        <v>7.125</v>
      </c>
      <c r="BO14" s="2">
        <v>6</v>
      </c>
      <c r="BP14" s="2">
        <v>6.5</v>
      </c>
      <c r="BQ14" s="2">
        <f t="shared" si="34"/>
        <v>6.25</v>
      </c>
      <c r="BR14" s="2">
        <v>6.5</v>
      </c>
      <c r="BS14" s="2">
        <v>7</v>
      </c>
      <c r="BT14" s="2">
        <f t="shared" si="35"/>
        <v>6.75</v>
      </c>
      <c r="BU14" s="2">
        <f t="shared" si="36"/>
        <v>6.5</v>
      </c>
      <c r="BV14" s="2">
        <v>6</v>
      </c>
      <c r="BW14" s="2">
        <v>6.5</v>
      </c>
      <c r="BX14" s="2">
        <f t="shared" si="37"/>
        <v>6.25</v>
      </c>
      <c r="BY14" s="2">
        <v>5</v>
      </c>
      <c r="BZ14" s="2">
        <v>6.5</v>
      </c>
      <c r="CA14" s="2">
        <f t="shared" si="38"/>
        <v>5.75</v>
      </c>
      <c r="CB14" s="2">
        <f t="shared" si="39"/>
        <v>6</v>
      </c>
      <c r="CC14" s="2">
        <v>5</v>
      </c>
      <c r="CD14" s="2">
        <v>6.5</v>
      </c>
      <c r="CE14" s="2">
        <f t="shared" si="40"/>
        <v>5.75</v>
      </c>
      <c r="CF14" s="2">
        <v>5</v>
      </c>
      <c r="CG14" s="2">
        <v>6.5</v>
      </c>
      <c r="CH14" s="2">
        <f t="shared" si="41"/>
        <v>5.75</v>
      </c>
      <c r="CI14" s="2">
        <f t="shared" si="42"/>
        <v>5.75</v>
      </c>
      <c r="CJ14" s="2">
        <v>5</v>
      </c>
      <c r="CK14" s="2">
        <v>6.5</v>
      </c>
      <c r="CL14" s="2">
        <f t="shared" si="43"/>
        <v>5.75</v>
      </c>
      <c r="CM14" s="2">
        <v>5</v>
      </c>
      <c r="CN14" s="2">
        <v>6.5</v>
      </c>
      <c r="CO14" s="2">
        <f t="shared" si="44"/>
        <v>5.75</v>
      </c>
      <c r="CP14" s="2">
        <f t="shared" si="45"/>
        <v>5.75</v>
      </c>
      <c r="CQ14" s="2">
        <v>5</v>
      </c>
      <c r="CR14" s="2">
        <v>6.5</v>
      </c>
      <c r="CS14" s="2">
        <v>5</v>
      </c>
      <c r="CT14" s="2">
        <v>6.5</v>
      </c>
      <c r="CU14" s="2">
        <f t="shared" si="46"/>
        <v>6.65</v>
      </c>
      <c r="CV14" s="2">
        <f t="shared" si="3"/>
        <v>8.35</v>
      </c>
      <c r="CW14" s="2">
        <f t="shared" si="47"/>
        <v>7.5</v>
      </c>
      <c r="CX14" s="2">
        <f t="shared" si="4"/>
        <v>6.6</v>
      </c>
      <c r="CY14" s="2">
        <f t="shared" si="5"/>
        <v>8.5</v>
      </c>
      <c r="CZ14" s="2">
        <f t="shared" si="48"/>
        <v>7.55</v>
      </c>
      <c r="DA14" s="2">
        <f t="shared" si="6"/>
        <v>0.7453559924999299</v>
      </c>
      <c r="DB14" s="2">
        <f t="shared" si="7"/>
        <v>1.2427567921538156</v>
      </c>
      <c r="DC14" s="2"/>
      <c r="DD14" s="2">
        <f t="shared" si="8"/>
        <v>0.83166499665831151</v>
      </c>
      <c r="DE14" s="2">
        <f t="shared" si="9"/>
        <v>1.2064640713902584</v>
      </c>
      <c r="DF14" s="4"/>
      <c r="DG14" s="4">
        <f>SLOPE(Sheet13!A14:J14,Sheet13!$A$2:$J$2)</f>
        <v>-0.1117798796216681</v>
      </c>
      <c r="DH14" s="4">
        <f>SLOPE(Sheet13!L14:U14,Sheet13!$L$2:$U$2)</f>
        <v>-0.17884780739466899</v>
      </c>
      <c r="DI14" s="4"/>
      <c r="DJ14" s="4">
        <f>SLOPE(Sheet13!W14:AF14,Sheet13!$W$2:$AF$2)</f>
        <v>-0.1190885640584695</v>
      </c>
      <c r="DK14" s="4">
        <f>SLOPE(Sheet13!AH14:AQ14,Sheet13!$AH$2:$AQ$2)</f>
        <v>-0.17856119231871598</v>
      </c>
      <c r="DL14" s="4"/>
      <c r="DM14" s="4">
        <f>INTERCEPT(Sheet13!A14:J14,Sheet13!$A$2:$J$2)</f>
        <v>7.1066208082545144</v>
      </c>
      <c r="DN14" s="4">
        <f>INTERCEPT(Sheet13!L14:U14,Sheet13!$L$2:$U$2)</f>
        <v>9.3705932932072233</v>
      </c>
      <c r="DO14" s="4">
        <f>INTERCEPT(Sheet13!W14:AF14,Sheet13!$W$2:$AF$2)</f>
        <v>7.1289767841788478</v>
      </c>
      <c r="DP14" s="4">
        <f>INTERCEPT(Sheet13!AH14:AQ14,Sheet13!$AH$2:$AQ$2)</f>
        <v>9.4677558039552885</v>
      </c>
      <c r="DQ14" s="4">
        <f>RSQ(Sheet13!A14:J14,Sheet13!$A$2:$J$2)</f>
        <v>0.87188306104901103</v>
      </c>
      <c r="DR14" s="4">
        <f>RSQ(Sheet13!L14:U14,Sheet13!$L$2:$U$2)</f>
        <v>0.80288512096599607</v>
      </c>
      <c r="DS14" s="4">
        <f>RSQ(Sheet13!W14:AF14,Sheet13!$W$2:$AF$2)</f>
        <v>0.79488029504086866</v>
      </c>
      <c r="DT14" s="4">
        <f>RSQ(Sheet13!AH14:AQ14,Sheet13!$AH$2:$AQ$2)</f>
        <v>0.84918796041648859</v>
      </c>
      <c r="DU14" s="4">
        <f>CORREL(Sheet13!A14:J14,Sheet13!$A$2:$J$2)</f>
        <v>-0.93374678636609565</v>
      </c>
      <c r="DV14" s="4">
        <f>CORREL(Sheet13!L14:U14,Sheet13!$L$2:$U$2)</f>
        <v>-0.89603857113742369</v>
      </c>
      <c r="DW14" s="4">
        <f>CORREL(Sheet13!W14:AF14,Sheet13!$W$2:$AF$2)</f>
        <v>-0.89156059527149845</v>
      </c>
      <c r="DX14" s="4">
        <f>CORREL(Sheet13!AH14:AQ14,Sheet13!$AH$2:$AQ$2)</f>
        <v>-0.92151395020178006</v>
      </c>
      <c r="DY14" s="4"/>
      <c r="DZ14" s="4"/>
      <c r="EA14" s="2">
        <v>7</v>
      </c>
      <c r="EB14" s="2">
        <v>9</v>
      </c>
      <c r="EC14" s="2">
        <f t="shared" si="49"/>
        <v>8</v>
      </c>
      <c r="ED14" s="2">
        <v>7</v>
      </c>
      <c r="EE14" s="2">
        <v>9</v>
      </c>
      <c r="EF14" s="2">
        <f t="shared" si="50"/>
        <v>8</v>
      </c>
      <c r="EG14" s="2">
        <f t="shared" si="51"/>
        <v>8</v>
      </c>
      <c r="EH14" s="2">
        <v>5</v>
      </c>
      <c r="EI14" s="2">
        <v>6.5</v>
      </c>
      <c r="EJ14" s="2">
        <f t="shared" si="52"/>
        <v>5.75</v>
      </c>
      <c r="EK14" s="2">
        <v>5</v>
      </c>
      <c r="EL14" s="44">
        <v>6.5</v>
      </c>
      <c r="EM14" s="2">
        <f t="shared" si="53"/>
        <v>5.75</v>
      </c>
      <c r="EN14" s="2">
        <f t="shared" si="54"/>
        <v>5.75</v>
      </c>
      <c r="EO14" s="4">
        <f t="shared" si="55"/>
        <v>-2.25</v>
      </c>
      <c r="EP14" s="57">
        <f t="shared" si="56"/>
        <v>0.2857142857142857</v>
      </c>
      <c r="EQ14" s="45">
        <f t="shared" si="57"/>
        <v>0.2857142857142857</v>
      </c>
      <c r="ER14" s="57">
        <f t="shared" si="58"/>
        <v>0.27777777777777779</v>
      </c>
      <c r="ES14" s="45">
        <f t="shared" si="59"/>
        <v>0.27777777777777779</v>
      </c>
      <c r="ET14" s="57">
        <f t="shared" si="60"/>
        <v>0.2857142857142857</v>
      </c>
      <c r="EU14" s="45">
        <f t="shared" si="61"/>
        <v>0.2857142857142857</v>
      </c>
      <c r="EV14" s="57">
        <f t="shared" si="62"/>
        <v>0.27777777777777779</v>
      </c>
      <c r="EW14" s="45">
        <f t="shared" si="63"/>
        <v>0.27777777777777779</v>
      </c>
    </row>
    <row r="15" spans="1:153" x14ac:dyDescent="0.3">
      <c r="A15" s="262"/>
      <c r="B15" s="262"/>
      <c r="C15" s="16">
        <v>3</v>
      </c>
      <c r="D15" s="16">
        <v>9.5500000000000007</v>
      </c>
      <c r="E15" s="16">
        <v>8.89</v>
      </c>
      <c r="F15" s="69"/>
      <c r="G15" s="48">
        <f t="shared" si="0"/>
        <v>6.9109947643979069E-2</v>
      </c>
      <c r="H15" s="45">
        <f t="shared" si="10"/>
        <v>6.9109947643979069E-2</v>
      </c>
      <c r="I15" s="229"/>
      <c r="J15" s="31">
        <v>0.20399999999999999</v>
      </c>
      <c r="K15" s="211"/>
      <c r="L15" s="49">
        <f t="shared" si="11"/>
        <v>0.23733599999999999</v>
      </c>
      <c r="M15" s="37">
        <f t="shared" si="72"/>
        <v>0.14794088075984954</v>
      </c>
      <c r="N15" s="47">
        <f t="shared" si="73"/>
        <v>-0.20922000000000002</v>
      </c>
      <c r="O15" s="65">
        <f t="shared" si="74"/>
        <v>3.599431578947368E-2</v>
      </c>
      <c r="P15" s="65"/>
      <c r="Q15" s="48">
        <f>L15-K13</f>
        <v>-0.20922000000000002</v>
      </c>
      <c r="R15" s="45">
        <f t="shared" si="1"/>
        <v>-0.20922000000000002</v>
      </c>
      <c r="S15" s="39">
        <v>0.112</v>
      </c>
      <c r="T15" s="39">
        <v>6.5000000000000002E-2</v>
      </c>
      <c r="U15" s="49">
        <f t="shared" si="13"/>
        <v>5.0367999999999996E-2</v>
      </c>
      <c r="V15" s="49">
        <f t="shared" si="13"/>
        <v>3.091E-2</v>
      </c>
      <c r="W15" s="37">
        <f t="shared" si="14"/>
        <v>1.3758883748327863E-2</v>
      </c>
      <c r="X15" s="37">
        <f t="shared" si="15"/>
        <v>1.9457999999999996E-2</v>
      </c>
      <c r="Y15" s="37">
        <f t="shared" si="16"/>
        <v>-1.9457999999999996E-2</v>
      </c>
      <c r="Z15" s="37">
        <f t="shared" si="17"/>
        <v>4.2777894736842096E-3</v>
      </c>
      <c r="AA15" s="48">
        <f t="shared" si="2"/>
        <v>-0.46835714285714292</v>
      </c>
      <c r="AB15" s="45">
        <f t="shared" si="18"/>
        <v>-0.46835714285714292</v>
      </c>
      <c r="AC15" s="46">
        <f t="shared" si="75"/>
        <v>8.8658672172808135</v>
      </c>
      <c r="AD15" s="46">
        <f t="shared" si="20"/>
        <v>7.6782918149466193</v>
      </c>
      <c r="AE15" s="47">
        <f t="shared" si="21"/>
        <v>1.9457999999999996E-2</v>
      </c>
      <c r="AF15" s="45"/>
      <c r="AG15" s="2">
        <v>7</v>
      </c>
      <c r="AH15" s="2">
        <v>9</v>
      </c>
      <c r="AI15" s="2">
        <v>7.5</v>
      </c>
      <c r="AJ15" s="2">
        <v>9</v>
      </c>
      <c r="AK15" s="2">
        <v>6.5</v>
      </c>
      <c r="AL15" s="2">
        <v>9</v>
      </c>
      <c r="AM15" s="2">
        <v>6.5</v>
      </c>
      <c r="AN15" s="2">
        <v>9</v>
      </c>
      <c r="AO15" s="2">
        <f t="shared" si="22"/>
        <v>7.75</v>
      </c>
      <c r="AP15" s="2">
        <v>6.5</v>
      </c>
      <c r="AQ15" s="2">
        <v>9</v>
      </c>
      <c r="AR15" s="2">
        <f t="shared" si="23"/>
        <v>7.75</v>
      </c>
      <c r="AS15" s="2">
        <f t="shared" si="24"/>
        <v>7.75</v>
      </c>
      <c r="AT15" s="2">
        <v>6.5</v>
      </c>
      <c r="AU15" s="2">
        <v>9</v>
      </c>
      <c r="AV15" s="2">
        <f t="shared" si="25"/>
        <v>7.75</v>
      </c>
      <c r="AW15" s="2">
        <v>6.5</v>
      </c>
      <c r="AX15" s="2">
        <v>9</v>
      </c>
      <c r="AY15" s="2">
        <f t="shared" si="26"/>
        <v>7.75</v>
      </c>
      <c r="AZ15" s="2">
        <f t="shared" si="27"/>
        <v>7.75</v>
      </c>
      <c r="BA15" s="2">
        <v>6.5</v>
      </c>
      <c r="BB15" s="2">
        <v>9</v>
      </c>
      <c r="BC15" s="2">
        <f t="shared" si="28"/>
        <v>7.75</v>
      </c>
      <c r="BD15" s="2">
        <v>6.5</v>
      </c>
      <c r="BE15" s="2">
        <v>9</v>
      </c>
      <c r="BF15" s="2">
        <f t="shared" si="29"/>
        <v>7.75</v>
      </c>
      <c r="BG15" s="2">
        <f t="shared" si="30"/>
        <v>7.75</v>
      </c>
      <c r="BH15" s="2">
        <v>6.5</v>
      </c>
      <c r="BI15" s="2">
        <v>7.5</v>
      </c>
      <c r="BJ15" s="2">
        <f t="shared" si="31"/>
        <v>7</v>
      </c>
      <c r="BK15" s="2">
        <v>6</v>
      </c>
      <c r="BL15" s="2">
        <v>8</v>
      </c>
      <c r="BM15" s="2">
        <f t="shared" si="32"/>
        <v>7</v>
      </c>
      <c r="BN15" s="2">
        <f t="shared" si="33"/>
        <v>7</v>
      </c>
      <c r="BO15" s="2">
        <v>6.5</v>
      </c>
      <c r="BP15" s="2">
        <v>7</v>
      </c>
      <c r="BQ15" s="2">
        <f t="shared" si="34"/>
        <v>6.75</v>
      </c>
      <c r="BR15" s="2">
        <v>6</v>
      </c>
      <c r="BS15" s="2">
        <v>6.5</v>
      </c>
      <c r="BT15" s="2">
        <f t="shared" si="35"/>
        <v>6.25</v>
      </c>
      <c r="BU15" s="2">
        <f t="shared" si="36"/>
        <v>6.5</v>
      </c>
      <c r="BV15" s="2">
        <v>6</v>
      </c>
      <c r="BW15" s="2">
        <v>6.5</v>
      </c>
      <c r="BX15" s="2">
        <f t="shared" si="37"/>
        <v>6.25</v>
      </c>
      <c r="BY15" s="2">
        <v>6</v>
      </c>
      <c r="BZ15" s="2">
        <v>6.5</v>
      </c>
      <c r="CA15" s="2">
        <f t="shared" si="38"/>
        <v>6.25</v>
      </c>
      <c r="CB15" s="2">
        <f t="shared" si="39"/>
        <v>6.25</v>
      </c>
      <c r="CC15" s="2">
        <v>5</v>
      </c>
      <c r="CD15" s="2">
        <v>6.5</v>
      </c>
      <c r="CE15" s="2">
        <f t="shared" si="40"/>
        <v>5.75</v>
      </c>
      <c r="CF15" s="2">
        <v>5</v>
      </c>
      <c r="CG15" s="2">
        <v>6.5</v>
      </c>
      <c r="CH15" s="2">
        <f t="shared" si="41"/>
        <v>5.75</v>
      </c>
      <c r="CI15" s="2">
        <f t="shared" si="42"/>
        <v>5.75</v>
      </c>
      <c r="CJ15" s="2">
        <v>5</v>
      </c>
      <c r="CK15" s="2">
        <v>6.5</v>
      </c>
      <c r="CL15" s="2">
        <f t="shared" si="43"/>
        <v>5.75</v>
      </c>
      <c r="CM15" s="2">
        <v>5</v>
      </c>
      <c r="CN15" s="2">
        <v>6.5</v>
      </c>
      <c r="CO15" s="2">
        <f t="shared" si="44"/>
        <v>5.75</v>
      </c>
      <c r="CP15" s="2">
        <f t="shared" si="45"/>
        <v>5.75</v>
      </c>
      <c r="CQ15" s="2">
        <v>5</v>
      </c>
      <c r="CR15" s="2">
        <v>6.5</v>
      </c>
      <c r="CS15" s="2">
        <v>5</v>
      </c>
      <c r="CT15" s="2">
        <v>6.5</v>
      </c>
      <c r="CU15" s="2">
        <f t="shared" si="46"/>
        <v>6.75</v>
      </c>
      <c r="CV15" s="2">
        <f t="shared" si="3"/>
        <v>8.4</v>
      </c>
      <c r="CW15" s="2">
        <f t="shared" si="47"/>
        <v>7.5750000000000002</v>
      </c>
      <c r="CX15" s="2">
        <f t="shared" si="4"/>
        <v>6.5</v>
      </c>
      <c r="CY15" s="2">
        <f t="shared" si="5"/>
        <v>8.4499999999999993</v>
      </c>
      <c r="CZ15" s="2">
        <f t="shared" si="48"/>
        <v>7.4749999999999996</v>
      </c>
      <c r="DA15" s="2">
        <f t="shared" si="6"/>
        <v>0.84327404271156636</v>
      </c>
      <c r="DB15" s="2">
        <f t="shared" si="7"/>
        <v>1.2030054955079048</v>
      </c>
      <c r="DC15" s="2"/>
      <c r="DD15" s="2">
        <f t="shared" si="8"/>
        <v>0.65828058860438132</v>
      </c>
      <c r="DE15" s="2">
        <f t="shared" si="9"/>
        <v>1.2483322207382661</v>
      </c>
      <c r="DF15" s="4"/>
      <c r="DG15" s="4">
        <f>SLOPE(Sheet13!A15:J15,Sheet13!$A$2:$J$2)</f>
        <v>-0.12439094296359988</v>
      </c>
      <c r="DH15" s="4">
        <f>SLOPE(Sheet13!L15:U15,Sheet13!$L$2:$U$2)</f>
        <v>-0.17727142447692754</v>
      </c>
      <c r="DI15" s="4"/>
      <c r="DJ15" s="4">
        <f>SLOPE(Sheet13!W15:AF15,Sheet13!$W$2:$AF$2)</f>
        <v>-9.6302665520206374E-2</v>
      </c>
      <c r="DK15" s="4">
        <f>SLOPE(Sheet13!AH15:AQ15,Sheet13!$AH$2:$AQ$2)</f>
        <v>-0.18013757523645743</v>
      </c>
      <c r="DL15" s="4"/>
      <c r="DM15" s="4">
        <f>INTERCEPT(Sheet13!A15:J15,Sheet13!$A$2:$J$2)</f>
        <v>7.3314703353396382</v>
      </c>
      <c r="DN15" s="4">
        <f>INTERCEPT(Sheet13!L15:U15,Sheet13!$L$2:$U$2)</f>
        <v>9.4049871023215825</v>
      </c>
      <c r="DO15" s="4">
        <f>INTERCEPT(Sheet13!W15:AF15,Sheet13!$W$2:$AF$2)</f>
        <v>6.8533963886500437</v>
      </c>
      <c r="DP15" s="4">
        <f>INTERCEPT(Sheet13!AH15:AQ15,Sheet13!$AH$2:$AQ$2)</f>
        <v>9.4333619948409293</v>
      </c>
      <c r="DQ15" s="4">
        <f>RSQ(Sheet13!A15:J15,Sheet13!$A$2:$J$2)</f>
        <v>0.84352608197191181</v>
      </c>
      <c r="DR15" s="4">
        <f>RSQ(Sheet13!L15:U15,Sheet13!$L$2:$U$2)</f>
        <v>0.84178407707470015</v>
      </c>
      <c r="DS15" s="4">
        <f>RSQ(Sheet13!W15:AF15,Sheet13!$W$2:$AF$2)</f>
        <v>0.82968450294331653</v>
      </c>
      <c r="DT15" s="4">
        <f>RSQ(Sheet13!AH15:AQ15,Sheet13!$AH$2:$AQ$2)</f>
        <v>0.80724752966925784</v>
      </c>
      <c r="DU15" s="4">
        <f>CORREL(Sheet13!A15:J15,Sheet13!$A$2:$J$2)</f>
        <v>-0.9184367599197627</v>
      </c>
      <c r="DV15" s="4">
        <f>CORREL(Sheet13!L15:U15,Sheet13!$L$2:$U$2)</f>
        <v>-0.91748791658239282</v>
      </c>
      <c r="DW15" s="4">
        <f>CORREL(Sheet13!W15:AF15,Sheet13!$W$2:$AF$2)</f>
        <v>-0.91087018995206803</v>
      </c>
      <c r="DX15" s="4">
        <f>CORREL(Sheet13!AH15:AQ15,Sheet13!$AH$2:$AQ$2)</f>
        <v>-0.89846954854867411</v>
      </c>
      <c r="DY15" s="4"/>
      <c r="DZ15" s="4"/>
      <c r="EA15" s="2">
        <v>7.5</v>
      </c>
      <c r="EB15" s="2">
        <v>9</v>
      </c>
      <c r="EC15" s="2">
        <f t="shared" si="49"/>
        <v>8.25</v>
      </c>
      <c r="ED15" s="2">
        <v>6.5</v>
      </c>
      <c r="EE15" s="2">
        <v>9</v>
      </c>
      <c r="EF15" s="2">
        <f t="shared" si="50"/>
        <v>7.75</v>
      </c>
      <c r="EG15" s="2">
        <f t="shared" si="51"/>
        <v>8</v>
      </c>
      <c r="EH15" s="2">
        <v>5</v>
      </c>
      <c r="EI15" s="2">
        <v>6.5</v>
      </c>
      <c r="EJ15" s="2">
        <f t="shared" si="52"/>
        <v>5.75</v>
      </c>
      <c r="EK15" s="2">
        <v>5</v>
      </c>
      <c r="EL15" s="44">
        <v>6.5</v>
      </c>
      <c r="EM15" s="2">
        <f t="shared" si="53"/>
        <v>5.75</v>
      </c>
      <c r="EN15" s="2">
        <f t="shared" si="54"/>
        <v>5.75</v>
      </c>
      <c r="EO15" s="4">
        <f t="shared" si="55"/>
        <v>-2.25</v>
      </c>
      <c r="EP15" s="57">
        <f t="shared" si="56"/>
        <v>0.33333333333333331</v>
      </c>
      <c r="EQ15" s="45">
        <f t="shared" si="57"/>
        <v>0.33333333333333331</v>
      </c>
      <c r="ER15" s="57">
        <f t="shared" si="58"/>
        <v>0.27777777777777779</v>
      </c>
      <c r="ES15" s="45">
        <f t="shared" si="59"/>
        <v>0.27777777777777779</v>
      </c>
      <c r="ET15" s="57">
        <f t="shared" si="60"/>
        <v>0.23076923076923078</v>
      </c>
      <c r="EU15" s="45">
        <f t="shared" si="61"/>
        <v>0.23076923076923078</v>
      </c>
      <c r="EV15" s="57">
        <f t="shared" si="62"/>
        <v>0.27777777777777779</v>
      </c>
      <c r="EW15" s="45">
        <f t="shared" si="63"/>
        <v>0.27777777777777779</v>
      </c>
    </row>
    <row r="16" spans="1:153" x14ac:dyDescent="0.3">
      <c r="A16" s="263">
        <v>5</v>
      </c>
      <c r="B16" s="263" t="s">
        <v>15</v>
      </c>
      <c r="C16" s="18">
        <v>1</v>
      </c>
      <c r="D16" s="18">
        <v>9.73</v>
      </c>
      <c r="E16" s="18">
        <v>8.6300000000000008</v>
      </c>
      <c r="F16" s="70"/>
      <c r="G16" s="48">
        <f t="shared" si="0"/>
        <v>0.11305241521068855</v>
      </c>
      <c r="H16" s="45">
        <f t="shared" si="10"/>
        <v>0.11305241521068855</v>
      </c>
      <c r="I16" s="230">
        <v>0.65500000000000003</v>
      </c>
      <c r="J16" s="40">
        <v>0.17</v>
      </c>
      <c r="K16" s="211">
        <f t="shared" ref="K16" si="76">(0.634*I16)+0.108</f>
        <v>0.52327000000000001</v>
      </c>
      <c r="L16" s="49">
        <f t="shared" si="11"/>
        <v>0.21578000000000003</v>
      </c>
      <c r="M16" s="37">
        <f>_xlfn.STDEV.S($K$16,L16)</f>
        <v>0.21742826414705146</v>
      </c>
      <c r="N16" s="47">
        <f>L16-$K$16</f>
        <v>-0.30748999999999999</v>
      </c>
      <c r="O16" s="65">
        <f>(L16+$K$16)/19</f>
        <v>3.8897368421052632E-2</v>
      </c>
      <c r="P16" s="65"/>
      <c r="Q16" s="48">
        <f t="shared" si="64"/>
        <v>-0.30748999999999999</v>
      </c>
      <c r="R16" s="45">
        <f t="shared" si="1"/>
        <v>-0.30748999999999999</v>
      </c>
      <c r="S16" s="40">
        <v>0.104</v>
      </c>
      <c r="T16" s="40">
        <v>9.8000000000000004E-2</v>
      </c>
      <c r="U16" s="49">
        <f t="shared" si="13"/>
        <v>4.7056000000000001E-2</v>
      </c>
      <c r="V16" s="49">
        <f t="shared" si="13"/>
        <v>4.4572000000000001E-2</v>
      </c>
      <c r="W16" s="37">
        <f t="shared" si="14"/>
        <v>1.7564532444673841E-3</v>
      </c>
      <c r="X16" s="37">
        <f t="shared" si="15"/>
        <v>2.4840000000000001E-3</v>
      </c>
      <c r="Y16" s="37">
        <f t="shared" si="16"/>
        <v>-2.4840000000000001E-3</v>
      </c>
      <c r="Z16" s="37">
        <f t="shared" si="17"/>
        <v>4.8225263157894742E-3</v>
      </c>
      <c r="AA16" s="48">
        <f t="shared" si="2"/>
        <v>-0.83830769230769242</v>
      </c>
      <c r="AB16" s="45">
        <f t="shared" si="18"/>
        <v>-0.83830769230769242</v>
      </c>
      <c r="AC16" s="46">
        <f>$K$16/U16</f>
        <v>11.120154709282557</v>
      </c>
      <c r="AD16" s="46">
        <f t="shared" si="20"/>
        <v>4.8411558826168903</v>
      </c>
      <c r="AE16" s="47">
        <f t="shared" si="21"/>
        <v>2.4840000000000001E-3</v>
      </c>
      <c r="AF16" s="45"/>
      <c r="AG16" s="2">
        <v>6.5</v>
      </c>
      <c r="AH16" s="2">
        <v>8.5</v>
      </c>
      <c r="AI16" s="2">
        <v>6.5</v>
      </c>
      <c r="AJ16" s="2">
        <v>8.5</v>
      </c>
      <c r="AK16" s="2">
        <v>6.5</v>
      </c>
      <c r="AL16" s="2">
        <v>8.5</v>
      </c>
      <c r="AM16" s="2">
        <v>6.5</v>
      </c>
      <c r="AN16" s="2">
        <v>8.5</v>
      </c>
      <c r="AO16" s="2">
        <f t="shared" si="22"/>
        <v>7.5</v>
      </c>
      <c r="AP16" s="2">
        <v>6.5</v>
      </c>
      <c r="AQ16" s="2">
        <v>8.5</v>
      </c>
      <c r="AR16" s="2">
        <f t="shared" si="23"/>
        <v>7.5</v>
      </c>
      <c r="AS16" s="2">
        <f t="shared" si="24"/>
        <v>7.5</v>
      </c>
      <c r="AT16" s="2">
        <v>7.5</v>
      </c>
      <c r="AU16" s="2">
        <v>8.5</v>
      </c>
      <c r="AV16" s="2">
        <f t="shared" si="25"/>
        <v>8</v>
      </c>
      <c r="AW16" s="2">
        <v>6.5</v>
      </c>
      <c r="AX16" s="2">
        <v>8.5</v>
      </c>
      <c r="AY16" s="2">
        <f t="shared" si="26"/>
        <v>7.5</v>
      </c>
      <c r="AZ16" s="2">
        <f t="shared" si="27"/>
        <v>7.75</v>
      </c>
      <c r="BA16" s="2">
        <v>7.5</v>
      </c>
      <c r="BB16" s="2">
        <v>8.5</v>
      </c>
      <c r="BC16" s="2">
        <f t="shared" si="28"/>
        <v>8</v>
      </c>
      <c r="BD16" s="2">
        <v>6.5</v>
      </c>
      <c r="BE16" s="2">
        <v>8.5</v>
      </c>
      <c r="BF16" s="2">
        <f t="shared" si="29"/>
        <v>7.5</v>
      </c>
      <c r="BG16" s="2">
        <f t="shared" si="30"/>
        <v>7.75</v>
      </c>
      <c r="BH16" s="2">
        <v>5.5</v>
      </c>
      <c r="BI16" s="2">
        <v>7.5</v>
      </c>
      <c r="BJ16" s="2">
        <f t="shared" si="31"/>
        <v>6.5</v>
      </c>
      <c r="BK16" s="2">
        <v>5.5</v>
      </c>
      <c r="BL16" s="2">
        <v>7.5</v>
      </c>
      <c r="BM16" s="2">
        <f t="shared" si="32"/>
        <v>6.5</v>
      </c>
      <c r="BN16" s="2">
        <f t="shared" si="33"/>
        <v>6.5</v>
      </c>
      <c r="BO16" s="2">
        <v>5.5</v>
      </c>
      <c r="BP16" s="2">
        <v>6</v>
      </c>
      <c r="BQ16" s="2">
        <f t="shared" si="34"/>
        <v>5.75</v>
      </c>
      <c r="BR16" s="2">
        <v>5.5</v>
      </c>
      <c r="BS16" s="2">
        <v>6</v>
      </c>
      <c r="BT16" s="2">
        <f t="shared" si="35"/>
        <v>5.75</v>
      </c>
      <c r="BU16" s="2">
        <f t="shared" si="36"/>
        <v>5.75</v>
      </c>
      <c r="BV16" s="2">
        <v>5.5</v>
      </c>
      <c r="BW16" s="2">
        <v>6</v>
      </c>
      <c r="BX16" s="2">
        <f t="shared" si="37"/>
        <v>5.75</v>
      </c>
      <c r="BY16" s="2">
        <v>5.5</v>
      </c>
      <c r="BZ16" s="2">
        <v>6</v>
      </c>
      <c r="CA16" s="2">
        <f t="shared" si="38"/>
        <v>5.75</v>
      </c>
      <c r="CB16" s="2">
        <f t="shared" si="39"/>
        <v>5.75</v>
      </c>
      <c r="CC16" s="2">
        <v>5</v>
      </c>
      <c r="CD16" s="2">
        <v>6</v>
      </c>
      <c r="CE16" s="2">
        <f t="shared" si="40"/>
        <v>5.5</v>
      </c>
      <c r="CF16" s="2">
        <v>5</v>
      </c>
      <c r="CG16" s="2">
        <v>6</v>
      </c>
      <c r="CH16" s="2">
        <f t="shared" si="41"/>
        <v>5.5</v>
      </c>
      <c r="CI16" s="2">
        <f t="shared" si="42"/>
        <v>5.5</v>
      </c>
      <c r="CJ16" s="2">
        <v>5</v>
      </c>
      <c r="CK16" s="2">
        <v>6</v>
      </c>
      <c r="CL16" s="2">
        <f t="shared" si="43"/>
        <v>5.5</v>
      </c>
      <c r="CM16" s="2">
        <v>5</v>
      </c>
      <c r="CN16" s="2">
        <v>6</v>
      </c>
      <c r="CO16" s="2">
        <f t="shared" si="44"/>
        <v>5.5</v>
      </c>
      <c r="CP16" s="2">
        <f t="shared" si="45"/>
        <v>5.5</v>
      </c>
      <c r="CQ16" s="2">
        <v>5</v>
      </c>
      <c r="CR16" s="2">
        <v>6</v>
      </c>
      <c r="CS16" s="2">
        <v>5</v>
      </c>
      <c r="CT16" s="2">
        <v>6</v>
      </c>
      <c r="CU16" s="2">
        <f t="shared" si="46"/>
        <v>6.5</v>
      </c>
      <c r="CV16" s="2">
        <f t="shared" si="3"/>
        <v>7.9</v>
      </c>
      <c r="CW16" s="2">
        <f t="shared" si="47"/>
        <v>7.2</v>
      </c>
      <c r="CX16" s="2">
        <f t="shared" si="4"/>
        <v>6.3</v>
      </c>
      <c r="CY16" s="2">
        <f t="shared" si="5"/>
        <v>7.9</v>
      </c>
      <c r="CZ16" s="2">
        <f t="shared" si="48"/>
        <v>7.1</v>
      </c>
      <c r="DA16" s="2">
        <f t="shared" si="6"/>
        <v>0.98460369918279655</v>
      </c>
      <c r="DB16" s="2">
        <f t="shared" si="7"/>
        <v>1.2483322207382661</v>
      </c>
      <c r="DC16" s="2"/>
      <c r="DD16" s="2">
        <f t="shared" si="8"/>
        <v>0.67700320038633</v>
      </c>
      <c r="DE16" s="2">
        <f t="shared" si="9"/>
        <v>1.2483322207382661</v>
      </c>
      <c r="DF16" s="4"/>
      <c r="DG16" s="4">
        <f>SLOPE(Sheet13!A16:J16,Sheet13!$A$2:$J$2)</f>
        <v>-0.12338779019776443</v>
      </c>
      <c r="DH16" s="4">
        <f>SLOPE(Sheet13!L16:U16,Sheet13!$L$2:$U$2)</f>
        <v>-0.18013757523645743</v>
      </c>
      <c r="DI16" s="4"/>
      <c r="DJ16" s="4">
        <f>SLOPE(Sheet13!W16:AF16,Sheet13!$W$2:$AF$2)</f>
        <v>-0.10103181427343079</v>
      </c>
      <c r="DK16" s="4">
        <f>SLOPE(Sheet13!AH16:AQ16,Sheet13!$AH$2:$AQ$2)</f>
        <v>-0.18013757523645743</v>
      </c>
      <c r="DL16" s="4"/>
      <c r="DM16" s="4">
        <f>INTERCEPT(Sheet13!A16:J16,Sheet13!$A$2:$J$2)</f>
        <v>7.171539122957868</v>
      </c>
      <c r="DN16" s="4">
        <f>INTERCEPT(Sheet13!L16:U16,Sheet13!$L$2:$U$2)</f>
        <v>8.9333619948409293</v>
      </c>
      <c r="DO16" s="4">
        <f>INTERCEPT(Sheet13!W16:AF16,Sheet13!$W$2:$AF$2)</f>
        <v>6.7502149613069644</v>
      </c>
      <c r="DP16" s="4">
        <f>INTERCEPT(Sheet13!AH16:AQ16,Sheet13!$AH$2:$AQ$2)</f>
        <v>8.9333619948409293</v>
      </c>
      <c r="DQ16" s="4">
        <f>RSQ(Sheet13!A16:J16,Sheet13!$A$2:$J$2)</f>
        <v>0.60880737742278035</v>
      </c>
      <c r="DR16" s="4">
        <f>RSQ(Sheet13!L16:U16,Sheet13!$L$2:$U$2)</f>
        <v>0.80724752966925784</v>
      </c>
      <c r="DS16" s="4">
        <f>RSQ(Sheet13!W16:AF16,Sheet13!$W$2:$AF$2)</f>
        <v>0.86336277651840865</v>
      </c>
      <c r="DT16" s="4">
        <f>RSQ(Sheet13!AH16:AQ16,Sheet13!$AH$2:$AQ$2)</f>
        <v>0.80724752966925784</v>
      </c>
      <c r="DU16" s="4">
        <f>CORREL(Sheet13!A16:J16,Sheet13!$A$2:$J$2)</f>
        <v>-0.78026109567424962</v>
      </c>
      <c r="DV16" s="4">
        <f>CORREL(Sheet13!L16:U16,Sheet13!$L$2:$U$2)</f>
        <v>-0.89846954854867411</v>
      </c>
      <c r="DW16" s="4">
        <f>CORREL(Sheet13!W16:AF16,Sheet13!$W$2:$AF$2)</f>
        <v>-0.92917316820838536</v>
      </c>
      <c r="DX16" s="4">
        <f>CORREL(Sheet13!AH16:AQ16,Sheet13!$AH$2:$AQ$2)</f>
        <v>-0.89846954854867411</v>
      </c>
      <c r="DY16" s="4"/>
      <c r="DZ16" s="4"/>
      <c r="EA16" s="2">
        <v>6.5</v>
      </c>
      <c r="EB16" s="2">
        <v>8.5</v>
      </c>
      <c r="EC16" s="2">
        <f t="shared" si="49"/>
        <v>7.5</v>
      </c>
      <c r="ED16" s="2">
        <v>6.5</v>
      </c>
      <c r="EE16" s="2">
        <v>8.5</v>
      </c>
      <c r="EF16" s="2">
        <f t="shared" si="50"/>
        <v>7.5</v>
      </c>
      <c r="EG16" s="2">
        <f t="shared" si="51"/>
        <v>7.5</v>
      </c>
      <c r="EH16" s="2">
        <v>5</v>
      </c>
      <c r="EI16" s="2">
        <v>6</v>
      </c>
      <c r="EJ16" s="2">
        <f t="shared" si="52"/>
        <v>5.5</v>
      </c>
      <c r="EK16" s="2">
        <v>5</v>
      </c>
      <c r="EL16" s="44">
        <v>6</v>
      </c>
      <c r="EM16" s="2">
        <f t="shared" si="53"/>
        <v>5.5</v>
      </c>
      <c r="EN16" s="2">
        <f t="shared" si="54"/>
        <v>5.5</v>
      </c>
      <c r="EO16" s="4">
        <f t="shared" si="55"/>
        <v>-2</v>
      </c>
      <c r="EP16" s="57">
        <f t="shared" si="56"/>
        <v>0.23076923076923078</v>
      </c>
      <c r="EQ16" s="45">
        <f t="shared" si="57"/>
        <v>0.23076923076923078</v>
      </c>
      <c r="ER16" s="57">
        <f t="shared" si="58"/>
        <v>0.29411764705882354</v>
      </c>
      <c r="ES16" s="45">
        <f t="shared" si="59"/>
        <v>0.29411764705882354</v>
      </c>
      <c r="ET16" s="57">
        <f t="shared" si="60"/>
        <v>0.23076923076923078</v>
      </c>
      <c r="EU16" s="45">
        <f t="shared" si="61"/>
        <v>0.23076923076923078</v>
      </c>
      <c r="EV16" s="57">
        <f t="shared" si="62"/>
        <v>0.29411764705882354</v>
      </c>
      <c r="EW16" s="45">
        <f t="shared" si="63"/>
        <v>0.29411764705882354</v>
      </c>
    </row>
    <row r="17" spans="1:153" x14ac:dyDescent="0.3">
      <c r="A17" s="264"/>
      <c r="B17" s="264"/>
      <c r="C17" s="18">
        <v>2</v>
      </c>
      <c r="D17" s="18">
        <v>9.48</v>
      </c>
      <c r="E17" s="18">
        <v>8.67</v>
      </c>
      <c r="F17" s="70"/>
      <c r="G17" s="48">
        <f t="shared" si="0"/>
        <v>8.5443037974683597E-2</v>
      </c>
      <c r="H17" s="45">
        <f t="shared" si="10"/>
        <v>8.5443037974683597E-2</v>
      </c>
      <c r="I17" s="231"/>
      <c r="J17" s="32">
        <v>0.16500000000000001</v>
      </c>
      <c r="K17" s="211"/>
      <c r="L17" s="49">
        <f t="shared" si="11"/>
        <v>0.21261000000000002</v>
      </c>
      <c r="M17" s="37">
        <f t="shared" ref="M17:M18" si="77">_xlfn.STDEV.S($K$16,L17)</f>
        <v>0.21966979264341277</v>
      </c>
      <c r="N17" s="47">
        <f t="shared" ref="N17:N18" si="78">L17-$K$16</f>
        <v>-0.31065999999999999</v>
      </c>
      <c r="O17" s="65">
        <f t="shared" ref="O17:O18" si="79">(L17+$K$16)/19</f>
        <v>3.8730526315789479E-2</v>
      </c>
      <c r="P17" s="65"/>
      <c r="Q17" s="48">
        <f>L17-K16</f>
        <v>-0.31065999999999999</v>
      </c>
      <c r="R17" s="45">
        <f t="shared" si="1"/>
        <v>-0.31065999999999999</v>
      </c>
      <c r="S17" s="40">
        <v>0.11600000000000001</v>
      </c>
      <c r="T17" s="40">
        <v>0.11</v>
      </c>
      <c r="U17" s="49">
        <f t="shared" si="13"/>
        <v>5.2024000000000001E-2</v>
      </c>
      <c r="V17" s="49">
        <f t="shared" si="13"/>
        <v>4.9540000000000001E-2</v>
      </c>
      <c r="W17" s="37">
        <f t="shared" si="14"/>
        <v>1.7564532444673841E-3</v>
      </c>
      <c r="X17" s="37">
        <f t="shared" si="15"/>
        <v>2.4840000000000001E-3</v>
      </c>
      <c r="Y17" s="37">
        <f t="shared" si="16"/>
        <v>-2.4840000000000001E-3</v>
      </c>
      <c r="Z17" s="37">
        <f t="shared" si="17"/>
        <v>5.3454736842105267E-3</v>
      </c>
      <c r="AA17" s="48">
        <f t="shared" si="2"/>
        <v>-0.83227586206896553</v>
      </c>
      <c r="AB17" s="45">
        <f t="shared" si="18"/>
        <v>-0.83227586206896553</v>
      </c>
      <c r="AC17" s="46">
        <f t="shared" ref="AC17:AC18" si="80">$K$16/U17</f>
        <v>10.058242349684761</v>
      </c>
      <c r="AD17" s="46">
        <f t="shared" si="20"/>
        <v>4.291683488090432</v>
      </c>
      <c r="AE17" s="47">
        <f t="shared" si="21"/>
        <v>2.4840000000000001E-3</v>
      </c>
      <c r="AF17" s="45"/>
      <c r="AG17" s="2">
        <v>6.5</v>
      </c>
      <c r="AH17" s="2">
        <v>8.5</v>
      </c>
      <c r="AI17" s="2">
        <v>6.5</v>
      </c>
      <c r="AJ17" s="2">
        <v>8.5</v>
      </c>
      <c r="AK17" s="2">
        <v>7</v>
      </c>
      <c r="AL17" s="2">
        <v>8.5</v>
      </c>
      <c r="AM17" s="2">
        <v>6.5</v>
      </c>
      <c r="AN17" s="2">
        <v>8.5</v>
      </c>
      <c r="AO17" s="2">
        <f t="shared" si="22"/>
        <v>7.5</v>
      </c>
      <c r="AP17" s="2">
        <v>7</v>
      </c>
      <c r="AQ17" s="2">
        <v>8.5</v>
      </c>
      <c r="AR17" s="2">
        <f t="shared" si="23"/>
        <v>7.75</v>
      </c>
      <c r="AS17" s="2">
        <f t="shared" si="24"/>
        <v>7.625</v>
      </c>
      <c r="AT17" s="2">
        <v>6.5</v>
      </c>
      <c r="AU17" s="2">
        <v>8.5</v>
      </c>
      <c r="AV17" s="2">
        <f t="shared" si="25"/>
        <v>7.5</v>
      </c>
      <c r="AW17" s="2">
        <v>6</v>
      </c>
      <c r="AX17" s="2">
        <v>8.5</v>
      </c>
      <c r="AY17" s="2">
        <f t="shared" si="26"/>
        <v>7.25</v>
      </c>
      <c r="AZ17" s="2">
        <f t="shared" si="27"/>
        <v>7.375</v>
      </c>
      <c r="BA17" s="2">
        <v>6.5</v>
      </c>
      <c r="BB17" s="2">
        <v>8.5</v>
      </c>
      <c r="BC17" s="2">
        <f t="shared" si="28"/>
        <v>7.5</v>
      </c>
      <c r="BD17" s="2">
        <v>6</v>
      </c>
      <c r="BE17" s="2">
        <v>8.5</v>
      </c>
      <c r="BF17" s="2">
        <f t="shared" si="29"/>
        <v>7.25</v>
      </c>
      <c r="BG17" s="2">
        <f t="shared" si="30"/>
        <v>7.375</v>
      </c>
      <c r="BH17" s="2">
        <v>5.5</v>
      </c>
      <c r="BI17" s="2">
        <v>7.5</v>
      </c>
      <c r="BJ17" s="2">
        <f t="shared" si="31"/>
        <v>6.5</v>
      </c>
      <c r="BK17" s="2">
        <v>5.5</v>
      </c>
      <c r="BL17" s="2">
        <v>8</v>
      </c>
      <c r="BM17" s="2">
        <f t="shared" si="32"/>
        <v>6.75</v>
      </c>
      <c r="BN17" s="2">
        <f t="shared" si="33"/>
        <v>6.625</v>
      </c>
      <c r="BO17" s="2">
        <v>5.5</v>
      </c>
      <c r="BP17" s="2">
        <v>6.5</v>
      </c>
      <c r="BQ17" s="2">
        <f t="shared" si="34"/>
        <v>6</v>
      </c>
      <c r="BR17" s="2">
        <v>5.5</v>
      </c>
      <c r="BS17" s="2">
        <v>6</v>
      </c>
      <c r="BT17" s="2">
        <f t="shared" si="35"/>
        <v>5.75</v>
      </c>
      <c r="BU17" s="2">
        <f t="shared" si="36"/>
        <v>5.875</v>
      </c>
      <c r="BV17" s="2">
        <v>5.5</v>
      </c>
      <c r="BW17" s="2">
        <v>6</v>
      </c>
      <c r="BX17" s="2">
        <f t="shared" si="37"/>
        <v>5.75</v>
      </c>
      <c r="BY17" s="2">
        <v>5.5</v>
      </c>
      <c r="BZ17" s="2">
        <v>6</v>
      </c>
      <c r="CA17" s="2">
        <f t="shared" si="38"/>
        <v>5.75</v>
      </c>
      <c r="CB17" s="2">
        <f t="shared" si="39"/>
        <v>5.75</v>
      </c>
      <c r="CC17" s="2">
        <v>5</v>
      </c>
      <c r="CD17" s="2">
        <v>6</v>
      </c>
      <c r="CE17" s="2">
        <f t="shared" si="40"/>
        <v>5.5</v>
      </c>
      <c r="CF17" s="2">
        <v>5</v>
      </c>
      <c r="CG17" s="2">
        <v>6</v>
      </c>
      <c r="CH17" s="2">
        <f t="shared" si="41"/>
        <v>5.5</v>
      </c>
      <c r="CI17" s="2">
        <f t="shared" si="42"/>
        <v>5.5</v>
      </c>
      <c r="CJ17" s="2">
        <v>5</v>
      </c>
      <c r="CK17" s="2">
        <v>6</v>
      </c>
      <c r="CL17" s="2">
        <f t="shared" si="43"/>
        <v>5.5</v>
      </c>
      <c r="CM17" s="2">
        <v>5</v>
      </c>
      <c r="CN17" s="2">
        <v>6</v>
      </c>
      <c r="CO17" s="2">
        <f t="shared" si="44"/>
        <v>5.5</v>
      </c>
      <c r="CP17" s="2">
        <f t="shared" si="45"/>
        <v>5.5</v>
      </c>
      <c r="CQ17" s="2">
        <v>5</v>
      </c>
      <c r="CR17" s="2">
        <v>6</v>
      </c>
      <c r="CS17" s="2">
        <v>5</v>
      </c>
      <c r="CT17" s="2">
        <v>6</v>
      </c>
      <c r="CU17" s="2">
        <f t="shared" si="46"/>
        <v>6.3</v>
      </c>
      <c r="CV17" s="2">
        <f t="shared" si="3"/>
        <v>7.95</v>
      </c>
      <c r="CW17" s="2">
        <f t="shared" si="47"/>
        <v>7.125</v>
      </c>
      <c r="CX17" s="2">
        <f t="shared" si="4"/>
        <v>6.3</v>
      </c>
      <c r="CY17" s="2">
        <f t="shared" si="5"/>
        <v>8</v>
      </c>
      <c r="CZ17" s="2">
        <f t="shared" si="48"/>
        <v>7.15</v>
      </c>
      <c r="DA17" s="2">
        <f t="shared" si="6"/>
        <v>0.67700320038633</v>
      </c>
      <c r="DB17" s="2">
        <f t="shared" si="7"/>
        <v>1.2064640713902584</v>
      </c>
      <c r="DC17" s="2"/>
      <c r="DD17" s="2">
        <f t="shared" si="8"/>
        <v>0.754615428178118</v>
      </c>
      <c r="DE17" s="2">
        <f t="shared" si="9"/>
        <v>1.2736648783028544</v>
      </c>
      <c r="DF17" s="4"/>
      <c r="DG17" s="4">
        <f>SLOPE(Sheet13!A17:J17,Sheet13!$A$2:$J$2)</f>
        <v>-0.10103181427343079</v>
      </c>
      <c r="DH17" s="4">
        <f>SLOPE(Sheet13!L17:U17,Sheet13!$L$2:$U$2)</f>
        <v>-0.17856119231871598</v>
      </c>
      <c r="DI17" s="4"/>
      <c r="DJ17" s="4">
        <f>SLOPE(Sheet13!W17:AF17,Sheet13!$W$2:$AF$2)</f>
        <v>-0.11392949269131557</v>
      </c>
      <c r="DK17" s="4">
        <f>SLOPE(Sheet13!AH17:AQ17,Sheet13!$AH$2:$AQ$2)</f>
        <v>-0.18142734307824593</v>
      </c>
      <c r="DL17" s="4"/>
      <c r="DM17" s="4">
        <f>INTERCEPT(Sheet13!A17:J17,Sheet13!$A$2:$J$2)</f>
        <v>6.7502149613069644</v>
      </c>
      <c r="DN17" s="4">
        <f>INTERCEPT(Sheet13!L17:U17,Sheet13!$L$2:$U$2)</f>
        <v>8.9677558039552885</v>
      </c>
      <c r="DO17" s="4">
        <f>INTERCEPT(Sheet13!W17:AF17,Sheet13!$W$2:$AF$2)</f>
        <v>6.877901977644024</v>
      </c>
      <c r="DP17" s="4">
        <f>INTERCEPT(Sheet13!AH17:AQ17,Sheet13!$AH$2:$AQ$2)</f>
        <v>8.9961306964746353</v>
      </c>
      <c r="DQ17" s="4">
        <f>RSQ(Sheet13!A17:J17,Sheet13!$A$2:$J$2)</f>
        <v>0.86336277651840865</v>
      </c>
      <c r="DR17" s="4">
        <f>RSQ(Sheet13!L17:U17,Sheet13!$L$2:$U$2)</f>
        <v>0.84918796041648859</v>
      </c>
      <c r="DS17" s="4">
        <f>RSQ(Sheet13!W17:AF17,Sheet13!$W$2:$AF$2)</f>
        <v>0.8836482603863014</v>
      </c>
      <c r="DT17" s="4">
        <f>RSQ(Sheet13!AH17:AQ17,Sheet13!$AH$2:$AQ$2)</f>
        <v>0.78659937101732624</v>
      </c>
      <c r="DU17" s="4">
        <f>CORREL(Sheet13!A17:J17,Sheet13!$A$2:$J$2)</f>
        <v>-0.92917316820838536</v>
      </c>
      <c r="DV17" s="4">
        <f>CORREL(Sheet13!L17:U17,Sheet13!$L$2:$U$2)</f>
        <v>-0.92151395020178006</v>
      </c>
      <c r="DW17" s="4">
        <f>CORREL(Sheet13!W17:AF17,Sheet13!$W$2:$AF$2)</f>
        <v>-0.94002567006773896</v>
      </c>
      <c r="DX17" s="4">
        <f>CORREL(Sheet13!AH17:AQ17,Sheet13!$AH$2:$AQ$2)</f>
        <v>-0.88690437535132638</v>
      </c>
      <c r="DY17" s="4"/>
      <c r="DZ17" s="4"/>
      <c r="EA17" s="2">
        <v>6.5</v>
      </c>
      <c r="EB17" s="2">
        <v>8.5</v>
      </c>
      <c r="EC17" s="2">
        <f t="shared" si="49"/>
        <v>7.5</v>
      </c>
      <c r="ED17" s="2">
        <v>7</v>
      </c>
      <c r="EE17" s="2">
        <v>8.5</v>
      </c>
      <c r="EF17" s="2">
        <f t="shared" si="50"/>
        <v>7.75</v>
      </c>
      <c r="EG17" s="2">
        <f t="shared" si="51"/>
        <v>7.625</v>
      </c>
      <c r="EH17" s="2">
        <v>5</v>
      </c>
      <c r="EI17" s="2">
        <v>6</v>
      </c>
      <c r="EJ17" s="2">
        <f t="shared" si="52"/>
        <v>5.5</v>
      </c>
      <c r="EK17" s="2">
        <v>5</v>
      </c>
      <c r="EL17" s="44">
        <v>6</v>
      </c>
      <c r="EM17" s="2">
        <f t="shared" si="53"/>
        <v>5.5</v>
      </c>
      <c r="EN17" s="2">
        <f t="shared" si="54"/>
        <v>5.5</v>
      </c>
      <c r="EO17" s="4">
        <f t="shared" si="55"/>
        <v>-2.125</v>
      </c>
      <c r="EP17" s="57">
        <f t="shared" si="56"/>
        <v>0.23076923076923078</v>
      </c>
      <c r="EQ17" s="45">
        <f t="shared" si="57"/>
        <v>0.23076923076923078</v>
      </c>
      <c r="ER17" s="57">
        <f t="shared" si="58"/>
        <v>0.29411764705882354</v>
      </c>
      <c r="ES17" s="45">
        <f t="shared" si="59"/>
        <v>0.29411764705882354</v>
      </c>
      <c r="ET17" s="57">
        <f t="shared" si="60"/>
        <v>0.2857142857142857</v>
      </c>
      <c r="EU17" s="45">
        <f t="shared" si="61"/>
        <v>0.2857142857142857</v>
      </c>
      <c r="EV17" s="57">
        <f t="shared" si="62"/>
        <v>0.29411764705882354</v>
      </c>
      <c r="EW17" s="45">
        <f t="shared" si="63"/>
        <v>0.29411764705882354</v>
      </c>
    </row>
    <row r="18" spans="1:153" x14ac:dyDescent="0.3">
      <c r="A18" s="265"/>
      <c r="B18" s="265"/>
      <c r="C18" s="18">
        <v>3</v>
      </c>
      <c r="D18" s="18">
        <v>9.48</v>
      </c>
      <c r="E18" s="18">
        <v>8.67</v>
      </c>
      <c r="F18" s="70"/>
      <c r="G18" s="48">
        <f t="shared" si="0"/>
        <v>8.5443037974683597E-2</v>
      </c>
      <c r="H18" s="45">
        <f t="shared" si="10"/>
        <v>8.5443037974683597E-2</v>
      </c>
      <c r="I18" s="232"/>
      <c r="J18" s="40">
        <v>0.21</v>
      </c>
      <c r="K18" s="211"/>
      <c r="L18" s="49">
        <f t="shared" si="11"/>
        <v>0.24114000000000002</v>
      </c>
      <c r="M18" s="37">
        <f t="shared" si="77"/>
        <v>0.19949603617616071</v>
      </c>
      <c r="N18" s="47">
        <f t="shared" si="78"/>
        <v>-0.28212999999999999</v>
      </c>
      <c r="O18" s="65">
        <f t="shared" si="79"/>
        <v>4.0232105263157895E-2</v>
      </c>
      <c r="P18" s="65"/>
      <c r="Q18" s="48">
        <f>L18-K16</f>
        <v>-0.28212999999999999</v>
      </c>
      <c r="R18" s="45">
        <f t="shared" si="1"/>
        <v>-0.28212999999999999</v>
      </c>
      <c r="S18" s="40">
        <v>9.6000000000000002E-2</v>
      </c>
      <c r="T18" s="40">
        <v>9.5000000000000001E-2</v>
      </c>
      <c r="U18" s="49">
        <f t="shared" si="13"/>
        <v>4.3744000000000005E-2</v>
      </c>
      <c r="V18" s="49">
        <f t="shared" si="13"/>
        <v>4.3329999999999994E-2</v>
      </c>
      <c r="W18" s="37">
        <f t="shared" si="14"/>
        <v>2.9274220741123887E-4</v>
      </c>
      <c r="X18" s="37">
        <f t="shared" si="15"/>
        <v>4.1400000000001158E-4</v>
      </c>
      <c r="Y18" s="37">
        <f t="shared" si="16"/>
        <v>-4.1400000000001158E-4</v>
      </c>
      <c r="Z18" s="37">
        <f t="shared" si="17"/>
        <v>4.5828421052631577E-3</v>
      </c>
      <c r="AA18" s="48">
        <f t="shared" si="2"/>
        <v>-0.8935833333333334</v>
      </c>
      <c r="AB18" s="45">
        <f t="shared" si="18"/>
        <v>-0.8935833333333334</v>
      </c>
      <c r="AC18" s="46">
        <f t="shared" si="80"/>
        <v>11.962097659107533</v>
      </c>
      <c r="AD18" s="46">
        <f t="shared" si="20"/>
        <v>5.5651973228709917</v>
      </c>
      <c r="AE18" s="47">
        <f t="shared" si="21"/>
        <v>4.1400000000001158E-4</v>
      </c>
      <c r="AF18" s="45"/>
      <c r="AG18" s="2">
        <v>6.5</v>
      </c>
      <c r="AH18" s="2">
        <v>8.5</v>
      </c>
      <c r="AI18" s="2">
        <v>7</v>
      </c>
      <c r="AJ18" s="2">
        <v>8.5</v>
      </c>
      <c r="AK18" s="2">
        <v>6.5</v>
      </c>
      <c r="AL18" s="2">
        <v>8.5</v>
      </c>
      <c r="AM18" s="2">
        <v>7</v>
      </c>
      <c r="AN18" s="2">
        <v>8.5</v>
      </c>
      <c r="AO18" s="2">
        <f t="shared" si="22"/>
        <v>7.75</v>
      </c>
      <c r="AP18" s="2">
        <v>6.5</v>
      </c>
      <c r="AQ18" s="2">
        <v>8.5</v>
      </c>
      <c r="AR18" s="2">
        <f t="shared" si="23"/>
        <v>7.5</v>
      </c>
      <c r="AS18" s="2">
        <f t="shared" si="24"/>
        <v>7.625</v>
      </c>
      <c r="AT18" s="2">
        <v>6.5</v>
      </c>
      <c r="AU18" s="2">
        <v>8.5</v>
      </c>
      <c r="AV18" s="2">
        <f t="shared" si="25"/>
        <v>7.5</v>
      </c>
      <c r="AW18" s="2">
        <v>6.5</v>
      </c>
      <c r="AX18" s="2">
        <v>8.5</v>
      </c>
      <c r="AY18" s="2">
        <f t="shared" si="26"/>
        <v>7.5</v>
      </c>
      <c r="AZ18" s="2">
        <f t="shared" si="27"/>
        <v>7.5</v>
      </c>
      <c r="BA18" s="2">
        <v>6.5</v>
      </c>
      <c r="BB18" s="2">
        <v>8.5</v>
      </c>
      <c r="BC18" s="2">
        <f t="shared" si="28"/>
        <v>7.5</v>
      </c>
      <c r="BD18" s="2">
        <v>6.5</v>
      </c>
      <c r="BE18" s="2">
        <v>8.5</v>
      </c>
      <c r="BF18" s="2">
        <f t="shared" si="29"/>
        <v>7.5</v>
      </c>
      <c r="BG18" s="2">
        <f t="shared" si="30"/>
        <v>7.5</v>
      </c>
      <c r="BH18" s="2">
        <v>5</v>
      </c>
      <c r="BI18" s="2">
        <v>8</v>
      </c>
      <c r="BJ18" s="2">
        <f t="shared" si="31"/>
        <v>6.5</v>
      </c>
      <c r="BK18" s="2">
        <v>5.5</v>
      </c>
      <c r="BL18" s="2">
        <v>7.5</v>
      </c>
      <c r="BM18" s="2">
        <f t="shared" si="32"/>
        <v>6.5</v>
      </c>
      <c r="BN18" s="2">
        <f t="shared" si="33"/>
        <v>6.5</v>
      </c>
      <c r="BO18" s="2">
        <v>5</v>
      </c>
      <c r="BP18" s="2">
        <v>6.5</v>
      </c>
      <c r="BQ18" s="2">
        <f t="shared" si="34"/>
        <v>5.75</v>
      </c>
      <c r="BR18" s="2">
        <v>5.5</v>
      </c>
      <c r="BS18" s="2">
        <v>6</v>
      </c>
      <c r="BT18" s="2">
        <f t="shared" si="35"/>
        <v>5.75</v>
      </c>
      <c r="BU18" s="2">
        <f t="shared" si="36"/>
        <v>5.75</v>
      </c>
      <c r="BV18" s="2">
        <v>5</v>
      </c>
      <c r="BW18" s="2">
        <v>6.5</v>
      </c>
      <c r="BX18" s="2">
        <f t="shared" si="37"/>
        <v>5.75</v>
      </c>
      <c r="BY18" s="2">
        <v>5.5</v>
      </c>
      <c r="BZ18" s="2">
        <v>6</v>
      </c>
      <c r="CA18" s="2">
        <f t="shared" si="38"/>
        <v>5.75</v>
      </c>
      <c r="CB18" s="2">
        <f t="shared" si="39"/>
        <v>5.75</v>
      </c>
      <c r="CC18" s="2">
        <v>5</v>
      </c>
      <c r="CD18" s="2">
        <v>6.5</v>
      </c>
      <c r="CE18" s="2">
        <f t="shared" si="40"/>
        <v>5.75</v>
      </c>
      <c r="CF18" s="2">
        <v>5.5</v>
      </c>
      <c r="CG18" s="2">
        <v>6</v>
      </c>
      <c r="CH18" s="2">
        <f t="shared" si="41"/>
        <v>5.75</v>
      </c>
      <c r="CI18" s="2">
        <f t="shared" si="42"/>
        <v>5.75</v>
      </c>
      <c r="CJ18" s="2">
        <v>5</v>
      </c>
      <c r="CK18" s="2">
        <v>6.5</v>
      </c>
      <c r="CL18" s="2">
        <f t="shared" si="43"/>
        <v>5.75</v>
      </c>
      <c r="CM18" s="2">
        <v>5.5</v>
      </c>
      <c r="CN18" s="2">
        <v>6</v>
      </c>
      <c r="CO18" s="2">
        <f t="shared" si="44"/>
        <v>5.75</v>
      </c>
      <c r="CP18" s="2">
        <f t="shared" si="45"/>
        <v>5.75</v>
      </c>
      <c r="CQ18" s="2">
        <v>5</v>
      </c>
      <c r="CR18" s="2">
        <v>6.5</v>
      </c>
      <c r="CS18" s="2">
        <v>5.5</v>
      </c>
      <c r="CT18" s="2">
        <v>6</v>
      </c>
      <c r="CU18" s="2">
        <f t="shared" si="46"/>
        <v>6.2</v>
      </c>
      <c r="CV18" s="2">
        <f t="shared" si="3"/>
        <v>8.25</v>
      </c>
      <c r="CW18" s="2">
        <f t="shared" si="47"/>
        <v>7.2249999999999996</v>
      </c>
      <c r="CX18" s="2">
        <f t="shared" si="4"/>
        <v>6.45</v>
      </c>
      <c r="CY18" s="2">
        <f t="shared" si="5"/>
        <v>7.9</v>
      </c>
      <c r="CZ18" s="2">
        <f t="shared" si="48"/>
        <v>7.1750000000000007</v>
      </c>
      <c r="DA18" s="2">
        <f t="shared" si="6"/>
        <v>0.91893658347268281</v>
      </c>
      <c r="DB18" s="2">
        <f t="shared" si="7"/>
        <v>1.0124228365658305</v>
      </c>
      <c r="DC18" s="2"/>
      <c r="DD18" s="2">
        <f t="shared" si="8"/>
        <v>0.5163977794943222</v>
      </c>
      <c r="DE18" s="2">
        <f t="shared" si="9"/>
        <v>1.2483322207382661</v>
      </c>
      <c r="DF18" s="4"/>
      <c r="DG18" s="4">
        <f>SLOPE(Sheet13!A18:J18,Sheet13!$A$2:$J$2)</f>
        <v>-0.12983662940670679</v>
      </c>
      <c r="DH18" s="4">
        <f>SLOPE(Sheet13!L18:U18,Sheet13!$L$2:$U$2)</f>
        <v>-0.14488392089423907</v>
      </c>
      <c r="DI18" s="4"/>
      <c r="DJ18" s="4">
        <f>SLOPE(Sheet13!W18:AF18,Sheet13!$W$2:$AF$2)</f>
        <v>-7.0507308684436804E-2</v>
      </c>
      <c r="DK18" s="4">
        <f>SLOPE(Sheet13!AH18:AQ18,Sheet13!$AH$2:$AQ$2)</f>
        <v>-0.18013757523645743</v>
      </c>
      <c r="DL18" s="4"/>
      <c r="DM18" s="4">
        <f>INTERCEPT(Sheet13!A18:J18,Sheet13!$A$2:$J$2)</f>
        <v>6.9853826311263969</v>
      </c>
      <c r="DN18" s="4">
        <f>INTERCEPT(Sheet13!L18:U18,Sheet13!$L$2:$U$2)</f>
        <v>8.884350816852967</v>
      </c>
      <c r="DO18" s="4">
        <f>INTERCEPT(Sheet13!W18:AF18,Sheet13!$W$2:$AF$2)</f>
        <v>6.5980223559759246</v>
      </c>
      <c r="DP18" s="4">
        <f>INTERCEPT(Sheet13!AH18:AQ18,Sheet13!$AH$2:$AQ$2)</f>
        <v>8.9333619948409293</v>
      </c>
      <c r="DQ18" s="4">
        <f>RSQ(Sheet13!A18:J18,Sheet13!$A$2:$J$2)</f>
        <v>0.77389464633208116</v>
      </c>
      <c r="DR18" s="4">
        <f>RSQ(Sheet13!L18:U18,Sheet13!$L$2:$U$2)</f>
        <v>0.79391676977818815</v>
      </c>
      <c r="DS18" s="4">
        <f>RSQ(Sheet13!W18:AF18,Sheet13!$W$2:$AF$2)</f>
        <v>0.7226999140154774</v>
      </c>
      <c r="DT18" s="4">
        <f>RSQ(Sheet13!AH18:AQ18,Sheet13!$AH$2:$AQ$2)</f>
        <v>0.80724752966925784</v>
      </c>
      <c r="DU18" s="4">
        <f>CORREL(Sheet13!A18:J18,Sheet13!$A$2:$J$2)</f>
        <v>-0.87971282037496823</v>
      </c>
      <c r="DV18" s="4">
        <f>CORREL(Sheet13!L18:U18,Sheet13!$L$2:$U$2)</f>
        <v>-0.89102007260116667</v>
      </c>
      <c r="DW18" s="4">
        <f>CORREL(Sheet13!W18:AF18,Sheet13!$W$2:$AF$2)</f>
        <v>-0.85011758834615181</v>
      </c>
      <c r="DX18" s="4">
        <f>CORREL(Sheet13!AH18:AQ18,Sheet13!$AH$2:$AQ$2)</f>
        <v>-0.89846954854867411</v>
      </c>
      <c r="DY18" s="4"/>
      <c r="DZ18" s="4"/>
      <c r="EA18" s="2">
        <v>7</v>
      </c>
      <c r="EB18" s="2">
        <v>8.5</v>
      </c>
      <c r="EC18" s="2">
        <f t="shared" si="49"/>
        <v>7.75</v>
      </c>
      <c r="ED18" s="2">
        <v>6.5</v>
      </c>
      <c r="EE18" s="2">
        <v>8.5</v>
      </c>
      <c r="EF18" s="2">
        <f t="shared" si="50"/>
        <v>7.5</v>
      </c>
      <c r="EG18" s="2">
        <f t="shared" si="51"/>
        <v>7.625</v>
      </c>
      <c r="EH18" s="2">
        <v>5</v>
      </c>
      <c r="EI18" s="2">
        <v>6.5</v>
      </c>
      <c r="EJ18" s="2">
        <f t="shared" si="52"/>
        <v>5.75</v>
      </c>
      <c r="EK18" s="2">
        <v>5.5</v>
      </c>
      <c r="EL18" s="44">
        <v>6</v>
      </c>
      <c r="EM18" s="2">
        <f t="shared" si="53"/>
        <v>5.75</v>
      </c>
      <c r="EN18" s="2">
        <f t="shared" si="54"/>
        <v>5.75</v>
      </c>
      <c r="EO18" s="4">
        <f t="shared" si="55"/>
        <v>-1.875</v>
      </c>
      <c r="EP18" s="57">
        <f t="shared" si="56"/>
        <v>0.2857142857142857</v>
      </c>
      <c r="EQ18" s="45">
        <f t="shared" si="57"/>
        <v>0.2857142857142857</v>
      </c>
      <c r="ER18" s="57">
        <f t="shared" si="58"/>
        <v>0.23529411764705882</v>
      </c>
      <c r="ES18" s="45">
        <f t="shared" si="59"/>
        <v>0.23529411764705882</v>
      </c>
      <c r="ET18" s="57">
        <f t="shared" si="60"/>
        <v>0.15384615384615385</v>
      </c>
      <c r="EU18" s="45">
        <f t="shared" si="61"/>
        <v>0.15384615384615385</v>
      </c>
      <c r="EV18" s="57">
        <f t="shared" si="62"/>
        <v>0.29411764705882354</v>
      </c>
      <c r="EW18" s="45">
        <f t="shared" si="63"/>
        <v>0.29411764705882354</v>
      </c>
    </row>
    <row r="19" spans="1:153" x14ac:dyDescent="0.3">
      <c r="A19" s="248">
        <v>6</v>
      </c>
      <c r="B19" s="248" t="s">
        <v>16</v>
      </c>
      <c r="C19" s="20">
        <v>1</v>
      </c>
      <c r="D19" s="20">
        <v>9.4600000000000009</v>
      </c>
      <c r="E19" s="20">
        <v>8.7200000000000006</v>
      </c>
      <c r="F19" s="71"/>
      <c r="G19" s="48">
        <f t="shared" si="0"/>
        <v>7.8224101479915445E-2</v>
      </c>
      <c r="H19" s="45">
        <f t="shared" si="10"/>
        <v>7.8224101479915445E-2</v>
      </c>
      <c r="I19" s="233">
        <v>0.71899999999999997</v>
      </c>
      <c r="J19" s="33">
        <v>0.16400000000000001</v>
      </c>
      <c r="K19" s="211">
        <f t="shared" ref="K19" si="81">(0.634*I19)+0.108</f>
        <v>0.56384599999999996</v>
      </c>
      <c r="L19" s="49">
        <f t="shared" si="11"/>
        <v>0.211976</v>
      </c>
      <c r="M19" s="37">
        <f>_xlfn.STDEV.S($K$19,L19)</f>
        <v>0.24880966309611033</v>
      </c>
      <c r="N19" s="47">
        <f>L19-$K$19</f>
        <v>-0.35186999999999996</v>
      </c>
      <c r="O19" s="65">
        <f>(L19+$K$19)/19</f>
        <v>4.0832736842105262E-2</v>
      </c>
      <c r="P19" s="65"/>
      <c r="Q19" s="48">
        <f t="shared" si="64"/>
        <v>-0.35186999999999996</v>
      </c>
      <c r="R19" s="45">
        <f t="shared" si="1"/>
        <v>-0.35186999999999996</v>
      </c>
      <c r="S19" s="38">
        <v>0.10100000000000001</v>
      </c>
      <c r="T19" s="38">
        <v>8.2000000000000003E-2</v>
      </c>
      <c r="U19" s="49">
        <f t="shared" si="13"/>
        <v>4.5814000000000007E-2</v>
      </c>
      <c r="V19" s="49">
        <f t="shared" si="13"/>
        <v>3.7947999999999996E-2</v>
      </c>
      <c r="W19" s="37">
        <f t="shared" si="14"/>
        <v>5.5621019408133915E-3</v>
      </c>
      <c r="X19" s="37">
        <f t="shared" si="15"/>
        <v>7.8660000000000119E-3</v>
      </c>
      <c r="Y19" s="37">
        <f t="shared" si="16"/>
        <v>-7.8660000000000119E-3</v>
      </c>
      <c r="Z19" s="37">
        <f t="shared" si="17"/>
        <v>4.4085263157894738E-3</v>
      </c>
      <c r="AA19" s="48">
        <f t="shared" si="2"/>
        <v>-0.71088118811881185</v>
      </c>
      <c r="AB19" s="45">
        <f t="shared" si="18"/>
        <v>-0.71088118811881185</v>
      </c>
      <c r="AC19" s="46">
        <f>$K$19/U19</f>
        <v>12.307285982450777</v>
      </c>
      <c r="AD19" s="46">
        <f t="shared" si="20"/>
        <v>5.585959734373354</v>
      </c>
      <c r="AE19" s="47">
        <f t="shared" si="21"/>
        <v>7.8660000000000119E-3</v>
      </c>
      <c r="AF19" s="45"/>
      <c r="AG19" s="2">
        <v>6.5</v>
      </c>
      <c r="AH19" s="2">
        <v>8.5</v>
      </c>
      <c r="AI19" s="2">
        <v>6.5</v>
      </c>
      <c r="AJ19" s="2">
        <v>8.5</v>
      </c>
      <c r="AK19" s="2">
        <v>6.5</v>
      </c>
      <c r="AL19" s="2">
        <v>8.5</v>
      </c>
      <c r="AM19" s="2">
        <v>6.5</v>
      </c>
      <c r="AN19" s="2">
        <v>8.5</v>
      </c>
      <c r="AO19" s="2">
        <f t="shared" si="22"/>
        <v>7.5</v>
      </c>
      <c r="AP19" s="2">
        <v>6.5</v>
      </c>
      <c r="AQ19" s="2">
        <v>8.5</v>
      </c>
      <c r="AR19" s="2">
        <f t="shared" si="23"/>
        <v>7.5</v>
      </c>
      <c r="AS19" s="2">
        <f t="shared" si="24"/>
        <v>7.5</v>
      </c>
      <c r="AT19" s="2">
        <v>6</v>
      </c>
      <c r="AU19" s="2">
        <v>8.5</v>
      </c>
      <c r="AV19" s="2">
        <f t="shared" si="25"/>
        <v>7.25</v>
      </c>
      <c r="AW19" s="2">
        <v>6.5</v>
      </c>
      <c r="AX19" s="2">
        <v>8.5</v>
      </c>
      <c r="AY19" s="2">
        <f t="shared" si="26"/>
        <v>7.5</v>
      </c>
      <c r="AZ19" s="2">
        <f t="shared" si="27"/>
        <v>7.375</v>
      </c>
      <c r="BA19" s="2">
        <v>6</v>
      </c>
      <c r="BB19" s="2">
        <v>8.5</v>
      </c>
      <c r="BC19" s="2">
        <f t="shared" si="28"/>
        <v>7.25</v>
      </c>
      <c r="BD19" s="2">
        <v>6.5</v>
      </c>
      <c r="BE19" s="2">
        <v>8.5</v>
      </c>
      <c r="BF19" s="2">
        <f t="shared" si="29"/>
        <v>7.5</v>
      </c>
      <c r="BG19" s="2">
        <f t="shared" si="30"/>
        <v>7.375</v>
      </c>
      <c r="BH19" s="2">
        <v>5</v>
      </c>
      <c r="BI19" s="2">
        <v>7.5</v>
      </c>
      <c r="BJ19" s="2">
        <f t="shared" si="31"/>
        <v>6.25</v>
      </c>
      <c r="BK19" s="2">
        <v>5</v>
      </c>
      <c r="BL19" s="2">
        <v>7.5</v>
      </c>
      <c r="BM19" s="2">
        <f t="shared" si="32"/>
        <v>6.25</v>
      </c>
      <c r="BN19" s="2">
        <f t="shared" si="33"/>
        <v>6.25</v>
      </c>
      <c r="BO19" s="2">
        <v>5</v>
      </c>
      <c r="BP19" s="2">
        <v>6.5</v>
      </c>
      <c r="BQ19" s="2">
        <f t="shared" si="34"/>
        <v>5.75</v>
      </c>
      <c r="BR19" s="2">
        <v>5</v>
      </c>
      <c r="BS19" s="2">
        <v>6.5</v>
      </c>
      <c r="BT19" s="2">
        <f t="shared" si="35"/>
        <v>5.75</v>
      </c>
      <c r="BU19" s="2">
        <f t="shared" si="36"/>
        <v>5.75</v>
      </c>
      <c r="BV19" s="2">
        <v>5</v>
      </c>
      <c r="BW19" s="2">
        <v>6.5</v>
      </c>
      <c r="BX19" s="2">
        <f t="shared" si="37"/>
        <v>5.75</v>
      </c>
      <c r="BY19" s="2">
        <v>5</v>
      </c>
      <c r="BZ19" s="2">
        <v>6.5</v>
      </c>
      <c r="CA19" s="2">
        <f t="shared" si="38"/>
        <v>5.75</v>
      </c>
      <c r="CB19" s="2">
        <f t="shared" si="39"/>
        <v>5.75</v>
      </c>
      <c r="CC19" s="2">
        <v>5</v>
      </c>
      <c r="CD19" s="2">
        <v>6.5</v>
      </c>
      <c r="CE19" s="2">
        <f t="shared" si="40"/>
        <v>5.75</v>
      </c>
      <c r="CF19" s="2">
        <v>5</v>
      </c>
      <c r="CG19" s="2">
        <v>6.5</v>
      </c>
      <c r="CH19" s="2">
        <f t="shared" si="41"/>
        <v>5.75</v>
      </c>
      <c r="CI19" s="2">
        <f t="shared" si="42"/>
        <v>5.75</v>
      </c>
      <c r="CJ19" s="2">
        <v>5</v>
      </c>
      <c r="CK19" s="2">
        <v>6.5</v>
      </c>
      <c r="CL19" s="2">
        <f t="shared" si="43"/>
        <v>5.75</v>
      </c>
      <c r="CM19" s="2">
        <v>5</v>
      </c>
      <c r="CN19" s="2">
        <v>6.5</v>
      </c>
      <c r="CO19" s="2">
        <f t="shared" si="44"/>
        <v>5.75</v>
      </c>
      <c r="CP19" s="2">
        <f t="shared" si="45"/>
        <v>5.75</v>
      </c>
      <c r="CQ19" s="2">
        <v>5</v>
      </c>
      <c r="CR19" s="2">
        <v>6.5</v>
      </c>
      <c r="CS19" s="2">
        <v>5</v>
      </c>
      <c r="CT19" s="2">
        <v>6.5</v>
      </c>
      <c r="CU19" s="2">
        <f t="shared" si="46"/>
        <v>6</v>
      </c>
      <c r="CV19" s="2">
        <f t="shared" si="3"/>
        <v>8.15</v>
      </c>
      <c r="CW19" s="2">
        <f t="shared" si="47"/>
        <v>7.0750000000000002</v>
      </c>
      <c r="CX19" s="2">
        <f t="shared" si="4"/>
        <v>6.1</v>
      </c>
      <c r="CY19" s="2">
        <f t="shared" si="5"/>
        <v>8.15</v>
      </c>
      <c r="CZ19" s="2">
        <f t="shared" si="48"/>
        <v>7.125</v>
      </c>
      <c r="DA19" s="2">
        <f t="shared" si="6"/>
        <v>0.66666666666666663</v>
      </c>
      <c r="DB19" s="2">
        <f t="shared" si="7"/>
        <v>0.99442892601175192</v>
      </c>
      <c r="DC19" s="2"/>
      <c r="DD19" s="2">
        <f t="shared" si="8"/>
        <v>0.77459666924148174</v>
      </c>
      <c r="DE19" s="2">
        <f t="shared" si="9"/>
        <v>0.99442892601175192</v>
      </c>
      <c r="DF19" s="4"/>
      <c r="DG19" s="4">
        <f>SLOPE(Sheet13!A19:J19,Sheet13!$A$2:$J$2)</f>
        <v>-9.45829750644884E-2</v>
      </c>
      <c r="DH19" s="4">
        <f>SLOPE(Sheet13!L19:U19,Sheet13!$L$2:$U$2)</f>
        <v>-0.14359415305245057</v>
      </c>
      <c r="DI19" s="4"/>
      <c r="DJ19" s="4">
        <f>SLOPE(Sheet13!W19:AF19,Sheet13!$W$2:$AF$2)</f>
        <v>-0.10576096302665521</v>
      </c>
      <c r="DK19" s="4">
        <f>SLOPE(Sheet13!AH19:AQ19,Sheet13!$AH$2:$AQ$2)</f>
        <v>-0.14359415305245057</v>
      </c>
      <c r="DL19" s="4"/>
      <c r="DM19" s="4">
        <f>INTERCEPT(Sheet13!A19:J19,Sheet13!$A$2:$J$2)</f>
        <v>6.4363714531384355</v>
      </c>
      <c r="DN19" s="4">
        <f>INTERCEPT(Sheet13!L19:U19,Sheet13!$L$2:$U$2)</f>
        <v>8.8215821152192611</v>
      </c>
      <c r="DO19" s="4">
        <f>INTERCEPT(Sheet13!W19:AF19,Sheet13!$W$2:$AF$2)</f>
        <v>6.647033533963886</v>
      </c>
      <c r="DP19" s="4">
        <f>INTERCEPT(Sheet13!AH19:AQ19,Sheet13!$AH$2:$AQ$2)</f>
        <v>8.8215821152192611</v>
      </c>
      <c r="DQ19" s="4">
        <f>RSQ(Sheet13!A19:J19,Sheet13!$A$2:$J$2)</f>
        <v>0.78030954428202925</v>
      </c>
      <c r="DR19" s="4">
        <f>RSQ(Sheet13!L19:U19,Sheet13!$L$2:$U$2)</f>
        <v>0.80832214246379464</v>
      </c>
      <c r="DS19" s="4">
        <f>RSQ(Sheet13!W19:AF19,Sheet13!$W$2:$AF$2)</f>
        <v>0.72269991401547706</v>
      </c>
      <c r="DT19" s="4">
        <f>RSQ(Sheet13!AH19:AQ19,Sheet13!$AH$2:$AQ$2)</f>
        <v>0.80832214246379464</v>
      </c>
      <c r="DU19" s="4">
        <f>CORREL(Sheet13!A19:J19,Sheet13!$A$2:$J$2)</f>
        <v>-0.88335131419046919</v>
      </c>
      <c r="DV19" s="4">
        <f>CORREL(Sheet13!L19:U19,Sheet13!$L$2:$U$2)</f>
        <v>-0.89906737370666212</v>
      </c>
      <c r="DW19" s="4">
        <f>CORREL(Sheet13!W19:AF19,Sheet13!$W$2:$AF$2)</f>
        <v>-0.85011758834615192</v>
      </c>
      <c r="DX19" s="4">
        <f>CORREL(Sheet13!AH19:AQ19,Sheet13!$AH$2:$AQ$2)</f>
        <v>-0.89906737370666212</v>
      </c>
      <c r="DY19" s="4"/>
      <c r="DZ19" s="4"/>
      <c r="EA19" s="2">
        <v>6.5</v>
      </c>
      <c r="EB19" s="2">
        <v>8.5</v>
      </c>
      <c r="EC19" s="2">
        <f t="shared" si="49"/>
        <v>7.5</v>
      </c>
      <c r="ED19" s="2">
        <v>6.5</v>
      </c>
      <c r="EE19" s="2">
        <v>8.5</v>
      </c>
      <c r="EF19" s="2">
        <f t="shared" si="50"/>
        <v>7.5</v>
      </c>
      <c r="EG19" s="2">
        <f t="shared" si="51"/>
        <v>7.5</v>
      </c>
      <c r="EH19" s="2">
        <v>5</v>
      </c>
      <c r="EI19" s="2">
        <v>6.5</v>
      </c>
      <c r="EJ19" s="2">
        <f t="shared" si="52"/>
        <v>5.75</v>
      </c>
      <c r="EK19" s="2">
        <v>5</v>
      </c>
      <c r="EL19" s="44">
        <v>6.5</v>
      </c>
      <c r="EM19" s="2">
        <f t="shared" si="53"/>
        <v>5.75</v>
      </c>
      <c r="EN19" s="2">
        <f t="shared" si="54"/>
        <v>5.75</v>
      </c>
      <c r="EO19" s="4">
        <f t="shared" si="55"/>
        <v>-1.75</v>
      </c>
      <c r="EP19" s="57">
        <f t="shared" si="56"/>
        <v>0.23076923076923078</v>
      </c>
      <c r="EQ19" s="45">
        <f t="shared" si="57"/>
        <v>0.23076923076923078</v>
      </c>
      <c r="ER19" s="57">
        <f t="shared" si="58"/>
        <v>0.23529411764705882</v>
      </c>
      <c r="ES19" s="45">
        <f t="shared" si="59"/>
        <v>0.23529411764705882</v>
      </c>
      <c r="ET19" s="57">
        <f t="shared" si="60"/>
        <v>0.23076923076923078</v>
      </c>
      <c r="EU19" s="45">
        <f t="shared" si="61"/>
        <v>0.23076923076923078</v>
      </c>
      <c r="EV19" s="57">
        <f t="shared" si="62"/>
        <v>0.23529411764705882</v>
      </c>
      <c r="EW19" s="45">
        <f t="shared" si="63"/>
        <v>0.23529411764705882</v>
      </c>
    </row>
    <row r="20" spans="1:153" x14ac:dyDescent="0.3">
      <c r="A20" s="249"/>
      <c r="B20" s="249"/>
      <c r="C20" s="20">
        <v>2</v>
      </c>
      <c r="D20" s="20">
        <v>9.26</v>
      </c>
      <c r="E20" s="20">
        <v>8.5399999999999991</v>
      </c>
      <c r="F20" s="71"/>
      <c r="G20" s="48">
        <f t="shared" si="0"/>
        <v>7.7753779697624259E-2</v>
      </c>
      <c r="H20" s="45">
        <f t="shared" si="10"/>
        <v>7.7753779697624259E-2</v>
      </c>
      <c r="I20" s="234"/>
      <c r="J20" s="33">
        <v>0.115</v>
      </c>
      <c r="K20" s="211"/>
      <c r="L20" s="49">
        <f t="shared" si="11"/>
        <v>0.18091000000000002</v>
      </c>
      <c r="M20" s="37">
        <f t="shared" ref="M20:M21" si="82">_xlfn.STDEV.S($K$19,L20)</f>
        <v>0.27077664236045162</v>
      </c>
      <c r="N20" s="47">
        <f t="shared" ref="N20:N21" si="83">L20-$K$19</f>
        <v>-0.38293599999999994</v>
      </c>
      <c r="O20" s="65">
        <f t="shared" ref="O20:O21" si="84">(L20+$K$19)/19</f>
        <v>3.9197684210526315E-2</v>
      </c>
      <c r="P20" s="65"/>
      <c r="Q20" s="48">
        <f>L20-K19</f>
        <v>-0.38293599999999994</v>
      </c>
      <c r="R20" s="45">
        <f t="shared" si="1"/>
        <v>-0.38293599999999994</v>
      </c>
      <c r="S20" s="38">
        <v>0.11899999999999999</v>
      </c>
      <c r="T20" s="38">
        <v>0.127</v>
      </c>
      <c r="U20" s="49">
        <f t="shared" si="13"/>
        <v>5.3265999999999994E-2</v>
      </c>
      <c r="V20" s="49">
        <f t="shared" si="13"/>
        <v>5.6578000000000003E-2</v>
      </c>
      <c r="W20" s="37">
        <f t="shared" si="14"/>
        <v>2.341937659289852E-3</v>
      </c>
      <c r="X20" s="37">
        <f t="shared" si="15"/>
        <v>-3.3120000000000094E-3</v>
      </c>
      <c r="Y20" s="37">
        <f t="shared" si="16"/>
        <v>3.3120000000000094E-3</v>
      </c>
      <c r="Z20" s="37">
        <f t="shared" si="17"/>
        <v>5.7812631578947364E-3</v>
      </c>
      <c r="AA20" s="48">
        <f t="shared" si="2"/>
        <v>-0.94822689075630251</v>
      </c>
      <c r="AB20" s="45">
        <f t="shared" si="18"/>
        <v>-0.94822689075630251</v>
      </c>
      <c r="AC20" s="46">
        <f t="shared" ref="AC20:AC21" si="85">$K$19/U20</f>
        <v>10.585476664288665</v>
      </c>
      <c r="AD20" s="46">
        <f t="shared" si="20"/>
        <v>3.1975326098483512</v>
      </c>
      <c r="AE20" s="47">
        <f t="shared" si="21"/>
        <v>-3.3120000000000094E-3</v>
      </c>
      <c r="AF20" s="45"/>
      <c r="AG20" s="2">
        <v>6.5</v>
      </c>
      <c r="AH20" s="2">
        <v>8.5</v>
      </c>
      <c r="AI20" s="2">
        <v>6.5</v>
      </c>
      <c r="AJ20" s="2">
        <v>8.5</v>
      </c>
      <c r="AK20" s="2">
        <v>7</v>
      </c>
      <c r="AL20" s="2">
        <v>8.5</v>
      </c>
      <c r="AM20" s="2">
        <v>6.5</v>
      </c>
      <c r="AN20" s="2">
        <v>8.5</v>
      </c>
      <c r="AO20" s="2">
        <f t="shared" si="22"/>
        <v>7.5</v>
      </c>
      <c r="AP20" s="2">
        <v>7</v>
      </c>
      <c r="AQ20" s="2">
        <v>8.5</v>
      </c>
      <c r="AR20" s="2">
        <f t="shared" si="23"/>
        <v>7.75</v>
      </c>
      <c r="AS20" s="2">
        <f t="shared" si="24"/>
        <v>7.625</v>
      </c>
      <c r="AT20" s="2">
        <v>6</v>
      </c>
      <c r="AU20" s="2">
        <v>8.5</v>
      </c>
      <c r="AV20" s="2">
        <f t="shared" si="25"/>
        <v>7.25</v>
      </c>
      <c r="AW20" s="2">
        <v>6</v>
      </c>
      <c r="AX20" s="2">
        <v>8.5</v>
      </c>
      <c r="AY20" s="2">
        <f t="shared" si="26"/>
        <v>7.25</v>
      </c>
      <c r="AZ20" s="2">
        <f t="shared" si="27"/>
        <v>7.25</v>
      </c>
      <c r="BA20" s="2">
        <v>6</v>
      </c>
      <c r="BB20" s="2">
        <v>8.5</v>
      </c>
      <c r="BC20" s="2">
        <f t="shared" si="28"/>
        <v>7.25</v>
      </c>
      <c r="BD20" s="2">
        <v>6</v>
      </c>
      <c r="BE20" s="2">
        <v>8.5</v>
      </c>
      <c r="BF20" s="2">
        <f t="shared" si="29"/>
        <v>7.25</v>
      </c>
      <c r="BG20" s="2">
        <f t="shared" si="30"/>
        <v>7.25</v>
      </c>
      <c r="BH20" s="2">
        <v>5</v>
      </c>
      <c r="BI20" s="2">
        <v>7.5</v>
      </c>
      <c r="BJ20" s="2">
        <f t="shared" si="31"/>
        <v>6.25</v>
      </c>
      <c r="BK20" s="2">
        <v>6</v>
      </c>
      <c r="BL20" s="2">
        <v>8</v>
      </c>
      <c r="BM20" s="2">
        <f t="shared" si="32"/>
        <v>7</v>
      </c>
      <c r="BN20" s="2">
        <f t="shared" si="33"/>
        <v>6.625</v>
      </c>
      <c r="BO20" s="2">
        <v>5</v>
      </c>
      <c r="BP20" s="2">
        <v>6</v>
      </c>
      <c r="BQ20" s="2">
        <f t="shared" si="34"/>
        <v>5.5</v>
      </c>
      <c r="BR20" s="2">
        <v>5</v>
      </c>
      <c r="BS20" s="2">
        <v>6</v>
      </c>
      <c r="BT20" s="2">
        <f t="shared" si="35"/>
        <v>5.5</v>
      </c>
      <c r="BU20" s="2">
        <f t="shared" si="36"/>
        <v>5.5</v>
      </c>
      <c r="BV20" s="2">
        <v>5</v>
      </c>
      <c r="BW20" s="2">
        <v>6.5</v>
      </c>
      <c r="BX20" s="2">
        <f t="shared" si="37"/>
        <v>5.75</v>
      </c>
      <c r="BY20" s="2">
        <v>5</v>
      </c>
      <c r="BZ20" s="2">
        <v>6</v>
      </c>
      <c r="CA20" s="2">
        <f t="shared" si="38"/>
        <v>5.5</v>
      </c>
      <c r="CB20" s="2">
        <f t="shared" si="39"/>
        <v>5.625</v>
      </c>
      <c r="CC20" s="2">
        <v>5</v>
      </c>
      <c r="CD20" s="2">
        <v>6.5</v>
      </c>
      <c r="CE20" s="2">
        <f t="shared" si="40"/>
        <v>5.75</v>
      </c>
      <c r="CF20" s="2">
        <v>5</v>
      </c>
      <c r="CG20" s="2">
        <v>6</v>
      </c>
      <c r="CH20" s="2">
        <f t="shared" si="41"/>
        <v>5.5</v>
      </c>
      <c r="CI20" s="2">
        <f t="shared" si="42"/>
        <v>5.625</v>
      </c>
      <c r="CJ20" s="2">
        <v>5</v>
      </c>
      <c r="CK20" s="2">
        <v>6.5</v>
      </c>
      <c r="CL20" s="2">
        <f t="shared" si="43"/>
        <v>5.75</v>
      </c>
      <c r="CM20" s="2">
        <v>5</v>
      </c>
      <c r="CN20" s="2">
        <v>6</v>
      </c>
      <c r="CO20" s="2">
        <f t="shared" si="44"/>
        <v>5.5</v>
      </c>
      <c r="CP20" s="2">
        <f t="shared" si="45"/>
        <v>5.625</v>
      </c>
      <c r="CQ20" s="2">
        <v>5</v>
      </c>
      <c r="CR20" s="2">
        <v>6.5</v>
      </c>
      <c r="CS20" s="2">
        <v>5</v>
      </c>
      <c r="CT20" s="2">
        <v>6</v>
      </c>
      <c r="CU20" s="2">
        <f t="shared" si="46"/>
        <v>6</v>
      </c>
      <c r="CV20" s="2">
        <f t="shared" ref="CV20:CV30" si="86">(AJ20+AN20+AU20+BB20+BI20+BI20+BP20+BW20+CD20+CK20+CR20)/10</f>
        <v>8.1</v>
      </c>
      <c r="CW20" s="2">
        <f t="shared" si="47"/>
        <v>7.05</v>
      </c>
      <c r="CX20" s="2">
        <f t="shared" si="4"/>
        <v>6.3</v>
      </c>
      <c r="CY20" s="2">
        <f t="shared" si="5"/>
        <v>8</v>
      </c>
      <c r="CZ20" s="2">
        <f t="shared" si="48"/>
        <v>7.15</v>
      </c>
      <c r="DA20" s="2">
        <f t="shared" si="6"/>
        <v>0.66666666666666663</v>
      </c>
      <c r="DB20" s="2">
        <f t="shared" si="7"/>
        <v>1.0554093465991696</v>
      </c>
      <c r="DC20" s="2"/>
      <c r="DD20" s="2">
        <f t="shared" si="8"/>
        <v>0.82327260234856614</v>
      </c>
      <c r="DE20" s="2">
        <f t="shared" si="9"/>
        <v>1.2736648783028544</v>
      </c>
      <c r="DF20" s="4"/>
      <c r="DG20" s="4">
        <f>SLOPE(Sheet13!A20:J20,Sheet13!$A$2:$J$2)</f>
        <v>-9.45829750644884E-2</v>
      </c>
      <c r="DH20" s="4">
        <f>SLOPE(Sheet13!L20:U20,Sheet13!$L$2:$U$2)</f>
        <v>-0.14517053597019206</v>
      </c>
      <c r="DI20" s="4"/>
      <c r="DJ20" s="4">
        <f>SLOPE(Sheet13!W20:AF20,Sheet13!$W$2:$AF$2)</f>
        <v>-0.12123817712811694</v>
      </c>
      <c r="DK20" s="4">
        <f>SLOPE(Sheet13!AH20:AQ20,Sheet13!$AH$2:$AQ$2)</f>
        <v>-0.18142734307824593</v>
      </c>
      <c r="DL20" s="4"/>
      <c r="DM20" s="4">
        <f>INTERCEPT(Sheet13!A20:J20,Sheet13!$A$2:$J$2)</f>
        <v>6.4363714531384355</v>
      </c>
      <c r="DN20" s="4">
        <f>INTERCEPT(Sheet13!L20:U20,Sheet13!$L$2:$U$2)</f>
        <v>8.7871883061049019</v>
      </c>
      <c r="DO20" s="4">
        <f>INTERCEPT(Sheet13!W20:AF20,Sheet13!$W$2:$AF$2)</f>
        <v>6.9002579535683584</v>
      </c>
      <c r="DP20" s="4">
        <f>INTERCEPT(Sheet13!AH20:AQ20,Sheet13!$AH$2:$AQ$2)</f>
        <v>8.9961306964746353</v>
      </c>
      <c r="DQ20" s="4">
        <f>RSQ(Sheet13!A20:J20,Sheet13!$A$2:$J$2)</f>
        <v>0.78030954428202925</v>
      </c>
      <c r="DR20" s="4">
        <f>RSQ(Sheet13!L20:U20,Sheet13!$L$2:$U$2)</f>
        <v>0.73345512687184311</v>
      </c>
      <c r="DS20" s="4">
        <f>RSQ(Sheet13!W20:AF20,Sheet13!$W$2:$AF$2)</f>
        <v>0.84071719549497459</v>
      </c>
      <c r="DT20" s="4">
        <f>RSQ(Sheet13!AH20:AQ20,Sheet13!$AH$2:$AQ$2)</f>
        <v>0.78659937101732624</v>
      </c>
      <c r="DU20" s="4">
        <f>CORREL(Sheet13!A20:J20,Sheet13!$A$2:$J$2)</f>
        <v>-0.88335131419046919</v>
      </c>
      <c r="DV20" s="4">
        <f>CORREL(Sheet13!L20:U20,Sheet13!$L$2:$U$2)</f>
        <v>-0.85641994773116015</v>
      </c>
      <c r="DW20" s="4">
        <f>CORREL(Sheet13!W20:AF20,Sheet13!$W$2:$AF$2)</f>
        <v>-0.91690631773097442</v>
      </c>
      <c r="DX20" s="4">
        <f>CORREL(Sheet13!AH20:AQ20,Sheet13!$AH$2:$AQ$2)</f>
        <v>-0.88690437535132638</v>
      </c>
      <c r="DY20" s="4"/>
      <c r="DZ20" s="4"/>
      <c r="EA20" s="2">
        <v>6.5</v>
      </c>
      <c r="EB20" s="2">
        <v>8.5</v>
      </c>
      <c r="EC20" s="2">
        <f t="shared" si="49"/>
        <v>7.5</v>
      </c>
      <c r="ED20" s="2">
        <v>7</v>
      </c>
      <c r="EE20" s="2">
        <v>8.5</v>
      </c>
      <c r="EF20" s="2">
        <f t="shared" si="50"/>
        <v>7.75</v>
      </c>
      <c r="EG20" s="2">
        <f t="shared" si="51"/>
        <v>7.625</v>
      </c>
      <c r="EH20" s="2">
        <v>5</v>
      </c>
      <c r="EI20" s="2">
        <v>6.5</v>
      </c>
      <c r="EJ20" s="2">
        <f t="shared" si="52"/>
        <v>5.75</v>
      </c>
      <c r="EK20" s="2">
        <v>5</v>
      </c>
      <c r="EL20" s="44">
        <v>6</v>
      </c>
      <c r="EM20" s="2">
        <f t="shared" si="53"/>
        <v>5.5</v>
      </c>
      <c r="EN20" s="2">
        <f t="shared" si="54"/>
        <v>5.625</v>
      </c>
      <c r="EO20" s="4">
        <f t="shared" si="55"/>
        <v>-2</v>
      </c>
      <c r="EP20" s="57">
        <f t="shared" si="56"/>
        <v>0.23076923076923078</v>
      </c>
      <c r="EQ20" s="45">
        <f t="shared" si="57"/>
        <v>0.23076923076923078</v>
      </c>
      <c r="ER20" s="57">
        <f t="shared" si="58"/>
        <v>0.23529411764705882</v>
      </c>
      <c r="ES20" s="45">
        <f t="shared" si="59"/>
        <v>0.23529411764705882</v>
      </c>
      <c r="ET20" s="57">
        <f t="shared" si="60"/>
        <v>0.2857142857142857</v>
      </c>
      <c r="EU20" s="45">
        <f t="shared" si="61"/>
        <v>0.2857142857142857</v>
      </c>
      <c r="EV20" s="57">
        <f t="shared" si="62"/>
        <v>0.29411764705882354</v>
      </c>
      <c r="EW20" s="45">
        <f t="shared" si="63"/>
        <v>0.29411764705882354</v>
      </c>
    </row>
    <row r="21" spans="1:153" x14ac:dyDescent="0.3">
      <c r="A21" s="250"/>
      <c r="B21" s="250"/>
      <c r="C21" s="20">
        <v>3</v>
      </c>
      <c r="D21" s="20">
        <v>9.67</v>
      </c>
      <c r="E21" s="20">
        <v>8.77</v>
      </c>
      <c r="F21" s="71"/>
      <c r="G21" s="48">
        <f t="shared" si="0"/>
        <v>9.3071354705274084E-2</v>
      </c>
      <c r="H21" s="45">
        <f t="shared" si="10"/>
        <v>9.3071354705274084E-2</v>
      </c>
      <c r="I21" s="235"/>
      <c r="J21" s="38">
        <v>0.16</v>
      </c>
      <c r="K21" s="211"/>
      <c r="L21" s="49">
        <f t="shared" si="11"/>
        <v>0.20944000000000002</v>
      </c>
      <c r="M21" s="37">
        <f t="shared" si="82"/>
        <v>0.25060288589319951</v>
      </c>
      <c r="N21" s="47">
        <f t="shared" si="83"/>
        <v>-0.35440599999999994</v>
      </c>
      <c r="O21" s="65">
        <f t="shared" si="84"/>
        <v>4.0699263157894731E-2</v>
      </c>
      <c r="P21" s="65"/>
      <c r="Q21" s="48">
        <f>L21-K19</f>
        <v>-0.35440599999999994</v>
      </c>
      <c r="R21" s="45">
        <f t="shared" si="1"/>
        <v>-0.35440599999999994</v>
      </c>
      <c r="S21" s="38">
        <v>0.108</v>
      </c>
      <c r="T21" s="38">
        <v>7.5999999999999998E-2</v>
      </c>
      <c r="U21" s="49">
        <f t="shared" si="13"/>
        <v>4.8711999999999991E-2</v>
      </c>
      <c r="V21" s="49">
        <f t="shared" si="13"/>
        <v>3.5463999999999996E-2</v>
      </c>
      <c r="W21" s="37">
        <f t="shared" si="14"/>
        <v>9.3677506371593715E-3</v>
      </c>
      <c r="X21" s="37">
        <f t="shared" si="15"/>
        <v>1.3247999999999996E-2</v>
      </c>
      <c r="Y21" s="37">
        <f t="shared" si="16"/>
        <v>-1.3247999999999996E-2</v>
      </c>
      <c r="Z21" s="37">
        <f t="shared" si="17"/>
        <v>4.4303157894736832E-3</v>
      </c>
      <c r="AA21" s="48">
        <f t="shared" si="2"/>
        <v>-0.59570370370370374</v>
      </c>
      <c r="AB21" s="45">
        <f t="shared" si="18"/>
        <v>-0.59570370370370374</v>
      </c>
      <c r="AC21" s="46">
        <f t="shared" si="85"/>
        <v>11.575094432583349</v>
      </c>
      <c r="AD21" s="46">
        <f t="shared" si="20"/>
        <v>5.9057071960297778</v>
      </c>
      <c r="AE21" s="47">
        <f t="shared" si="21"/>
        <v>1.3247999999999996E-2</v>
      </c>
      <c r="AF21" s="45"/>
      <c r="AG21" s="2">
        <v>6.5</v>
      </c>
      <c r="AH21" s="2">
        <v>8.5</v>
      </c>
      <c r="AI21" s="2">
        <v>7</v>
      </c>
      <c r="AJ21" s="2">
        <v>8.5</v>
      </c>
      <c r="AK21" s="2">
        <v>6.5</v>
      </c>
      <c r="AL21" s="2">
        <v>8.5</v>
      </c>
      <c r="AM21" s="2">
        <v>7</v>
      </c>
      <c r="AN21" s="2">
        <v>8.5</v>
      </c>
      <c r="AO21" s="2">
        <f t="shared" si="22"/>
        <v>7.75</v>
      </c>
      <c r="AP21" s="2">
        <v>6.5</v>
      </c>
      <c r="AQ21" s="2">
        <v>8.5</v>
      </c>
      <c r="AR21" s="2">
        <f t="shared" si="23"/>
        <v>7.5</v>
      </c>
      <c r="AS21" s="2">
        <f t="shared" si="24"/>
        <v>7.625</v>
      </c>
      <c r="AT21" s="2">
        <v>6</v>
      </c>
      <c r="AU21" s="2">
        <v>8.5</v>
      </c>
      <c r="AV21" s="2">
        <f t="shared" si="25"/>
        <v>7.25</v>
      </c>
      <c r="AW21" s="2">
        <v>6.5</v>
      </c>
      <c r="AX21" s="2">
        <v>8.5</v>
      </c>
      <c r="AY21" s="2">
        <f t="shared" si="26"/>
        <v>7.5</v>
      </c>
      <c r="AZ21" s="2">
        <f t="shared" si="27"/>
        <v>7.375</v>
      </c>
      <c r="BA21" s="2">
        <v>6</v>
      </c>
      <c r="BB21" s="2">
        <v>8.5</v>
      </c>
      <c r="BC21" s="2">
        <f t="shared" si="28"/>
        <v>7.25</v>
      </c>
      <c r="BD21" s="2">
        <v>6.5</v>
      </c>
      <c r="BE21" s="2">
        <v>8.5</v>
      </c>
      <c r="BF21" s="2">
        <f t="shared" si="29"/>
        <v>7.5</v>
      </c>
      <c r="BG21" s="2">
        <f t="shared" si="30"/>
        <v>7.375</v>
      </c>
      <c r="BH21" s="2">
        <v>5</v>
      </c>
      <c r="BI21" s="2">
        <v>7.5</v>
      </c>
      <c r="BJ21" s="2">
        <f t="shared" si="31"/>
        <v>6.25</v>
      </c>
      <c r="BK21" s="2">
        <v>5</v>
      </c>
      <c r="BL21" s="2">
        <v>7.5</v>
      </c>
      <c r="BM21" s="2">
        <f t="shared" si="32"/>
        <v>6.25</v>
      </c>
      <c r="BN21" s="2">
        <f t="shared" si="33"/>
        <v>6.25</v>
      </c>
      <c r="BO21" s="2">
        <v>5</v>
      </c>
      <c r="BP21" s="2">
        <v>6</v>
      </c>
      <c r="BQ21" s="2">
        <f t="shared" si="34"/>
        <v>5.5</v>
      </c>
      <c r="BR21" s="2">
        <v>5</v>
      </c>
      <c r="BS21" s="2">
        <v>5.5</v>
      </c>
      <c r="BT21" s="2">
        <f t="shared" si="35"/>
        <v>5.25</v>
      </c>
      <c r="BU21" s="2">
        <f t="shared" si="36"/>
        <v>5.375</v>
      </c>
      <c r="BV21" s="2">
        <v>5</v>
      </c>
      <c r="BW21" s="2">
        <v>6.5</v>
      </c>
      <c r="BX21" s="2">
        <f t="shared" si="37"/>
        <v>5.75</v>
      </c>
      <c r="BY21" s="2">
        <v>5</v>
      </c>
      <c r="BZ21" s="2">
        <v>5.5</v>
      </c>
      <c r="CA21" s="2">
        <f t="shared" si="38"/>
        <v>5.25</v>
      </c>
      <c r="CB21" s="2">
        <f t="shared" si="39"/>
        <v>5.5</v>
      </c>
      <c r="CC21" s="2">
        <v>5</v>
      </c>
      <c r="CD21" s="2">
        <v>6.5</v>
      </c>
      <c r="CE21" s="2">
        <f t="shared" si="40"/>
        <v>5.75</v>
      </c>
      <c r="CF21" s="2">
        <v>5</v>
      </c>
      <c r="CG21" s="2">
        <v>5.5</v>
      </c>
      <c r="CH21" s="2">
        <f t="shared" si="41"/>
        <v>5.25</v>
      </c>
      <c r="CI21" s="2">
        <f t="shared" si="42"/>
        <v>5.5</v>
      </c>
      <c r="CJ21" s="2">
        <v>5</v>
      </c>
      <c r="CK21" s="2">
        <v>6.5</v>
      </c>
      <c r="CL21" s="2">
        <f t="shared" si="43"/>
        <v>5.75</v>
      </c>
      <c r="CM21" s="2">
        <v>5</v>
      </c>
      <c r="CN21" s="2">
        <v>5.5</v>
      </c>
      <c r="CO21" s="2">
        <f t="shared" si="44"/>
        <v>5.25</v>
      </c>
      <c r="CP21" s="2">
        <f t="shared" si="45"/>
        <v>5.5</v>
      </c>
      <c r="CQ21" s="2">
        <v>5</v>
      </c>
      <c r="CR21" s="2">
        <v>6.5</v>
      </c>
      <c r="CS21" s="2">
        <v>5</v>
      </c>
      <c r="CT21" s="2">
        <v>5.5</v>
      </c>
      <c r="CU21" s="2">
        <f t="shared" si="46"/>
        <v>6.1</v>
      </c>
      <c r="CV21" s="2">
        <f t="shared" si="86"/>
        <v>8.1</v>
      </c>
      <c r="CW21" s="2">
        <f t="shared" si="47"/>
        <v>7.1</v>
      </c>
      <c r="CX21" s="2">
        <f t="shared" si="4"/>
        <v>6.1</v>
      </c>
      <c r="CY21" s="2">
        <f t="shared" si="5"/>
        <v>7.65</v>
      </c>
      <c r="CZ21" s="2">
        <f t="shared" si="48"/>
        <v>6.875</v>
      </c>
      <c r="DA21" s="2">
        <f t="shared" si="6"/>
        <v>0.84327404271156636</v>
      </c>
      <c r="DB21" s="2">
        <f t="shared" si="7"/>
        <v>1.0554093465991696</v>
      </c>
      <c r="DC21" s="2"/>
      <c r="DD21" s="2">
        <f t="shared" si="8"/>
        <v>0.77459666924148174</v>
      </c>
      <c r="DE21" s="2">
        <f t="shared" si="9"/>
        <v>1.5055453054181611</v>
      </c>
      <c r="DF21" s="4"/>
      <c r="DG21" s="4">
        <f>SLOPE(Sheet13!A21:J21,Sheet13!$A$2:$J$2)</f>
        <v>-0.11865864144453998</v>
      </c>
      <c r="DH21" s="4">
        <f>SLOPE(Sheet13!L21:U21,Sheet13!$L$2:$U$2)</f>
        <v>-0.14517053597019206</v>
      </c>
      <c r="DI21" s="4"/>
      <c r="DJ21" s="4">
        <f>SLOPE(Sheet13!W21:AF21,Sheet13!$W$2:$AF$2)</f>
        <v>-0.10576096302665521</v>
      </c>
      <c r="DK21" s="4">
        <f>SLOPE(Sheet13!AH21:AQ21,Sheet13!$AH$2:$AQ$2)</f>
        <v>-0.21668099742046432</v>
      </c>
      <c r="DL21" s="4"/>
      <c r="DM21" s="4">
        <f>INTERCEPT(Sheet13!A21:J21,Sheet13!$A$2:$J$2)</f>
        <v>6.7747205503009456</v>
      </c>
      <c r="DN21" s="4">
        <f>INTERCEPT(Sheet13!L21:U21,Sheet13!$L$2:$U$2)</f>
        <v>8.7871883061049019</v>
      </c>
      <c r="DO21" s="4">
        <f>INTERCEPT(Sheet13!W21:AF21,Sheet13!$W$2:$AF$2)</f>
        <v>6.647033533963886</v>
      </c>
      <c r="DP21" s="4">
        <f>INTERCEPT(Sheet13!AH21:AQ21,Sheet13!$AH$2:$AQ$2)</f>
        <v>9.0451418744625975</v>
      </c>
      <c r="DQ21" s="4">
        <f>RSQ(Sheet13!A21:J21,Sheet13!$A$2:$J$2)</f>
        <v>0.76757308684436809</v>
      </c>
      <c r="DR21" s="4">
        <f>RSQ(Sheet13!L21:U21,Sheet13!$L$2:$U$2)</f>
        <v>0.73345512687184311</v>
      </c>
      <c r="DS21" s="4">
        <f>RSQ(Sheet13!W21:AF21,Sheet13!$W$2:$AF$2)</f>
        <v>0.72269991401547706</v>
      </c>
      <c r="DT21" s="4">
        <f>RSQ(Sheet13!AH21:AQ21,Sheet13!$AH$2:$AQ$2)</f>
        <v>0.80299428455819111</v>
      </c>
      <c r="DU21" s="4">
        <f>CORREL(Sheet13!A21:J21,Sheet13!$A$2:$J$2)</f>
        <v>-0.87611248526908236</v>
      </c>
      <c r="DV21" s="4">
        <f>CORREL(Sheet13!L21:U21,Sheet13!$L$2:$U$2)</f>
        <v>-0.85641994773116015</v>
      </c>
      <c r="DW21" s="4">
        <f>CORREL(Sheet13!W21:AF21,Sheet13!$W$2:$AF$2)</f>
        <v>-0.85011758834615192</v>
      </c>
      <c r="DX21" s="4">
        <f>CORREL(Sheet13!AH21:AQ21,Sheet13!$AH$2:$AQ$2)</f>
        <v>-0.89609948362790115</v>
      </c>
      <c r="DY21" s="4"/>
      <c r="DZ21" s="4"/>
      <c r="EA21" s="2">
        <v>7</v>
      </c>
      <c r="EB21" s="2">
        <v>8.5</v>
      </c>
      <c r="EC21" s="2">
        <f t="shared" si="49"/>
        <v>7.75</v>
      </c>
      <c r="ED21" s="2">
        <v>6.5</v>
      </c>
      <c r="EE21" s="2">
        <v>8.5</v>
      </c>
      <c r="EF21" s="2">
        <f t="shared" si="50"/>
        <v>7.5</v>
      </c>
      <c r="EG21" s="2">
        <f t="shared" si="51"/>
        <v>7.625</v>
      </c>
      <c r="EH21" s="2">
        <v>5</v>
      </c>
      <c r="EI21" s="2">
        <v>6.5</v>
      </c>
      <c r="EJ21" s="2">
        <f t="shared" si="52"/>
        <v>5.75</v>
      </c>
      <c r="EK21" s="2">
        <v>5</v>
      </c>
      <c r="EL21" s="44">
        <v>5.5</v>
      </c>
      <c r="EM21" s="2">
        <f t="shared" si="53"/>
        <v>5.25</v>
      </c>
      <c r="EN21" s="2">
        <f t="shared" si="54"/>
        <v>5.5</v>
      </c>
      <c r="EO21" s="4">
        <f t="shared" si="55"/>
        <v>-2.125</v>
      </c>
      <c r="EP21" s="57">
        <f t="shared" si="56"/>
        <v>0.2857142857142857</v>
      </c>
      <c r="EQ21" s="45">
        <f t="shared" si="57"/>
        <v>0.2857142857142857</v>
      </c>
      <c r="ER21" s="57">
        <f t="shared" si="58"/>
        <v>0.23529411764705882</v>
      </c>
      <c r="ES21" s="45">
        <f t="shared" si="59"/>
        <v>0.23529411764705882</v>
      </c>
      <c r="ET21" s="57">
        <f t="shared" si="60"/>
        <v>0.23076923076923078</v>
      </c>
      <c r="EU21" s="45">
        <f t="shared" si="61"/>
        <v>0.23076923076923078</v>
      </c>
      <c r="EV21" s="57">
        <f t="shared" si="62"/>
        <v>0.35294117647058826</v>
      </c>
      <c r="EW21" s="45">
        <f t="shared" si="63"/>
        <v>0.35294117647058826</v>
      </c>
    </row>
    <row r="22" spans="1:153" x14ac:dyDescent="0.3">
      <c r="A22" s="251">
        <v>7</v>
      </c>
      <c r="B22" s="251" t="s">
        <v>17</v>
      </c>
      <c r="C22" s="22">
        <v>1</v>
      </c>
      <c r="D22" s="22">
        <v>9.2899999999999991</v>
      </c>
      <c r="E22" s="22">
        <v>8.36</v>
      </c>
      <c r="F22" s="72"/>
      <c r="G22" s="48">
        <f t="shared" si="0"/>
        <v>0.10010764262648006</v>
      </c>
      <c r="H22" s="45">
        <f t="shared" si="10"/>
        <v>0.10010764262648006</v>
      </c>
      <c r="I22" s="236">
        <v>0.39700000000000002</v>
      </c>
      <c r="J22" s="34">
        <v>0.11600000000000001</v>
      </c>
      <c r="K22" s="211">
        <f t="shared" ref="K22" si="87">(0.634*I22)+0.108</f>
        <v>0.35969800000000002</v>
      </c>
      <c r="L22" s="49">
        <f t="shared" si="11"/>
        <v>0.18154399999999998</v>
      </c>
      <c r="M22" s="37">
        <f>_xlfn.STDEV.S($K$22,L22)</f>
        <v>0.12597390149550819</v>
      </c>
      <c r="N22" s="47">
        <f>L22-$K$22</f>
        <v>-0.17815400000000003</v>
      </c>
      <c r="O22" s="65">
        <f>(L22+$K$22)/19</f>
        <v>2.8486421052631578E-2</v>
      </c>
      <c r="P22" s="65"/>
      <c r="Q22" s="48">
        <f>L22-K22</f>
        <v>-0.17815400000000003</v>
      </c>
      <c r="R22" s="45">
        <f t="shared" si="1"/>
        <v>-0.17815400000000003</v>
      </c>
      <c r="S22" s="43">
        <v>5.7000000000000002E-2</v>
      </c>
      <c r="T22" s="43">
        <v>8.4000000000000005E-2</v>
      </c>
      <c r="U22" s="49">
        <f t="shared" si="13"/>
        <v>2.7598000000000001E-2</v>
      </c>
      <c r="V22" s="49">
        <f t="shared" si="13"/>
        <v>3.8776000000000005E-2</v>
      </c>
      <c r="W22" s="37">
        <f t="shared" si="14"/>
        <v>7.9040396001032326E-3</v>
      </c>
      <c r="X22" s="37">
        <f t="shared" si="15"/>
        <v>-1.1178000000000004E-2</v>
      </c>
      <c r="Y22" s="37">
        <f t="shared" si="16"/>
        <v>1.1178000000000004E-2</v>
      </c>
      <c r="Z22" s="37">
        <f t="shared" si="17"/>
        <v>3.4933684210526317E-3</v>
      </c>
      <c r="AA22" s="48">
        <f t="shared" si="2"/>
        <v>-1.416684210526316</v>
      </c>
      <c r="AB22" s="45">
        <f t="shared" si="18"/>
        <v>-1.416684210526316</v>
      </c>
      <c r="AC22" s="46">
        <f>$K$22/U22</f>
        <v>13.033480687006305</v>
      </c>
      <c r="AD22" s="46">
        <f t="shared" si="20"/>
        <v>4.6818650711780476</v>
      </c>
      <c r="AE22" s="47">
        <f t="shared" si="21"/>
        <v>-1.1178000000000004E-2</v>
      </c>
      <c r="AF22" s="45"/>
      <c r="AG22" s="2">
        <v>6.5</v>
      </c>
      <c r="AH22" s="2">
        <v>8.5</v>
      </c>
      <c r="AI22" s="2">
        <v>6.5</v>
      </c>
      <c r="AJ22" s="2">
        <v>8.5</v>
      </c>
      <c r="AK22" s="2">
        <v>6.5</v>
      </c>
      <c r="AL22" s="2">
        <v>8.5</v>
      </c>
      <c r="AM22" s="2">
        <v>6.5</v>
      </c>
      <c r="AN22" s="2">
        <v>8.5</v>
      </c>
      <c r="AO22" s="2">
        <f t="shared" si="22"/>
        <v>7.5</v>
      </c>
      <c r="AP22" s="2">
        <v>6.5</v>
      </c>
      <c r="AQ22" s="2">
        <v>8.5</v>
      </c>
      <c r="AR22" s="2">
        <f t="shared" si="23"/>
        <v>7.5</v>
      </c>
      <c r="AS22" s="2">
        <f t="shared" si="24"/>
        <v>7.5</v>
      </c>
      <c r="AT22" s="2">
        <v>6.5</v>
      </c>
      <c r="AU22" s="2">
        <v>8.5</v>
      </c>
      <c r="AV22" s="2">
        <f t="shared" si="25"/>
        <v>7.5</v>
      </c>
      <c r="AW22" s="2">
        <v>6.5</v>
      </c>
      <c r="AX22" s="2">
        <v>8.5</v>
      </c>
      <c r="AY22" s="2">
        <f t="shared" si="26"/>
        <v>7.5</v>
      </c>
      <c r="AZ22" s="2">
        <f t="shared" si="27"/>
        <v>7.5</v>
      </c>
      <c r="BA22" s="2">
        <v>6.5</v>
      </c>
      <c r="BB22" s="2">
        <v>8.5</v>
      </c>
      <c r="BC22" s="2">
        <f t="shared" si="28"/>
        <v>7.5</v>
      </c>
      <c r="BD22" s="2">
        <v>6.5</v>
      </c>
      <c r="BE22" s="2">
        <v>8.5</v>
      </c>
      <c r="BF22" s="2">
        <f t="shared" si="29"/>
        <v>7.5</v>
      </c>
      <c r="BG22" s="2">
        <f t="shared" si="30"/>
        <v>7.5</v>
      </c>
      <c r="BH22" s="2">
        <v>6</v>
      </c>
      <c r="BI22" s="2">
        <v>8</v>
      </c>
      <c r="BJ22" s="2">
        <f t="shared" si="31"/>
        <v>7</v>
      </c>
      <c r="BK22" s="2">
        <v>5</v>
      </c>
      <c r="BL22" s="2">
        <v>7.5</v>
      </c>
      <c r="BM22" s="2">
        <f t="shared" si="32"/>
        <v>6.25</v>
      </c>
      <c r="BN22" s="2">
        <f t="shared" si="33"/>
        <v>6.625</v>
      </c>
      <c r="BO22" s="2">
        <v>5.5</v>
      </c>
      <c r="BP22" s="2">
        <v>6</v>
      </c>
      <c r="BQ22" s="2">
        <f t="shared" si="34"/>
        <v>5.75</v>
      </c>
      <c r="BR22" s="2">
        <v>5</v>
      </c>
      <c r="BS22" s="2">
        <v>5.5</v>
      </c>
      <c r="BT22" s="2">
        <f t="shared" si="35"/>
        <v>5.25</v>
      </c>
      <c r="BU22" s="2">
        <f t="shared" si="36"/>
        <v>5.5</v>
      </c>
      <c r="BV22" s="2">
        <v>5.5</v>
      </c>
      <c r="BW22" s="2">
        <v>6</v>
      </c>
      <c r="BX22" s="2">
        <f t="shared" si="37"/>
        <v>5.75</v>
      </c>
      <c r="BY22" s="2">
        <v>5</v>
      </c>
      <c r="BZ22" s="2">
        <v>6</v>
      </c>
      <c r="CA22" s="2">
        <f t="shared" si="38"/>
        <v>5.5</v>
      </c>
      <c r="CB22" s="2">
        <f t="shared" si="39"/>
        <v>5.625</v>
      </c>
      <c r="CC22" s="2">
        <v>5.5</v>
      </c>
      <c r="CD22" s="2">
        <v>6</v>
      </c>
      <c r="CE22" s="2">
        <f t="shared" si="40"/>
        <v>5.75</v>
      </c>
      <c r="CF22" s="2">
        <v>5</v>
      </c>
      <c r="CG22" s="2">
        <v>6</v>
      </c>
      <c r="CH22" s="2">
        <f t="shared" si="41"/>
        <v>5.5</v>
      </c>
      <c r="CI22" s="2">
        <f t="shared" si="42"/>
        <v>5.625</v>
      </c>
      <c r="CJ22" s="2">
        <v>5.5</v>
      </c>
      <c r="CK22" s="2">
        <v>6</v>
      </c>
      <c r="CL22" s="2">
        <f t="shared" si="43"/>
        <v>5.75</v>
      </c>
      <c r="CM22" s="2">
        <v>5</v>
      </c>
      <c r="CN22" s="2">
        <v>6</v>
      </c>
      <c r="CO22" s="2">
        <f t="shared" si="44"/>
        <v>5.5</v>
      </c>
      <c r="CP22" s="2">
        <f t="shared" si="45"/>
        <v>5.625</v>
      </c>
      <c r="CQ22" s="2">
        <v>5.5</v>
      </c>
      <c r="CR22" s="2">
        <v>6</v>
      </c>
      <c r="CS22" s="2">
        <v>5</v>
      </c>
      <c r="CT22" s="2">
        <v>6</v>
      </c>
      <c r="CU22" s="2">
        <f t="shared" si="46"/>
        <v>6.55</v>
      </c>
      <c r="CV22" s="2">
        <f t="shared" si="86"/>
        <v>8</v>
      </c>
      <c r="CW22" s="2">
        <f t="shared" si="47"/>
        <v>7.2750000000000004</v>
      </c>
      <c r="CX22" s="2">
        <f t="shared" si="4"/>
        <v>6.1</v>
      </c>
      <c r="CY22" s="2">
        <f t="shared" si="5"/>
        <v>7.85</v>
      </c>
      <c r="CZ22" s="2">
        <f t="shared" si="48"/>
        <v>6.9749999999999996</v>
      </c>
      <c r="DA22" s="2">
        <f t="shared" si="6"/>
        <v>0.49721446300587663</v>
      </c>
      <c r="DB22" s="2">
        <f t="shared" si="7"/>
        <v>1.2736648783028544</v>
      </c>
      <c r="DC22" s="2"/>
      <c r="DD22" s="2">
        <f t="shared" si="8"/>
        <v>0.77459666924148174</v>
      </c>
      <c r="DE22" s="2">
        <f t="shared" si="9"/>
        <v>1.3080944580232379</v>
      </c>
      <c r="DF22" s="4"/>
      <c r="DG22" s="4">
        <f>SLOPE(Sheet13!A22:J22,Sheet13!$A$2:$J$2)</f>
        <v>-7.1797076526225287E-2</v>
      </c>
      <c r="DH22" s="4">
        <f>SLOPE(Sheet13!L22:U22,Sheet13!$L$2:$U$2)</f>
        <v>-0.18142734307824593</v>
      </c>
      <c r="DI22" s="4"/>
      <c r="DJ22" s="4">
        <f>SLOPE(Sheet13!W22:AF22,Sheet13!$W$2:$AF$2)</f>
        <v>-0.10576096302665521</v>
      </c>
      <c r="DK22" s="4">
        <f>SLOPE(Sheet13!AH22:AQ22,Sheet13!$AH$2:$AQ$2)</f>
        <v>-0.18171395815419891</v>
      </c>
      <c r="DL22" s="4"/>
      <c r="DM22" s="4">
        <f>INTERCEPT(Sheet13!A22:J22,Sheet13!$A$2:$J$2)</f>
        <v>6.6607910576096305</v>
      </c>
      <c r="DN22" s="4">
        <f>INTERCEPT(Sheet13!L22:U22,Sheet13!$L$2:$U$2)</f>
        <v>8.9961306964746353</v>
      </c>
      <c r="DO22" s="4">
        <f>INTERCEPT(Sheet13!W22:AF22,Sheet13!$W$2:$AF$2)</f>
        <v>6.647033533963886</v>
      </c>
      <c r="DP22" s="4">
        <f>INTERCEPT(Sheet13!AH22:AQ22,Sheet13!$AH$2:$AQ$2)</f>
        <v>8.8989681857265683</v>
      </c>
      <c r="DQ22" s="4">
        <f>RSQ(Sheet13!A22:J22,Sheet13!$A$2:$J$2)</f>
        <v>0.80832214246379464</v>
      </c>
      <c r="DR22" s="4">
        <f>RSQ(Sheet13!L22:U22,Sheet13!$L$2:$U$2)</f>
        <v>0.78659937101732624</v>
      </c>
      <c r="DS22" s="4">
        <f>RSQ(Sheet13!W22:AF22,Sheet13!$W$2:$AF$2)</f>
        <v>0.72269991401547706</v>
      </c>
      <c r="DT22" s="4">
        <f>RSQ(Sheet13!AH22:AQ22,Sheet13!$AH$2:$AQ$2)</f>
        <v>0.74809512642702669</v>
      </c>
      <c r="DU22" s="4">
        <f>CORREL(Sheet13!A22:J22,Sheet13!$A$2:$J$2)</f>
        <v>-0.89906737370666212</v>
      </c>
      <c r="DV22" s="4">
        <f>CORREL(Sheet13!L22:U22,Sheet13!$L$2:$U$2)</f>
        <v>-0.88690437535132638</v>
      </c>
      <c r="DW22" s="4">
        <f>CORREL(Sheet13!W22:AF22,Sheet13!$W$2:$AF$2)</f>
        <v>-0.85011758834615192</v>
      </c>
      <c r="DX22" s="4">
        <f>CORREL(Sheet13!AH22:AQ22,Sheet13!$AH$2:$AQ$2)</f>
        <v>-0.86492492531261156</v>
      </c>
      <c r="DY22" s="4"/>
      <c r="DZ22" s="4"/>
      <c r="EA22" s="2">
        <v>6.5</v>
      </c>
      <c r="EB22" s="2">
        <v>8.5</v>
      </c>
      <c r="EC22" s="2">
        <f t="shared" si="49"/>
        <v>7.5</v>
      </c>
      <c r="ED22" s="2">
        <v>6.5</v>
      </c>
      <c r="EE22" s="2">
        <v>8.5</v>
      </c>
      <c r="EF22" s="2">
        <f t="shared" si="50"/>
        <v>7.5</v>
      </c>
      <c r="EG22" s="2">
        <f t="shared" si="51"/>
        <v>7.5</v>
      </c>
      <c r="EH22" s="2">
        <v>5.5</v>
      </c>
      <c r="EI22" s="2">
        <v>6</v>
      </c>
      <c r="EJ22" s="2">
        <f t="shared" si="52"/>
        <v>5.75</v>
      </c>
      <c r="EK22" s="2">
        <v>5</v>
      </c>
      <c r="EL22" s="44">
        <v>6</v>
      </c>
      <c r="EM22" s="2">
        <f t="shared" si="53"/>
        <v>5.5</v>
      </c>
      <c r="EN22" s="2">
        <f t="shared" si="54"/>
        <v>5.625</v>
      </c>
      <c r="EO22" s="4">
        <f t="shared" si="55"/>
        <v>-1.875</v>
      </c>
      <c r="EP22" s="57">
        <f t="shared" si="56"/>
        <v>0.15384615384615385</v>
      </c>
      <c r="EQ22" s="45">
        <f t="shared" si="57"/>
        <v>0.15384615384615385</v>
      </c>
      <c r="ER22" s="57">
        <f t="shared" si="58"/>
        <v>0.29411764705882354</v>
      </c>
      <c r="ES22" s="45">
        <f t="shared" si="59"/>
        <v>0.29411764705882354</v>
      </c>
      <c r="ET22" s="57">
        <f t="shared" si="60"/>
        <v>0.23076923076923078</v>
      </c>
      <c r="EU22" s="45">
        <f t="shared" si="61"/>
        <v>0.23076923076923078</v>
      </c>
      <c r="EV22" s="57">
        <f t="shared" si="62"/>
        <v>0.29411764705882354</v>
      </c>
      <c r="EW22" s="45">
        <f t="shared" si="63"/>
        <v>0.29411764705882354</v>
      </c>
    </row>
    <row r="23" spans="1:153" x14ac:dyDescent="0.3">
      <c r="A23" s="252"/>
      <c r="B23" s="252"/>
      <c r="C23" s="22">
        <v>2</v>
      </c>
      <c r="D23" s="22">
        <v>9.43</v>
      </c>
      <c r="E23" s="22">
        <v>8.69</v>
      </c>
      <c r="F23" s="72"/>
      <c r="G23" s="48">
        <f t="shared" si="0"/>
        <v>7.8472958642629931E-2</v>
      </c>
      <c r="H23" s="45">
        <f t="shared" si="10"/>
        <v>7.8472958642629931E-2</v>
      </c>
      <c r="I23" s="237"/>
      <c r="J23" s="34">
        <v>0.16600000000000001</v>
      </c>
      <c r="K23" s="211"/>
      <c r="L23" s="49">
        <f t="shared" si="11"/>
        <v>0.21324399999999999</v>
      </c>
      <c r="M23" s="37">
        <f t="shared" ref="M23:M24" si="88">_xlfn.STDEV.S($K$22,L23)</f>
        <v>0.1035586165318946</v>
      </c>
      <c r="N23" s="47">
        <f t="shared" ref="N23:N24" si="89">L23-$K$22</f>
        <v>-0.14645400000000003</v>
      </c>
      <c r="O23" s="65">
        <f t="shared" ref="O23:O24" si="90">(L23+$K$22)/19</f>
        <v>3.015484210526316E-2</v>
      </c>
      <c r="P23" s="65"/>
      <c r="Q23" s="48">
        <f>L23-K22</f>
        <v>-0.14645400000000003</v>
      </c>
      <c r="R23" s="45">
        <f t="shared" si="1"/>
        <v>-0.14645400000000003</v>
      </c>
      <c r="S23" s="43">
        <v>5.3999999999999999E-2</v>
      </c>
      <c r="T23" s="43">
        <v>0.09</v>
      </c>
      <c r="U23" s="49">
        <f t="shared" si="13"/>
        <v>2.6355999999999997E-2</v>
      </c>
      <c r="V23" s="49">
        <f t="shared" si="13"/>
        <v>4.1259999999999991E-2</v>
      </c>
      <c r="W23" s="37">
        <f t="shared" si="14"/>
        <v>1.0538719466804319E-2</v>
      </c>
      <c r="X23" s="37">
        <f t="shared" si="15"/>
        <v>-1.4903999999999994E-2</v>
      </c>
      <c r="Y23" s="37">
        <f t="shared" si="16"/>
        <v>1.4903999999999994E-2</v>
      </c>
      <c r="Z23" s="37">
        <f t="shared" si="17"/>
        <v>3.5587368421052621E-3</v>
      </c>
      <c r="AA23" s="48">
        <f t="shared" si="2"/>
        <v>-1.6126666666666665</v>
      </c>
      <c r="AB23" s="45">
        <f t="shared" si="18"/>
        <v>-1.6126666666666665</v>
      </c>
      <c r="AC23" s="46">
        <f>$K$22/U23</f>
        <v>13.647670359690395</v>
      </c>
      <c r="AD23" s="46">
        <f t="shared" si="20"/>
        <v>5.1682985942801754</v>
      </c>
      <c r="AE23" s="47">
        <f t="shared" si="21"/>
        <v>-1.4903999999999994E-2</v>
      </c>
      <c r="AF23" s="45"/>
      <c r="AG23" s="2">
        <v>7</v>
      </c>
      <c r="AH23" s="2">
        <v>8.5</v>
      </c>
      <c r="AI23" s="2">
        <v>7</v>
      </c>
      <c r="AJ23" s="2">
        <v>8.5</v>
      </c>
      <c r="AK23" s="2">
        <v>6.5</v>
      </c>
      <c r="AL23" s="2">
        <v>8.5</v>
      </c>
      <c r="AM23" s="2">
        <v>7</v>
      </c>
      <c r="AN23" s="2">
        <v>8.5</v>
      </c>
      <c r="AO23" s="2">
        <f t="shared" si="22"/>
        <v>7.75</v>
      </c>
      <c r="AP23" s="2">
        <v>6.5</v>
      </c>
      <c r="AQ23" s="2">
        <v>8.5</v>
      </c>
      <c r="AR23" s="2">
        <f t="shared" si="23"/>
        <v>7.5</v>
      </c>
      <c r="AS23" s="2">
        <f t="shared" si="24"/>
        <v>7.625</v>
      </c>
      <c r="AT23" s="2">
        <v>6.5</v>
      </c>
      <c r="AU23" s="2">
        <v>8.5</v>
      </c>
      <c r="AV23" s="2">
        <f t="shared" si="25"/>
        <v>7.5</v>
      </c>
      <c r="AW23" s="2">
        <v>6</v>
      </c>
      <c r="AX23" s="2">
        <v>8.5</v>
      </c>
      <c r="AY23" s="2">
        <f t="shared" si="26"/>
        <v>7.25</v>
      </c>
      <c r="AZ23" s="2">
        <f t="shared" si="27"/>
        <v>7.375</v>
      </c>
      <c r="BA23" s="2">
        <v>6.5</v>
      </c>
      <c r="BB23" s="2">
        <v>8.5</v>
      </c>
      <c r="BC23" s="2">
        <f t="shared" si="28"/>
        <v>7.5</v>
      </c>
      <c r="BD23" s="2">
        <v>6</v>
      </c>
      <c r="BE23" s="2">
        <v>8.5</v>
      </c>
      <c r="BF23" s="2">
        <f t="shared" si="29"/>
        <v>7.25</v>
      </c>
      <c r="BG23" s="2">
        <f t="shared" si="30"/>
        <v>7.375</v>
      </c>
      <c r="BH23" s="2">
        <v>5</v>
      </c>
      <c r="BI23" s="2">
        <v>7.5</v>
      </c>
      <c r="BJ23" s="2">
        <f t="shared" si="31"/>
        <v>6.25</v>
      </c>
      <c r="BK23" s="2">
        <v>5</v>
      </c>
      <c r="BL23" s="2">
        <v>8</v>
      </c>
      <c r="BM23" s="2">
        <f t="shared" si="32"/>
        <v>6.5</v>
      </c>
      <c r="BN23" s="2">
        <f t="shared" si="33"/>
        <v>6.375</v>
      </c>
      <c r="BO23" s="2">
        <v>5</v>
      </c>
      <c r="BP23" s="2">
        <v>5.5</v>
      </c>
      <c r="BQ23" s="2">
        <f t="shared" si="34"/>
        <v>5.25</v>
      </c>
      <c r="BR23" s="2">
        <v>5</v>
      </c>
      <c r="BS23" s="2">
        <v>5.5</v>
      </c>
      <c r="BT23" s="2">
        <f t="shared" si="35"/>
        <v>5.25</v>
      </c>
      <c r="BU23" s="2">
        <f t="shared" si="36"/>
        <v>5.25</v>
      </c>
      <c r="BV23" s="2">
        <v>5</v>
      </c>
      <c r="BW23" s="2">
        <v>5.5</v>
      </c>
      <c r="BX23" s="2">
        <f t="shared" si="37"/>
        <v>5.25</v>
      </c>
      <c r="BY23" s="2">
        <v>5</v>
      </c>
      <c r="BZ23" s="2">
        <v>5.5</v>
      </c>
      <c r="CA23" s="2">
        <f t="shared" si="38"/>
        <v>5.25</v>
      </c>
      <c r="CB23" s="2">
        <f t="shared" si="39"/>
        <v>5.25</v>
      </c>
      <c r="CC23" s="2">
        <v>5</v>
      </c>
      <c r="CD23" s="2">
        <v>5.5</v>
      </c>
      <c r="CE23" s="2">
        <f t="shared" si="40"/>
        <v>5.25</v>
      </c>
      <c r="CF23" s="2">
        <v>5</v>
      </c>
      <c r="CG23" s="2">
        <v>5.5</v>
      </c>
      <c r="CH23" s="2">
        <f t="shared" si="41"/>
        <v>5.25</v>
      </c>
      <c r="CI23" s="2">
        <f t="shared" si="42"/>
        <v>5.25</v>
      </c>
      <c r="CJ23" s="2">
        <v>5</v>
      </c>
      <c r="CK23" s="2">
        <v>5.5</v>
      </c>
      <c r="CL23" s="2">
        <f t="shared" si="43"/>
        <v>5.25</v>
      </c>
      <c r="CM23" s="2">
        <v>5</v>
      </c>
      <c r="CN23" s="2">
        <v>5.5</v>
      </c>
      <c r="CO23" s="2">
        <f t="shared" si="44"/>
        <v>5.25</v>
      </c>
      <c r="CP23" s="2">
        <f t="shared" si="45"/>
        <v>5.25</v>
      </c>
      <c r="CQ23" s="2">
        <v>5</v>
      </c>
      <c r="CR23" s="2">
        <v>5.5</v>
      </c>
      <c r="CS23" s="2">
        <v>5</v>
      </c>
      <c r="CT23" s="2">
        <v>5.5</v>
      </c>
      <c r="CU23" s="2">
        <f t="shared" si="46"/>
        <v>6.2</v>
      </c>
      <c r="CV23" s="2">
        <f t="shared" si="86"/>
        <v>7.65</v>
      </c>
      <c r="CW23" s="2">
        <f t="shared" si="47"/>
        <v>6.9250000000000007</v>
      </c>
      <c r="CX23" s="2">
        <f t="shared" si="4"/>
        <v>6</v>
      </c>
      <c r="CY23" s="2">
        <f t="shared" si="5"/>
        <v>7.75</v>
      </c>
      <c r="CZ23" s="2">
        <f t="shared" si="48"/>
        <v>6.875</v>
      </c>
      <c r="DA23" s="2">
        <f t="shared" si="6"/>
        <v>0.91893658347268281</v>
      </c>
      <c r="DB23" s="2">
        <f t="shared" si="7"/>
        <v>1.5055453054181611</v>
      </c>
      <c r="DC23" s="2"/>
      <c r="DD23" s="2">
        <f t="shared" si="8"/>
        <v>0.66666666666666663</v>
      </c>
      <c r="DE23" s="2">
        <f t="shared" si="9"/>
        <v>1.5356865999719267</v>
      </c>
      <c r="DF23" s="4"/>
      <c r="DG23" s="4">
        <f>SLOPE(Sheet13!A23:J23,Sheet13!$A$2:$J$2)</f>
        <v>-0.12983662940670679</v>
      </c>
      <c r="DH23" s="4">
        <f>SLOPE(Sheet13!L23:U23,Sheet13!$L$2:$U$2)</f>
        <v>-0.21668099742046432</v>
      </c>
      <c r="DI23" s="4"/>
      <c r="DJ23" s="4">
        <f>SLOPE(Sheet13!W23:AF23,Sheet13!$W$2:$AF$2)</f>
        <v>-9.45829750644884E-2</v>
      </c>
      <c r="DK23" s="4">
        <f>SLOPE(Sheet13!AH23:AQ23,Sheet13!$AH$2:$AQ$2)</f>
        <v>-0.21797076526225281</v>
      </c>
      <c r="DL23" s="4"/>
      <c r="DM23" s="4">
        <f>INTERCEPT(Sheet13!A23:J23,Sheet13!$A$2:$J$2)</f>
        <v>6.9853826311263969</v>
      </c>
      <c r="DN23" s="4">
        <f>INTERCEPT(Sheet13!L23:U23,Sheet13!$L$2:$U$2)</f>
        <v>9.0451418744625975</v>
      </c>
      <c r="DO23" s="4">
        <f>INTERCEPT(Sheet13!W23:AF23,Sheet13!$W$2:$AF$2)</f>
        <v>6.4363714531384355</v>
      </c>
      <c r="DP23" s="4">
        <f>INTERCEPT(Sheet13!AH23:AQ23,Sheet13!$AH$2:$AQ$2)</f>
        <v>9.1079105760963035</v>
      </c>
      <c r="DQ23" s="4">
        <f>RSQ(Sheet13!A23:J23,Sheet13!$A$2:$J$2)</f>
        <v>0.77389464633208116</v>
      </c>
      <c r="DR23" s="4">
        <f>RSQ(Sheet13!L23:U23,Sheet13!$L$2:$U$2)</f>
        <v>0.80299428455819111</v>
      </c>
      <c r="DS23" s="4">
        <f>RSQ(Sheet13!W23:AF23,Sheet13!$W$2:$AF$2)</f>
        <v>0.78030954428202925</v>
      </c>
      <c r="DT23" s="4">
        <f>RSQ(Sheet13!AH23:AQ23,Sheet13!$AH$2:$AQ$2)</f>
        <v>0.78099772429655245</v>
      </c>
      <c r="DU23" s="4">
        <f>CORREL(Sheet13!A23:J23,Sheet13!$A$2:$J$2)</f>
        <v>-0.87971282037496823</v>
      </c>
      <c r="DV23" s="4">
        <f>CORREL(Sheet13!L23:U23,Sheet13!$L$2:$U$2)</f>
        <v>-0.89609948362790115</v>
      </c>
      <c r="DW23" s="4">
        <f>CORREL(Sheet13!W23:AF23,Sheet13!$W$2:$AF$2)</f>
        <v>-0.88335131419046919</v>
      </c>
      <c r="DX23" s="4">
        <f>CORREL(Sheet13!AH23:AQ23,Sheet13!$AH$2:$AQ$2)</f>
        <v>-0.88374075627219573</v>
      </c>
      <c r="DY23" s="4"/>
      <c r="DZ23" s="4"/>
      <c r="EA23" s="2">
        <v>7</v>
      </c>
      <c r="EB23" s="2">
        <v>8.5</v>
      </c>
      <c r="EC23" s="2">
        <f t="shared" si="49"/>
        <v>7.75</v>
      </c>
      <c r="ED23" s="2">
        <v>6.5</v>
      </c>
      <c r="EE23" s="2">
        <v>8.5</v>
      </c>
      <c r="EF23" s="2">
        <f t="shared" si="50"/>
        <v>7.5</v>
      </c>
      <c r="EG23" s="2">
        <f t="shared" si="51"/>
        <v>7.625</v>
      </c>
      <c r="EH23" s="2">
        <v>5</v>
      </c>
      <c r="EI23" s="2">
        <v>5.5</v>
      </c>
      <c r="EJ23" s="2">
        <f t="shared" si="52"/>
        <v>5.25</v>
      </c>
      <c r="EK23" s="2">
        <v>5</v>
      </c>
      <c r="EL23" s="44">
        <v>5.5</v>
      </c>
      <c r="EM23" s="2">
        <f t="shared" si="53"/>
        <v>5.25</v>
      </c>
      <c r="EN23" s="2">
        <f t="shared" si="54"/>
        <v>5.25</v>
      </c>
      <c r="EO23" s="4">
        <f t="shared" si="55"/>
        <v>-2.375</v>
      </c>
      <c r="EP23" s="57">
        <f t="shared" si="56"/>
        <v>0.2857142857142857</v>
      </c>
      <c r="EQ23" s="45">
        <f t="shared" si="57"/>
        <v>0.2857142857142857</v>
      </c>
      <c r="ER23" s="57">
        <f t="shared" si="58"/>
        <v>0.35294117647058826</v>
      </c>
      <c r="ES23" s="45">
        <f t="shared" si="59"/>
        <v>0.35294117647058826</v>
      </c>
      <c r="ET23" s="57">
        <f t="shared" si="60"/>
        <v>0.23076923076923078</v>
      </c>
      <c r="EU23" s="45">
        <f t="shared" si="61"/>
        <v>0.23076923076923078</v>
      </c>
      <c r="EV23" s="57">
        <f t="shared" si="62"/>
        <v>0.35294117647058826</v>
      </c>
      <c r="EW23" s="45">
        <f t="shared" si="63"/>
        <v>0.35294117647058826</v>
      </c>
    </row>
    <row r="24" spans="1:153" x14ac:dyDescent="0.3">
      <c r="A24" s="253"/>
      <c r="B24" s="253"/>
      <c r="C24" s="22">
        <v>3</v>
      </c>
      <c r="D24" s="22">
        <v>9.4600000000000009</v>
      </c>
      <c r="E24" s="22">
        <v>8.52</v>
      </c>
      <c r="F24" s="72"/>
      <c r="G24" s="48">
        <f t="shared" si="0"/>
        <v>9.9365750528541352E-2</v>
      </c>
      <c r="H24" s="45">
        <f t="shared" si="10"/>
        <v>9.9365750528541352E-2</v>
      </c>
      <c r="I24" s="238"/>
      <c r="J24" s="43">
        <v>0.27</v>
      </c>
      <c r="K24" s="211"/>
      <c r="L24" s="49">
        <f t="shared" si="11"/>
        <v>0.27918000000000004</v>
      </c>
      <c r="M24" s="37">
        <f t="shared" si="88"/>
        <v>5.6934823807578382E-2</v>
      </c>
      <c r="N24" s="47">
        <f t="shared" si="89"/>
        <v>-8.0517999999999978E-2</v>
      </c>
      <c r="O24" s="65">
        <f t="shared" si="90"/>
        <v>3.3625157894736843E-2</v>
      </c>
      <c r="P24" s="65"/>
      <c r="Q24" s="48">
        <f>L24-K22</f>
        <v>-8.0517999999999978E-2</v>
      </c>
      <c r="R24" s="45">
        <f t="shared" si="1"/>
        <v>-8.0517999999999978E-2</v>
      </c>
      <c r="S24" s="43">
        <v>0.10199999999999999</v>
      </c>
      <c r="T24" s="43">
        <v>0.128</v>
      </c>
      <c r="U24" s="49">
        <f t="shared" si="13"/>
        <v>4.6227999999999991E-2</v>
      </c>
      <c r="V24" s="49">
        <f t="shared" si="13"/>
        <v>5.6992000000000001E-2</v>
      </c>
      <c r="W24" s="37">
        <f t="shared" si="14"/>
        <v>7.6112973926919887E-3</v>
      </c>
      <c r="X24" s="37">
        <f t="shared" si="15"/>
        <v>-1.076400000000001E-2</v>
      </c>
      <c r="Y24" s="37">
        <f t="shared" si="16"/>
        <v>1.076400000000001E-2</v>
      </c>
      <c r="Z24" s="37">
        <f t="shared" si="17"/>
        <v>5.4326315789473677E-3</v>
      </c>
      <c r="AA24" s="48">
        <f t="shared" si="2"/>
        <v>-1.1529019607843138</v>
      </c>
      <c r="AB24" s="45">
        <f t="shared" si="18"/>
        <v>-1.1529019607843138</v>
      </c>
      <c r="AC24" s="46">
        <f>$K$22/U24</f>
        <v>7.7809552652072353</v>
      </c>
      <c r="AD24" s="46">
        <f t="shared" si="20"/>
        <v>4.8985822571588997</v>
      </c>
      <c r="AE24" s="47">
        <f t="shared" si="21"/>
        <v>-1.076400000000001E-2</v>
      </c>
      <c r="AF24" s="45"/>
      <c r="AG24" s="2">
        <v>6.5</v>
      </c>
      <c r="AH24" s="2">
        <v>8.5</v>
      </c>
      <c r="AI24" s="2">
        <v>6.5</v>
      </c>
      <c r="AJ24" s="2">
        <v>8.5</v>
      </c>
      <c r="AK24" s="2">
        <v>7</v>
      </c>
      <c r="AL24" s="2">
        <v>8.5</v>
      </c>
      <c r="AM24" s="2">
        <v>6.5</v>
      </c>
      <c r="AN24" s="2">
        <v>8.5</v>
      </c>
      <c r="AO24" s="2">
        <f t="shared" si="22"/>
        <v>7.5</v>
      </c>
      <c r="AP24" s="2">
        <v>7</v>
      </c>
      <c r="AQ24" s="2">
        <v>8.5</v>
      </c>
      <c r="AR24" s="2">
        <f t="shared" si="23"/>
        <v>7.75</v>
      </c>
      <c r="AS24" s="2">
        <f t="shared" si="24"/>
        <v>7.625</v>
      </c>
      <c r="AT24" s="2">
        <v>6</v>
      </c>
      <c r="AU24" s="2">
        <v>8.5</v>
      </c>
      <c r="AV24" s="2">
        <f t="shared" si="25"/>
        <v>7.25</v>
      </c>
      <c r="AW24" s="2">
        <v>6.5</v>
      </c>
      <c r="AX24" s="2">
        <v>8.5</v>
      </c>
      <c r="AY24" s="2">
        <f t="shared" si="26"/>
        <v>7.5</v>
      </c>
      <c r="AZ24" s="2">
        <f t="shared" si="27"/>
        <v>7.375</v>
      </c>
      <c r="BA24" s="2">
        <v>6</v>
      </c>
      <c r="BB24" s="2">
        <v>8.5</v>
      </c>
      <c r="BC24" s="2">
        <f t="shared" si="28"/>
        <v>7.25</v>
      </c>
      <c r="BD24" s="2">
        <v>6.5</v>
      </c>
      <c r="BE24" s="2">
        <v>8.5</v>
      </c>
      <c r="BF24" s="2">
        <f t="shared" si="29"/>
        <v>7.5</v>
      </c>
      <c r="BG24" s="2">
        <f t="shared" si="30"/>
        <v>7.375</v>
      </c>
      <c r="BH24" s="2">
        <v>5</v>
      </c>
      <c r="BI24" s="2">
        <v>7</v>
      </c>
      <c r="BJ24" s="2">
        <f t="shared" si="31"/>
        <v>6</v>
      </c>
      <c r="BK24" s="2">
        <v>5.5</v>
      </c>
      <c r="BL24" s="2">
        <v>7.5</v>
      </c>
      <c r="BM24" s="2">
        <f t="shared" si="32"/>
        <v>6.5</v>
      </c>
      <c r="BN24" s="2">
        <f t="shared" si="33"/>
        <v>6.25</v>
      </c>
      <c r="BO24" s="2">
        <v>5</v>
      </c>
      <c r="BP24" s="2">
        <v>5.5</v>
      </c>
      <c r="BQ24" s="2">
        <f t="shared" si="34"/>
        <v>5.25</v>
      </c>
      <c r="BR24" s="2">
        <v>5.5</v>
      </c>
      <c r="BS24" s="2">
        <v>6</v>
      </c>
      <c r="BT24" s="2">
        <f t="shared" si="35"/>
        <v>5.75</v>
      </c>
      <c r="BU24" s="2">
        <f t="shared" si="36"/>
        <v>5.5</v>
      </c>
      <c r="BV24" s="2">
        <v>5</v>
      </c>
      <c r="BW24" s="2">
        <v>5.5</v>
      </c>
      <c r="BX24" s="2">
        <f t="shared" si="37"/>
        <v>5.25</v>
      </c>
      <c r="BY24" s="2">
        <v>5.5</v>
      </c>
      <c r="BZ24" s="2">
        <v>6</v>
      </c>
      <c r="CA24" s="2">
        <f t="shared" si="38"/>
        <v>5.75</v>
      </c>
      <c r="CB24" s="2">
        <f t="shared" si="39"/>
        <v>5.5</v>
      </c>
      <c r="CC24" s="2">
        <v>5</v>
      </c>
      <c r="CD24" s="2">
        <v>5.5</v>
      </c>
      <c r="CE24" s="2">
        <f t="shared" si="40"/>
        <v>5.25</v>
      </c>
      <c r="CF24" s="2">
        <v>5</v>
      </c>
      <c r="CG24" s="2">
        <v>6</v>
      </c>
      <c r="CH24" s="2">
        <f t="shared" si="41"/>
        <v>5.5</v>
      </c>
      <c r="CI24" s="2">
        <f t="shared" si="42"/>
        <v>5.375</v>
      </c>
      <c r="CJ24" s="2">
        <v>5</v>
      </c>
      <c r="CK24" s="2">
        <v>5.5</v>
      </c>
      <c r="CL24" s="2">
        <f t="shared" si="43"/>
        <v>5.25</v>
      </c>
      <c r="CM24" s="2">
        <v>5</v>
      </c>
      <c r="CN24" s="2">
        <v>6</v>
      </c>
      <c r="CO24" s="2">
        <f t="shared" si="44"/>
        <v>5.5</v>
      </c>
      <c r="CP24" s="2">
        <f t="shared" si="45"/>
        <v>5.375</v>
      </c>
      <c r="CQ24" s="2">
        <v>5</v>
      </c>
      <c r="CR24" s="2">
        <v>5.5</v>
      </c>
      <c r="CS24" s="2">
        <v>5</v>
      </c>
      <c r="CT24" s="2">
        <v>6</v>
      </c>
      <c r="CU24" s="2">
        <f t="shared" si="46"/>
        <v>6</v>
      </c>
      <c r="CV24" s="2">
        <f t="shared" si="86"/>
        <v>7.55</v>
      </c>
      <c r="CW24" s="2">
        <f t="shared" si="47"/>
        <v>6.7750000000000004</v>
      </c>
      <c r="CX24" s="2">
        <f t="shared" si="4"/>
        <v>6.4</v>
      </c>
      <c r="CY24" s="2">
        <f t="shared" si="5"/>
        <v>7.9</v>
      </c>
      <c r="CZ24" s="2">
        <f t="shared" si="48"/>
        <v>7.15</v>
      </c>
      <c r="DA24" s="2">
        <f t="shared" si="6"/>
        <v>0.66666666666666663</v>
      </c>
      <c r="DB24" s="2">
        <f t="shared" si="7"/>
        <v>1.4916433890176288</v>
      </c>
      <c r="DC24" s="2"/>
      <c r="DD24" s="2">
        <f t="shared" si="8"/>
        <v>0.81819584724223693</v>
      </c>
      <c r="DE24" s="2">
        <f t="shared" si="9"/>
        <v>1.2483322207382661</v>
      </c>
      <c r="DF24" s="4"/>
      <c r="DG24" s="4">
        <f>SLOPE(Sheet13!A24:J24,Sheet13!$A$2:$J$2)</f>
        <v>-9.45829750644884E-2</v>
      </c>
      <c r="DH24" s="4">
        <f>SLOPE(Sheet13!L24:U24,Sheet13!$L$2:$U$2)</f>
        <v>-0.21539122957867587</v>
      </c>
      <c r="DI24" s="4"/>
      <c r="DJ24" s="4">
        <f>SLOPE(Sheet13!W24:AF24,Sheet13!$W$2:$AF$2)</f>
        <v>-0.12510748065348237</v>
      </c>
      <c r="DK24" s="4">
        <f>SLOPE(Sheet13!AH24:AQ24,Sheet13!$AH$2:$AQ$2)</f>
        <v>-0.18013757523645743</v>
      </c>
      <c r="DL24" s="4"/>
      <c r="DM24" s="4">
        <f>INTERCEPT(Sheet13!A24:J24,Sheet13!$A$2:$J$2)</f>
        <v>6.4363714531384355</v>
      </c>
      <c r="DN24" s="4">
        <f>INTERCEPT(Sheet13!L24:U24,Sheet13!$L$2:$U$2)</f>
        <v>8.9823731728288898</v>
      </c>
      <c r="DO24" s="4">
        <f>INTERCEPT(Sheet13!W24:AF24,Sheet13!$W$2:$AF$2)</f>
        <v>7.0885640584694753</v>
      </c>
      <c r="DP24" s="4">
        <f>INTERCEPT(Sheet13!AH24:AQ24,Sheet13!$AH$2:$AQ$2)</f>
        <v>8.9333619948409293</v>
      </c>
      <c r="DQ24" s="4">
        <f>RSQ(Sheet13!A24:J24,Sheet13!$A$2:$J$2)</f>
        <v>0.78030954428202925</v>
      </c>
      <c r="DR24" s="4">
        <f>RSQ(Sheet13!L24:U24,Sheet13!$L$2:$U$2)</f>
        <v>0.80832214246379508</v>
      </c>
      <c r="DS24" s="4">
        <f>RSQ(Sheet13!W24:AF24,Sheet13!$W$2:$AF$2)</f>
        <v>0.90638033701651533</v>
      </c>
      <c r="DT24" s="4">
        <f>RSQ(Sheet13!AH24:AQ24,Sheet13!$AH$2:$AQ$2)</f>
        <v>0.80724752966925784</v>
      </c>
      <c r="DU24" s="4">
        <f>CORREL(Sheet13!A24:J24,Sheet13!$A$2:$J$2)</f>
        <v>-0.88335131419046919</v>
      </c>
      <c r="DV24" s="4">
        <f>CORREL(Sheet13!L24:U24,Sheet13!$L$2:$U$2)</f>
        <v>-0.89906737370666223</v>
      </c>
      <c r="DW24" s="4">
        <f>CORREL(Sheet13!W24:AF24,Sheet13!$W$2:$AF$2)</f>
        <v>-0.95204009212664753</v>
      </c>
      <c r="DX24" s="4">
        <f>CORREL(Sheet13!AH24:AQ24,Sheet13!$AH$2:$AQ$2)</f>
        <v>-0.89846954854867411</v>
      </c>
      <c r="DY24" s="4"/>
      <c r="DZ24" s="4"/>
      <c r="EA24" s="2">
        <v>6.5</v>
      </c>
      <c r="EB24" s="2">
        <v>8.5</v>
      </c>
      <c r="EC24" s="2">
        <f t="shared" si="49"/>
        <v>7.5</v>
      </c>
      <c r="ED24" s="2">
        <v>7</v>
      </c>
      <c r="EE24" s="2">
        <v>8.5</v>
      </c>
      <c r="EF24" s="2">
        <f t="shared" si="50"/>
        <v>7.75</v>
      </c>
      <c r="EG24" s="2">
        <f t="shared" si="51"/>
        <v>7.625</v>
      </c>
      <c r="EH24" s="2">
        <v>5</v>
      </c>
      <c r="EI24" s="2">
        <v>5.5</v>
      </c>
      <c r="EJ24" s="2">
        <f t="shared" si="52"/>
        <v>5.25</v>
      </c>
      <c r="EK24" s="2">
        <v>5</v>
      </c>
      <c r="EL24" s="44">
        <v>6</v>
      </c>
      <c r="EM24" s="2">
        <f t="shared" si="53"/>
        <v>5.5</v>
      </c>
      <c r="EN24" s="2">
        <f t="shared" si="54"/>
        <v>5.375</v>
      </c>
      <c r="EO24" s="4">
        <f t="shared" si="55"/>
        <v>-2.25</v>
      </c>
      <c r="EP24" s="57">
        <f t="shared" si="56"/>
        <v>0.23076923076923078</v>
      </c>
      <c r="EQ24" s="45">
        <f t="shared" si="57"/>
        <v>0.23076923076923078</v>
      </c>
      <c r="ER24" s="57">
        <f t="shared" si="58"/>
        <v>0.35294117647058826</v>
      </c>
      <c r="ES24" s="45">
        <f t="shared" si="59"/>
        <v>0.35294117647058826</v>
      </c>
      <c r="ET24" s="57">
        <f t="shared" si="60"/>
        <v>0.2857142857142857</v>
      </c>
      <c r="EU24" s="45">
        <f t="shared" si="61"/>
        <v>0.2857142857142857</v>
      </c>
      <c r="EV24" s="57">
        <f t="shared" si="62"/>
        <v>0.29411764705882354</v>
      </c>
      <c r="EW24" s="45">
        <f t="shared" si="63"/>
        <v>0.29411764705882354</v>
      </c>
    </row>
    <row r="25" spans="1:153" x14ac:dyDescent="0.3">
      <c r="A25" s="254">
        <v>8</v>
      </c>
      <c r="B25" s="254" t="s">
        <v>18</v>
      </c>
      <c r="C25" s="24">
        <v>1</v>
      </c>
      <c r="D25" s="24">
        <v>9.3000000000000007</v>
      </c>
      <c r="E25" s="24">
        <v>8.6999999999999993</v>
      </c>
      <c r="F25" s="73"/>
      <c r="G25" s="48">
        <f t="shared" si="0"/>
        <v>6.4516129032258215E-2</v>
      </c>
      <c r="H25" s="45">
        <f t="shared" si="10"/>
        <v>6.4516129032258215E-2</v>
      </c>
      <c r="I25" s="239">
        <v>0.63800000000000001</v>
      </c>
      <c r="J25" s="35">
        <v>0.49299999999999999</v>
      </c>
      <c r="K25" s="211">
        <f t="shared" ref="K25" si="91">(0.634*I25)+0.108</f>
        <v>0.51249200000000006</v>
      </c>
      <c r="L25" s="49">
        <f t="shared" si="11"/>
        <v>0.42056199999999999</v>
      </c>
      <c r="M25" s="37">
        <f>_xlfn.STDEV.S($K$25,L25)</f>
        <v>6.5004326394479367E-2</v>
      </c>
      <c r="N25" s="47">
        <f>L25-$K$25</f>
        <v>-9.1930000000000067E-2</v>
      </c>
      <c r="O25" s="65">
        <f>(L25+$K$25)/19</f>
        <v>4.9108105263157897E-2</v>
      </c>
      <c r="P25" s="65"/>
      <c r="Q25" s="48">
        <f>L25-K25</f>
        <v>-9.1930000000000067E-2</v>
      </c>
      <c r="R25" s="45">
        <f t="shared" si="1"/>
        <v>-9.1930000000000067E-2</v>
      </c>
      <c r="S25" s="42">
        <v>0.13800000000000001</v>
      </c>
      <c r="T25" s="42">
        <v>6.4000000000000001E-2</v>
      </c>
      <c r="U25" s="49">
        <f t="shared" si="13"/>
        <v>6.1132000000000006E-2</v>
      </c>
      <c r="V25" s="49">
        <f t="shared" si="13"/>
        <v>3.0495999999999999E-2</v>
      </c>
      <c r="W25" s="37">
        <f t="shared" si="14"/>
        <v>2.166292334843108E-2</v>
      </c>
      <c r="X25" s="37">
        <f t="shared" si="15"/>
        <v>3.0636000000000007E-2</v>
      </c>
      <c r="Y25" s="37">
        <f t="shared" si="16"/>
        <v>-3.0636000000000007E-2</v>
      </c>
      <c r="Z25" s="37">
        <f t="shared" si="17"/>
        <v>4.8225263157894742E-3</v>
      </c>
      <c r="AA25" s="48">
        <f t="shared" si="2"/>
        <v>-0.32576811594202892</v>
      </c>
      <c r="AB25" s="45">
        <f t="shared" si="18"/>
        <v>-0.32576811594202892</v>
      </c>
      <c r="AC25" s="46">
        <f>$K$25/U25</f>
        <v>8.3833671399594323</v>
      </c>
      <c r="AD25" s="46">
        <f t="shared" si="20"/>
        <v>13.790726652675762</v>
      </c>
      <c r="AE25" s="47">
        <f t="shared" si="21"/>
        <v>3.0636000000000007E-2</v>
      </c>
      <c r="AF25" s="45"/>
      <c r="AG25" s="2">
        <v>7</v>
      </c>
      <c r="AH25" s="2">
        <v>8.5</v>
      </c>
      <c r="AI25" s="2">
        <v>7</v>
      </c>
      <c r="AJ25" s="2">
        <v>8.5</v>
      </c>
      <c r="AK25" s="2">
        <v>6.5</v>
      </c>
      <c r="AL25" s="2">
        <v>8.5</v>
      </c>
      <c r="AM25" s="2">
        <v>7</v>
      </c>
      <c r="AN25" s="2">
        <v>8.5</v>
      </c>
      <c r="AO25" s="2">
        <f t="shared" si="22"/>
        <v>7.75</v>
      </c>
      <c r="AP25" s="2">
        <v>6.5</v>
      </c>
      <c r="AQ25" s="2">
        <v>8.5</v>
      </c>
      <c r="AR25" s="2">
        <f t="shared" si="23"/>
        <v>7.5</v>
      </c>
      <c r="AS25" s="2">
        <f t="shared" si="24"/>
        <v>7.625</v>
      </c>
      <c r="AT25" s="2">
        <v>6.5</v>
      </c>
      <c r="AU25" s="2">
        <v>8.5</v>
      </c>
      <c r="AV25" s="2">
        <f t="shared" si="25"/>
        <v>7.5</v>
      </c>
      <c r="AW25" s="2">
        <v>6</v>
      </c>
      <c r="AX25" s="2">
        <v>8.5</v>
      </c>
      <c r="AY25" s="2">
        <f t="shared" si="26"/>
        <v>7.25</v>
      </c>
      <c r="AZ25" s="2">
        <f t="shared" si="27"/>
        <v>7.375</v>
      </c>
      <c r="BA25" s="2">
        <v>6.5</v>
      </c>
      <c r="BB25" s="2">
        <v>8.5</v>
      </c>
      <c r="BC25" s="2">
        <f t="shared" si="28"/>
        <v>7.5</v>
      </c>
      <c r="BD25" s="2">
        <v>6</v>
      </c>
      <c r="BE25" s="2">
        <v>8.5</v>
      </c>
      <c r="BF25" s="2">
        <f t="shared" si="29"/>
        <v>7.25</v>
      </c>
      <c r="BG25" s="2">
        <f t="shared" si="30"/>
        <v>7.375</v>
      </c>
      <c r="BH25" s="2">
        <v>5</v>
      </c>
      <c r="BI25" s="2">
        <v>7</v>
      </c>
      <c r="BJ25" s="2">
        <f t="shared" si="31"/>
        <v>6</v>
      </c>
      <c r="BK25" s="2">
        <v>5.5</v>
      </c>
      <c r="BL25" s="2">
        <v>7</v>
      </c>
      <c r="BM25" s="2">
        <f t="shared" si="32"/>
        <v>6.25</v>
      </c>
      <c r="BN25" s="2">
        <f t="shared" si="33"/>
        <v>6.125</v>
      </c>
      <c r="BO25" s="2">
        <v>5</v>
      </c>
      <c r="BP25" s="2">
        <v>6</v>
      </c>
      <c r="BQ25" s="2">
        <f t="shared" si="34"/>
        <v>5.5</v>
      </c>
      <c r="BR25" s="2">
        <v>5.5</v>
      </c>
      <c r="BS25" s="2">
        <v>6</v>
      </c>
      <c r="BT25" s="2">
        <f t="shared" si="35"/>
        <v>5.75</v>
      </c>
      <c r="BU25" s="2">
        <f t="shared" si="36"/>
        <v>5.625</v>
      </c>
      <c r="BV25" s="2">
        <v>5</v>
      </c>
      <c r="BW25" s="2">
        <v>6</v>
      </c>
      <c r="BX25" s="2">
        <f t="shared" si="37"/>
        <v>5.5</v>
      </c>
      <c r="BY25" s="2">
        <v>5.5</v>
      </c>
      <c r="BZ25" s="2">
        <v>6</v>
      </c>
      <c r="CA25" s="2">
        <f t="shared" si="38"/>
        <v>5.75</v>
      </c>
      <c r="CB25" s="2">
        <f t="shared" si="39"/>
        <v>5.625</v>
      </c>
      <c r="CC25" s="2">
        <v>5</v>
      </c>
      <c r="CD25" s="2">
        <v>6</v>
      </c>
      <c r="CE25" s="2">
        <f t="shared" si="40"/>
        <v>5.5</v>
      </c>
      <c r="CF25" s="2">
        <v>5.5</v>
      </c>
      <c r="CG25" s="2">
        <v>6</v>
      </c>
      <c r="CH25" s="2">
        <f t="shared" si="41"/>
        <v>5.75</v>
      </c>
      <c r="CI25" s="2">
        <f t="shared" si="42"/>
        <v>5.625</v>
      </c>
      <c r="CJ25" s="2">
        <v>5</v>
      </c>
      <c r="CK25" s="2">
        <v>6</v>
      </c>
      <c r="CL25" s="2">
        <f t="shared" si="43"/>
        <v>5.5</v>
      </c>
      <c r="CM25" s="2">
        <v>5.5</v>
      </c>
      <c r="CN25" s="2">
        <v>6</v>
      </c>
      <c r="CO25" s="2">
        <f t="shared" si="44"/>
        <v>5.75</v>
      </c>
      <c r="CP25" s="2">
        <f t="shared" si="45"/>
        <v>5.625</v>
      </c>
      <c r="CQ25" s="2">
        <v>5</v>
      </c>
      <c r="CR25" s="2">
        <v>6</v>
      </c>
      <c r="CS25" s="2">
        <v>5.5</v>
      </c>
      <c r="CT25" s="2">
        <v>6</v>
      </c>
      <c r="CU25" s="2">
        <f t="shared" si="46"/>
        <v>6.2</v>
      </c>
      <c r="CV25" s="2">
        <f t="shared" si="86"/>
        <v>7.8</v>
      </c>
      <c r="CW25" s="2">
        <f t="shared" si="47"/>
        <v>7</v>
      </c>
      <c r="CX25" s="2">
        <f t="shared" si="4"/>
        <v>6.35</v>
      </c>
      <c r="CY25" s="2">
        <f t="shared" si="5"/>
        <v>7.8</v>
      </c>
      <c r="CZ25" s="2">
        <f t="shared" si="48"/>
        <v>7.0749999999999993</v>
      </c>
      <c r="DA25" s="2">
        <f t="shared" si="6"/>
        <v>0.91893658347268281</v>
      </c>
      <c r="DB25" s="2">
        <f t="shared" si="7"/>
        <v>1.2427567921538156</v>
      </c>
      <c r="DC25" s="2"/>
      <c r="DD25" s="2">
        <f t="shared" si="8"/>
        <v>0.4216370213557839</v>
      </c>
      <c r="DE25" s="2">
        <f t="shared" si="9"/>
        <v>1.2427567921538156</v>
      </c>
      <c r="DF25" s="4"/>
      <c r="DG25" s="4">
        <f>SLOPE(Sheet13!A25:J25,Sheet13!$A$2:$J$2)</f>
        <v>-0.12983662940670679</v>
      </c>
      <c r="DH25" s="4">
        <f>SLOPE(Sheet13!L25:U25,Sheet13!$L$2:$U$2)</f>
        <v>-0.17884780739466899</v>
      </c>
      <c r="DI25" s="4"/>
      <c r="DJ25" s="4">
        <f>SLOPE(Sheet13!W25:AF25,Sheet13!$W$2:$AF$2)</f>
        <v>-5.9329320722269992E-2</v>
      </c>
      <c r="DK25" s="4">
        <f>SLOPE(Sheet13!AH25:AQ25,Sheet13!$AH$2:$AQ$2)</f>
        <v>-0.17884780739466899</v>
      </c>
      <c r="DL25" s="4"/>
      <c r="DM25" s="4">
        <f>INTERCEPT(Sheet13!A25:J25,Sheet13!$A$2:$J$2)</f>
        <v>6.9853826311263969</v>
      </c>
      <c r="DN25" s="4">
        <f>INTERCEPT(Sheet13!L25:U25,Sheet13!$L$2:$U$2)</f>
        <v>8.8705932932072233</v>
      </c>
      <c r="DO25" s="4">
        <f>INTERCEPT(Sheet13!W25:AF25,Sheet13!$W$2:$AF$2)</f>
        <v>6.3873602751504723</v>
      </c>
      <c r="DP25" s="4">
        <f>INTERCEPT(Sheet13!AH25:AQ25,Sheet13!$AH$2:$AQ$2)</f>
        <v>8.8705932932072233</v>
      </c>
      <c r="DQ25" s="4">
        <f>RSQ(Sheet13!A25:J25,Sheet13!$A$2:$J$2)</f>
        <v>0.77389464633208116</v>
      </c>
      <c r="DR25" s="4">
        <f>RSQ(Sheet13!L25:U25,Sheet13!$L$2:$U$2)</f>
        <v>0.80288512096599607</v>
      </c>
      <c r="DS25" s="4">
        <f>RSQ(Sheet13!W25:AF25,Sheet13!$W$2:$AF$2)</f>
        <v>0.76757308684436809</v>
      </c>
      <c r="DT25" s="4">
        <f>RSQ(Sheet13!AH25:AQ25,Sheet13!$AH$2:$AQ$2)</f>
        <v>0.80288512096599607</v>
      </c>
      <c r="DU25" s="4">
        <f>CORREL(Sheet13!A25:J25,Sheet13!$A$2:$J$2)</f>
        <v>-0.87971282037496823</v>
      </c>
      <c r="DV25" s="4">
        <f>CORREL(Sheet13!L25:U25,Sheet13!$L$2:$U$2)</f>
        <v>-0.89603857113742369</v>
      </c>
      <c r="DW25" s="4">
        <f>CORREL(Sheet13!W25:AF25,Sheet13!$W$2:$AF$2)</f>
        <v>-0.87611248526908236</v>
      </c>
      <c r="DX25" s="4">
        <f>CORREL(Sheet13!AH25:AQ25,Sheet13!$AH$2:$AQ$2)</f>
        <v>-0.89603857113742369</v>
      </c>
      <c r="DY25" s="4"/>
      <c r="DZ25" s="4"/>
      <c r="EA25" s="2">
        <v>7</v>
      </c>
      <c r="EB25" s="2">
        <v>8.5</v>
      </c>
      <c r="EC25" s="2">
        <f t="shared" si="49"/>
        <v>7.75</v>
      </c>
      <c r="ED25" s="2">
        <v>6.5</v>
      </c>
      <c r="EE25" s="2">
        <v>8.5</v>
      </c>
      <c r="EF25" s="2">
        <f t="shared" si="50"/>
        <v>7.5</v>
      </c>
      <c r="EG25" s="2">
        <f t="shared" si="51"/>
        <v>7.625</v>
      </c>
      <c r="EH25" s="2">
        <v>5</v>
      </c>
      <c r="EI25" s="2">
        <v>6</v>
      </c>
      <c r="EJ25" s="2">
        <f t="shared" si="52"/>
        <v>5.5</v>
      </c>
      <c r="EK25" s="2">
        <v>5.5</v>
      </c>
      <c r="EL25" s="44">
        <v>6</v>
      </c>
      <c r="EM25" s="2">
        <f t="shared" si="53"/>
        <v>5.75</v>
      </c>
      <c r="EN25" s="2">
        <f t="shared" si="54"/>
        <v>5.625</v>
      </c>
      <c r="EO25" s="4">
        <f t="shared" si="55"/>
        <v>-2</v>
      </c>
      <c r="EP25" s="57">
        <f t="shared" si="56"/>
        <v>0.2857142857142857</v>
      </c>
      <c r="EQ25" s="45">
        <f t="shared" si="57"/>
        <v>0.2857142857142857</v>
      </c>
      <c r="ER25" s="57">
        <f>(EB25-EI25)/EB25</f>
        <v>0.29411764705882354</v>
      </c>
      <c r="ES25" s="45">
        <f t="shared" si="59"/>
        <v>0.29411764705882354</v>
      </c>
      <c r="ET25" s="57">
        <f t="shared" si="60"/>
        <v>0.15384615384615385</v>
      </c>
      <c r="EU25" s="45">
        <f t="shared" si="61"/>
        <v>0.15384615384615385</v>
      </c>
      <c r="EV25" s="57">
        <f t="shared" si="62"/>
        <v>0.29411764705882354</v>
      </c>
      <c r="EW25" s="45">
        <f t="shared" si="63"/>
        <v>0.29411764705882354</v>
      </c>
    </row>
    <row r="26" spans="1:153" x14ac:dyDescent="0.3">
      <c r="A26" s="255"/>
      <c r="B26" s="255"/>
      <c r="C26" s="24">
        <v>2</v>
      </c>
      <c r="D26" s="24">
        <v>9.66</v>
      </c>
      <c r="E26" s="24">
        <v>8.67</v>
      </c>
      <c r="F26" s="73"/>
      <c r="G26" s="48">
        <f t="shared" si="0"/>
        <v>0.10248447204968947</v>
      </c>
      <c r="H26" s="45">
        <f t="shared" si="10"/>
        <v>0.10248447204968947</v>
      </c>
      <c r="I26" s="240"/>
      <c r="J26" s="35">
        <v>0.629</v>
      </c>
      <c r="K26" s="211"/>
      <c r="L26" s="49">
        <f t="shared" si="11"/>
        <v>0.50678600000000007</v>
      </c>
      <c r="M26" s="37">
        <f t="shared" ref="M26:M27" si="92">_xlfn.STDEV.S($K$25,L26)</f>
        <v>4.034751293450432E-3</v>
      </c>
      <c r="N26" s="47">
        <f t="shared" ref="N26:N27" si="93">L26-$K$25</f>
        <v>-5.7059999999999889E-3</v>
      </c>
      <c r="O26" s="65">
        <f t="shared" ref="O26:O27" si="94">(L26+$K$25)/19</f>
        <v>5.3646210526315796E-2</v>
      </c>
      <c r="P26" s="65"/>
      <c r="Q26" s="48">
        <f>L26-K25</f>
        <v>-5.7059999999999889E-3</v>
      </c>
      <c r="R26" s="45">
        <f t="shared" si="1"/>
        <v>-5.7059999999999889E-3</v>
      </c>
      <c r="S26" s="42">
        <v>0.10199999999999999</v>
      </c>
      <c r="T26" s="42">
        <v>0.124</v>
      </c>
      <c r="U26" s="49">
        <f t="shared" si="13"/>
        <v>4.6227999999999991E-2</v>
      </c>
      <c r="V26" s="49">
        <f t="shared" si="13"/>
        <v>5.5335999999999996E-2</v>
      </c>
      <c r="W26" s="37">
        <f t="shared" si="14"/>
        <v>6.4403285630470781E-3</v>
      </c>
      <c r="X26" s="37">
        <f t="shared" si="15"/>
        <v>-9.108000000000005E-3</v>
      </c>
      <c r="Y26" s="37">
        <f t="shared" si="16"/>
        <v>9.108000000000005E-3</v>
      </c>
      <c r="Z26" s="37">
        <f t="shared" si="17"/>
        <v>5.3454736842105258E-3</v>
      </c>
      <c r="AA26" s="48">
        <f t="shared" si="2"/>
        <v>-1.113686274509804</v>
      </c>
      <c r="AB26" s="45">
        <f t="shared" si="18"/>
        <v>-1.113686274509804</v>
      </c>
      <c r="AC26" s="46">
        <f t="shared" ref="AC26:AC27" si="95">$K$25/U26</f>
        <v>11.086181535000437</v>
      </c>
      <c r="AD26" s="46">
        <f t="shared" si="20"/>
        <v>9.1583417666618487</v>
      </c>
      <c r="AE26" s="47">
        <f t="shared" si="21"/>
        <v>-9.108000000000005E-3</v>
      </c>
      <c r="AF26" s="45"/>
      <c r="AG26" s="2">
        <v>6.5</v>
      </c>
      <c r="AH26" s="2">
        <v>8.5</v>
      </c>
      <c r="AI26" s="2">
        <v>6.5</v>
      </c>
      <c r="AJ26" s="2">
        <v>8.5</v>
      </c>
      <c r="AK26" s="2">
        <v>6.5</v>
      </c>
      <c r="AL26" s="2">
        <v>8.5</v>
      </c>
      <c r="AM26" s="2">
        <v>6.5</v>
      </c>
      <c r="AN26" s="2">
        <v>8.5</v>
      </c>
      <c r="AO26" s="2">
        <f t="shared" si="22"/>
        <v>7.5</v>
      </c>
      <c r="AP26" s="2">
        <v>6.5</v>
      </c>
      <c r="AQ26" s="2">
        <v>8.5</v>
      </c>
      <c r="AR26" s="2">
        <f t="shared" si="23"/>
        <v>7.5</v>
      </c>
      <c r="AS26" s="2">
        <f t="shared" si="24"/>
        <v>7.5</v>
      </c>
      <c r="AT26" s="2">
        <v>6</v>
      </c>
      <c r="AU26" s="2">
        <v>8.5</v>
      </c>
      <c r="AV26" s="2">
        <f t="shared" si="25"/>
        <v>7.25</v>
      </c>
      <c r="AW26" s="2">
        <v>6</v>
      </c>
      <c r="AX26" s="2">
        <v>8.5</v>
      </c>
      <c r="AY26" s="2">
        <f t="shared" si="26"/>
        <v>7.25</v>
      </c>
      <c r="AZ26" s="2">
        <f t="shared" si="27"/>
        <v>7.25</v>
      </c>
      <c r="BA26" s="2">
        <v>6</v>
      </c>
      <c r="BB26" s="2">
        <v>8.5</v>
      </c>
      <c r="BC26" s="2">
        <f t="shared" si="28"/>
        <v>7.25</v>
      </c>
      <c r="BD26" s="2">
        <v>6</v>
      </c>
      <c r="BE26" s="2">
        <v>8.5</v>
      </c>
      <c r="BF26" s="2">
        <f t="shared" si="29"/>
        <v>7.25</v>
      </c>
      <c r="BG26" s="2">
        <f t="shared" si="30"/>
        <v>7.25</v>
      </c>
      <c r="BH26" s="2">
        <v>5</v>
      </c>
      <c r="BI26" s="2">
        <v>7</v>
      </c>
      <c r="BJ26" s="2">
        <f t="shared" si="31"/>
        <v>6</v>
      </c>
      <c r="BK26" s="2">
        <v>5</v>
      </c>
      <c r="BL26" s="2">
        <v>7</v>
      </c>
      <c r="BM26" s="2">
        <f t="shared" si="32"/>
        <v>6</v>
      </c>
      <c r="BN26" s="2">
        <f t="shared" si="33"/>
        <v>6</v>
      </c>
      <c r="BO26" s="2">
        <v>5</v>
      </c>
      <c r="BP26" s="2">
        <v>5.5</v>
      </c>
      <c r="BQ26" s="2">
        <f t="shared" si="34"/>
        <v>5.25</v>
      </c>
      <c r="BR26" s="2">
        <v>4.5</v>
      </c>
      <c r="BS26" s="2">
        <v>5</v>
      </c>
      <c r="BT26" s="2">
        <f t="shared" si="35"/>
        <v>4.75</v>
      </c>
      <c r="BU26" s="2">
        <f t="shared" si="36"/>
        <v>5</v>
      </c>
      <c r="BV26" s="2">
        <v>5</v>
      </c>
      <c r="BW26" s="2">
        <v>5.5</v>
      </c>
      <c r="BX26" s="2">
        <f t="shared" si="37"/>
        <v>5.25</v>
      </c>
      <c r="BY26" s="2">
        <v>4.5</v>
      </c>
      <c r="BZ26" s="2">
        <v>5</v>
      </c>
      <c r="CA26" s="2">
        <f t="shared" si="38"/>
        <v>4.75</v>
      </c>
      <c r="CB26" s="2">
        <f t="shared" si="39"/>
        <v>5</v>
      </c>
      <c r="CC26" s="2">
        <v>5</v>
      </c>
      <c r="CD26" s="2">
        <v>5.5</v>
      </c>
      <c r="CE26" s="2">
        <f t="shared" si="40"/>
        <v>5.25</v>
      </c>
      <c r="CF26" s="2">
        <v>4.5</v>
      </c>
      <c r="CG26" s="2">
        <v>5</v>
      </c>
      <c r="CH26" s="2">
        <f t="shared" si="41"/>
        <v>4.75</v>
      </c>
      <c r="CI26" s="2">
        <f t="shared" si="42"/>
        <v>5</v>
      </c>
      <c r="CJ26" s="2">
        <v>5</v>
      </c>
      <c r="CK26" s="2">
        <v>5.5</v>
      </c>
      <c r="CL26" s="2">
        <f t="shared" si="43"/>
        <v>5.25</v>
      </c>
      <c r="CM26" s="2">
        <v>4.5</v>
      </c>
      <c r="CN26" s="2">
        <v>5</v>
      </c>
      <c r="CO26" s="2">
        <f t="shared" si="44"/>
        <v>4.75</v>
      </c>
      <c r="CP26" s="2">
        <f t="shared" si="45"/>
        <v>5</v>
      </c>
      <c r="CQ26" s="2">
        <v>5</v>
      </c>
      <c r="CR26" s="2">
        <v>5.5</v>
      </c>
      <c r="CS26" s="2">
        <v>4.5</v>
      </c>
      <c r="CT26" s="2">
        <v>5</v>
      </c>
      <c r="CU26" s="2">
        <f t="shared" si="46"/>
        <v>6</v>
      </c>
      <c r="CV26" s="2">
        <f t="shared" si="86"/>
        <v>7.55</v>
      </c>
      <c r="CW26" s="2">
        <f t="shared" si="47"/>
        <v>6.7750000000000004</v>
      </c>
      <c r="CX26" s="2">
        <f t="shared" si="4"/>
        <v>5.75</v>
      </c>
      <c r="CY26" s="2">
        <f t="shared" si="5"/>
        <v>7.3</v>
      </c>
      <c r="CZ26" s="2">
        <f t="shared" si="48"/>
        <v>6.5250000000000004</v>
      </c>
      <c r="DA26" s="2">
        <f t="shared" si="6"/>
        <v>0.66666666666666663</v>
      </c>
      <c r="DB26" s="2">
        <f t="shared" si="7"/>
        <v>1.4916433890176288</v>
      </c>
      <c r="DC26" s="2"/>
      <c r="DD26" s="2">
        <f t="shared" si="8"/>
        <v>0.88975652100260927</v>
      </c>
      <c r="DE26" s="2">
        <f t="shared" si="9"/>
        <v>1.7448336437736527</v>
      </c>
      <c r="DF26" s="4"/>
      <c r="DG26" s="4">
        <f>SLOPE(Sheet13!A26:J26,Sheet13!$A$2:$J$2)</f>
        <v>-9.45829750644884E-2</v>
      </c>
      <c r="DH26" s="4">
        <f>SLOPE(Sheet13!L26:U26,Sheet13!$L$2:$U$2)</f>
        <v>-0.21539122957867587</v>
      </c>
      <c r="DI26" s="4"/>
      <c r="DJ26" s="4">
        <f>SLOPE(Sheet13!W26:AF26,Sheet13!$W$2:$AF$2)</f>
        <v>-0.13112639724849529</v>
      </c>
      <c r="DK26" s="4">
        <f>SLOPE(Sheet13!AH26:AQ26,Sheet13!$AH$2:$AQ$2)</f>
        <v>-0.25193465176268276</v>
      </c>
      <c r="DL26" s="4"/>
      <c r="DM26" s="4">
        <f>INTERCEPT(Sheet13!A26:J26,Sheet13!$A$2:$J$2)</f>
        <v>6.4363714531384355</v>
      </c>
      <c r="DN26" s="4">
        <f>INTERCEPT(Sheet13!L26:U26,Sheet13!$L$2:$U$2)</f>
        <v>8.9823731728288898</v>
      </c>
      <c r="DO26" s="4">
        <f>INTERCEPT(Sheet13!W26:AF26,Sheet13!$W$2:$AF$2)</f>
        <v>6.5481513327601029</v>
      </c>
      <c r="DP26" s="4">
        <f>INTERCEPT(Sheet13!AH26:AQ26,Sheet13!$AH$2:$AQ$2)</f>
        <v>9.0941530524505581</v>
      </c>
      <c r="DQ26" s="4">
        <f>RSQ(Sheet13!A26:J26,Sheet13!$A$2:$J$2)</f>
        <v>0.78030954428202925</v>
      </c>
      <c r="DR26" s="4">
        <f>RSQ(Sheet13!L26:U26,Sheet13!$L$2:$U$2)</f>
        <v>0.80832214246379508</v>
      </c>
      <c r="DS26" s="4">
        <f>RSQ(Sheet13!W26:AF26,Sheet13!$W$2:$AF$2)</f>
        <v>0.84196949812191679</v>
      </c>
      <c r="DT26" s="4">
        <f>RSQ(Sheet13!AH26:AQ26,Sheet13!$AH$2:$AQ$2)</f>
        <v>0.80821371861094216</v>
      </c>
      <c r="DU26" s="4">
        <f>CORREL(Sheet13!A26:J26,Sheet13!$A$2:$J$2)</f>
        <v>-0.88335131419046919</v>
      </c>
      <c r="DV26" s="4">
        <f>CORREL(Sheet13!L26:U26,Sheet13!$L$2:$U$2)</f>
        <v>-0.89906737370666223</v>
      </c>
      <c r="DW26" s="4">
        <f>CORREL(Sheet13!W26:AF26,Sheet13!$W$2:$AF$2)</f>
        <v>-0.91758895924150974</v>
      </c>
      <c r="DX26" s="4">
        <f>CORREL(Sheet13!AH26:AQ26,Sheet13!$AH$2:$AQ$2)</f>
        <v>-0.89900707372686561</v>
      </c>
      <c r="DY26" s="4"/>
      <c r="DZ26" s="4"/>
      <c r="EA26" s="2">
        <v>6.5</v>
      </c>
      <c r="EB26" s="2">
        <v>8.5</v>
      </c>
      <c r="EC26" s="2">
        <f t="shared" si="49"/>
        <v>7.5</v>
      </c>
      <c r="ED26" s="2">
        <v>6.5</v>
      </c>
      <c r="EE26" s="2">
        <v>8.5</v>
      </c>
      <c r="EF26" s="2">
        <f t="shared" si="50"/>
        <v>7.5</v>
      </c>
      <c r="EG26" s="2">
        <f t="shared" si="51"/>
        <v>7.5</v>
      </c>
      <c r="EH26" s="2">
        <v>5</v>
      </c>
      <c r="EI26" s="2">
        <v>5.5</v>
      </c>
      <c r="EJ26" s="2">
        <f t="shared" si="52"/>
        <v>5.25</v>
      </c>
      <c r="EK26" s="2">
        <v>4.5</v>
      </c>
      <c r="EL26" s="44">
        <v>5</v>
      </c>
      <c r="EM26" s="2">
        <f t="shared" si="53"/>
        <v>4.75</v>
      </c>
      <c r="EN26" s="2">
        <f t="shared" si="54"/>
        <v>5</v>
      </c>
      <c r="EO26" s="4">
        <f t="shared" si="55"/>
        <v>-2.5</v>
      </c>
      <c r="EP26" s="57">
        <f t="shared" si="56"/>
        <v>0.23076923076923078</v>
      </c>
      <c r="EQ26" s="45">
        <f t="shared" si="57"/>
        <v>0.23076923076923078</v>
      </c>
      <c r="ER26" s="57">
        <f t="shared" si="58"/>
        <v>0.35294117647058826</v>
      </c>
      <c r="ES26" s="45">
        <f t="shared" si="59"/>
        <v>0.35294117647058826</v>
      </c>
      <c r="ET26" s="57">
        <f t="shared" si="60"/>
        <v>0.30769230769230771</v>
      </c>
      <c r="EU26" s="45">
        <f t="shared" si="61"/>
        <v>0.30769230769230771</v>
      </c>
      <c r="EV26" s="57">
        <f t="shared" si="62"/>
        <v>0.41176470588235292</v>
      </c>
      <c r="EW26" s="45">
        <f t="shared" si="63"/>
        <v>0.41176470588235292</v>
      </c>
    </row>
    <row r="27" spans="1:153" x14ac:dyDescent="0.3">
      <c r="A27" s="256"/>
      <c r="B27" s="256"/>
      <c r="C27" s="24">
        <v>3</v>
      </c>
      <c r="D27" s="24">
        <v>9.39</v>
      </c>
      <c r="E27" s="24">
        <v>8.66</v>
      </c>
      <c r="F27" s="73"/>
      <c r="G27" s="48">
        <f t="shared" si="0"/>
        <v>7.7742279020234326E-2</v>
      </c>
      <c r="H27" s="45">
        <f t="shared" si="10"/>
        <v>7.7742279020234326E-2</v>
      </c>
      <c r="I27" s="241"/>
      <c r="J27" s="42">
        <v>0.57999999999999996</v>
      </c>
      <c r="K27" s="211"/>
      <c r="L27" s="49">
        <f t="shared" si="11"/>
        <v>0.47571999999999998</v>
      </c>
      <c r="M27" s="37">
        <f t="shared" si="92"/>
        <v>2.6001730557791782E-2</v>
      </c>
      <c r="N27" s="47">
        <f t="shared" si="93"/>
        <v>-3.6772000000000082E-2</v>
      </c>
      <c r="O27" s="65">
        <f t="shared" si="94"/>
        <v>5.2011157894736849E-2</v>
      </c>
      <c r="P27" s="65"/>
      <c r="Q27" s="48">
        <f>L27-K25</f>
        <v>-3.6772000000000082E-2</v>
      </c>
      <c r="R27" s="45">
        <f t="shared" si="1"/>
        <v>-3.6772000000000082E-2</v>
      </c>
      <c r="S27" s="42">
        <v>6.5000000000000002E-2</v>
      </c>
      <c r="T27" s="42">
        <v>0.105</v>
      </c>
      <c r="U27" s="49">
        <f t="shared" si="13"/>
        <v>3.091E-2</v>
      </c>
      <c r="V27" s="49">
        <f t="shared" si="13"/>
        <v>4.7469999999999998E-2</v>
      </c>
      <c r="W27" s="37">
        <f t="shared" si="14"/>
        <v>1.1709688296449205E-2</v>
      </c>
      <c r="X27" s="37">
        <f t="shared" si="15"/>
        <v>-1.6559999999999998E-2</v>
      </c>
      <c r="Y27" s="37">
        <f t="shared" si="16"/>
        <v>1.6559999999999998E-2</v>
      </c>
      <c r="Z27" s="37">
        <f t="shared" si="17"/>
        <v>4.1252631578947369E-3</v>
      </c>
      <c r="AA27" s="48">
        <f t="shared" si="2"/>
        <v>-1.5503846153846153</v>
      </c>
      <c r="AB27" s="45">
        <f t="shared" si="18"/>
        <v>-1.5503846153846153</v>
      </c>
      <c r="AC27" s="46">
        <f t="shared" si="95"/>
        <v>16.580135878356522</v>
      </c>
      <c r="AD27" s="46">
        <f t="shared" si="20"/>
        <v>10.021487255108489</v>
      </c>
      <c r="AE27" s="47">
        <f t="shared" si="21"/>
        <v>-1.6559999999999998E-2</v>
      </c>
      <c r="AF27" s="45"/>
      <c r="AG27" s="2">
        <v>6.5</v>
      </c>
      <c r="AH27" s="2">
        <v>8.5</v>
      </c>
      <c r="AI27" s="2">
        <v>6.5</v>
      </c>
      <c r="AJ27" s="2">
        <v>8.5</v>
      </c>
      <c r="AK27" s="2">
        <v>7</v>
      </c>
      <c r="AL27" s="2">
        <v>8.5</v>
      </c>
      <c r="AM27" s="2">
        <v>6.5</v>
      </c>
      <c r="AN27" s="2">
        <v>8.5</v>
      </c>
      <c r="AO27" s="2">
        <f t="shared" si="22"/>
        <v>7.5</v>
      </c>
      <c r="AP27" s="2">
        <v>7</v>
      </c>
      <c r="AQ27" s="2">
        <v>8.5</v>
      </c>
      <c r="AR27" s="2">
        <f t="shared" si="23"/>
        <v>7.75</v>
      </c>
      <c r="AS27" s="2">
        <f t="shared" si="24"/>
        <v>7.625</v>
      </c>
      <c r="AT27" s="2">
        <v>6</v>
      </c>
      <c r="AU27" s="2">
        <v>8.5</v>
      </c>
      <c r="AV27" s="2">
        <f t="shared" si="25"/>
        <v>7.25</v>
      </c>
      <c r="AW27" s="2">
        <v>6</v>
      </c>
      <c r="AX27" s="2">
        <v>8.5</v>
      </c>
      <c r="AY27" s="2">
        <f t="shared" si="26"/>
        <v>7.25</v>
      </c>
      <c r="AZ27" s="2">
        <f t="shared" si="27"/>
        <v>7.25</v>
      </c>
      <c r="BA27" s="2">
        <v>6</v>
      </c>
      <c r="BB27" s="2">
        <v>8.5</v>
      </c>
      <c r="BC27" s="2">
        <f t="shared" si="28"/>
        <v>7.25</v>
      </c>
      <c r="BD27" s="2">
        <v>6</v>
      </c>
      <c r="BE27" s="2">
        <v>8.5</v>
      </c>
      <c r="BF27" s="2">
        <f t="shared" si="29"/>
        <v>7.25</v>
      </c>
      <c r="BG27" s="2">
        <f t="shared" si="30"/>
        <v>7.25</v>
      </c>
      <c r="BH27" s="2">
        <v>5</v>
      </c>
      <c r="BI27" s="2">
        <v>7.5</v>
      </c>
      <c r="BJ27" s="2">
        <f t="shared" si="31"/>
        <v>6.25</v>
      </c>
      <c r="BK27" s="2">
        <v>5</v>
      </c>
      <c r="BL27" s="2">
        <v>7</v>
      </c>
      <c r="BM27" s="2">
        <f t="shared" si="32"/>
        <v>6</v>
      </c>
      <c r="BN27" s="2">
        <f t="shared" si="33"/>
        <v>6.125</v>
      </c>
      <c r="BO27" s="2">
        <v>5</v>
      </c>
      <c r="BP27" s="2">
        <v>5.5</v>
      </c>
      <c r="BQ27" s="2">
        <f t="shared" si="34"/>
        <v>5.25</v>
      </c>
      <c r="BR27" s="2">
        <v>5</v>
      </c>
      <c r="BS27" s="2">
        <v>5.5</v>
      </c>
      <c r="BT27" s="2">
        <f t="shared" si="35"/>
        <v>5.25</v>
      </c>
      <c r="BU27" s="2">
        <f t="shared" si="36"/>
        <v>5.25</v>
      </c>
      <c r="BV27" s="2">
        <v>5</v>
      </c>
      <c r="BW27" s="2">
        <v>5.5</v>
      </c>
      <c r="BX27" s="2">
        <f t="shared" si="37"/>
        <v>5.25</v>
      </c>
      <c r="BY27" s="2">
        <v>5</v>
      </c>
      <c r="BZ27" s="2">
        <v>5.5</v>
      </c>
      <c r="CA27" s="2">
        <f t="shared" si="38"/>
        <v>5.25</v>
      </c>
      <c r="CB27" s="2">
        <f t="shared" si="39"/>
        <v>5.25</v>
      </c>
      <c r="CC27" s="2">
        <v>5</v>
      </c>
      <c r="CD27" s="2">
        <v>5.5</v>
      </c>
      <c r="CE27" s="2">
        <f t="shared" si="40"/>
        <v>5.25</v>
      </c>
      <c r="CF27" s="2">
        <v>5</v>
      </c>
      <c r="CG27" s="2">
        <v>5.5</v>
      </c>
      <c r="CH27" s="2">
        <f t="shared" si="41"/>
        <v>5.25</v>
      </c>
      <c r="CI27" s="2">
        <f t="shared" si="42"/>
        <v>5.25</v>
      </c>
      <c r="CJ27" s="2">
        <v>5</v>
      </c>
      <c r="CK27" s="2">
        <v>5.5</v>
      </c>
      <c r="CL27" s="2">
        <f t="shared" si="43"/>
        <v>5.25</v>
      </c>
      <c r="CM27" s="2">
        <v>5</v>
      </c>
      <c r="CN27" s="2">
        <v>5.5</v>
      </c>
      <c r="CO27" s="2">
        <f t="shared" si="44"/>
        <v>5.25</v>
      </c>
      <c r="CP27" s="2">
        <f t="shared" si="45"/>
        <v>5.25</v>
      </c>
      <c r="CQ27" s="2">
        <v>5</v>
      </c>
      <c r="CR27" s="2">
        <v>5.5</v>
      </c>
      <c r="CS27" s="2">
        <v>5</v>
      </c>
      <c r="CT27" s="2">
        <v>5.5</v>
      </c>
      <c r="CU27" s="2">
        <f t="shared" si="46"/>
        <v>6</v>
      </c>
      <c r="CV27" s="2">
        <f t="shared" si="86"/>
        <v>7.65</v>
      </c>
      <c r="CW27" s="2">
        <f t="shared" si="47"/>
        <v>6.8250000000000002</v>
      </c>
      <c r="CX27" s="2">
        <f t="shared" si="4"/>
        <v>6.1</v>
      </c>
      <c r="CY27" s="2">
        <f t="shared" si="5"/>
        <v>7.55</v>
      </c>
      <c r="CZ27" s="2">
        <f t="shared" si="48"/>
        <v>6.8249999999999993</v>
      </c>
      <c r="DA27" s="2">
        <f t="shared" si="6"/>
        <v>0.66666666666666663</v>
      </c>
      <c r="DB27" s="2">
        <f t="shared" si="7"/>
        <v>1.5055453054181611</v>
      </c>
      <c r="DC27" s="2"/>
      <c r="DD27" s="2">
        <f t="shared" si="8"/>
        <v>0.84327404271156636</v>
      </c>
      <c r="DE27" s="2">
        <f t="shared" si="9"/>
        <v>1.4916433890176288</v>
      </c>
      <c r="DF27" s="4"/>
      <c r="DG27" s="4">
        <f>SLOPE(Sheet13!A27:J27,Sheet13!$A$2:$J$2)</f>
        <v>-9.45829750644884E-2</v>
      </c>
      <c r="DH27" s="4">
        <f>SLOPE(Sheet13!L27:U27,Sheet13!$L$2:$U$2)</f>
        <v>-0.21668099742046432</v>
      </c>
      <c r="DI27" s="4"/>
      <c r="DJ27" s="4">
        <f>SLOPE(Sheet13!W27:AF27,Sheet13!$W$2:$AF$2)</f>
        <v>-0.11865864144453998</v>
      </c>
      <c r="DK27" s="4">
        <f>SLOPE(Sheet13!AH27:AQ27,Sheet13!$AH$2:$AQ$2)</f>
        <v>-0.21539122957867587</v>
      </c>
      <c r="DL27" s="4"/>
      <c r="DM27" s="4">
        <f>INTERCEPT(Sheet13!A27:J27,Sheet13!$A$2:$J$2)</f>
        <v>6.4363714531384355</v>
      </c>
      <c r="DN27" s="4">
        <f>INTERCEPT(Sheet13!L27:U27,Sheet13!$L$2:$U$2)</f>
        <v>9.0451418744625975</v>
      </c>
      <c r="DO27" s="4">
        <f>INTERCEPT(Sheet13!W27:AF27,Sheet13!$W$2:$AF$2)</f>
        <v>6.7747205503009456</v>
      </c>
      <c r="DP27" s="4">
        <f>INTERCEPT(Sheet13!AH27:AQ27,Sheet13!$AH$2:$AQ$2)</f>
        <v>8.9823731728288898</v>
      </c>
      <c r="DQ27" s="4">
        <f>RSQ(Sheet13!A27:J27,Sheet13!$A$2:$J$2)</f>
        <v>0.78030954428202925</v>
      </c>
      <c r="DR27" s="4">
        <f>RSQ(Sheet13!L27:U27,Sheet13!$L$2:$U$2)</f>
        <v>0.80299428455819111</v>
      </c>
      <c r="DS27" s="4">
        <f>RSQ(Sheet13!W27:AF27,Sheet13!$W$2:$AF$2)</f>
        <v>0.76757308684436809</v>
      </c>
      <c r="DT27" s="4">
        <f>RSQ(Sheet13!AH27:AQ27,Sheet13!$AH$2:$AQ$2)</f>
        <v>0.80832214246379508</v>
      </c>
      <c r="DU27" s="4">
        <f>CORREL(Sheet13!A27:J27,Sheet13!$A$2:$J$2)</f>
        <v>-0.88335131419046919</v>
      </c>
      <c r="DV27" s="4">
        <f>CORREL(Sheet13!L27:U27,Sheet13!$L$2:$U$2)</f>
        <v>-0.89609948362790115</v>
      </c>
      <c r="DW27" s="4">
        <f>CORREL(Sheet13!W27:AF27,Sheet13!$W$2:$AF$2)</f>
        <v>-0.87611248526908236</v>
      </c>
      <c r="DX27" s="4">
        <f>CORREL(Sheet13!AH27:AQ27,Sheet13!$AH$2:$AQ$2)</f>
        <v>-0.89906737370666223</v>
      </c>
      <c r="DY27" s="4"/>
      <c r="DZ27" s="4"/>
      <c r="EA27" s="2">
        <v>6.5</v>
      </c>
      <c r="EB27" s="2">
        <v>8.5</v>
      </c>
      <c r="EC27" s="2">
        <f t="shared" si="49"/>
        <v>7.5</v>
      </c>
      <c r="ED27" s="2">
        <v>7</v>
      </c>
      <c r="EE27" s="2">
        <v>8.5</v>
      </c>
      <c r="EF27" s="2">
        <f t="shared" si="50"/>
        <v>7.75</v>
      </c>
      <c r="EG27" s="2">
        <f t="shared" si="51"/>
        <v>7.625</v>
      </c>
      <c r="EH27" s="2">
        <v>5</v>
      </c>
      <c r="EI27" s="2">
        <v>5.5</v>
      </c>
      <c r="EJ27" s="2">
        <f t="shared" si="52"/>
        <v>5.25</v>
      </c>
      <c r="EK27" s="2">
        <v>5</v>
      </c>
      <c r="EL27" s="44">
        <v>5.5</v>
      </c>
      <c r="EM27" s="2">
        <f t="shared" si="53"/>
        <v>5.25</v>
      </c>
      <c r="EN27" s="2">
        <f t="shared" si="54"/>
        <v>5.25</v>
      </c>
      <c r="EO27" s="4">
        <f t="shared" si="55"/>
        <v>-2.375</v>
      </c>
      <c r="EP27" s="57">
        <f t="shared" si="56"/>
        <v>0.23076923076923078</v>
      </c>
      <c r="EQ27" s="45">
        <f t="shared" si="57"/>
        <v>0.23076923076923078</v>
      </c>
      <c r="ER27" s="57">
        <f t="shared" si="58"/>
        <v>0.35294117647058826</v>
      </c>
      <c r="ES27" s="45">
        <f t="shared" si="59"/>
        <v>0.35294117647058826</v>
      </c>
      <c r="ET27" s="57">
        <f t="shared" si="60"/>
        <v>0.2857142857142857</v>
      </c>
      <c r="EU27" s="45">
        <f t="shared" si="61"/>
        <v>0.2857142857142857</v>
      </c>
      <c r="EV27" s="57">
        <f t="shared" si="62"/>
        <v>0.35294117647058826</v>
      </c>
      <c r="EW27" s="45">
        <f t="shared" si="63"/>
        <v>0.35294117647058826</v>
      </c>
    </row>
    <row r="28" spans="1:153" x14ac:dyDescent="0.3">
      <c r="A28" s="245">
        <v>9</v>
      </c>
      <c r="B28" s="245" t="s">
        <v>19</v>
      </c>
      <c r="C28" s="26">
        <v>1</v>
      </c>
      <c r="D28" s="26">
        <v>9.2899999999999991</v>
      </c>
      <c r="E28" s="26">
        <v>8.67</v>
      </c>
      <c r="F28" s="74"/>
      <c r="G28" s="48">
        <f t="shared" si="0"/>
        <v>6.6738428417653317E-2</v>
      </c>
      <c r="H28" s="45">
        <f t="shared" si="10"/>
        <v>6.6738428417653317E-2</v>
      </c>
      <c r="I28" s="242">
        <v>0.71199999999999997</v>
      </c>
      <c r="J28" s="36">
        <v>0.25700000000000001</v>
      </c>
      <c r="K28" s="211">
        <f t="shared" ref="K28" si="96">(0.634*I28)+0.108</f>
        <v>0.55940800000000002</v>
      </c>
      <c r="L28" s="49">
        <f t="shared" si="11"/>
        <v>0.27093800000000001</v>
      </c>
      <c r="M28" s="37">
        <f>_xlfn.STDEV.S($K$28,L28)</f>
        <v>0.20397909316888341</v>
      </c>
      <c r="N28" s="47">
        <f>L28-$K$28</f>
        <v>-0.28847</v>
      </c>
      <c r="O28" s="65">
        <f>(L28+$K$28)/19</f>
        <v>4.3702421052631578E-2</v>
      </c>
      <c r="P28" s="65"/>
      <c r="Q28" s="48">
        <f t="shared" si="64"/>
        <v>-0.28847</v>
      </c>
      <c r="R28" s="45">
        <f t="shared" si="1"/>
        <v>-0.28847</v>
      </c>
      <c r="S28" s="54">
        <v>0.08</v>
      </c>
      <c r="T28" s="54">
        <v>8.5999999999999993E-2</v>
      </c>
      <c r="U28" s="49">
        <f t="shared" si="13"/>
        <v>3.712E-2</v>
      </c>
      <c r="V28" s="49">
        <f t="shared" si="13"/>
        <v>3.9604E-2</v>
      </c>
      <c r="W28" s="37">
        <f t="shared" si="14"/>
        <v>1.7564532444673841E-3</v>
      </c>
      <c r="X28" s="37">
        <f t="shared" si="15"/>
        <v>-2.4840000000000001E-3</v>
      </c>
      <c r="Y28" s="37">
        <f t="shared" si="16"/>
        <v>2.4840000000000001E-3</v>
      </c>
      <c r="Z28" s="37">
        <f t="shared" si="17"/>
        <v>4.0381052631578949E-3</v>
      </c>
      <c r="AA28" s="48">
        <f t="shared" si="2"/>
        <v>-0.995</v>
      </c>
      <c r="AB28" s="45">
        <f t="shared" si="18"/>
        <v>-0.995</v>
      </c>
      <c r="AC28" s="46">
        <f>$K$28/U28</f>
        <v>15.070258620689655</v>
      </c>
      <c r="AD28" s="46">
        <f t="shared" si="20"/>
        <v>6.8411776588223416</v>
      </c>
      <c r="AE28" s="47">
        <f t="shared" si="21"/>
        <v>-2.4840000000000001E-3</v>
      </c>
      <c r="AF28" s="45"/>
      <c r="AG28" s="2">
        <v>6.5</v>
      </c>
      <c r="AH28" s="2">
        <v>8.5</v>
      </c>
      <c r="AI28" s="2">
        <v>6.5</v>
      </c>
      <c r="AJ28" s="2">
        <v>8.5</v>
      </c>
      <c r="AK28" s="2">
        <v>7</v>
      </c>
      <c r="AL28" s="2">
        <v>8.5</v>
      </c>
      <c r="AM28" s="2">
        <v>6.5</v>
      </c>
      <c r="AN28" s="2">
        <v>8.5</v>
      </c>
      <c r="AO28" s="2">
        <f t="shared" si="22"/>
        <v>7.5</v>
      </c>
      <c r="AP28" s="2">
        <v>7</v>
      </c>
      <c r="AQ28" s="2">
        <v>8.5</v>
      </c>
      <c r="AR28" s="2">
        <f t="shared" si="23"/>
        <v>7.75</v>
      </c>
      <c r="AS28" s="2">
        <f t="shared" si="24"/>
        <v>7.625</v>
      </c>
      <c r="AT28" s="2">
        <v>6</v>
      </c>
      <c r="AU28" s="2">
        <v>8.5</v>
      </c>
      <c r="AV28" s="2">
        <f t="shared" si="25"/>
        <v>7.25</v>
      </c>
      <c r="AW28" s="2">
        <v>6.5</v>
      </c>
      <c r="AX28" s="2">
        <v>8.5</v>
      </c>
      <c r="AY28" s="2">
        <f t="shared" si="26"/>
        <v>7.5</v>
      </c>
      <c r="AZ28" s="2">
        <f t="shared" si="27"/>
        <v>7.375</v>
      </c>
      <c r="BA28" s="2">
        <v>6</v>
      </c>
      <c r="BB28" s="2">
        <v>8.5</v>
      </c>
      <c r="BC28" s="2">
        <f t="shared" si="28"/>
        <v>7.25</v>
      </c>
      <c r="BD28" s="2">
        <v>6.5</v>
      </c>
      <c r="BE28" s="2">
        <v>8.5</v>
      </c>
      <c r="BF28" s="2">
        <f t="shared" si="29"/>
        <v>7.5</v>
      </c>
      <c r="BG28" s="2">
        <f t="shared" si="30"/>
        <v>7.375</v>
      </c>
      <c r="BH28" s="2">
        <v>5</v>
      </c>
      <c r="BI28" s="2">
        <v>7</v>
      </c>
      <c r="BJ28" s="2">
        <f t="shared" si="31"/>
        <v>6</v>
      </c>
      <c r="BK28" s="2">
        <v>5</v>
      </c>
      <c r="BL28" s="2">
        <v>7</v>
      </c>
      <c r="BM28" s="2">
        <f t="shared" si="32"/>
        <v>6</v>
      </c>
      <c r="BN28" s="2">
        <f t="shared" si="33"/>
        <v>6</v>
      </c>
      <c r="BO28" s="2">
        <v>4.5</v>
      </c>
      <c r="BP28" s="2">
        <v>5</v>
      </c>
      <c r="BQ28" s="2">
        <f t="shared" si="34"/>
        <v>4.75</v>
      </c>
      <c r="BR28" s="2">
        <v>4.5</v>
      </c>
      <c r="BS28" s="2">
        <v>5</v>
      </c>
      <c r="BT28" s="2">
        <f t="shared" si="35"/>
        <v>4.75</v>
      </c>
      <c r="BU28" s="2">
        <f t="shared" si="36"/>
        <v>4.75</v>
      </c>
      <c r="BV28" s="2">
        <v>4.5</v>
      </c>
      <c r="BW28" s="2">
        <v>5</v>
      </c>
      <c r="BX28" s="2">
        <f t="shared" si="37"/>
        <v>4.75</v>
      </c>
      <c r="BY28" s="2">
        <v>4.5</v>
      </c>
      <c r="BZ28" s="2">
        <v>5</v>
      </c>
      <c r="CA28" s="2">
        <f t="shared" si="38"/>
        <v>4.75</v>
      </c>
      <c r="CB28" s="2">
        <f t="shared" si="39"/>
        <v>4.75</v>
      </c>
      <c r="CC28" s="2">
        <v>4.5</v>
      </c>
      <c r="CD28" s="2">
        <v>5</v>
      </c>
      <c r="CE28" s="2">
        <f t="shared" si="40"/>
        <v>4.75</v>
      </c>
      <c r="CF28" s="2">
        <v>4.5</v>
      </c>
      <c r="CG28" s="2">
        <v>5</v>
      </c>
      <c r="CH28" s="2">
        <f t="shared" si="41"/>
        <v>4.75</v>
      </c>
      <c r="CI28" s="2">
        <f t="shared" si="42"/>
        <v>4.75</v>
      </c>
      <c r="CJ28" s="2">
        <v>4.5</v>
      </c>
      <c r="CK28" s="2">
        <v>5</v>
      </c>
      <c r="CL28" s="2">
        <f t="shared" si="43"/>
        <v>4.75</v>
      </c>
      <c r="CM28" s="2">
        <v>4.5</v>
      </c>
      <c r="CN28" s="2">
        <v>5</v>
      </c>
      <c r="CO28" s="2">
        <f t="shared" si="44"/>
        <v>4.75</v>
      </c>
      <c r="CP28" s="2">
        <f t="shared" si="45"/>
        <v>4.75</v>
      </c>
      <c r="CQ28" s="2">
        <v>4.5</v>
      </c>
      <c r="CR28" s="2">
        <v>5</v>
      </c>
      <c r="CS28" s="2">
        <v>4.5</v>
      </c>
      <c r="CT28" s="2">
        <v>5</v>
      </c>
      <c r="CU28" s="2">
        <f t="shared" si="46"/>
        <v>5.75</v>
      </c>
      <c r="CV28" s="2">
        <f t="shared" si="86"/>
        <v>7.3</v>
      </c>
      <c r="CW28" s="2">
        <f t="shared" si="47"/>
        <v>6.5250000000000004</v>
      </c>
      <c r="CX28" s="2">
        <f t="shared" ref="CX28:CX30" si="97">(AK28+AP28+AW28+BD28+BK28+BK28+BR28+BY28+CF28+CM28+CS28)/10</f>
        <v>5.95</v>
      </c>
      <c r="CY28" s="2">
        <f t="shared" ref="CY28:CY30" si="98">(AL28+AQ28+AX28+BE28+BL28+BL28+BS28+BZ28+CG28+CN28+CT28)/10</f>
        <v>7.3</v>
      </c>
      <c r="CZ28" s="2">
        <f t="shared" si="48"/>
        <v>6.625</v>
      </c>
      <c r="DA28" s="2">
        <f t="shared" ref="DA28:DA30" si="99">_xlfn.STDEV.S(AI28,AM28,AT28,BA28,BH28,BO28,BV28,CC28,CJ28,CQ28)</f>
        <v>0.88975652100260927</v>
      </c>
      <c r="DB28" s="2">
        <f t="shared" ref="DB28:DB30" si="100">_xlfn.STDEV.S(AJ28,AN28,AU28,BB28,BI28,BP28,BW28,CD28,CK28,CR28)</f>
        <v>1.7448336437736527</v>
      </c>
      <c r="DC28" s="2"/>
      <c r="DD28" s="2">
        <f t="shared" ref="DD28:DD30" si="101">_xlfn.STDEV.S(AK28,AP28,AW28,BD28,BK28,BR28,BY28,CF28,CM28,CS28)</f>
        <v>1.1413929112175965</v>
      </c>
      <c r="DE28" s="2">
        <f t="shared" ref="DE28:DE30" si="102">_xlfn.STDEV.S(AL28,AQ28,AX28,BE28,BL28,BS28,BZ28,CG28,CN28,CT28)</f>
        <v>1.7448336437736527</v>
      </c>
      <c r="DF28" s="4"/>
      <c r="DG28" s="4">
        <f>SLOPE(Sheet13!A28:J28,Sheet13!$A$2:$J$2)</f>
        <v>-0.13112639724849529</v>
      </c>
      <c r="DH28" s="4">
        <f>SLOPE(Sheet13!L28:U28,Sheet13!$L$2:$U$2)</f>
        <v>-0.25193465176268276</v>
      </c>
      <c r="DI28" s="4"/>
      <c r="DJ28" s="4">
        <f>SLOPE(Sheet13!W28:AF28,Sheet13!$W$2:$AF$2)</f>
        <v>-0.1663800515907137</v>
      </c>
      <c r="DK28" s="4">
        <f>SLOPE(Sheet13!AH28:AQ28,Sheet13!$AH$2:$AQ$2)</f>
        <v>-0.25193465176268276</v>
      </c>
      <c r="DL28" s="4"/>
      <c r="DM28" s="4">
        <f>INTERCEPT(Sheet13!A28:J28,Sheet13!$A$2:$J$2)</f>
        <v>6.5481513327601029</v>
      </c>
      <c r="DN28" s="4">
        <f>INTERCEPT(Sheet13!L28:U28,Sheet13!$L$2:$U$2)</f>
        <v>9.0941530524505581</v>
      </c>
      <c r="DO28" s="4">
        <f>INTERCEPT(Sheet13!W28:AF28,Sheet13!$W$2:$AF$2)</f>
        <v>7.097162510748066</v>
      </c>
      <c r="DP28" s="4">
        <f>INTERCEPT(Sheet13!AH28:AQ28,Sheet13!$AH$2:$AQ$2)</f>
        <v>9.0941530524505581</v>
      </c>
      <c r="DQ28" s="4">
        <f>RSQ(Sheet13!A28:J28,Sheet13!$A$2:$J$2)</f>
        <v>0.84196949812191679</v>
      </c>
      <c r="DR28" s="4">
        <f>RSQ(Sheet13!L28:U28,Sheet13!$L$2:$U$2)</f>
        <v>0.80821371861094216</v>
      </c>
      <c r="DS28" s="4">
        <f>RSQ(Sheet13!W28:AF28,Sheet13!$W$2:$AF$2)</f>
        <v>0.82374089508238224</v>
      </c>
      <c r="DT28" s="4">
        <f>RSQ(Sheet13!AH28:AQ28,Sheet13!$AH$2:$AQ$2)</f>
        <v>0.80821371861094216</v>
      </c>
      <c r="DU28" s="4">
        <f>CORREL(Sheet13!A28:J28,Sheet13!$A$2:$J$2)</f>
        <v>-0.91758895924150974</v>
      </c>
      <c r="DV28" s="4">
        <f>CORREL(Sheet13!L28:U28,Sheet13!$L$2:$U$2)</f>
        <v>-0.89900707372686561</v>
      </c>
      <c r="DW28" s="4">
        <f>CORREL(Sheet13!W28:AF28,Sheet13!$W$2:$AF$2)</f>
        <v>-0.9076017271261565</v>
      </c>
      <c r="DX28" s="4">
        <f>CORREL(Sheet13!AH28:AQ28,Sheet13!$AH$2:$AQ$2)</f>
        <v>-0.89900707372686561</v>
      </c>
      <c r="DY28" s="4"/>
      <c r="DZ28" s="4"/>
      <c r="EA28" s="2">
        <v>6.5</v>
      </c>
      <c r="EB28" s="2">
        <v>8.5</v>
      </c>
      <c r="EC28" s="2">
        <f t="shared" si="49"/>
        <v>7.5</v>
      </c>
      <c r="ED28" s="2">
        <v>7</v>
      </c>
      <c r="EE28" s="2">
        <v>8.5</v>
      </c>
      <c r="EF28" s="2">
        <f t="shared" si="50"/>
        <v>7.75</v>
      </c>
      <c r="EG28" s="2">
        <f t="shared" si="51"/>
        <v>7.625</v>
      </c>
      <c r="EH28" s="2">
        <v>4.5</v>
      </c>
      <c r="EI28" s="2">
        <v>5</v>
      </c>
      <c r="EJ28" s="2">
        <f t="shared" si="52"/>
        <v>4.75</v>
      </c>
      <c r="EK28" s="2">
        <v>4.5</v>
      </c>
      <c r="EL28" s="44">
        <v>5</v>
      </c>
      <c r="EM28" s="2">
        <f t="shared" si="53"/>
        <v>4.75</v>
      </c>
      <c r="EN28" s="2">
        <f t="shared" si="54"/>
        <v>4.75</v>
      </c>
      <c r="EO28" s="4">
        <f t="shared" si="55"/>
        <v>-2.875</v>
      </c>
      <c r="EP28" s="57">
        <f t="shared" si="56"/>
        <v>0.30769230769230771</v>
      </c>
      <c r="EQ28" s="45">
        <f t="shared" si="57"/>
        <v>0.30769230769230771</v>
      </c>
      <c r="ER28" s="57">
        <f t="shared" si="58"/>
        <v>0.41176470588235292</v>
      </c>
      <c r="ES28" s="45">
        <f t="shared" si="59"/>
        <v>0.41176470588235292</v>
      </c>
      <c r="ET28" s="57">
        <f t="shared" si="60"/>
        <v>0.35714285714285715</v>
      </c>
      <c r="EU28" s="45">
        <f t="shared" si="61"/>
        <v>0.35714285714285715</v>
      </c>
      <c r="EV28" s="57">
        <f t="shared" si="62"/>
        <v>0.41176470588235292</v>
      </c>
      <c r="EW28" s="45">
        <f t="shared" si="63"/>
        <v>0.41176470588235292</v>
      </c>
    </row>
    <row r="29" spans="1:153" x14ac:dyDescent="0.3">
      <c r="A29" s="246"/>
      <c r="B29" s="246"/>
      <c r="C29" s="26">
        <v>2</v>
      </c>
      <c r="D29" s="26">
        <v>8.9600000000000009</v>
      </c>
      <c r="E29" s="26">
        <v>8.57</v>
      </c>
      <c r="F29" s="74"/>
      <c r="G29" s="48">
        <f t="shared" si="0"/>
        <v>4.3526785714285775E-2</v>
      </c>
      <c r="H29" s="45">
        <f t="shared" si="10"/>
        <v>4.3526785714285775E-2</v>
      </c>
      <c r="I29" s="243"/>
      <c r="J29" s="36">
        <v>0.30499999999999999</v>
      </c>
      <c r="K29" s="211"/>
      <c r="L29" s="49">
        <f t="shared" si="11"/>
        <v>0.30136999999999997</v>
      </c>
      <c r="M29" s="37">
        <f t="shared" ref="M29:M30" si="103">_xlfn.STDEV.S($K$28,L29)</f>
        <v>0.18246041960381434</v>
      </c>
      <c r="N29" s="47">
        <f t="shared" ref="N29:N30" si="104">L29-$K$28</f>
        <v>-0.25803800000000005</v>
      </c>
      <c r="O29" s="65">
        <f t="shared" ref="O29:O30" si="105">(L29+$K$28)/19</f>
        <v>4.5304105263157896E-2</v>
      </c>
      <c r="P29" s="65"/>
      <c r="Q29" s="48">
        <f>L29-K28</f>
        <v>-0.25803800000000005</v>
      </c>
      <c r="R29" s="45">
        <f t="shared" si="1"/>
        <v>-0.25803800000000005</v>
      </c>
      <c r="S29" s="54">
        <v>3.5999999999999997E-2</v>
      </c>
      <c r="T29" s="54">
        <v>0.14599999999999999</v>
      </c>
      <c r="U29" s="49">
        <f t="shared" si="13"/>
        <v>1.8903999999999997E-2</v>
      </c>
      <c r="V29" s="49">
        <f t="shared" si="13"/>
        <v>6.4443999999999987E-2</v>
      </c>
      <c r="W29" s="37">
        <f t="shared" si="14"/>
        <v>3.2201642815235375E-2</v>
      </c>
      <c r="X29" s="37">
        <f t="shared" si="15"/>
        <v>-4.553999999999999E-2</v>
      </c>
      <c r="Y29" s="37">
        <f t="shared" si="16"/>
        <v>4.553999999999999E-2</v>
      </c>
      <c r="Z29" s="37">
        <f t="shared" si="17"/>
        <v>4.3867368421052618E-3</v>
      </c>
      <c r="AA29" s="48">
        <f t="shared" si="2"/>
        <v>-4.0195555555555558</v>
      </c>
      <c r="AB29" s="45">
        <f t="shared" si="18"/>
        <v>-4.0195555555555558</v>
      </c>
      <c r="AC29" s="46">
        <f t="shared" ref="AC29:AC30" si="106">$K$28/U29</f>
        <v>29.59204401184935</v>
      </c>
      <c r="AD29" s="46">
        <f t="shared" si="20"/>
        <v>4.6764632859536963</v>
      </c>
      <c r="AE29" s="47">
        <f t="shared" si="21"/>
        <v>-4.553999999999999E-2</v>
      </c>
      <c r="AF29" s="45"/>
      <c r="AG29" s="2">
        <v>6.5</v>
      </c>
      <c r="AH29" s="2">
        <v>8.5</v>
      </c>
      <c r="AI29" s="2">
        <v>6.5</v>
      </c>
      <c r="AJ29" s="2">
        <v>8.5</v>
      </c>
      <c r="AK29" s="2">
        <v>6.5</v>
      </c>
      <c r="AL29" s="2">
        <v>8.5</v>
      </c>
      <c r="AM29" s="2">
        <v>6.5</v>
      </c>
      <c r="AN29" s="2">
        <v>8.5</v>
      </c>
      <c r="AO29" s="2">
        <f t="shared" si="22"/>
        <v>7.5</v>
      </c>
      <c r="AP29" s="2">
        <v>6.5</v>
      </c>
      <c r="AQ29" s="2">
        <v>8.5</v>
      </c>
      <c r="AR29" s="2">
        <f t="shared" si="23"/>
        <v>7.5</v>
      </c>
      <c r="AS29" s="2">
        <f t="shared" si="24"/>
        <v>7.5</v>
      </c>
      <c r="AT29" s="2">
        <v>6</v>
      </c>
      <c r="AU29" s="2">
        <v>8.5</v>
      </c>
      <c r="AV29" s="2">
        <f t="shared" si="25"/>
        <v>7.25</v>
      </c>
      <c r="AW29" s="2">
        <v>6.5</v>
      </c>
      <c r="AX29" s="2">
        <v>8.5</v>
      </c>
      <c r="AY29" s="2">
        <f t="shared" si="26"/>
        <v>7.5</v>
      </c>
      <c r="AZ29" s="2">
        <f t="shared" si="27"/>
        <v>7.375</v>
      </c>
      <c r="BA29" s="2">
        <v>6</v>
      </c>
      <c r="BB29" s="2">
        <v>8.5</v>
      </c>
      <c r="BC29" s="2">
        <f t="shared" si="28"/>
        <v>7.25</v>
      </c>
      <c r="BD29" s="2">
        <v>6.5</v>
      </c>
      <c r="BE29" s="2">
        <v>8.5</v>
      </c>
      <c r="BF29" s="2">
        <f t="shared" si="29"/>
        <v>7.5</v>
      </c>
      <c r="BG29" s="2">
        <f t="shared" si="30"/>
        <v>7.375</v>
      </c>
      <c r="BH29" s="2">
        <v>5</v>
      </c>
      <c r="BI29" s="2">
        <v>7</v>
      </c>
      <c r="BJ29" s="2">
        <f t="shared" si="31"/>
        <v>6</v>
      </c>
      <c r="BK29" s="2">
        <v>5</v>
      </c>
      <c r="BL29" s="2">
        <v>7.5</v>
      </c>
      <c r="BM29" s="2">
        <f t="shared" si="32"/>
        <v>6.25</v>
      </c>
      <c r="BN29" s="2">
        <f t="shared" si="33"/>
        <v>6.125</v>
      </c>
      <c r="BO29" s="2">
        <v>5</v>
      </c>
      <c r="BP29" s="2">
        <v>5.5</v>
      </c>
      <c r="BQ29" s="2">
        <f t="shared" si="34"/>
        <v>5.25</v>
      </c>
      <c r="BR29" s="2">
        <v>5</v>
      </c>
      <c r="BS29" s="2">
        <v>5.5</v>
      </c>
      <c r="BT29" s="2">
        <f t="shared" si="35"/>
        <v>5.25</v>
      </c>
      <c r="BU29" s="2">
        <f t="shared" si="36"/>
        <v>5.25</v>
      </c>
      <c r="BV29" s="2">
        <v>5</v>
      </c>
      <c r="BW29" s="2">
        <v>5.5</v>
      </c>
      <c r="BX29" s="2">
        <f t="shared" si="37"/>
        <v>5.25</v>
      </c>
      <c r="BY29" s="2">
        <v>5</v>
      </c>
      <c r="BZ29" s="2">
        <v>5.5</v>
      </c>
      <c r="CA29" s="2">
        <f t="shared" si="38"/>
        <v>5.25</v>
      </c>
      <c r="CB29" s="2">
        <f t="shared" si="39"/>
        <v>5.25</v>
      </c>
      <c r="CC29" s="2">
        <v>5</v>
      </c>
      <c r="CD29" s="2">
        <v>5.5</v>
      </c>
      <c r="CE29" s="2">
        <f t="shared" si="40"/>
        <v>5.25</v>
      </c>
      <c r="CF29" s="2">
        <v>5</v>
      </c>
      <c r="CG29" s="2">
        <v>5.5</v>
      </c>
      <c r="CH29" s="2">
        <f t="shared" si="41"/>
        <v>5.25</v>
      </c>
      <c r="CI29" s="2">
        <f t="shared" si="42"/>
        <v>5.25</v>
      </c>
      <c r="CJ29" s="2">
        <v>5</v>
      </c>
      <c r="CK29" s="2">
        <v>5.5</v>
      </c>
      <c r="CL29" s="2">
        <f t="shared" si="43"/>
        <v>5.25</v>
      </c>
      <c r="CM29" s="2">
        <v>5</v>
      </c>
      <c r="CN29" s="2">
        <v>5.5</v>
      </c>
      <c r="CO29" s="2">
        <f t="shared" si="44"/>
        <v>5.25</v>
      </c>
      <c r="CP29" s="2">
        <f t="shared" si="45"/>
        <v>5.25</v>
      </c>
      <c r="CQ29" s="2">
        <v>5</v>
      </c>
      <c r="CR29" s="2">
        <v>5.5</v>
      </c>
      <c r="CS29" s="2">
        <v>5</v>
      </c>
      <c r="CT29" s="2">
        <v>5.5</v>
      </c>
      <c r="CU29" s="2">
        <f t="shared" si="46"/>
        <v>6</v>
      </c>
      <c r="CV29" s="2">
        <f t="shared" si="86"/>
        <v>7.55</v>
      </c>
      <c r="CW29" s="2">
        <f t="shared" si="47"/>
        <v>6.7750000000000004</v>
      </c>
      <c r="CX29" s="2">
        <f t="shared" si="97"/>
        <v>6.1</v>
      </c>
      <c r="CY29" s="2">
        <f t="shared" si="98"/>
        <v>7.65</v>
      </c>
      <c r="CZ29" s="2">
        <f t="shared" si="48"/>
        <v>6.875</v>
      </c>
      <c r="DA29" s="2">
        <f t="shared" si="99"/>
        <v>0.66666666666666663</v>
      </c>
      <c r="DB29" s="2">
        <f t="shared" si="100"/>
        <v>1.4916433890176288</v>
      </c>
      <c r="DC29" s="2"/>
      <c r="DD29" s="2">
        <f t="shared" si="101"/>
        <v>0.77459666924148174</v>
      </c>
      <c r="DE29" s="2">
        <f t="shared" si="102"/>
        <v>1.5055453054181611</v>
      </c>
      <c r="DF29" s="4"/>
      <c r="DG29" s="4">
        <f>SLOPE(Sheet13!A29:J29,Sheet13!$A$2:$J$2)</f>
        <v>-9.45829750644884E-2</v>
      </c>
      <c r="DH29" s="4">
        <f>SLOPE(Sheet13!L29:U29,Sheet13!$L$2:$U$2)</f>
        <v>-0.21539122957867587</v>
      </c>
      <c r="DI29" s="4"/>
      <c r="DJ29" s="4">
        <f>SLOPE(Sheet13!W29:AF29,Sheet13!$W$2:$AF$2)</f>
        <v>-0.10576096302665521</v>
      </c>
      <c r="DK29" s="4">
        <f>SLOPE(Sheet13!AH29:AQ29,Sheet13!$AH$2:$AQ$2)</f>
        <v>-0.21668099742046432</v>
      </c>
      <c r="DL29" s="4"/>
      <c r="DM29" s="4">
        <f>INTERCEPT(Sheet13!A29:J29,Sheet13!$A$2:$J$2)</f>
        <v>6.4363714531384355</v>
      </c>
      <c r="DN29" s="4">
        <f>INTERCEPT(Sheet13!L29:U29,Sheet13!$L$2:$U$2)</f>
        <v>8.9823731728288898</v>
      </c>
      <c r="DO29" s="4">
        <f>INTERCEPT(Sheet13!W29:AF29,Sheet13!$W$2:$AF$2)</f>
        <v>6.647033533963886</v>
      </c>
      <c r="DP29" s="4">
        <f>INTERCEPT(Sheet13!AH29:AQ29,Sheet13!$AH$2:$AQ$2)</f>
        <v>9.0451418744625975</v>
      </c>
      <c r="DQ29" s="4">
        <f>RSQ(Sheet13!A29:J29,Sheet13!$A$2:$J$2)</f>
        <v>0.78030954428202925</v>
      </c>
      <c r="DR29" s="4">
        <f>RSQ(Sheet13!L29:U29,Sheet13!$L$2:$U$2)</f>
        <v>0.80832214246379508</v>
      </c>
      <c r="DS29" s="4">
        <f>RSQ(Sheet13!W29:AF29,Sheet13!$W$2:$AF$2)</f>
        <v>0.72269991401547706</v>
      </c>
      <c r="DT29" s="4">
        <f>RSQ(Sheet13!AH29:AQ29,Sheet13!$AH$2:$AQ$2)</f>
        <v>0.80299428455819111</v>
      </c>
      <c r="DU29" s="4">
        <f>CORREL(Sheet13!A29:J29,Sheet13!$A$2:$J$2)</f>
        <v>-0.88335131419046919</v>
      </c>
      <c r="DV29" s="4">
        <f>CORREL(Sheet13!L29:U29,Sheet13!$L$2:$U$2)</f>
        <v>-0.89906737370666223</v>
      </c>
      <c r="DW29" s="4">
        <f>CORREL(Sheet13!W29:AF29,Sheet13!$W$2:$AF$2)</f>
        <v>-0.85011758834615192</v>
      </c>
      <c r="DX29" s="4">
        <f>CORREL(Sheet13!AH29:AQ29,Sheet13!$AH$2:$AQ$2)</f>
        <v>-0.89609948362790115</v>
      </c>
      <c r="DY29" s="4"/>
      <c r="DZ29" s="4"/>
      <c r="EA29" s="2">
        <v>6.5</v>
      </c>
      <c r="EB29" s="2">
        <v>8.5</v>
      </c>
      <c r="EC29" s="2">
        <f t="shared" si="49"/>
        <v>7.5</v>
      </c>
      <c r="ED29" s="2">
        <v>6.5</v>
      </c>
      <c r="EE29" s="2">
        <v>8.5</v>
      </c>
      <c r="EF29" s="2">
        <f t="shared" si="50"/>
        <v>7.5</v>
      </c>
      <c r="EG29" s="2">
        <f t="shared" si="51"/>
        <v>7.5</v>
      </c>
      <c r="EH29" s="2">
        <v>5</v>
      </c>
      <c r="EI29" s="2">
        <v>5.5</v>
      </c>
      <c r="EJ29" s="2">
        <f t="shared" si="52"/>
        <v>5.25</v>
      </c>
      <c r="EK29" s="2">
        <v>5</v>
      </c>
      <c r="EL29" s="44">
        <v>5.5</v>
      </c>
      <c r="EM29" s="2">
        <f t="shared" si="53"/>
        <v>5.25</v>
      </c>
      <c r="EN29" s="2">
        <f t="shared" si="54"/>
        <v>5.25</v>
      </c>
      <c r="EO29" s="4">
        <f t="shared" si="55"/>
        <v>-2.25</v>
      </c>
      <c r="EP29" s="57">
        <f t="shared" si="56"/>
        <v>0.23076923076923078</v>
      </c>
      <c r="EQ29" s="45">
        <f t="shared" si="57"/>
        <v>0.23076923076923078</v>
      </c>
      <c r="ER29" s="57">
        <f t="shared" si="58"/>
        <v>0.35294117647058826</v>
      </c>
      <c r="ES29" s="45">
        <f t="shared" si="59"/>
        <v>0.35294117647058826</v>
      </c>
      <c r="ET29" s="57">
        <f t="shared" si="60"/>
        <v>0.23076923076923078</v>
      </c>
      <c r="EU29" s="45">
        <f t="shared" si="61"/>
        <v>0.23076923076923078</v>
      </c>
      <c r="EV29" s="57">
        <f t="shared" si="62"/>
        <v>0.35294117647058826</v>
      </c>
      <c r="EW29" s="45">
        <f t="shared" si="63"/>
        <v>0.35294117647058826</v>
      </c>
    </row>
    <row r="30" spans="1:153" x14ac:dyDescent="0.3">
      <c r="A30" s="247"/>
      <c r="B30" s="247"/>
      <c r="C30" s="26">
        <v>3</v>
      </c>
      <c r="D30" s="26">
        <v>9.24</v>
      </c>
      <c r="E30" s="26">
        <v>9.1</v>
      </c>
      <c r="F30" s="74"/>
      <c r="G30" s="48">
        <f t="shared" si="0"/>
        <v>1.5151515151515213E-2</v>
      </c>
      <c r="H30" s="45">
        <f t="shared" si="10"/>
        <v>1.5151515151515213E-2</v>
      </c>
      <c r="I30" s="244"/>
      <c r="J30" s="36">
        <v>0.49099999999999999</v>
      </c>
      <c r="K30" s="211"/>
      <c r="L30" s="49">
        <f t="shared" si="11"/>
        <v>0.419294</v>
      </c>
      <c r="M30" s="37">
        <f t="shared" si="103"/>
        <v>9.9075559539172395E-2</v>
      </c>
      <c r="N30" s="47">
        <f t="shared" si="104"/>
        <v>-0.14011400000000002</v>
      </c>
      <c r="O30" s="65">
        <f t="shared" si="105"/>
        <v>5.1510631578947363E-2</v>
      </c>
      <c r="P30" s="65"/>
      <c r="Q30" s="48">
        <f>L30-K28</f>
        <v>-0.14011400000000002</v>
      </c>
      <c r="R30" s="45">
        <f t="shared" si="1"/>
        <v>-0.14011400000000002</v>
      </c>
      <c r="S30" s="54">
        <v>7.6999999999999999E-2</v>
      </c>
      <c r="T30" s="54">
        <v>8.6999999999999994E-2</v>
      </c>
      <c r="U30" s="49">
        <f t="shared" si="13"/>
        <v>3.5877999999999993E-2</v>
      </c>
      <c r="V30" s="49">
        <f t="shared" si="13"/>
        <v>4.0017999999999998E-2</v>
      </c>
      <c r="W30" s="37">
        <f t="shared" si="14"/>
        <v>2.9274220741123099E-3</v>
      </c>
      <c r="X30" s="37">
        <f t="shared" si="15"/>
        <v>-4.1400000000000048E-3</v>
      </c>
      <c r="Y30" s="37">
        <f t="shared" si="16"/>
        <v>4.1400000000000048E-3</v>
      </c>
      <c r="Z30" s="37">
        <f t="shared" si="17"/>
        <v>3.9945263157894735E-3</v>
      </c>
      <c r="AA30" s="48">
        <f t="shared" si="2"/>
        <v>-1.05287012987013</v>
      </c>
      <c r="AB30" s="45">
        <f t="shared" si="18"/>
        <v>-1.05287012987013</v>
      </c>
      <c r="AC30" s="46">
        <f t="shared" si="106"/>
        <v>15.591950498912986</v>
      </c>
      <c r="AD30" s="46">
        <f t="shared" si="20"/>
        <v>10.477635064221101</v>
      </c>
      <c r="AE30" s="47">
        <f t="shared" si="21"/>
        <v>-4.1400000000000048E-3</v>
      </c>
      <c r="AF30" s="45"/>
      <c r="AG30" s="2">
        <v>7</v>
      </c>
      <c r="AH30" s="2">
        <v>8.5</v>
      </c>
      <c r="AI30" s="2">
        <v>7</v>
      </c>
      <c r="AJ30" s="2">
        <v>8.5</v>
      </c>
      <c r="AK30" s="2">
        <v>6.5</v>
      </c>
      <c r="AL30" s="2">
        <v>8.5</v>
      </c>
      <c r="AM30" s="2">
        <v>7</v>
      </c>
      <c r="AN30" s="2">
        <v>8.5</v>
      </c>
      <c r="AO30" s="2">
        <f t="shared" si="22"/>
        <v>7.75</v>
      </c>
      <c r="AP30" s="2">
        <v>6.5</v>
      </c>
      <c r="AQ30" s="2">
        <v>8.5</v>
      </c>
      <c r="AR30" s="2">
        <f t="shared" si="23"/>
        <v>7.5</v>
      </c>
      <c r="AS30" s="2">
        <f t="shared" si="24"/>
        <v>7.625</v>
      </c>
      <c r="AT30" s="2">
        <v>6</v>
      </c>
      <c r="AU30" s="2">
        <v>8.5</v>
      </c>
      <c r="AV30" s="2">
        <f t="shared" si="25"/>
        <v>7.25</v>
      </c>
      <c r="AW30" s="2">
        <v>6.5</v>
      </c>
      <c r="AX30" s="2">
        <v>8.5</v>
      </c>
      <c r="AY30" s="2">
        <f t="shared" si="26"/>
        <v>7.5</v>
      </c>
      <c r="AZ30" s="2">
        <f t="shared" si="27"/>
        <v>7.375</v>
      </c>
      <c r="BA30" s="2">
        <v>6</v>
      </c>
      <c r="BB30" s="2">
        <v>8.5</v>
      </c>
      <c r="BC30" s="2">
        <f t="shared" si="28"/>
        <v>7.25</v>
      </c>
      <c r="BD30" s="2">
        <v>6.5</v>
      </c>
      <c r="BE30" s="2">
        <v>8.5</v>
      </c>
      <c r="BF30" s="2">
        <f t="shared" si="29"/>
        <v>7.5</v>
      </c>
      <c r="BG30" s="2">
        <f t="shared" si="30"/>
        <v>7.375</v>
      </c>
      <c r="BH30" s="2">
        <v>5</v>
      </c>
      <c r="BI30" s="2">
        <v>7.5</v>
      </c>
      <c r="BJ30" s="2">
        <f t="shared" si="31"/>
        <v>6.25</v>
      </c>
      <c r="BK30" s="2">
        <v>5.5</v>
      </c>
      <c r="BL30" s="2">
        <v>7</v>
      </c>
      <c r="BM30" s="2">
        <f t="shared" si="32"/>
        <v>6.25</v>
      </c>
      <c r="BN30" s="2">
        <f t="shared" si="33"/>
        <v>6.25</v>
      </c>
      <c r="BO30" s="2">
        <v>4.5</v>
      </c>
      <c r="BP30" s="2">
        <v>5</v>
      </c>
      <c r="BQ30" s="2">
        <f t="shared" si="34"/>
        <v>4.75</v>
      </c>
      <c r="BR30" s="2">
        <v>5.5</v>
      </c>
      <c r="BS30" s="2">
        <v>6</v>
      </c>
      <c r="BT30" s="2">
        <f t="shared" si="35"/>
        <v>5.75</v>
      </c>
      <c r="BU30" s="2">
        <f t="shared" si="36"/>
        <v>5.25</v>
      </c>
      <c r="BV30" s="2">
        <v>4.5</v>
      </c>
      <c r="BW30" s="2">
        <v>5</v>
      </c>
      <c r="BX30" s="2">
        <f t="shared" si="37"/>
        <v>4.75</v>
      </c>
      <c r="BY30" s="2">
        <v>5.5</v>
      </c>
      <c r="BZ30" s="2">
        <v>6</v>
      </c>
      <c r="CA30" s="2">
        <f t="shared" si="38"/>
        <v>5.75</v>
      </c>
      <c r="CB30" s="2">
        <f t="shared" si="39"/>
        <v>5.25</v>
      </c>
      <c r="CC30" s="2">
        <v>4.5</v>
      </c>
      <c r="CD30" s="2">
        <v>5</v>
      </c>
      <c r="CE30" s="2">
        <f t="shared" si="40"/>
        <v>4.75</v>
      </c>
      <c r="CF30" s="2">
        <v>5.5</v>
      </c>
      <c r="CG30" s="2">
        <v>6</v>
      </c>
      <c r="CH30" s="2">
        <f t="shared" si="41"/>
        <v>5.75</v>
      </c>
      <c r="CI30" s="2">
        <f t="shared" si="42"/>
        <v>5.25</v>
      </c>
      <c r="CJ30" s="2">
        <v>4.5</v>
      </c>
      <c r="CK30" s="2">
        <v>5</v>
      </c>
      <c r="CL30" s="2">
        <f t="shared" si="43"/>
        <v>4.75</v>
      </c>
      <c r="CM30" s="2">
        <v>5.5</v>
      </c>
      <c r="CN30" s="2">
        <v>6</v>
      </c>
      <c r="CO30" s="2">
        <f t="shared" si="44"/>
        <v>5.75</v>
      </c>
      <c r="CP30" s="2">
        <f t="shared" si="45"/>
        <v>5.25</v>
      </c>
      <c r="CQ30" s="2">
        <v>4.5</v>
      </c>
      <c r="CR30" s="2">
        <v>5</v>
      </c>
      <c r="CS30" s="2">
        <v>5.5</v>
      </c>
      <c r="CT30" s="2">
        <v>6</v>
      </c>
      <c r="CU30" s="2">
        <f t="shared" si="46"/>
        <v>5.85</v>
      </c>
      <c r="CV30" s="2">
        <f t="shared" si="86"/>
        <v>7.4</v>
      </c>
      <c r="CW30" s="2">
        <f t="shared" si="47"/>
        <v>6.625</v>
      </c>
      <c r="CX30" s="2">
        <f t="shared" si="97"/>
        <v>6.45</v>
      </c>
      <c r="CY30" s="2">
        <f t="shared" si="98"/>
        <v>7.8</v>
      </c>
      <c r="CZ30" s="2">
        <f t="shared" si="48"/>
        <v>7.125</v>
      </c>
      <c r="DA30" s="2">
        <f t="shared" si="99"/>
        <v>1.0554093465991696</v>
      </c>
      <c r="DB30" s="2">
        <f t="shared" si="100"/>
        <v>1.7646214576755226</v>
      </c>
      <c r="DC30" s="2"/>
      <c r="DD30" s="2">
        <f t="shared" si="101"/>
        <v>0.5163977794943222</v>
      </c>
      <c r="DE30" s="2">
        <f t="shared" si="102"/>
        <v>1.2427567921538156</v>
      </c>
      <c r="DF30" s="4"/>
      <c r="DG30" s="4">
        <f>SLOPE(Sheet13!A30:J30,Sheet13!$A$2:$J$2)</f>
        <v>-0.15520206362854688</v>
      </c>
      <c r="DH30" s="4">
        <f>SLOPE(Sheet13!L30:U30,Sheet13!$L$2:$U$2)</f>
        <v>-0.25322441960447117</v>
      </c>
      <c r="DI30" s="4"/>
      <c r="DJ30" s="4">
        <f>SLOPE(Sheet13!W30:AF30,Sheet13!$W$2:$AF$2)</f>
        <v>-7.0507308684436804E-2</v>
      </c>
      <c r="DK30" s="4">
        <f>SLOPE(Sheet13!AH30:AQ30,Sheet13!$AH$2:$AQ$2)</f>
        <v>-0.17884780739466899</v>
      </c>
      <c r="DL30" s="4"/>
      <c r="DM30" s="4">
        <f>INTERCEPT(Sheet13!A30:J30,Sheet13!$A$2:$J$2)</f>
        <v>6.8865004299226138</v>
      </c>
      <c r="DN30" s="4">
        <f>INTERCEPT(Sheet13!L30:U30,Sheet13!$L$2:$U$2)</f>
        <v>9.1569217540842658</v>
      </c>
      <c r="DO30" s="4">
        <f>INTERCEPT(Sheet13!W30:AF30,Sheet13!$W$2:$AF$2)</f>
        <v>6.5980223559759246</v>
      </c>
      <c r="DP30" s="4">
        <f>INTERCEPT(Sheet13!AH30:AQ30,Sheet13!$AH$2:$AQ$2)</f>
        <v>8.8705932932072233</v>
      </c>
      <c r="DQ30" s="4">
        <f>RSQ(Sheet13!A30:J30,Sheet13!$A$2:$J$2)</f>
        <v>0.83832336613324843</v>
      </c>
      <c r="DR30" s="4">
        <f>RSQ(Sheet13!L30:U30,Sheet13!$L$2:$U$2)</f>
        <v>0.79830071265138403</v>
      </c>
      <c r="DS30" s="4">
        <f>RSQ(Sheet13!W30:AF30,Sheet13!$W$2:$AF$2)</f>
        <v>0.7226999140154774</v>
      </c>
      <c r="DT30" s="4">
        <f>RSQ(Sheet13!AH30:AQ30,Sheet13!$AH$2:$AQ$2)</f>
        <v>0.80288512096599607</v>
      </c>
      <c r="DU30" s="4">
        <f>CORREL(Sheet13!A30:J30,Sheet13!$A$2:$J$2)</f>
        <v>-0.91560000334930558</v>
      </c>
      <c r="DV30" s="4">
        <f>CORREL(Sheet13!L30:U30,Sheet13!$L$2:$U$2)</f>
        <v>-0.89347675551823058</v>
      </c>
      <c r="DW30" s="4">
        <f>CORREL(Sheet13!W30:AF30,Sheet13!$W$2:$AF$2)</f>
        <v>-0.85011758834615181</v>
      </c>
      <c r="DX30" s="4">
        <f>CORREL(Sheet13!AH30:AQ30,Sheet13!$AH$2:$AQ$2)</f>
        <v>-0.89603857113742369</v>
      </c>
      <c r="DY30" s="4"/>
      <c r="DZ30" s="4"/>
      <c r="EA30" s="2">
        <v>7</v>
      </c>
      <c r="EB30" s="2">
        <v>8.5</v>
      </c>
      <c r="EC30" s="2">
        <f t="shared" si="49"/>
        <v>7.75</v>
      </c>
      <c r="ED30" s="2">
        <v>6.5</v>
      </c>
      <c r="EE30" s="2">
        <v>8.5</v>
      </c>
      <c r="EF30" s="2">
        <f t="shared" si="50"/>
        <v>7.5</v>
      </c>
      <c r="EG30" s="2">
        <f t="shared" si="51"/>
        <v>7.625</v>
      </c>
      <c r="EH30" s="2">
        <v>4.5</v>
      </c>
      <c r="EI30" s="2">
        <v>5</v>
      </c>
      <c r="EJ30" s="2">
        <f t="shared" si="52"/>
        <v>4.75</v>
      </c>
      <c r="EK30" s="2">
        <v>5.5</v>
      </c>
      <c r="EL30" s="44">
        <v>6</v>
      </c>
      <c r="EM30" s="2">
        <f t="shared" si="53"/>
        <v>5.75</v>
      </c>
      <c r="EN30" s="2">
        <f t="shared" si="54"/>
        <v>5.25</v>
      </c>
      <c r="EO30" s="4">
        <f t="shared" si="55"/>
        <v>-2.375</v>
      </c>
      <c r="EP30" s="57">
        <f>(EA30-EH30)/EA30</f>
        <v>0.35714285714285715</v>
      </c>
      <c r="EQ30" s="45">
        <f t="shared" si="57"/>
        <v>0.35714285714285715</v>
      </c>
      <c r="ER30" s="57">
        <f t="shared" si="58"/>
        <v>0.41176470588235292</v>
      </c>
      <c r="ES30" s="45">
        <f t="shared" si="59"/>
        <v>0.41176470588235292</v>
      </c>
      <c r="ET30" s="57">
        <f t="shared" si="60"/>
        <v>0.15384615384615385</v>
      </c>
      <c r="EU30" s="45">
        <f t="shared" si="61"/>
        <v>0.15384615384615385</v>
      </c>
      <c r="EV30" s="57">
        <f t="shared" si="62"/>
        <v>0.29411764705882354</v>
      </c>
      <c r="EW30" s="45">
        <f t="shared" si="63"/>
        <v>0.29411764705882354</v>
      </c>
    </row>
    <row r="31" spans="1:153" x14ac:dyDescent="0.3">
      <c r="J31" s="37" t="s">
        <v>177</v>
      </c>
      <c r="K31" s="37">
        <f>AVERAGE(K4:K30)</f>
        <v>0.40788199999999997</v>
      </c>
      <c r="L31" s="37">
        <f>AVERAGE(L4:L30)</f>
        <v>0.26943518518518517</v>
      </c>
      <c r="N31" s="75">
        <f>AVERAGE(N4:N30)</f>
        <v>-0.13844681481481483</v>
      </c>
      <c r="T31" s="37" t="s">
        <v>177</v>
      </c>
      <c r="U31" s="37">
        <f>AVERAGE(U4:U30)</f>
        <v>4.1720000000000007E-2</v>
      </c>
      <c r="V31" s="37">
        <f>AVERAGE(V4:V30)</f>
        <v>4.4802000000000002E-2</v>
      </c>
      <c r="Y31" s="37">
        <f>AVERAGE(Y4:Y30)</f>
        <v>3.0820000000000005E-3</v>
      </c>
      <c r="AE31" s="37">
        <f>AVERAGE(X4:X30)</f>
        <v>-3.0820000000000005E-3</v>
      </c>
      <c r="CV31" t="s">
        <v>177</v>
      </c>
      <c r="CW31" s="3">
        <f>AVERAGE(CW4:CW30)</f>
        <v>7.9425925925925931</v>
      </c>
      <c r="CZ31" s="3">
        <f>AVERAGE(CZ4:CZ30)</f>
        <v>7.9814814814814801</v>
      </c>
      <c r="EF31" t="s">
        <v>177</v>
      </c>
      <c r="EG31" s="3">
        <f>AVERAGE(EG4:EG30)</f>
        <v>8.018518518518519</v>
      </c>
      <c r="EM31" t="s">
        <v>177</v>
      </c>
      <c r="EN31" s="3">
        <f>AVERAGE(EN4:EN30)</f>
        <v>6.2453703703703702</v>
      </c>
      <c r="EO31" s="3">
        <f>AVERAGE(EO4:EO30)</f>
        <v>-1.7731481481481481</v>
      </c>
    </row>
    <row r="32" spans="1:153" x14ac:dyDescent="0.3">
      <c r="J32" s="37" t="s">
        <v>178</v>
      </c>
      <c r="K32" s="37">
        <f>_xlfn.STDEV.S(K4:K30)</f>
        <v>0.15737190348343644</v>
      </c>
      <c r="L32" s="37">
        <f>_xlfn.STDEV.S(L4:L30)</f>
        <v>0.10382648441474805</v>
      </c>
      <c r="N32">
        <f>_xlfn.STDEV.S(N4:N30)</f>
        <v>0.17486699849908721</v>
      </c>
      <c r="T32" s="37" t="s">
        <v>178</v>
      </c>
      <c r="U32" s="37">
        <f>_xlfn.STDEV.S(U4:U30)</f>
        <v>1.0165775841594112E-2</v>
      </c>
      <c r="V32" s="37">
        <f>_xlfn.STDEV.S(V4:V30)</f>
        <v>1.0203963573797419E-2</v>
      </c>
      <c r="Y32" s="37">
        <f>_xlfn.STDEV.S(Y4:Y30)</f>
        <v>1.5723337696166555E-2</v>
      </c>
      <c r="AE32" s="37">
        <f>_xlfn.STDEV.S(X4:X30)</f>
        <v>1.5723337696166555E-2</v>
      </c>
      <c r="CV32" t="s">
        <v>178</v>
      </c>
      <c r="CW32" s="3">
        <f>_xlfn.STDEV.S(CW4:CW30)</f>
        <v>1.3277514033785811</v>
      </c>
      <c r="CZ32" s="3">
        <f>_xlfn.STDEV.S(CZ4:CZ30)</f>
        <v>1.3640753523730182</v>
      </c>
      <c r="EF32" t="s">
        <v>178</v>
      </c>
      <c r="EG32" s="3">
        <f>_xlfn.STDEV.S(EG4:EG30)</f>
        <v>0.75455643467232647</v>
      </c>
      <c r="EM32" t="s">
        <v>178</v>
      </c>
      <c r="EN32" s="3">
        <f>_xlfn.STDEV.S(EN4:EN30)</f>
        <v>1.2308540858390897</v>
      </c>
      <c r="EO32" s="3">
        <f>_xlfn.STDEV.S(EO4:EO30)</f>
        <v>0.73301032124665955</v>
      </c>
    </row>
    <row r="33" spans="9:144" x14ac:dyDescent="0.3">
      <c r="EM33"/>
      <c r="EN33"/>
    </row>
    <row r="34" spans="9:144" x14ac:dyDescent="0.3">
      <c r="EM34"/>
      <c r="EN34"/>
    </row>
    <row r="35" spans="9:144" x14ac:dyDescent="0.3">
      <c r="AG35">
        <f>AI4</f>
        <v>10</v>
      </c>
      <c r="EM35"/>
      <c r="EN35"/>
    </row>
    <row r="36" spans="9:144" x14ac:dyDescent="0.3">
      <c r="AG36">
        <f>AM4</f>
        <v>10</v>
      </c>
      <c r="EM36"/>
      <c r="EN36"/>
    </row>
    <row r="37" spans="9:144" x14ac:dyDescent="0.3">
      <c r="AG37">
        <f>AT4</f>
        <v>9</v>
      </c>
      <c r="EM37" s="77"/>
      <c r="EN37" s="77"/>
    </row>
    <row r="38" spans="9:144" x14ac:dyDescent="0.3">
      <c r="S38" s="51" t="s">
        <v>92</v>
      </c>
      <c r="T38" s="51" t="s">
        <v>93</v>
      </c>
      <c r="U38" s="4"/>
      <c r="V38" s="4"/>
      <c r="AG38">
        <f>BA4</f>
        <v>9</v>
      </c>
    </row>
    <row r="39" spans="9:144" x14ac:dyDescent="0.3">
      <c r="I39" s="147">
        <v>3.5000000000000003E-2</v>
      </c>
      <c r="J39" s="28">
        <v>0.48699999999999999</v>
      </c>
      <c r="S39" s="51" t="s">
        <v>103</v>
      </c>
      <c r="T39" s="51" t="s">
        <v>103</v>
      </c>
      <c r="U39" s="4">
        <v>0.15</v>
      </c>
      <c r="V39" s="4">
        <f>(0.414*U39)+0.004</f>
        <v>6.6099999999999992E-2</v>
      </c>
    </row>
    <row r="40" spans="9:144" x14ac:dyDescent="0.3">
      <c r="I40" s="148"/>
      <c r="J40" s="41">
        <v>0.28999999999999998</v>
      </c>
      <c r="S40" s="59">
        <v>1</v>
      </c>
      <c r="T40" s="59">
        <v>1</v>
      </c>
      <c r="U40" s="4">
        <v>0.79</v>
      </c>
      <c r="V40" s="4">
        <f>(0.634*U40)+0.108</f>
        <v>0.60886000000000007</v>
      </c>
    </row>
    <row r="41" spans="9:144" x14ac:dyDescent="0.3">
      <c r="I41" s="149"/>
      <c r="J41" s="28">
        <v>0.27400000000000002</v>
      </c>
      <c r="S41" s="41">
        <v>0.08</v>
      </c>
      <c r="T41" s="41">
        <v>6.8000000000000005E-2</v>
      </c>
      <c r="U41" s="4">
        <f>(0.634*S41)+0.108</f>
        <v>0.15872</v>
      </c>
      <c r="V41" s="4">
        <f>(0.634*T41)+0.108</f>
        <v>0.151112</v>
      </c>
    </row>
    <row r="42" spans="9:144" x14ac:dyDescent="0.3">
      <c r="I42" s="150">
        <v>0.13900000000000001</v>
      </c>
      <c r="J42" s="29">
        <v>0.42099999999999999</v>
      </c>
      <c r="S42" s="41">
        <v>0.06</v>
      </c>
      <c r="T42" s="41">
        <v>8.5000000000000006E-2</v>
      </c>
      <c r="U42" s="4">
        <f t="shared" ref="U42:U67" si="107">(0.634*S42)+0.108</f>
        <v>0.14604</v>
      </c>
      <c r="V42" s="4">
        <f t="shared" ref="V42:V67" si="108">(0.634*T42)+0.108</f>
        <v>0.16189000000000001</v>
      </c>
    </row>
    <row r="43" spans="9:144" x14ac:dyDescent="0.3">
      <c r="I43" s="151"/>
      <c r="J43" s="29">
        <v>1.2999999999999999E-2</v>
      </c>
      <c r="S43" s="41">
        <v>8.1000000000000003E-2</v>
      </c>
      <c r="T43" s="41">
        <v>0.13900000000000001</v>
      </c>
      <c r="U43" s="4">
        <f t="shared" si="107"/>
        <v>0.159354</v>
      </c>
      <c r="V43" s="4">
        <f t="shared" si="108"/>
        <v>0.19612600000000002</v>
      </c>
    </row>
    <row r="44" spans="9:144" x14ac:dyDescent="0.3">
      <c r="I44" s="152"/>
      <c r="J44" s="29">
        <v>6.9000000000000006E-2</v>
      </c>
      <c r="S44" s="52">
        <v>7.8E-2</v>
      </c>
      <c r="T44" s="52">
        <v>0.10299999999999999</v>
      </c>
      <c r="U44" s="4">
        <f t="shared" si="107"/>
        <v>0.15745200000000001</v>
      </c>
      <c r="V44" s="4">
        <f t="shared" si="108"/>
        <v>0.17330200000000001</v>
      </c>
    </row>
    <row r="45" spans="9:144" x14ac:dyDescent="0.3">
      <c r="I45" s="153">
        <v>0.42799999999999999</v>
      </c>
      <c r="J45" s="30">
        <v>0.158</v>
      </c>
      <c r="S45" s="52">
        <v>0.112</v>
      </c>
      <c r="T45" s="52">
        <v>5.1999999999999998E-2</v>
      </c>
      <c r="U45" s="4">
        <f t="shared" si="107"/>
        <v>0.179008</v>
      </c>
      <c r="V45" s="4">
        <f t="shared" si="108"/>
        <v>0.14096799999999998</v>
      </c>
    </row>
    <row r="46" spans="9:144" x14ac:dyDescent="0.3">
      <c r="I46" s="154"/>
      <c r="J46" s="30">
        <v>0.104</v>
      </c>
      <c r="S46" s="52">
        <v>7.9000000000000001E-2</v>
      </c>
      <c r="T46" s="52">
        <v>0.1</v>
      </c>
      <c r="U46" s="4">
        <f t="shared" si="107"/>
        <v>0.158086</v>
      </c>
      <c r="V46" s="4">
        <f t="shared" si="108"/>
        <v>0.1714</v>
      </c>
    </row>
    <row r="47" spans="9:144" x14ac:dyDescent="0.3">
      <c r="I47" s="155"/>
      <c r="J47" s="30">
        <v>5.0999999999999997E-2</v>
      </c>
      <c r="S47" s="53">
        <v>0.111</v>
      </c>
      <c r="T47" s="53">
        <v>0.11</v>
      </c>
      <c r="U47" s="4">
        <f t="shared" si="107"/>
        <v>0.178374</v>
      </c>
      <c r="V47" s="4">
        <f t="shared" si="108"/>
        <v>0.17774000000000001</v>
      </c>
    </row>
    <row r="48" spans="9:144" x14ac:dyDescent="0.3">
      <c r="I48" s="156">
        <v>0.53400000000000003</v>
      </c>
      <c r="J48" s="31">
        <v>0.29299999999999998</v>
      </c>
      <c r="S48" s="53">
        <v>0.121</v>
      </c>
      <c r="T48" s="53">
        <v>0.13</v>
      </c>
      <c r="U48" s="4">
        <f t="shared" si="107"/>
        <v>0.18471399999999999</v>
      </c>
      <c r="V48" s="4">
        <f t="shared" si="108"/>
        <v>0.19042000000000001</v>
      </c>
    </row>
    <row r="49" spans="9:22" x14ac:dyDescent="0.3">
      <c r="I49" s="157"/>
      <c r="J49" s="39">
        <v>0.22</v>
      </c>
      <c r="S49" s="53">
        <v>6.8000000000000005E-2</v>
      </c>
      <c r="T49" s="53">
        <v>0.10299999999999999</v>
      </c>
      <c r="U49" s="4">
        <f t="shared" si="107"/>
        <v>0.151112</v>
      </c>
      <c r="V49" s="4">
        <f t="shared" si="108"/>
        <v>0.17330200000000001</v>
      </c>
    </row>
    <row r="50" spans="9:22" x14ac:dyDescent="0.3">
      <c r="I50" s="158"/>
      <c r="J50" s="31">
        <v>0.20399999999999999</v>
      </c>
      <c r="S50" s="39">
        <v>0.09</v>
      </c>
      <c r="T50" s="39">
        <v>0.127</v>
      </c>
      <c r="U50" s="4">
        <f t="shared" si="107"/>
        <v>0.16505999999999998</v>
      </c>
      <c r="V50" s="4">
        <f t="shared" si="108"/>
        <v>0.18851800000000002</v>
      </c>
    </row>
    <row r="51" spans="9:22" x14ac:dyDescent="0.3">
      <c r="I51" s="159">
        <v>0.65500000000000003</v>
      </c>
      <c r="J51" s="40">
        <v>0.17</v>
      </c>
      <c r="S51" s="39">
        <v>0.113</v>
      </c>
      <c r="T51" s="39">
        <v>7.6999999999999999E-2</v>
      </c>
      <c r="U51" s="4">
        <f t="shared" si="107"/>
        <v>0.179642</v>
      </c>
      <c r="V51" s="4">
        <f t="shared" si="108"/>
        <v>0.15681800000000001</v>
      </c>
    </row>
    <row r="52" spans="9:22" x14ac:dyDescent="0.3">
      <c r="I52" s="160"/>
      <c r="J52" s="32">
        <v>0.16500000000000001</v>
      </c>
      <c r="S52" s="39">
        <v>0.112</v>
      </c>
      <c r="T52" s="39">
        <v>6.5000000000000002E-2</v>
      </c>
      <c r="U52" s="4">
        <f t="shared" si="107"/>
        <v>0.179008</v>
      </c>
      <c r="V52" s="4">
        <f t="shared" si="108"/>
        <v>0.14921000000000001</v>
      </c>
    </row>
    <row r="53" spans="9:22" x14ac:dyDescent="0.3">
      <c r="I53" s="161"/>
      <c r="J53" s="40">
        <v>0.21</v>
      </c>
      <c r="S53" s="40">
        <v>0.104</v>
      </c>
      <c r="T53" s="40">
        <v>9.8000000000000004E-2</v>
      </c>
      <c r="U53" s="4">
        <f t="shared" si="107"/>
        <v>0.17393599999999998</v>
      </c>
      <c r="V53" s="4">
        <f t="shared" si="108"/>
        <v>0.17013200000000001</v>
      </c>
    </row>
    <row r="54" spans="9:22" x14ac:dyDescent="0.3">
      <c r="I54" s="135">
        <v>0.71899999999999997</v>
      </c>
      <c r="J54" s="33">
        <v>0.16400000000000001</v>
      </c>
      <c r="S54" s="40">
        <v>0.11600000000000001</v>
      </c>
      <c r="T54" s="40">
        <v>0.11</v>
      </c>
      <c r="U54" s="4">
        <f t="shared" si="107"/>
        <v>0.18154399999999998</v>
      </c>
      <c r="V54" s="4">
        <f t="shared" si="108"/>
        <v>0.17774000000000001</v>
      </c>
    </row>
    <row r="55" spans="9:22" x14ac:dyDescent="0.3">
      <c r="I55" s="136"/>
      <c r="J55" s="33">
        <v>0.115</v>
      </c>
      <c r="S55" s="40">
        <v>9.6000000000000002E-2</v>
      </c>
      <c r="T55" s="40">
        <v>9.5000000000000001E-2</v>
      </c>
      <c r="U55" s="4">
        <f t="shared" si="107"/>
        <v>0.16886400000000001</v>
      </c>
      <c r="V55" s="4">
        <f t="shared" si="108"/>
        <v>0.16822999999999999</v>
      </c>
    </row>
    <row r="56" spans="9:22" x14ac:dyDescent="0.3">
      <c r="I56" s="137"/>
      <c r="J56" s="38">
        <v>0.16</v>
      </c>
      <c r="S56" s="38">
        <v>0.10100000000000001</v>
      </c>
      <c r="T56" s="38">
        <v>8.2000000000000003E-2</v>
      </c>
      <c r="U56" s="4">
        <f t="shared" si="107"/>
        <v>0.17203400000000002</v>
      </c>
      <c r="V56" s="4">
        <f t="shared" si="108"/>
        <v>0.15998799999999999</v>
      </c>
    </row>
    <row r="57" spans="9:22" x14ac:dyDescent="0.3">
      <c r="I57" s="138">
        <v>0.39700000000000002</v>
      </c>
      <c r="J57" s="34">
        <v>0.11600000000000001</v>
      </c>
      <c r="S57" s="38">
        <v>0.11899999999999999</v>
      </c>
      <c r="T57" s="38">
        <v>0.127</v>
      </c>
      <c r="U57" s="4">
        <f t="shared" si="107"/>
        <v>0.183446</v>
      </c>
      <c r="V57" s="4">
        <f t="shared" si="108"/>
        <v>0.18851800000000002</v>
      </c>
    </row>
    <row r="58" spans="9:22" x14ac:dyDescent="0.3">
      <c r="I58" s="139"/>
      <c r="J58" s="34">
        <v>0.16600000000000001</v>
      </c>
      <c r="S58" s="38">
        <v>0.108</v>
      </c>
      <c r="T58" s="38">
        <v>7.5999999999999998E-2</v>
      </c>
      <c r="U58" s="4">
        <f t="shared" si="107"/>
        <v>0.17647200000000002</v>
      </c>
      <c r="V58" s="4">
        <f t="shared" si="108"/>
        <v>0.15618399999999999</v>
      </c>
    </row>
    <row r="59" spans="9:22" x14ac:dyDescent="0.3">
      <c r="I59" s="140"/>
      <c r="J59" s="43">
        <v>0.27</v>
      </c>
      <c r="S59" s="43">
        <v>5.7000000000000002E-2</v>
      </c>
      <c r="T59" s="43">
        <v>8.4000000000000005E-2</v>
      </c>
      <c r="U59" s="4">
        <f t="shared" si="107"/>
        <v>0.14413799999999999</v>
      </c>
      <c r="V59" s="4">
        <f t="shared" si="108"/>
        <v>0.16125600000000001</v>
      </c>
    </row>
    <row r="60" spans="9:22" x14ac:dyDescent="0.3">
      <c r="I60" s="141">
        <v>0.63800000000000001</v>
      </c>
      <c r="J60" s="35">
        <v>0.49299999999999999</v>
      </c>
      <c r="S60" s="43">
        <v>5.3999999999999999E-2</v>
      </c>
      <c r="T60" s="43">
        <v>0.09</v>
      </c>
      <c r="U60" s="4">
        <f t="shared" si="107"/>
        <v>0.142236</v>
      </c>
      <c r="V60" s="4">
        <f t="shared" si="108"/>
        <v>0.16505999999999998</v>
      </c>
    </row>
    <row r="61" spans="9:22" x14ac:dyDescent="0.3">
      <c r="I61" s="142"/>
      <c r="J61" s="35">
        <v>0.629</v>
      </c>
      <c r="S61" s="43">
        <v>0.10199999999999999</v>
      </c>
      <c r="T61" s="43">
        <v>0.128</v>
      </c>
      <c r="U61" s="4">
        <f t="shared" si="107"/>
        <v>0.17266799999999999</v>
      </c>
      <c r="V61" s="4">
        <f t="shared" si="108"/>
        <v>0.18915199999999999</v>
      </c>
    </row>
    <row r="62" spans="9:22" x14ac:dyDescent="0.3">
      <c r="I62" s="143"/>
      <c r="J62" s="42">
        <v>0.57999999999999996</v>
      </c>
      <c r="S62" s="42">
        <v>0.13800000000000001</v>
      </c>
      <c r="T62" s="42">
        <v>6.4000000000000001E-2</v>
      </c>
      <c r="U62" s="4">
        <f t="shared" si="107"/>
        <v>0.195492</v>
      </c>
      <c r="V62" s="4">
        <f t="shared" si="108"/>
        <v>0.14857599999999999</v>
      </c>
    </row>
    <row r="63" spans="9:22" x14ac:dyDescent="0.3">
      <c r="I63" s="144">
        <v>0.71199999999999997</v>
      </c>
      <c r="J63" s="36">
        <v>0.25700000000000001</v>
      </c>
      <c r="S63" s="42">
        <v>0.10199999999999999</v>
      </c>
      <c r="T63" s="42">
        <v>0.124</v>
      </c>
      <c r="U63" s="4">
        <f t="shared" si="107"/>
        <v>0.17266799999999999</v>
      </c>
      <c r="V63" s="4">
        <f t="shared" si="108"/>
        <v>0.186616</v>
      </c>
    </row>
    <row r="64" spans="9:22" x14ac:dyDescent="0.3">
      <c r="I64" s="145"/>
      <c r="J64" s="36">
        <v>0.30499999999999999</v>
      </c>
      <c r="S64" s="42">
        <v>6.5000000000000002E-2</v>
      </c>
      <c r="T64" s="42">
        <v>0.105</v>
      </c>
      <c r="U64" s="4">
        <f t="shared" si="107"/>
        <v>0.14921000000000001</v>
      </c>
      <c r="V64" s="4">
        <f t="shared" si="108"/>
        <v>0.17457</v>
      </c>
    </row>
    <row r="65" spans="9:22" x14ac:dyDescent="0.3">
      <c r="I65" s="146"/>
      <c r="J65" s="36">
        <v>0.49099999999999999</v>
      </c>
      <c r="S65" s="54">
        <v>0.08</v>
      </c>
      <c r="T65" s="54">
        <v>8.5999999999999993E-2</v>
      </c>
      <c r="U65" s="4">
        <f t="shared" si="107"/>
        <v>0.15872</v>
      </c>
      <c r="V65" s="4">
        <f t="shared" si="108"/>
        <v>0.162524</v>
      </c>
    </row>
    <row r="66" spans="9:22" x14ac:dyDescent="0.3">
      <c r="S66" s="54">
        <v>3.5999999999999997E-2</v>
      </c>
      <c r="T66" s="54">
        <v>0.14599999999999999</v>
      </c>
      <c r="U66" s="4">
        <f t="shared" si="107"/>
        <v>0.130824</v>
      </c>
      <c r="V66" s="4">
        <f t="shared" si="108"/>
        <v>0.20056399999999999</v>
      </c>
    </row>
    <row r="67" spans="9:22" x14ac:dyDescent="0.3">
      <c r="S67" s="54">
        <v>7.6999999999999999E-2</v>
      </c>
      <c r="T67" s="54">
        <v>8.6999999999999994E-2</v>
      </c>
      <c r="U67" s="4">
        <f t="shared" si="107"/>
        <v>0.15681800000000001</v>
      </c>
      <c r="V67" s="4">
        <f t="shared" si="108"/>
        <v>0.163158</v>
      </c>
    </row>
    <row r="68" spans="9:22" x14ac:dyDescent="0.3">
      <c r="T68" s="37" t="s">
        <v>177</v>
      </c>
      <c r="U68" s="37">
        <f>AVERAGE(U41:U67)</f>
        <v>0.16576444444444441</v>
      </c>
      <c r="V68" s="37">
        <f>AVERAGE(V41:V67)</f>
        <v>0.17048422222222223</v>
      </c>
    </row>
    <row r="69" spans="9:22" x14ac:dyDescent="0.3">
      <c r="T69" s="37" t="s">
        <v>178</v>
      </c>
      <c r="U69" s="37">
        <f>_xlfn.STDEV.S(U41:U67)</f>
        <v>1.5567878945822865E-2</v>
      </c>
      <c r="V69" s="37">
        <f>_xlfn.STDEV.S(V41:V67)</f>
        <v>1.5626359675815379E-2</v>
      </c>
    </row>
  </sheetData>
  <mergeCells count="90">
    <mergeCell ref="AM1:AQ1"/>
    <mergeCell ref="AT1:AX1"/>
    <mergeCell ref="P1:P3"/>
    <mergeCell ref="Y1:Y3"/>
    <mergeCell ref="BA1:BE1"/>
    <mergeCell ref="BH1:BL1"/>
    <mergeCell ref="BO1:BS1"/>
    <mergeCell ref="BV1:BZ1"/>
    <mergeCell ref="CC1:CG1"/>
    <mergeCell ref="CJ2:CN2"/>
    <mergeCell ref="CJ1:CN1"/>
    <mergeCell ref="CB1:CB3"/>
    <mergeCell ref="BU1:BU3"/>
    <mergeCell ref="BN1:BN3"/>
    <mergeCell ref="CQ2:CT2"/>
    <mergeCell ref="EA2:EE2"/>
    <mergeCell ref="EH2:EL2"/>
    <mergeCell ref="EP3:EQ3"/>
    <mergeCell ref="CU1:CY2"/>
    <mergeCell ref="DA1:DE2"/>
    <mergeCell ref="DU1:DX2"/>
    <mergeCell ref="CQ1:CT1"/>
    <mergeCell ref="EA1:EE1"/>
    <mergeCell ref="EH1:EL1"/>
    <mergeCell ref="DG1:DK2"/>
    <mergeCell ref="DM1:DP2"/>
    <mergeCell ref="DQ1:DT2"/>
    <mergeCell ref="A7:A9"/>
    <mergeCell ref="B7:B9"/>
    <mergeCell ref="I7:I9"/>
    <mergeCell ref="K7:K9"/>
    <mergeCell ref="CC2:CG2"/>
    <mergeCell ref="AG2:AL2"/>
    <mergeCell ref="AM2:AQ2"/>
    <mergeCell ref="AT2:AX2"/>
    <mergeCell ref="BA2:BE2"/>
    <mergeCell ref="BH2:BL2"/>
    <mergeCell ref="BO2:BS2"/>
    <mergeCell ref="BV2:BZ2"/>
    <mergeCell ref="A1:A3"/>
    <mergeCell ref="B1:B3"/>
    <mergeCell ref="C1:C3"/>
    <mergeCell ref="AG1:AL1"/>
    <mergeCell ref="ER3:ES3"/>
    <mergeCell ref="A4:A6"/>
    <mergeCell ref="B4:B6"/>
    <mergeCell ref="I4:I6"/>
    <mergeCell ref="K4:K6"/>
    <mergeCell ref="AE1:AE3"/>
    <mergeCell ref="M1:M3"/>
    <mergeCell ref="W1:W3"/>
    <mergeCell ref="AC1:AC3"/>
    <mergeCell ref="AD1:AD3"/>
    <mergeCell ref="N1:N3"/>
    <mergeCell ref="X1:X3"/>
    <mergeCell ref="O1:O3"/>
    <mergeCell ref="Z1:Z3"/>
    <mergeCell ref="CP1:CP3"/>
    <mergeCell ref="CI1:CI3"/>
    <mergeCell ref="A10:A12"/>
    <mergeCell ref="B10:B12"/>
    <mergeCell ref="I10:I12"/>
    <mergeCell ref="K10:K12"/>
    <mergeCell ref="A13:A15"/>
    <mergeCell ref="B13:B15"/>
    <mergeCell ref="I13:I15"/>
    <mergeCell ref="K13:K15"/>
    <mergeCell ref="B16:B18"/>
    <mergeCell ref="I16:I18"/>
    <mergeCell ref="K16:K18"/>
    <mergeCell ref="A19:A21"/>
    <mergeCell ref="B19:B21"/>
    <mergeCell ref="I19:I21"/>
    <mergeCell ref="K19:K21"/>
    <mergeCell ref="BG1:BG3"/>
    <mergeCell ref="AZ1:AZ3"/>
    <mergeCell ref="AS1:AS3"/>
    <mergeCell ref="A28:A30"/>
    <mergeCell ref="B28:B30"/>
    <mergeCell ref="I28:I30"/>
    <mergeCell ref="K28:K30"/>
    <mergeCell ref="A22:A24"/>
    <mergeCell ref="B22:B24"/>
    <mergeCell ref="I22:I24"/>
    <mergeCell ref="K22:K24"/>
    <mergeCell ref="A25:A27"/>
    <mergeCell ref="B25:B27"/>
    <mergeCell ref="I25:I27"/>
    <mergeCell ref="K25:K27"/>
    <mergeCell ref="A16:A18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2B7D7-E1F5-41BC-A043-9F0D5DD2F5A2}">
  <dimension ref="A1:AU304"/>
  <sheetViews>
    <sheetView zoomScale="88" workbookViewId="0">
      <selection activeCell="D12" sqref="D12"/>
    </sheetView>
  </sheetViews>
  <sheetFormatPr defaultRowHeight="14.4" x14ac:dyDescent="0.3"/>
  <cols>
    <col min="2" max="2" width="13.21875" bestFit="1" customWidth="1"/>
    <col min="34" max="35" width="8.88671875" style="58"/>
  </cols>
  <sheetData>
    <row r="1" spans="1:47" x14ac:dyDescent="0.3">
      <c r="A1" s="215" t="s">
        <v>0</v>
      </c>
      <c r="B1" s="215" t="s">
        <v>1</v>
      </c>
      <c r="C1" s="215" t="s">
        <v>2</v>
      </c>
      <c r="D1" s="215" t="s">
        <v>33</v>
      </c>
      <c r="E1" s="215"/>
      <c r="F1" s="215"/>
      <c r="G1" s="215" t="s">
        <v>33</v>
      </c>
      <c r="H1" s="215"/>
      <c r="I1" s="215"/>
      <c r="J1" s="215" t="s">
        <v>33</v>
      </c>
      <c r="K1" s="215"/>
      <c r="L1" s="215"/>
      <c r="M1" s="215" t="s">
        <v>33</v>
      </c>
      <c r="N1" s="215"/>
      <c r="O1" s="215"/>
      <c r="P1" s="215" t="s">
        <v>33</v>
      </c>
      <c r="Q1" s="215"/>
      <c r="R1" s="215"/>
      <c r="S1" s="215" t="s">
        <v>33</v>
      </c>
      <c r="T1" s="215"/>
      <c r="U1" s="215"/>
      <c r="V1" s="215" t="s">
        <v>33</v>
      </c>
      <c r="W1" s="215"/>
      <c r="X1" s="215"/>
      <c r="Y1" s="215" t="s">
        <v>33</v>
      </c>
      <c r="Z1" s="215"/>
      <c r="AA1" s="215"/>
      <c r="AB1" s="215" t="s">
        <v>33</v>
      </c>
      <c r="AC1" s="215"/>
      <c r="AD1" s="215"/>
      <c r="AE1" s="215" t="s">
        <v>33</v>
      </c>
      <c r="AF1" s="215"/>
      <c r="AG1" s="215"/>
      <c r="AL1" s="215" t="s">
        <v>33</v>
      </c>
      <c r="AM1" s="215"/>
      <c r="AN1" s="215"/>
      <c r="AO1" s="213" t="s">
        <v>177</v>
      </c>
      <c r="AQ1" s="215" t="s">
        <v>33</v>
      </c>
      <c r="AR1" s="215"/>
      <c r="AS1" s="215"/>
      <c r="AT1" s="213" t="s">
        <v>177</v>
      </c>
      <c r="AU1" s="214" t="s">
        <v>176</v>
      </c>
    </row>
    <row r="2" spans="1:47" x14ac:dyDescent="0.3">
      <c r="A2" s="215"/>
      <c r="B2" s="215"/>
      <c r="C2" s="215"/>
      <c r="D2" s="215" t="s">
        <v>3</v>
      </c>
      <c r="E2" s="215"/>
      <c r="F2" s="215"/>
      <c r="G2" s="215" t="s">
        <v>3</v>
      </c>
      <c r="H2" s="215"/>
      <c r="I2" s="215"/>
      <c r="J2" s="215" t="s">
        <v>3</v>
      </c>
      <c r="K2" s="215"/>
      <c r="L2" s="215"/>
      <c r="M2" s="215" t="s">
        <v>3</v>
      </c>
      <c r="N2" s="215"/>
      <c r="O2" s="215"/>
      <c r="P2" s="215" t="s">
        <v>3</v>
      </c>
      <c r="Q2" s="215"/>
      <c r="R2" s="215"/>
      <c r="S2" s="215" t="s">
        <v>3</v>
      </c>
      <c r="T2" s="215"/>
      <c r="U2" s="215"/>
      <c r="V2" s="215" t="s">
        <v>3</v>
      </c>
      <c r="W2" s="215"/>
      <c r="X2" s="215"/>
      <c r="Y2" s="215" t="s">
        <v>3</v>
      </c>
      <c r="Z2" s="215"/>
      <c r="AA2" s="215"/>
      <c r="AB2" s="215" t="s">
        <v>3</v>
      </c>
      <c r="AC2" s="215"/>
      <c r="AD2" s="215"/>
      <c r="AE2" s="215" t="s">
        <v>3</v>
      </c>
      <c r="AF2" s="215"/>
      <c r="AG2" s="215"/>
      <c r="AL2" s="215" t="s">
        <v>3</v>
      </c>
      <c r="AM2" s="215"/>
      <c r="AN2" s="215"/>
      <c r="AO2" s="213"/>
      <c r="AQ2" s="215" t="s">
        <v>3</v>
      </c>
      <c r="AR2" s="215"/>
      <c r="AS2" s="215"/>
      <c r="AT2" s="213"/>
      <c r="AU2" s="214"/>
    </row>
    <row r="3" spans="1:47" x14ac:dyDescent="0.3">
      <c r="A3" s="215"/>
      <c r="B3" s="215"/>
      <c r="C3" s="215"/>
      <c r="D3" s="2">
        <v>1</v>
      </c>
      <c r="E3" s="2">
        <v>2</v>
      </c>
      <c r="F3" s="2">
        <v>3</v>
      </c>
      <c r="G3" s="2">
        <v>1</v>
      </c>
      <c r="H3" s="2">
        <v>2</v>
      </c>
      <c r="I3" s="2">
        <v>3</v>
      </c>
      <c r="J3" s="2">
        <v>1</v>
      </c>
      <c r="K3" s="2">
        <v>2</v>
      </c>
      <c r="L3" s="2">
        <v>3</v>
      </c>
      <c r="M3" s="2">
        <v>1</v>
      </c>
      <c r="N3" s="2">
        <v>2</v>
      </c>
      <c r="O3" s="2">
        <v>3</v>
      </c>
      <c r="P3" s="2">
        <v>1</v>
      </c>
      <c r="Q3" s="2">
        <v>2</v>
      </c>
      <c r="R3" s="2">
        <v>3</v>
      </c>
      <c r="S3" s="2">
        <v>1</v>
      </c>
      <c r="T3" s="2">
        <v>2</v>
      </c>
      <c r="U3" s="2">
        <v>3</v>
      </c>
      <c r="V3" s="2">
        <v>1</v>
      </c>
      <c r="W3" s="2">
        <v>2</v>
      </c>
      <c r="X3" s="2">
        <v>3</v>
      </c>
      <c r="Y3" s="2">
        <v>1</v>
      </c>
      <c r="Z3" s="2">
        <v>2</v>
      </c>
      <c r="AA3" s="2">
        <v>3</v>
      </c>
      <c r="AB3" s="2">
        <v>1</v>
      </c>
      <c r="AC3" s="2">
        <v>2</v>
      </c>
      <c r="AD3" s="2">
        <v>3</v>
      </c>
      <c r="AE3" s="2">
        <v>1</v>
      </c>
      <c r="AF3" s="2">
        <v>2</v>
      </c>
      <c r="AG3" s="2">
        <v>3</v>
      </c>
      <c r="AJ3" t="s">
        <v>176</v>
      </c>
      <c r="AL3" s="2">
        <v>1</v>
      </c>
      <c r="AM3" s="2">
        <v>2</v>
      </c>
      <c r="AN3" s="2">
        <v>3</v>
      </c>
      <c r="AO3" s="213"/>
      <c r="AQ3" s="2">
        <v>1</v>
      </c>
      <c r="AR3" s="2">
        <v>2</v>
      </c>
      <c r="AS3" s="2">
        <v>3</v>
      </c>
      <c r="AT3" s="213"/>
      <c r="AU3" s="214"/>
    </row>
    <row r="4" spans="1:47" x14ac:dyDescent="0.3">
      <c r="A4" s="272">
        <v>1</v>
      </c>
      <c r="B4" s="272" t="s">
        <v>11</v>
      </c>
      <c r="C4" s="2">
        <v>1</v>
      </c>
      <c r="D4" s="2">
        <v>7.5</v>
      </c>
      <c r="E4" s="2">
        <v>2.5</v>
      </c>
      <c r="F4" s="2">
        <v>3</v>
      </c>
      <c r="G4" s="6">
        <f>(D4+E4+F4)/3</f>
        <v>4.333333333333333</v>
      </c>
      <c r="H4" s="2">
        <v>2.5</v>
      </c>
      <c r="I4" s="2">
        <v>3</v>
      </c>
      <c r="J4" s="6">
        <f>(H4+I4)/2</f>
        <v>2.75</v>
      </c>
      <c r="K4" s="2">
        <v>2.5</v>
      </c>
      <c r="L4" s="2">
        <v>3.5</v>
      </c>
      <c r="M4" s="6">
        <f>(K4+L4)/2</f>
        <v>3</v>
      </c>
      <c r="N4" s="2">
        <v>2.5</v>
      </c>
      <c r="O4" s="2">
        <v>3.5</v>
      </c>
      <c r="P4" s="6">
        <f>(N4+O4)/2</f>
        <v>3</v>
      </c>
      <c r="Q4" s="2">
        <v>3.5</v>
      </c>
      <c r="R4" s="2">
        <v>4.5</v>
      </c>
      <c r="S4" s="6">
        <f>(Q4+R4)/2</f>
        <v>4</v>
      </c>
      <c r="T4" s="2">
        <v>4</v>
      </c>
      <c r="U4" s="2">
        <v>4.5</v>
      </c>
      <c r="V4" s="6">
        <f>(T4+U4)/2</f>
        <v>4.25</v>
      </c>
      <c r="W4" s="2">
        <v>4</v>
      </c>
      <c r="X4" s="2">
        <v>4.5</v>
      </c>
      <c r="Y4" s="6">
        <f>(W4+X4)/2</f>
        <v>4.25</v>
      </c>
      <c r="Z4" s="2">
        <v>4.5</v>
      </c>
      <c r="AA4" s="2">
        <v>4.5</v>
      </c>
      <c r="AB4" s="6">
        <f>(Z4+AA4)/2</f>
        <v>4.5</v>
      </c>
      <c r="AC4" s="2">
        <v>4.5</v>
      </c>
      <c r="AD4" s="2">
        <v>4.5</v>
      </c>
      <c r="AE4" s="6">
        <f>(AC4+AD4)/2</f>
        <v>4.5</v>
      </c>
      <c r="AF4" s="2">
        <v>4.5</v>
      </c>
      <c r="AG4" s="2">
        <v>4.5</v>
      </c>
      <c r="AH4" s="58">
        <f>(AF4-E4)/(19-0)</f>
        <v>0.10526315789473684</v>
      </c>
      <c r="AI4" s="58">
        <f>(AG4-F4)/(19-0)</f>
        <v>7.8947368421052627E-2</v>
      </c>
      <c r="AJ4">
        <f>AF4-E4</f>
        <v>2</v>
      </c>
      <c r="AL4" s="2">
        <v>7.5</v>
      </c>
      <c r="AM4" s="2">
        <v>2.5</v>
      </c>
      <c r="AN4" s="2">
        <v>3</v>
      </c>
      <c r="AO4">
        <f>(AM4+AN4)/2</f>
        <v>2.75</v>
      </c>
      <c r="AQ4" s="6"/>
      <c r="AR4" s="2">
        <v>4.5</v>
      </c>
      <c r="AS4" s="2">
        <v>4.5</v>
      </c>
      <c r="AT4">
        <f>(AR4+AS4)/2</f>
        <v>4.5</v>
      </c>
      <c r="AU4">
        <f>AT4-AO4</f>
        <v>1.75</v>
      </c>
    </row>
    <row r="5" spans="1:47" x14ac:dyDescent="0.3">
      <c r="A5" s="273"/>
      <c r="B5" s="273"/>
      <c r="C5" s="2">
        <v>2</v>
      </c>
      <c r="D5" s="2">
        <v>5.5</v>
      </c>
      <c r="E5" s="2">
        <v>4</v>
      </c>
      <c r="F5" s="2">
        <v>5</v>
      </c>
      <c r="G5" s="6">
        <f t="shared" ref="G5:G30" si="0">(D5+E5+F5)/3</f>
        <v>4.833333333333333</v>
      </c>
      <c r="H5" s="2">
        <v>5</v>
      </c>
      <c r="I5" s="2">
        <v>5</v>
      </c>
      <c r="J5" s="6">
        <f t="shared" ref="J5:J30" si="1">(H5+I5)/2</f>
        <v>5</v>
      </c>
      <c r="K5" s="2">
        <v>5.5</v>
      </c>
      <c r="L5" s="2">
        <v>5</v>
      </c>
      <c r="M5" s="6">
        <f t="shared" ref="M5:M30" si="2">(K5+L5)/2</f>
        <v>5.25</v>
      </c>
      <c r="N5" s="2">
        <v>6.5</v>
      </c>
      <c r="O5" s="2">
        <v>5</v>
      </c>
      <c r="P5" s="6">
        <f t="shared" ref="P5:P30" si="3">(N5+O5)/2</f>
        <v>5.75</v>
      </c>
      <c r="Q5" s="2">
        <v>7</v>
      </c>
      <c r="R5" s="2">
        <v>5.5</v>
      </c>
      <c r="S5" s="6">
        <f t="shared" ref="S5:S30" si="4">(Q5+R5)/2</f>
        <v>6.25</v>
      </c>
      <c r="T5" s="2">
        <v>7</v>
      </c>
      <c r="U5" s="2">
        <v>6</v>
      </c>
      <c r="V5" s="6">
        <f t="shared" ref="V5:V30" si="5">(T5+U5)/2</f>
        <v>6.5</v>
      </c>
      <c r="W5" s="2">
        <v>7</v>
      </c>
      <c r="X5" s="2">
        <v>6</v>
      </c>
      <c r="Y5" s="6">
        <f t="shared" ref="Y5:Y30" si="6">(W5+X5)/2</f>
        <v>6.5</v>
      </c>
      <c r="Z5" s="2">
        <v>7.5</v>
      </c>
      <c r="AA5" s="2">
        <v>6</v>
      </c>
      <c r="AB5" s="6">
        <f t="shared" ref="AB5:AB30" si="7">(Z5+AA5)/2</f>
        <v>6.75</v>
      </c>
      <c r="AC5" s="2">
        <v>8</v>
      </c>
      <c r="AD5" s="2">
        <v>6</v>
      </c>
      <c r="AE5" s="6">
        <f t="shared" ref="AE5:AE30" si="8">(AC5+AD5)/2</f>
        <v>7</v>
      </c>
      <c r="AF5" s="2">
        <v>8</v>
      </c>
      <c r="AG5" s="2">
        <v>6</v>
      </c>
      <c r="AH5" s="58">
        <f t="shared" ref="AH5:AH30" si="9">(AF5-E5)/(19-0)</f>
        <v>0.21052631578947367</v>
      </c>
      <c r="AI5" s="58">
        <f t="shared" ref="AI5:AI30" si="10">(AG5-F5)/(19-0)</f>
        <v>5.2631578947368418E-2</v>
      </c>
      <c r="AJ5">
        <f t="shared" ref="AJ5:AJ30" si="11">AF5-E5</f>
        <v>4</v>
      </c>
      <c r="AL5" s="2">
        <v>5.5</v>
      </c>
      <c r="AM5" s="2">
        <v>4</v>
      </c>
      <c r="AN5" s="2">
        <v>5</v>
      </c>
      <c r="AO5">
        <f t="shared" ref="AO5:AO30" si="12">(AM5+AN5)/2</f>
        <v>4.5</v>
      </c>
      <c r="AQ5" s="6"/>
      <c r="AR5" s="2">
        <v>8</v>
      </c>
      <c r="AS5" s="2">
        <v>6</v>
      </c>
      <c r="AT5">
        <f t="shared" ref="AT5:AT30" si="13">(AR5+AS5)/2</f>
        <v>7</v>
      </c>
      <c r="AU5">
        <f t="shared" ref="AU5:AU30" si="14">AT5-AO5</f>
        <v>2.5</v>
      </c>
    </row>
    <row r="6" spans="1:47" x14ac:dyDescent="0.3">
      <c r="A6" s="274"/>
      <c r="B6" s="274"/>
      <c r="C6" s="2">
        <v>3</v>
      </c>
      <c r="D6" s="2">
        <v>4</v>
      </c>
      <c r="E6" s="2">
        <v>3.5</v>
      </c>
      <c r="F6" s="2">
        <v>4</v>
      </c>
      <c r="G6" s="6">
        <f t="shared" si="0"/>
        <v>3.8333333333333335</v>
      </c>
      <c r="H6" s="2">
        <v>5.5</v>
      </c>
      <c r="I6" s="2">
        <v>5</v>
      </c>
      <c r="J6" s="6">
        <f t="shared" si="1"/>
        <v>5.25</v>
      </c>
      <c r="K6" s="2">
        <v>6</v>
      </c>
      <c r="L6" s="2">
        <v>6</v>
      </c>
      <c r="M6" s="6">
        <f t="shared" si="2"/>
        <v>6</v>
      </c>
      <c r="N6" s="2">
        <v>7</v>
      </c>
      <c r="O6" s="2">
        <v>6.5</v>
      </c>
      <c r="P6" s="6">
        <f t="shared" si="3"/>
        <v>6.75</v>
      </c>
      <c r="Q6" s="2">
        <v>7.5</v>
      </c>
      <c r="R6" s="2">
        <v>7</v>
      </c>
      <c r="S6" s="6">
        <f t="shared" si="4"/>
        <v>7.25</v>
      </c>
      <c r="T6" s="2">
        <v>8</v>
      </c>
      <c r="U6" s="2">
        <v>7.5</v>
      </c>
      <c r="V6" s="6">
        <f t="shared" si="5"/>
        <v>7.75</v>
      </c>
      <c r="W6" s="2">
        <v>8</v>
      </c>
      <c r="X6" s="2">
        <v>7.5</v>
      </c>
      <c r="Y6" s="6">
        <f t="shared" si="6"/>
        <v>7.75</v>
      </c>
      <c r="Z6" s="2">
        <v>8.5</v>
      </c>
      <c r="AA6" s="2">
        <v>7.5</v>
      </c>
      <c r="AB6" s="6">
        <f t="shared" si="7"/>
        <v>8</v>
      </c>
      <c r="AC6" s="2">
        <v>8.5</v>
      </c>
      <c r="AD6" s="2">
        <v>7.5</v>
      </c>
      <c r="AE6" s="6">
        <f t="shared" si="8"/>
        <v>8</v>
      </c>
      <c r="AF6" s="2">
        <v>8.5</v>
      </c>
      <c r="AG6" s="2">
        <v>7.5</v>
      </c>
      <c r="AH6" s="58">
        <f t="shared" si="9"/>
        <v>0.26315789473684209</v>
      </c>
      <c r="AI6" s="58">
        <f t="shared" si="10"/>
        <v>0.18421052631578946</v>
      </c>
      <c r="AJ6">
        <f t="shared" si="11"/>
        <v>5</v>
      </c>
      <c r="AL6" s="2">
        <v>4</v>
      </c>
      <c r="AM6" s="2">
        <v>3.5</v>
      </c>
      <c r="AN6" s="2">
        <v>4</v>
      </c>
      <c r="AO6">
        <f t="shared" si="12"/>
        <v>3.75</v>
      </c>
      <c r="AQ6" s="6"/>
      <c r="AR6" s="2">
        <v>8.5</v>
      </c>
      <c r="AS6" s="2">
        <v>7.5</v>
      </c>
      <c r="AT6">
        <f t="shared" si="13"/>
        <v>8</v>
      </c>
      <c r="AU6">
        <f t="shared" si="14"/>
        <v>4.25</v>
      </c>
    </row>
    <row r="7" spans="1:47" x14ac:dyDescent="0.3">
      <c r="A7" s="272">
        <v>2</v>
      </c>
      <c r="B7" s="272" t="s">
        <v>12</v>
      </c>
      <c r="C7" s="2">
        <v>1</v>
      </c>
      <c r="D7" s="2">
        <v>3</v>
      </c>
      <c r="E7" s="2">
        <v>4</v>
      </c>
      <c r="F7" s="2">
        <v>5</v>
      </c>
      <c r="G7" s="6">
        <f t="shared" si="0"/>
        <v>4</v>
      </c>
      <c r="H7" s="2">
        <v>5</v>
      </c>
      <c r="I7" s="2">
        <v>5</v>
      </c>
      <c r="J7" s="6">
        <f t="shared" si="1"/>
        <v>5</v>
      </c>
      <c r="K7" s="2">
        <v>5</v>
      </c>
      <c r="L7" s="2">
        <v>5.5</v>
      </c>
      <c r="M7" s="6">
        <f t="shared" si="2"/>
        <v>5.25</v>
      </c>
      <c r="N7" s="2">
        <v>5</v>
      </c>
      <c r="O7" s="2">
        <v>7</v>
      </c>
      <c r="P7" s="6">
        <f t="shared" si="3"/>
        <v>6</v>
      </c>
      <c r="Q7" s="2">
        <v>5.5</v>
      </c>
      <c r="R7" s="2">
        <v>7.5</v>
      </c>
      <c r="S7" s="6">
        <f t="shared" si="4"/>
        <v>6.5</v>
      </c>
      <c r="T7" s="2">
        <v>5.5</v>
      </c>
      <c r="U7" s="2">
        <v>7.5</v>
      </c>
      <c r="V7" s="6">
        <f t="shared" si="5"/>
        <v>6.5</v>
      </c>
      <c r="W7" s="2">
        <v>5.5</v>
      </c>
      <c r="X7" s="2">
        <v>7.5</v>
      </c>
      <c r="Y7" s="6">
        <f t="shared" si="6"/>
        <v>6.5</v>
      </c>
      <c r="Z7" s="2">
        <v>5.5</v>
      </c>
      <c r="AA7" s="2">
        <v>7.5</v>
      </c>
      <c r="AB7" s="6">
        <f t="shared" si="7"/>
        <v>6.5</v>
      </c>
      <c r="AC7" s="2">
        <v>5.5</v>
      </c>
      <c r="AD7" s="2">
        <v>7.5</v>
      </c>
      <c r="AE7" s="6">
        <f t="shared" si="8"/>
        <v>6.5</v>
      </c>
      <c r="AF7" s="2">
        <v>5.5</v>
      </c>
      <c r="AG7" s="2">
        <v>7.5</v>
      </c>
      <c r="AH7" s="58">
        <f t="shared" si="9"/>
        <v>7.8947368421052627E-2</v>
      </c>
      <c r="AI7" s="58">
        <f t="shared" si="10"/>
        <v>0.13157894736842105</v>
      </c>
      <c r="AJ7">
        <f t="shared" si="11"/>
        <v>1.5</v>
      </c>
      <c r="AL7" s="2">
        <v>3</v>
      </c>
      <c r="AM7" s="2">
        <v>4</v>
      </c>
      <c r="AN7" s="2">
        <v>5</v>
      </c>
      <c r="AO7">
        <f t="shared" si="12"/>
        <v>4.5</v>
      </c>
      <c r="AQ7" s="6"/>
      <c r="AR7" s="2">
        <v>5.5</v>
      </c>
      <c r="AS7" s="2">
        <v>7.5</v>
      </c>
      <c r="AT7">
        <f t="shared" si="13"/>
        <v>6.5</v>
      </c>
      <c r="AU7">
        <f t="shared" si="14"/>
        <v>2</v>
      </c>
    </row>
    <row r="8" spans="1:47" x14ac:dyDescent="0.3">
      <c r="A8" s="273"/>
      <c r="B8" s="273"/>
      <c r="C8" s="2">
        <v>2</v>
      </c>
      <c r="D8" s="2">
        <v>4</v>
      </c>
      <c r="E8" s="2">
        <v>3</v>
      </c>
      <c r="F8" s="2">
        <v>3</v>
      </c>
      <c r="G8" s="6">
        <f t="shared" si="0"/>
        <v>3.3333333333333335</v>
      </c>
      <c r="H8" s="2">
        <v>6.5</v>
      </c>
      <c r="I8" s="2">
        <v>4</v>
      </c>
      <c r="J8" s="6">
        <f t="shared" si="1"/>
        <v>5.25</v>
      </c>
      <c r="K8" s="2">
        <v>8</v>
      </c>
      <c r="L8" s="2">
        <v>4</v>
      </c>
      <c r="M8" s="6">
        <f t="shared" si="2"/>
        <v>6</v>
      </c>
      <c r="N8" s="2">
        <v>9</v>
      </c>
      <c r="O8" s="2">
        <v>4</v>
      </c>
      <c r="P8" s="6">
        <f t="shared" si="3"/>
        <v>6.5</v>
      </c>
      <c r="Q8" s="2">
        <v>10</v>
      </c>
      <c r="R8" s="2">
        <v>5</v>
      </c>
      <c r="S8" s="6">
        <f t="shared" si="4"/>
        <v>7.5</v>
      </c>
      <c r="T8" s="2">
        <v>10</v>
      </c>
      <c r="U8" s="2">
        <v>5</v>
      </c>
      <c r="V8" s="6">
        <f t="shared" si="5"/>
        <v>7.5</v>
      </c>
      <c r="W8" s="2">
        <v>10</v>
      </c>
      <c r="X8" s="2">
        <v>5</v>
      </c>
      <c r="Y8" s="6">
        <f t="shared" si="6"/>
        <v>7.5</v>
      </c>
      <c r="Z8" s="2">
        <v>10</v>
      </c>
      <c r="AA8" s="2">
        <v>5</v>
      </c>
      <c r="AB8" s="6">
        <f t="shared" si="7"/>
        <v>7.5</v>
      </c>
      <c r="AC8" s="2">
        <v>10</v>
      </c>
      <c r="AD8" s="2">
        <v>5</v>
      </c>
      <c r="AE8" s="6">
        <f t="shared" si="8"/>
        <v>7.5</v>
      </c>
      <c r="AF8" s="2">
        <v>10</v>
      </c>
      <c r="AG8" s="2">
        <v>5</v>
      </c>
      <c r="AH8" s="58">
        <f t="shared" si="9"/>
        <v>0.36842105263157893</v>
      </c>
      <c r="AI8" s="58">
        <f t="shared" si="10"/>
        <v>0.10526315789473684</v>
      </c>
      <c r="AJ8">
        <f t="shared" si="11"/>
        <v>7</v>
      </c>
      <c r="AL8" s="2">
        <v>4</v>
      </c>
      <c r="AM8" s="2">
        <v>3</v>
      </c>
      <c r="AN8" s="2">
        <v>3</v>
      </c>
      <c r="AO8">
        <f t="shared" si="12"/>
        <v>3</v>
      </c>
      <c r="AQ8" s="6"/>
      <c r="AR8" s="2">
        <v>10</v>
      </c>
      <c r="AS8" s="2">
        <v>5</v>
      </c>
      <c r="AT8">
        <f t="shared" si="13"/>
        <v>7.5</v>
      </c>
      <c r="AU8">
        <f t="shared" si="14"/>
        <v>4.5</v>
      </c>
    </row>
    <row r="9" spans="1:47" x14ac:dyDescent="0.3">
      <c r="A9" s="274"/>
      <c r="B9" s="274"/>
      <c r="C9" s="2">
        <v>3</v>
      </c>
      <c r="D9" s="2">
        <v>3</v>
      </c>
      <c r="E9" s="2">
        <v>4</v>
      </c>
      <c r="F9" s="2">
        <v>4</v>
      </c>
      <c r="G9" s="6">
        <f t="shared" si="0"/>
        <v>3.6666666666666665</v>
      </c>
      <c r="H9" s="2">
        <v>3.5</v>
      </c>
      <c r="I9" s="2">
        <v>3.5</v>
      </c>
      <c r="J9" s="6">
        <f t="shared" si="1"/>
        <v>3.5</v>
      </c>
      <c r="K9" s="2">
        <v>4</v>
      </c>
      <c r="L9" s="2">
        <v>4</v>
      </c>
      <c r="M9" s="6">
        <f t="shared" si="2"/>
        <v>4</v>
      </c>
      <c r="N9" s="2">
        <v>4</v>
      </c>
      <c r="O9" s="2">
        <v>4.5</v>
      </c>
      <c r="P9" s="6">
        <f t="shared" si="3"/>
        <v>4.25</v>
      </c>
      <c r="Q9" s="2">
        <v>4.5</v>
      </c>
      <c r="R9" s="2">
        <v>6</v>
      </c>
      <c r="S9" s="6">
        <f t="shared" si="4"/>
        <v>5.25</v>
      </c>
      <c r="T9" s="2">
        <v>4.5</v>
      </c>
      <c r="U9" s="2">
        <v>6</v>
      </c>
      <c r="V9" s="6">
        <f t="shared" si="5"/>
        <v>5.25</v>
      </c>
      <c r="W9" s="2">
        <v>4.5</v>
      </c>
      <c r="X9" s="2">
        <v>6</v>
      </c>
      <c r="Y9" s="6">
        <f t="shared" si="6"/>
        <v>5.25</v>
      </c>
      <c r="Z9" s="2">
        <v>4.5</v>
      </c>
      <c r="AA9" s="2">
        <v>6</v>
      </c>
      <c r="AB9" s="6">
        <f t="shared" si="7"/>
        <v>5.25</v>
      </c>
      <c r="AC9" s="2">
        <v>4.5</v>
      </c>
      <c r="AD9" s="2">
        <v>6</v>
      </c>
      <c r="AE9" s="6">
        <f t="shared" si="8"/>
        <v>5.25</v>
      </c>
      <c r="AF9" s="2">
        <v>4.5</v>
      </c>
      <c r="AG9" s="2">
        <v>6</v>
      </c>
      <c r="AH9" s="58">
        <f t="shared" si="9"/>
        <v>2.6315789473684209E-2</v>
      </c>
      <c r="AI9" s="58">
        <f t="shared" si="10"/>
        <v>0.10526315789473684</v>
      </c>
      <c r="AJ9">
        <f t="shared" si="11"/>
        <v>0.5</v>
      </c>
      <c r="AL9" s="2">
        <v>3</v>
      </c>
      <c r="AM9" s="2">
        <v>4</v>
      </c>
      <c r="AN9" s="2">
        <v>4</v>
      </c>
      <c r="AO9">
        <f t="shared" si="12"/>
        <v>4</v>
      </c>
      <c r="AQ9" s="6"/>
      <c r="AR9" s="2">
        <v>4.5</v>
      </c>
      <c r="AS9" s="2">
        <v>6</v>
      </c>
      <c r="AT9">
        <f t="shared" si="13"/>
        <v>5.25</v>
      </c>
      <c r="AU9">
        <f t="shared" si="14"/>
        <v>1.25</v>
      </c>
    </row>
    <row r="10" spans="1:47" x14ac:dyDescent="0.3">
      <c r="A10" s="272">
        <v>3</v>
      </c>
      <c r="B10" s="272" t="s">
        <v>13</v>
      </c>
      <c r="C10" s="2">
        <v>1</v>
      </c>
      <c r="D10" s="2">
        <v>6</v>
      </c>
      <c r="E10" s="2">
        <v>4</v>
      </c>
      <c r="F10" s="2">
        <v>4</v>
      </c>
      <c r="G10" s="6">
        <f t="shared" si="0"/>
        <v>4.666666666666667</v>
      </c>
      <c r="H10" s="2">
        <v>3</v>
      </c>
      <c r="I10" s="2">
        <v>3</v>
      </c>
      <c r="J10" s="6">
        <f t="shared" si="1"/>
        <v>3</v>
      </c>
      <c r="K10" s="2">
        <v>3.5</v>
      </c>
      <c r="L10" s="2">
        <v>3</v>
      </c>
      <c r="M10" s="6">
        <f t="shared" si="2"/>
        <v>3.25</v>
      </c>
      <c r="N10" s="2">
        <v>3.5</v>
      </c>
      <c r="O10" s="2">
        <v>3.5</v>
      </c>
      <c r="P10" s="6">
        <f t="shared" si="3"/>
        <v>3.5</v>
      </c>
      <c r="Q10" s="2">
        <v>4</v>
      </c>
      <c r="R10" s="2">
        <v>5.5</v>
      </c>
      <c r="S10" s="6">
        <f t="shared" si="4"/>
        <v>4.75</v>
      </c>
      <c r="T10" s="2">
        <v>4.5</v>
      </c>
      <c r="U10" s="2">
        <v>5.5</v>
      </c>
      <c r="V10" s="6">
        <f t="shared" si="5"/>
        <v>5</v>
      </c>
      <c r="W10" s="2">
        <v>4.5</v>
      </c>
      <c r="X10" s="2">
        <v>5.5</v>
      </c>
      <c r="Y10" s="6">
        <f t="shared" si="6"/>
        <v>5</v>
      </c>
      <c r="Z10" s="2">
        <v>4.5</v>
      </c>
      <c r="AA10" s="2">
        <v>5.5</v>
      </c>
      <c r="AB10" s="6">
        <f t="shared" si="7"/>
        <v>5</v>
      </c>
      <c r="AC10" s="2">
        <v>4.5</v>
      </c>
      <c r="AD10" s="2">
        <v>5.5</v>
      </c>
      <c r="AE10" s="6">
        <f t="shared" si="8"/>
        <v>5</v>
      </c>
      <c r="AF10" s="2">
        <v>4.5</v>
      </c>
      <c r="AG10" s="2">
        <v>5.5</v>
      </c>
      <c r="AH10" s="58">
        <f t="shared" si="9"/>
        <v>2.6315789473684209E-2</v>
      </c>
      <c r="AI10" s="58">
        <f t="shared" si="10"/>
        <v>7.8947368421052627E-2</v>
      </c>
      <c r="AJ10">
        <f t="shared" si="11"/>
        <v>0.5</v>
      </c>
      <c r="AL10" s="2">
        <v>6</v>
      </c>
      <c r="AM10" s="2">
        <v>4</v>
      </c>
      <c r="AN10" s="2">
        <v>4</v>
      </c>
      <c r="AO10">
        <f t="shared" si="12"/>
        <v>4</v>
      </c>
      <c r="AQ10" s="6"/>
      <c r="AR10" s="2">
        <v>4.5</v>
      </c>
      <c r="AS10" s="2">
        <v>5.5</v>
      </c>
      <c r="AT10">
        <f t="shared" si="13"/>
        <v>5</v>
      </c>
      <c r="AU10">
        <f t="shared" si="14"/>
        <v>1</v>
      </c>
    </row>
    <row r="11" spans="1:47" x14ac:dyDescent="0.3">
      <c r="A11" s="273"/>
      <c r="B11" s="273"/>
      <c r="C11" s="2">
        <v>2</v>
      </c>
      <c r="D11" s="2">
        <v>5</v>
      </c>
      <c r="E11" s="2">
        <v>4</v>
      </c>
      <c r="F11" s="2">
        <v>4</v>
      </c>
      <c r="G11" s="6">
        <f t="shared" si="0"/>
        <v>4.333333333333333</v>
      </c>
      <c r="H11" s="2">
        <v>2.5</v>
      </c>
      <c r="I11" s="2">
        <v>4</v>
      </c>
      <c r="J11" s="6">
        <f t="shared" si="1"/>
        <v>3.25</v>
      </c>
      <c r="K11" s="2">
        <v>3</v>
      </c>
      <c r="L11" s="2">
        <v>5</v>
      </c>
      <c r="M11" s="6">
        <f t="shared" si="2"/>
        <v>4</v>
      </c>
      <c r="N11" s="2">
        <v>3</v>
      </c>
      <c r="O11" s="2">
        <v>6.5</v>
      </c>
      <c r="P11" s="6">
        <f t="shared" si="3"/>
        <v>4.75</v>
      </c>
      <c r="Q11" s="2">
        <v>4.5</v>
      </c>
      <c r="R11" s="2">
        <v>8.5</v>
      </c>
      <c r="S11" s="6">
        <f t="shared" si="4"/>
        <v>6.5</v>
      </c>
      <c r="T11" s="2">
        <v>4.5</v>
      </c>
      <c r="U11" s="2">
        <v>8.5</v>
      </c>
      <c r="V11" s="6">
        <f t="shared" si="5"/>
        <v>6.5</v>
      </c>
      <c r="W11" s="2">
        <v>4.5</v>
      </c>
      <c r="X11" s="2">
        <v>8.5</v>
      </c>
      <c r="Y11" s="6">
        <f t="shared" si="6"/>
        <v>6.5</v>
      </c>
      <c r="Z11" s="2">
        <v>4.5</v>
      </c>
      <c r="AA11" s="2">
        <v>8.5</v>
      </c>
      <c r="AB11" s="6">
        <f t="shared" si="7"/>
        <v>6.5</v>
      </c>
      <c r="AC11" s="2">
        <v>4.5</v>
      </c>
      <c r="AD11" s="2">
        <v>8.5</v>
      </c>
      <c r="AE11" s="6">
        <f t="shared" si="8"/>
        <v>6.5</v>
      </c>
      <c r="AF11" s="2">
        <v>4.5</v>
      </c>
      <c r="AG11" s="2">
        <v>8.5</v>
      </c>
      <c r="AH11" s="58">
        <f t="shared" si="9"/>
        <v>2.6315789473684209E-2</v>
      </c>
      <c r="AI11" s="58">
        <f t="shared" si="10"/>
        <v>0.23684210526315788</v>
      </c>
      <c r="AJ11">
        <f t="shared" si="11"/>
        <v>0.5</v>
      </c>
      <c r="AL11" s="2">
        <v>5</v>
      </c>
      <c r="AM11" s="2">
        <v>4</v>
      </c>
      <c r="AN11" s="2">
        <v>4</v>
      </c>
      <c r="AO11">
        <f t="shared" si="12"/>
        <v>4</v>
      </c>
      <c r="AQ11" s="6"/>
      <c r="AR11" s="2">
        <v>4.5</v>
      </c>
      <c r="AS11" s="2">
        <v>8.5</v>
      </c>
      <c r="AT11">
        <f t="shared" si="13"/>
        <v>6.5</v>
      </c>
      <c r="AU11">
        <f t="shared" si="14"/>
        <v>2.5</v>
      </c>
    </row>
    <row r="12" spans="1:47" x14ac:dyDescent="0.3">
      <c r="A12" s="274"/>
      <c r="B12" s="274"/>
      <c r="C12" s="2">
        <v>3</v>
      </c>
      <c r="D12" s="2">
        <v>5.5</v>
      </c>
      <c r="E12" s="2">
        <v>4</v>
      </c>
      <c r="F12" s="2">
        <v>3</v>
      </c>
      <c r="G12" s="6">
        <f t="shared" si="0"/>
        <v>4.166666666666667</v>
      </c>
      <c r="H12" s="2">
        <v>2.5</v>
      </c>
      <c r="I12" s="2">
        <v>7</v>
      </c>
      <c r="J12" s="6">
        <f t="shared" si="1"/>
        <v>4.75</v>
      </c>
      <c r="K12" s="2">
        <v>2.5</v>
      </c>
      <c r="L12" s="2">
        <v>8.5</v>
      </c>
      <c r="M12" s="6">
        <f t="shared" si="2"/>
        <v>5.5</v>
      </c>
      <c r="N12" s="2">
        <v>3.5</v>
      </c>
      <c r="O12" s="2">
        <v>10</v>
      </c>
      <c r="P12" s="6">
        <f t="shared" si="3"/>
        <v>6.75</v>
      </c>
      <c r="Q12" s="2">
        <v>4.5</v>
      </c>
      <c r="R12" s="2">
        <v>11</v>
      </c>
      <c r="S12" s="6">
        <f t="shared" si="4"/>
        <v>7.75</v>
      </c>
      <c r="T12" s="2">
        <v>4.5</v>
      </c>
      <c r="U12" s="2">
        <v>11</v>
      </c>
      <c r="V12" s="6">
        <f t="shared" si="5"/>
        <v>7.75</v>
      </c>
      <c r="W12" s="2">
        <v>4.5</v>
      </c>
      <c r="X12" s="2">
        <v>11</v>
      </c>
      <c r="Y12" s="6">
        <f t="shared" si="6"/>
        <v>7.75</v>
      </c>
      <c r="Z12" s="2">
        <v>4.5</v>
      </c>
      <c r="AA12" s="2">
        <v>11</v>
      </c>
      <c r="AB12" s="6">
        <f t="shared" si="7"/>
        <v>7.75</v>
      </c>
      <c r="AC12" s="2">
        <v>4.5</v>
      </c>
      <c r="AD12" s="2">
        <v>11</v>
      </c>
      <c r="AE12" s="6">
        <f t="shared" si="8"/>
        <v>7.75</v>
      </c>
      <c r="AF12" s="2">
        <v>4.5</v>
      </c>
      <c r="AG12" s="2">
        <v>11</v>
      </c>
      <c r="AH12" s="58">
        <f t="shared" si="9"/>
        <v>2.6315789473684209E-2</v>
      </c>
      <c r="AI12" s="58">
        <f t="shared" si="10"/>
        <v>0.42105263157894735</v>
      </c>
      <c r="AJ12">
        <f t="shared" si="11"/>
        <v>0.5</v>
      </c>
      <c r="AL12" s="2">
        <v>5.5</v>
      </c>
      <c r="AM12" s="2">
        <v>4</v>
      </c>
      <c r="AN12" s="2">
        <v>3</v>
      </c>
      <c r="AO12">
        <f t="shared" si="12"/>
        <v>3.5</v>
      </c>
      <c r="AQ12" s="6"/>
      <c r="AR12" s="2">
        <v>4.5</v>
      </c>
      <c r="AS12" s="2">
        <v>11</v>
      </c>
      <c r="AT12">
        <f t="shared" si="13"/>
        <v>7.75</v>
      </c>
      <c r="AU12">
        <f t="shared" si="14"/>
        <v>4.25</v>
      </c>
    </row>
    <row r="13" spans="1:47" x14ac:dyDescent="0.3">
      <c r="A13" s="272">
        <v>4</v>
      </c>
      <c r="B13" s="272" t="s">
        <v>14</v>
      </c>
      <c r="C13" s="2">
        <v>1</v>
      </c>
      <c r="D13" s="2">
        <v>5</v>
      </c>
      <c r="E13" s="2">
        <v>3</v>
      </c>
      <c r="F13" s="2">
        <v>4.5</v>
      </c>
      <c r="G13" s="6">
        <f t="shared" si="0"/>
        <v>4.166666666666667</v>
      </c>
      <c r="H13" s="2">
        <v>3</v>
      </c>
      <c r="I13" s="2">
        <v>2.5</v>
      </c>
      <c r="J13" s="6">
        <f t="shared" si="1"/>
        <v>2.75</v>
      </c>
      <c r="K13" s="2">
        <v>3</v>
      </c>
      <c r="L13" s="2">
        <v>2.5</v>
      </c>
      <c r="M13" s="6">
        <f t="shared" si="2"/>
        <v>2.75</v>
      </c>
      <c r="N13" s="2">
        <v>3.5</v>
      </c>
      <c r="O13" s="2">
        <v>4</v>
      </c>
      <c r="P13" s="6">
        <f t="shared" si="3"/>
        <v>3.75</v>
      </c>
      <c r="Q13" s="2">
        <v>3.5</v>
      </c>
      <c r="R13" s="2">
        <v>4.5</v>
      </c>
      <c r="S13" s="6">
        <f t="shared" si="4"/>
        <v>4</v>
      </c>
      <c r="T13" s="2">
        <v>3.5</v>
      </c>
      <c r="U13" s="2">
        <v>5</v>
      </c>
      <c r="V13" s="6">
        <f t="shared" si="5"/>
        <v>4.25</v>
      </c>
      <c r="W13" s="2">
        <v>3.5</v>
      </c>
      <c r="X13" s="2">
        <v>5</v>
      </c>
      <c r="Y13" s="6">
        <f t="shared" si="6"/>
        <v>4.25</v>
      </c>
      <c r="Z13" s="2">
        <v>3.5</v>
      </c>
      <c r="AA13" s="2">
        <v>5</v>
      </c>
      <c r="AB13" s="6">
        <f t="shared" si="7"/>
        <v>4.25</v>
      </c>
      <c r="AC13" s="2">
        <v>3.5</v>
      </c>
      <c r="AD13" s="2">
        <v>5</v>
      </c>
      <c r="AE13" s="6">
        <f t="shared" si="8"/>
        <v>4.25</v>
      </c>
      <c r="AF13" s="2">
        <v>3.5</v>
      </c>
      <c r="AG13" s="2">
        <v>5</v>
      </c>
      <c r="AH13" s="58">
        <f t="shared" si="9"/>
        <v>2.6315789473684209E-2</v>
      </c>
      <c r="AI13" s="58">
        <f t="shared" si="10"/>
        <v>2.6315789473684209E-2</v>
      </c>
      <c r="AJ13">
        <f t="shared" si="11"/>
        <v>0.5</v>
      </c>
      <c r="AL13" s="2">
        <v>5</v>
      </c>
      <c r="AM13" s="2">
        <v>3</v>
      </c>
      <c r="AN13" s="2">
        <v>4.5</v>
      </c>
      <c r="AO13">
        <f t="shared" si="12"/>
        <v>3.75</v>
      </c>
      <c r="AQ13" s="6"/>
      <c r="AR13" s="2">
        <v>3.5</v>
      </c>
      <c r="AS13" s="2">
        <v>5</v>
      </c>
      <c r="AT13">
        <f t="shared" si="13"/>
        <v>4.25</v>
      </c>
      <c r="AU13">
        <f t="shared" si="14"/>
        <v>0.5</v>
      </c>
    </row>
    <row r="14" spans="1:47" x14ac:dyDescent="0.3">
      <c r="A14" s="273"/>
      <c r="B14" s="273"/>
      <c r="C14" s="2">
        <v>2</v>
      </c>
      <c r="D14" s="2">
        <v>4</v>
      </c>
      <c r="E14" s="2">
        <v>3</v>
      </c>
      <c r="F14" s="2">
        <v>4</v>
      </c>
      <c r="G14" s="6">
        <f t="shared" si="0"/>
        <v>3.6666666666666665</v>
      </c>
      <c r="H14" s="2">
        <v>4</v>
      </c>
      <c r="I14" s="2">
        <v>3</v>
      </c>
      <c r="J14" s="6">
        <f t="shared" si="1"/>
        <v>3.5</v>
      </c>
      <c r="K14" s="2">
        <v>4.5</v>
      </c>
      <c r="L14" s="2">
        <v>3.5</v>
      </c>
      <c r="M14" s="6">
        <f t="shared" si="2"/>
        <v>4</v>
      </c>
      <c r="N14" s="2">
        <v>5</v>
      </c>
      <c r="O14" s="2">
        <v>4</v>
      </c>
      <c r="P14" s="6">
        <f t="shared" si="3"/>
        <v>4.5</v>
      </c>
      <c r="Q14" s="2">
        <v>5</v>
      </c>
      <c r="R14" s="2">
        <v>4</v>
      </c>
      <c r="S14" s="6">
        <f t="shared" si="4"/>
        <v>4.5</v>
      </c>
      <c r="T14" s="2">
        <v>5</v>
      </c>
      <c r="U14" s="2">
        <v>5</v>
      </c>
      <c r="V14" s="6">
        <f t="shared" si="5"/>
        <v>5</v>
      </c>
      <c r="W14" s="2">
        <v>5</v>
      </c>
      <c r="X14" s="2">
        <v>5.5</v>
      </c>
      <c r="Y14" s="6">
        <f t="shared" si="6"/>
        <v>5.25</v>
      </c>
      <c r="Z14" s="2">
        <v>5</v>
      </c>
      <c r="AA14" s="2">
        <v>5.5</v>
      </c>
      <c r="AB14" s="6">
        <f t="shared" si="7"/>
        <v>5.25</v>
      </c>
      <c r="AC14" s="2">
        <v>5</v>
      </c>
      <c r="AD14" s="2">
        <v>5.5</v>
      </c>
      <c r="AE14" s="6">
        <f t="shared" si="8"/>
        <v>5.25</v>
      </c>
      <c r="AF14" s="2">
        <v>5</v>
      </c>
      <c r="AG14" s="2">
        <v>5.5</v>
      </c>
      <c r="AH14" s="58">
        <f t="shared" si="9"/>
        <v>0.10526315789473684</v>
      </c>
      <c r="AI14" s="58">
        <f t="shared" si="10"/>
        <v>7.8947368421052627E-2</v>
      </c>
      <c r="AJ14">
        <f t="shared" si="11"/>
        <v>2</v>
      </c>
      <c r="AL14" s="2">
        <v>4</v>
      </c>
      <c r="AM14" s="2">
        <v>3</v>
      </c>
      <c r="AN14" s="2">
        <v>4</v>
      </c>
      <c r="AO14">
        <f t="shared" si="12"/>
        <v>3.5</v>
      </c>
      <c r="AQ14" s="6"/>
      <c r="AR14" s="2">
        <v>5</v>
      </c>
      <c r="AS14" s="2">
        <v>5.5</v>
      </c>
      <c r="AT14">
        <f t="shared" si="13"/>
        <v>5.25</v>
      </c>
      <c r="AU14">
        <f t="shared" si="14"/>
        <v>1.75</v>
      </c>
    </row>
    <row r="15" spans="1:47" x14ac:dyDescent="0.3">
      <c r="A15" s="274"/>
      <c r="B15" s="274"/>
      <c r="C15" s="2">
        <v>3</v>
      </c>
      <c r="D15" s="2">
        <v>4.5</v>
      </c>
      <c r="E15" s="2">
        <v>4</v>
      </c>
      <c r="F15" s="2">
        <v>3</v>
      </c>
      <c r="G15" s="6">
        <f t="shared" si="0"/>
        <v>3.8333333333333335</v>
      </c>
      <c r="H15" s="2">
        <v>4.5</v>
      </c>
      <c r="I15" s="2">
        <v>4</v>
      </c>
      <c r="J15" s="6">
        <f t="shared" si="1"/>
        <v>4.25</v>
      </c>
      <c r="K15" s="2">
        <v>5</v>
      </c>
      <c r="L15" s="2">
        <v>4.5</v>
      </c>
      <c r="M15" s="6">
        <f t="shared" si="2"/>
        <v>4.75</v>
      </c>
      <c r="N15" s="2">
        <v>5.5</v>
      </c>
      <c r="O15" s="2">
        <v>5</v>
      </c>
      <c r="P15" s="6">
        <f t="shared" si="3"/>
        <v>5.25</v>
      </c>
      <c r="Q15" s="2">
        <v>6</v>
      </c>
      <c r="R15" s="2">
        <v>6</v>
      </c>
      <c r="S15" s="6">
        <f t="shared" si="4"/>
        <v>6</v>
      </c>
      <c r="T15" s="2">
        <v>6</v>
      </c>
      <c r="U15" s="2">
        <v>6</v>
      </c>
      <c r="V15" s="6">
        <f t="shared" si="5"/>
        <v>6</v>
      </c>
      <c r="W15" s="2">
        <v>6</v>
      </c>
      <c r="X15" s="2">
        <v>6</v>
      </c>
      <c r="Y15" s="6">
        <f t="shared" si="6"/>
        <v>6</v>
      </c>
      <c r="Z15" s="2">
        <v>6</v>
      </c>
      <c r="AA15" s="2">
        <v>6</v>
      </c>
      <c r="AB15" s="6">
        <f t="shared" si="7"/>
        <v>6</v>
      </c>
      <c r="AC15" s="2">
        <v>6</v>
      </c>
      <c r="AD15" s="2">
        <v>6</v>
      </c>
      <c r="AE15" s="6">
        <f t="shared" si="8"/>
        <v>6</v>
      </c>
      <c r="AF15" s="2">
        <v>6</v>
      </c>
      <c r="AG15" s="2">
        <v>6</v>
      </c>
      <c r="AH15" s="58">
        <f t="shared" si="9"/>
        <v>0.10526315789473684</v>
      </c>
      <c r="AI15" s="58">
        <f t="shared" si="10"/>
        <v>0.15789473684210525</v>
      </c>
      <c r="AJ15">
        <f t="shared" si="11"/>
        <v>2</v>
      </c>
      <c r="AL15" s="2">
        <v>4.5</v>
      </c>
      <c r="AM15" s="2">
        <v>4</v>
      </c>
      <c r="AN15" s="2">
        <v>3</v>
      </c>
      <c r="AO15">
        <f t="shared" si="12"/>
        <v>3.5</v>
      </c>
      <c r="AQ15" s="6"/>
      <c r="AR15" s="2">
        <v>6</v>
      </c>
      <c r="AS15" s="2">
        <v>6</v>
      </c>
      <c r="AT15">
        <f t="shared" si="13"/>
        <v>6</v>
      </c>
      <c r="AU15">
        <f t="shared" si="14"/>
        <v>2.5</v>
      </c>
    </row>
    <row r="16" spans="1:47" x14ac:dyDescent="0.3">
      <c r="A16" s="272">
        <v>5</v>
      </c>
      <c r="B16" s="272" t="s">
        <v>15</v>
      </c>
      <c r="C16" s="2">
        <v>1</v>
      </c>
      <c r="D16" s="2">
        <v>3</v>
      </c>
      <c r="E16" s="2">
        <v>4</v>
      </c>
      <c r="F16" s="2">
        <v>3</v>
      </c>
      <c r="G16" s="6">
        <f t="shared" si="0"/>
        <v>3.3333333333333335</v>
      </c>
      <c r="H16" s="2">
        <v>4</v>
      </c>
      <c r="I16" s="2">
        <v>3</v>
      </c>
      <c r="J16" s="6">
        <f t="shared" si="1"/>
        <v>3.5</v>
      </c>
      <c r="K16" s="2">
        <v>4.5</v>
      </c>
      <c r="L16" s="2">
        <v>3.5</v>
      </c>
      <c r="M16" s="6">
        <f t="shared" si="2"/>
        <v>4</v>
      </c>
      <c r="N16" s="2">
        <v>5.5</v>
      </c>
      <c r="O16" s="2">
        <v>4</v>
      </c>
      <c r="P16" s="6">
        <f t="shared" si="3"/>
        <v>4.75</v>
      </c>
      <c r="Q16" s="2">
        <v>5.5</v>
      </c>
      <c r="R16" s="2">
        <v>5.5</v>
      </c>
      <c r="S16" s="6">
        <f t="shared" si="4"/>
        <v>5.5</v>
      </c>
      <c r="T16" s="2">
        <v>5.5</v>
      </c>
      <c r="U16" s="2">
        <v>5.5</v>
      </c>
      <c r="V16" s="6">
        <f t="shared" si="5"/>
        <v>5.5</v>
      </c>
      <c r="W16" s="2">
        <v>5.5</v>
      </c>
      <c r="X16" s="2">
        <v>5.5</v>
      </c>
      <c r="Y16" s="6">
        <f t="shared" si="6"/>
        <v>5.5</v>
      </c>
      <c r="Z16" s="2">
        <v>5.5</v>
      </c>
      <c r="AA16" s="2">
        <v>5.5</v>
      </c>
      <c r="AB16" s="6">
        <f t="shared" si="7"/>
        <v>5.5</v>
      </c>
      <c r="AC16" s="2">
        <v>5.5</v>
      </c>
      <c r="AD16" s="2">
        <v>5.5</v>
      </c>
      <c r="AE16" s="6">
        <f t="shared" si="8"/>
        <v>5.5</v>
      </c>
      <c r="AF16" s="2">
        <v>5.5</v>
      </c>
      <c r="AG16" s="2">
        <v>5.5</v>
      </c>
      <c r="AH16" s="58">
        <f t="shared" si="9"/>
        <v>7.8947368421052627E-2</v>
      </c>
      <c r="AI16" s="58">
        <f t="shared" si="10"/>
        <v>0.13157894736842105</v>
      </c>
      <c r="AJ16">
        <f t="shared" si="11"/>
        <v>1.5</v>
      </c>
      <c r="AL16" s="2">
        <v>3</v>
      </c>
      <c r="AM16" s="2">
        <v>4</v>
      </c>
      <c r="AN16" s="2">
        <v>3</v>
      </c>
      <c r="AO16">
        <f t="shared" si="12"/>
        <v>3.5</v>
      </c>
      <c r="AQ16" s="6"/>
      <c r="AR16" s="2">
        <v>5.5</v>
      </c>
      <c r="AS16" s="2">
        <v>5.5</v>
      </c>
      <c r="AT16">
        <f t="shared" si="13"/>
        <v>5.5</v>
      </c>
      <c r="AU16">
        <f t="shared" si="14"/>
        <v>2</v>
      </c>
    </row>
    <row r="17" spans="1:47" x14ac:dyDescent="0.3">
      <c r="A17" s="273"/>
      <c r="B17" s="273"/>
      <c r="C17" s="2">
        <v>2</v>
      </c>
      <c r="D17" s="2">
        <v>4</v>
      </c>
      <c r="E17" s="2">
        <v>4</v>
      </c>
      <c r="F17" s="2">
        <v>3.5</v>
      </c>
      <c r="G17" s="6">
        <f t="shared" si="0"/>
        <v>3.8333333333333335</v>
      </c>
      <c r="H17" s="2">
        <v>4</v>
      </c>
      <c r="I17" s="2">
        <v>6</v>
      </c>
      <c r="J17" s="6">
        <f t="shared" si="1"/>
        <v>5</v>
      </c>
      <c r="K17" s="2">
        <v>4</v>
      </c>
      <c r="L17" s="2">
        <v>7</v>
      </c>
      <c r="M17" s="6">
        <f t="shared" si="2"/>
        <v>5.5</v>
      </c>
      <c r="N17" s="2">
        <v>4.5</v>
      </c>
      <c r="O17" s="2">
        <v>8</v>
      </c>
      <c r="P17" s="6">
        <f t="shared" si="3"/>
        <v>6.25</v>
      </c>
      <c r="Q17" s="2">
        <v>5</v>
      </c>
      <c r="R17" s="2">
        <v>9</v>
      </c>
      <c r="S17" s="6">
        <f t="shared" si="4"/>
        <v>7</v>
      </c>
      <c r="T17" s="2">
        <v>5</v>
      </c>
      <c r="U17" s="2">
        <v>9.5</v>
      </c>
      <c r="V17" s="6">
        <f t="shared" si="5"/>
        <v>7.25</v>
      </c>
      <c r="W17" s="2">
        <v>5</v>
      </c>
      <c r="X17" s="2">
        <v>9.5</v>
      </c>
      <c r="Y17" s="6">
        <f t="shared" si="6"/>
        <v>7.25</v>
      </c>
      <c r="Z17" s="2">
        <v>5</v>
      </c>
      <c r="AA17" s="2">
        <v>9.5</v>
      </c>
      <c r="AB17" s="6">
        <f t="shared" si="7"/>
        <v>7.25</v>
      </c>
      <c r="AC17" s="2">
        <v>5</v>
      </c>
      <c r="AD17" s="2">
        <v>9.5</v>
      </c>
      <c r="AE17" s="6">
        <f t="shared" si="8"/>
        <v>7.25</v>
      </c>
      <c r="AF17" s="2">
        <v>5</v>
      </c>
      <c r="AG17" s="2">
        <v>9.5</v>
      </c>
      <c r="AH17" s="58">
        <f t="shared" si="9"/>
        <v>5.2631578947368418E-2</v>
      </c>
      <c r="AI17" s="58">
        <f t="shared" si="10"/>
        <v>0.31578947368421051</v>
      </c>
      <c r="AJ17">
        <f t="shared" si="11"/>
        <v>1</v>
      </c>
      <c r="AL17" s="2">
        <v>4</v>
      </c>
      <c r="AM17" s="2">
        <v>4</v>
      </c>
      <c r="AN17" s="2">
        <v>3.5</v>
      </c>
      <c r="AO17">
        <f t="shared" si="12"/>
        <v>3.75</v>
      </c>
      <c r="AQ17" s="6"/>
      <c r="AR17" s="2">
        <v>5</v>
      </c>
      <c r="AS17" s="2">
        <v>9.5</v>
      </c>
      <c r="AT17">
        <f t="shared" si="13"/>
        <v>7.25</v>
      </c>
      <c r="AU17">
        <f t="shared" si="14"/>
        <v>3.5</v>
      </c>
    </row>
    <row r="18" spans="1:47" x14ac:dyDescent="0.3">
      <c r="A18" s="274"/>
      <c r="B18" s="274"/>
      <c r="C18" s="2">
        <v>3</v>
      </c>
      <c r="D18" s="2">
        <v>5</v>
      </c>
      <c r="E18" s="2">
        <v>3</v>
      </c>
      <c r="F18" s="2">
        <v>4</v>
      </c>
      <c r="G18" s="6">
        <f t="shared" si="0"/>
        <v>4</v>
      </c>
      <c r="H18" s="2">
        <v>4</v>
      </c>
      <c r="I18" s="2">
        <v>5</v>
      </c>
      <c r="J18" s="6">
        <f t="shared" si="1"/>
        <v>4.5</v>
      </c>
      <c r="K18" s="2">
        <v>4.5</v>
      </c>
      <c r="L18" s="2">
        <v>5</v>
      </c>
      <c r="M18" s="6">
        <f t="shared" si="2"/>
        <v>4.75</v>
      </c>
      <c r="N18" s="2">
        <v>5</v>
      </c>
      <c r="O18" s="2">
        <v>6</v>
      </c>
      <c r="P18" s="6">
        <f t="shared" si="3"/>
        <v>5.5</v>
      </c>
      <c r="Q18" s="2">
        <v>5</v>
      </c>
      <c r="R18" s="2">
        <v>7</v>
      </c>
      <c r="S18" s="6">
        <f t="shared" si="4"/>
        <v>6</v>
      </c>
      <c r="T18" s="2">
        <v>5</v>
      </c>
      <c r="U18" s="2">
        <v>7</v>
      </c>
      <c r="V18" s="6">
        <f t="shared" si="5"/>
        <v>6</v>
      </c>
      <c r="W18" s="2">
        <v>5</v>
      </c>
      <c r="X18" s="2">
        <v>7</v>
      </c>
      <c r="Y18" s="6">
        <f t="shared" si="6"/>
        <v>6</v>
      </c>
      <c r="Z18" s="2">
        <v>5</v>
      </c>
      <c r="AA18" s="2">
        <v>7</v>
      </c>
      <c r="AB18" s="6">
        <f t="shared" si="7"/>
        <v>6</v>
      </c>
      <c r="AC18" s="2">
        <v>5</v>
      </c>
      <c r="AD18" s="2">
        <v>7</v>
      </c>
      <c r="AE18" s="6">
        <f t="shared" si="8"/>
        <v>6</v>
      </c>
      <c r="AF18" s="2">
        <v>5</v>
      </c>
      <c r="AG18" s="2">
        <v>7</v>
      </c>
      <c r="AH18" s="58">
        <f t="shared" si="9"/>
        <v>0.10526315789473684</v>
      </c>
      <c r="AI18" s="58">
        <f t="shared" si="10"/>
        <v>0.15789473684210525</v>
      </c>
      <c r="AJ18">
        <f t="shared" si="11"/>
        <v>2</v>
      </c>
      <c r="AL18" s="2">
        <v>5</v>
      </c>
      <c r="AM18" s="2">
        <v>3</v>
      </c>
      <c r="AN18" s="2">
        <v>4</v>
      </c>
      <c r="AO18">
        <f t="shared" si="12"/>
        <v>3.5</v>
      </c>
      <c r="AQ18" s="6"/>
      <c r="AR18" s="2">
        <v>5</v>
      </c>
      <c r="AS18" s="2">
        <v>7</v>
      </c>
      <c r="AT18">
        <f t="shared" si="13"/>
        <v>6</v>
      </c>
      <c r="AU18">
        <f t="shared" si="14"/>
        <v>2.5</v>
      </c>
    </row>
    <row r="19" spans="1:47" x14ac:dyDescent="0.3">
      <c r="A19" s="272">
        <v>6</v>
      </c>
      <c r="B19" s="272" t="s">
        <v>16</v>
      </c>
      <c r="C19" s="2">
        <v>1</v>
      </c>
      <c r="D19" s="2">
        <v>4</v>
      </c>
      <c r="E19" s="2">
        <v>3</v>
      </c>
      <c r="F19" s="2">
        <v>4</v>
      </c>
      <c r="G19" s="6">
        <f t="shared" si="0"/>
        <v>3.6666666666666665</v>
      </c>
      <c r="H19" s="2">
        <v>5</v>
      </c>
      <c r="I19" s="2">
        <v>5.5</v>
      </c>
      <c r="J19" s="6">
        <f t="shared" si="1"/>
        <v>5.25</v>
      </c>
      <c r="K19" s="2">
        <v>5</v>
      </c>
      <c r="L19" s="2">
        <v>6</v>
      </c>
      <c r="M19" s="6">
        <f t="shared" si="2"/>
        <v>5.5</v>
      </c>
      <c r="N19" s="2">
        <v>6</v>
      </c>
      <c r="O19" s="2">
        <v>6.5</v>
      </c>
      <c r="P19" s="6">
        <f t="shared" si="3"/>
        <v>6.25</v>
      </c>
      <c r="Q19" s="2">
        <v>6</v>
      </c>
      <c r="R19" s="2">
        <v>7.5</v>
      </c>
      <c r="S19" s="6">
        <f t="shared" si="4"/>
        <v>6.75</v>
      </c>
      <c r="T19" s="2">
        <v>6</v>
      </c>
      <c r="U19" s="2">
        <v>7.5</v>
      </c>
      <c r="V19" s="6">
        <f t="shared" si="5"/>
        <v>6.75</v>
      </c>
      <c r="W19" s="2">
        <v>6</v>
      </c>
      <c r="X19" s="2">
        <v>7.5</v>
      </c>
      <c r="Y19" s="6">
        <f t="shared" si="6"/>
        <v>6.75</v>
      </c>
      <c r="Z19" s="2">
        <v>6</v>
      </c>
      <c r="AA19" s="2">
        <v>7.5</v>
      </c>
      <c r="AB19" s="6">
        <f t="shared" si="7"/>
        <v>6.75</v>
      </c>
      <c r="AC19" s="2">
        <v>6</v>
      </c>
      <c r="AD19" s="2">
        <v>7.5</v>
      </c>
      <c r="AE19" s="6">
        <f t="shared" si="8"/>
        <v>6.75</v>
      </c>
      <c r="AF19" s="2">
        <v>6</v>
      </c>
      <c r="AG19" s="2">
        <v>7.5</v>
      </c>
      <c r="AH19" s="58">
        <f t="shared" si="9"/>
        <v>0.15789473684210525</v>
      </c>
      <c r="AI19" s="58">
        <f t="shared" si="10"/>
        <v>0.18421052631578946</v>
      </c>
      <c r="AJ19">
        <f t="shared" si="11"/>
        <v>3</v>
      </c>
      <c r="AL19" s="2">
        <v>4</v>
      </c>
      <c r="AM19" s="2">
        <v>3</v>
      </c>
      <c r="AN19" s="2">
        <v>4</v>
      </c>
      <c r="AO19">
        <f t="shared" si="12"/>
        <v>3.5</v>
      </c>
      <c r="AQ19" s="6"/>
      <c r="AR19" s="2">
        <v>6</v>
      </c>
      <c r="AS19" s="2">
        <v>7.5</v>
      </c>
      <c r="AT19">
        <f t="shared" si="13"/>
        <v>6.75</v>
      </c>
      <c r="AU19">
        <f t="shared" si="14"/>
        <v>3.25</v>
      </c>
    </row>
    <row r="20" spans="1:47" x14ac:dyDescent="0.3">
      <c r="A20" s="273"/>
      <c r="B20" s="273"/>
      <c r="C20" s="2">
        <v>2</v>
      </c>
      <c r="D20" s="2">
        <v>4</v>
      </c>
      <c r="E20" s="2">
        <v>4</v>
      </c>
      <c r="F20" s="2">
        <v>3</v>
      </c>
      <c r="G20" s="6">
        <f t="shared" si="0"/>
        <v>3.6666666666666665</v>
      </c>
      <c r="H20" s="2">
        <v>6</v>
      </c>
      <c r="I20" s="2">
        <v>4</v>
      </c>
      <c r="J20" s="6">
        <f t="shared" si="1"/>
        <v>5</v>
      </c>
      <c r="K20" s="2">
        <v>6.5</v>
      </c>
      <c r="L20" s="2">
        <v>4</v>
      </c>
      <c r="M20" s="6">
        <f t="shared" si="2"/>
        <v>5.25</v>
      </c>
      <c r="N20" s="2">
        <v>7</v>
      </c>
      <c r="O20" s="2">
        <v>5</v>
      </c>
      <c r="P20" s="6">
        <f t="shared" si="3"/>
        <v>6</v>
      </c>
      <c r="Q20" s="2">
        <v>7</v>
      </c>
      <c r="R20" s="2">
        <v>5</v>
      </c>
      <c r="S20" s="6">
        <f t="shared" si="4"/>
        <v>6</v>
      </c>
      <c r="T20" s="2">
        <v>7</v>
      </c>
      <c r="U20" s="2">
        <v>5.5</v>
      </c>
      <c r="V20" s="6">
        <f t="shared" si="5"/>
        <v>6.25</v>
      </c>
      <c r="W20" s="2">
        <v>7</v>
      </c>
      <c r="X20" s="2">
        <v>5.5</v>
      </c>
      <c r="Y20" s="6">
        <f t="shared" si="6"/>
        <v>6.25</v>
      </c>
      <c r="Z20" s="2">
        <v>7</v>
      </c>
      <c r="AA20" s="2">
        <v>5.5</v>
      </c>
      <c r="AB20" s="6">
        <f t="shared" si="7"/>
        <v>6.25</v>
      </c>
      <c r="AC20" s="2">
        <v>7</v>
      </c>
      <c r="AD20" s="2">
        <v>5.5</v>
      </c>
      <c r="AE20" s="6">
        <f t="shared" si="8"/>
        <v>6.25</v>
      </c>
      <c r="AF20" s="2">
        <v>7</v>
      </c>
      <c r="AG20" s="2">
        <v>5.5</v>
      </c>
      <c r="AH20" s="58">
        <f t="shared" si="9"/>
        <v>0.15789473684210525</v>
      </c>
      <c r="AI20" s="58">
        <f t="shared" si="10"/>
        <v>0.13157894736842105</v>
      </c>
      <c r="AJ20">
        <f t="shared" si="11"/>
        <v>3</v>
      </c>
      <c r="AL20" s="2">
        <v>4</v>
      </c>
      <c r="AM20" s="2">
        <v>4</v>
      </c>
      <c r="AN20" s="2">
        <v>3</v>
      </c>
      <c r="AO20">
        <f t="shared" si="12"/>
        <v>3.5</v>
      </c>
      <c r="AQ20" s="6"/>
      <c r="AR20" s="2">
        <v>7</v>
      </c>
      <c r="AS20" s="2">
        <v>5.5</v>
      </c>
      <c r="AT20">
        <f t="shared" si="13"/>
        <v>6.25</v>
      </c>
      <c r="AU20">
        <f t="shared" si="14"/>
        <v>2.75</v>
      </c>
    </row>
    <row r="21" spans="1:47" x14ac:dyDescent="0.3">
      <c r="A21" s="274"/>
      <c r="B21" s="274"/>
      <c r="C21" s="2">
        <v>3</v>
      </c>
      <c r="D21" s="2">
        <v>3</v>
      </c>
      <c r="E21" s="2">
        <v>3</v>
      </c>
      <c r="F21" s="2">
        <v>3.5</v>
      </c>
      <c r="G21" s="6">
        <f t="shared" si="0"/>
        <v>3.1666666666666665</v>
      </c>
      <c r="H21" s="2">
        <v>3</v>
      </c>
      <c r="I21" s="2">
        <v>2</v>
      </c>
      <c r="J21" s="6">
        <f t="shared" si="1"/>
        <v>2.5</v>
      </c>
      <c r="K21" s="2">
        <v>3</v>
      </c>
      <c r="L21" s="2">
        <v>2</v>
      </c>
      <c r="M21" s="6">
        <f t="shared" si="2"/>
        <v>2.5</v>
      </c>
      <c r="N21" s="2">
        <v>3.5</v>
      </c>
      <c r="O21" s="2">
        <v>2</v>
      </c>
      <c r="P21" s="6">
        <f t="shared" si="3"/>
        <v>2.75</v>
      </c>
      <c r="Q21" s="2">
        <v>3.5</v>
      </c>
      <c r="R21" s="2">
        <v>4</v>
      </c>
      <c r="S21" s="6">
        <f t="shared" si="4"/>
        <v>3.75</v>
      </c>
      <c r="T21" s="2">
        <v>3.5</v>
      </c>
      <c r="U21" s="2">
        <v>4</v>
      </c>
      <c r="V21" s="6">
        <f t="shared" si="5"/>
        <v>3.75</v>
      </c>
      <c r="W21" s="2">
        <v>3.5</v>
      </c>
      <c r="X21" s="2">
        <v>4</v>
      </c>
      <c r="Y21" s="6">
        <f t="shared" si="6"/>
        <v>3.75</v>
      </c>
      <c r="Z21" s="2">
        <v>3.5</v>
      </c>
      <c r="AA21" s="2">
        <v>4</v>
      </c>
      <c r="AB21" s="6">
        <f t="shared" si="7"/>
        <v>3.75</v>
      </c>
      <c r="AC21" s="2">
        <v>3.5</v>
      </c>
      <c r="AD21" s="2">
        <v>4</v>
      </c>
      <c r="AE21" s="6">
        <f t="shared" si="8"/>
        <v>3.75</v>
      </c>
      <c r="AF21" s="2">
        <v>3.5</v>
      </c>
      <c r="AG21" s="2">
        <v>4</v>
      </c>
      <c r="AH21" s="58">
        <f t="shared" si="9"/>
        <v>2.6315789473684209E-2</v>
      </c>
      <c r="AI21" s="58">
        <f t="shared" si="10"/>
        <v>2.6315789473684209E-2</v>
      </c>
      <c r="AJ21">
        <f t="shared" si="11"/>
        <v>0.5</v>
      </c>
      <c r="AL21" s="2">
        <v>3</v>
      </c>
      <c r="AM21" s="2">
        <v>3</v>
      </c>
      <c r="AN21" s="2">
        <v>3.5</v>
      </c>
      <c r="AO21">
        <f t="shared" si="12"/>
        <v>3.25</v>
      </c>
      <c r="AQ21" s="6"/>
      <c r="AR21" s="2">
        <v>3.5</v>
      </c>
      <c r="AS21" s="2">
        <v>4</v>
      </c>
      <c r="AT21">
        <f t="shared" si="13"/>
        <v>3.75</v>
      </c>
      <c r="AU21">
        <f t="shared" si="14"/>
        <v>0.5</v>
      </c>
    </row>
    <row r="22" spans="1:47" x14ac:dyDescent="0.3">
      <c r="A22" s="272">
        <v>7</v>
      </c>
      <c r="B22" s="272" t="s">
        <v>17</v>
      </c>
      <c r="C22" s="2">
        <v>1</v>
      </c>
      <c r="D22" s="2">
        <v>4</v>
      </c>
      <c r="E22" s="2">
        <v>4</v>
      </c>
      <c r="F22" s="2">
        <v>4</v>
      </c>
      <c r="G22" s="6">
        <f t="shared" si="0"/>
        <v>4</v>
      </c>
      <c r="H22" s="2">
        <v>3.5</v>
      </c>
      <c r="I22" s="2">
        <v>5</v>
      </c>
      <c r="J22" s="6">
        <f t="shared" si="1"/>
        <v>4.25</v>
      </c>
      <c r="K22" s="2">
        <v>4</v>
      </c>
      <c r="L22" s="2">
        <v>5.5</v>
      </c>
      <c r="M22" s="6">
        <f t="shared" si="2"/>
        <v>4.75</v>
      </c>
      <c r="N22" s="2">
        <v>4.5</v>
      </c>
      <c r="O22" s="2">
        <v>6.5</v>
      </c>
      <c r="P22" s="6">
        <f t="shared" si="3"/>
        <v>5.5</v>
      </c>
      <c r="Q22" s="2">
        <v>5</v>
      </c>
      <c r="R22" s="2">
        <v>6.5</v>
      </c>
      <c r="S22" s="6">
        <f t="shared" si="4"/>
        <v>5.75</v>
      </c>
      <c r="T22" s="2">
        <v>5</v>
      </c>
      <c r="U22" s="2">
        <v>6.5</v>
      </c>
      <c r="V22" s="6">
        <f t="shared" si="5"/>
        <v>5.75</v>
      </c>
      <c r="W22" s="2">
        <v>5</v>
      </c>
      <c r="X22" s="2">
        <v>7</v>
      </c>
      <c r="Y22" s="6">
        <f t="shared" si="6"/>
        <v>6</v>
      </c>
      <c r="Z22" s="2">
        <v>5</v>
      </c>
      <c r="AA22" s="2">
        <v>7</v>
      </c>
      <c r="AB22" s="6">
        <f t="shared" si="7"/>
        <v>6</v>
      </c>
      <c r="AC22" s="2">
        <v>5</v>
      </c>
      <c r="AD22" s="2">
        <v>7</v>
      </c>
      <c r="AE22" s="6">
        <f t="shared" si="8"/>
        <v>6</v>
      </c>
      <c r="AF22" s="2">
        <v>5</v>
      </c>
      <c r="AG22" s="2">
        <v>7</v>
      </c>
      <c r="AH22" s="58">
        <f t="shared" si="9"/>
        <v>5.2631578947368418E-2</v>
      </c>
      <c r="AI22" s="58">
        <f t="shared" si="10"/>
        <v>0.15789473684210525</v>
      </c>
      <c r="AJ22">
        <f t="shared" si="11"/>
        <v>1</v>
      </c>
      <c r="AL22" s="2">
        <v>4</v>
      </c>
      <c r="AM22" s="2">
        <v>4</v>
      </c>
      <c r="AN22" s="2">
        <v>4</v>
      </c>
      <c r="AO22">
        <f t="shared" si="12"/>
        <v>4</v>
      </c>
      <c r="AQ22" s="6"/>
      <c r="AR22" s="2">
        <v>5</v>
      </c>
      <c r="AS22" s="2">
        <v>7</v>
      </c>
      <c r="AT22">
        <f t="shared" si="13"/>
        <v>6</v>
      </c>
      <c r="AU22">
        <f t="shared" si="14"/>
        <v>2</v>
      </c>
    </row>
    <row r="23" spans="1:47" x14ac:dyDescent="0.3">
      <c r="A23" s="273"/>
      <c r="B23" s="273"/>
      <c r="C23" s="2">
        <v>2</v>
      </c>
      <c r="D23" s="2">
        <v>5</v>
      </c>
      <c r="E23" s="2">
        <v>4</v>
      </c>
      <c r="F23" s="2">
        <v>3.5</v>
      </c>
      <c r="G23" s="6">
        <f t="shared" si="0"/>
        <v>4.166666666666667</v>
      </c>
      <c r="H23" s="2">
        <v>3</v>
      </c>
      <c r="I23" s="2">
        <v>3</v>
      </c>
      <c r="J23" s="6">
        <f t="shared" si="1"/>
        <v>3</v>
      </c>
      <c r="K23" s="2">
        <v>3.5</v>
      </c>
      <c r="L23" s="2">
        <v>3</v>
      </c>
      <c r="M23" s="6">
        <f t="shared" si="2"/>
        <v>3.25</v>
      </c>
      <c r="N23" s="2">
        <v>4</v>
      </c>
      <c r="O23" s="2">
        <v>3.5</v>
      </c>
      <c r="P23" s="6">
        <f t="shared" si="3"/>
        <v>3.75</v>
      </c>
      <c r="Q23" s="2">
        <v>4.5</v>
      </c>
      <c r="R23" s="2">
        <v>4</v>
      </c>
      <c r="S23" s="6">
        <f t="shared" si="4"/>
        <v>4.25</v>
      </c>
      <c r="T23" s="2">
        <v>4.5</v>
      </c>
      <c r="U23" s="2">
        <v>4</v>
      </c>
      <c r="V23" s="6">
        <f t="shared" si="5"/>
        <v>4.25</v>
      </c>
      <c r="W23" s="2">
        <v>4.5</v>
      </c>
      <c r="X23" s="2">
        <v>4</v>
      </c>
      <c r="Y23" s="6">
        <f t="shared" si="6"/>
        <v>4.25</v>
      </c>
      <c r="Z23" s="2">
        <v>4.5</v>
      </c>
      <c r="AA23" s="2">
        <v>4</v>
      </c>
      <c r="AB23" s="6">
        <f t="shared" si="7"/>
        <v>4.25</v>
      </c>
      <c r="AC23" s="2">
        <v>4.5</v>
      </c>
      <c r="AD23" s="2">
        <v>4</v>
      </c>
      <c r="AE23" s="6">
        <f t="shared" si="8"/>
        <v>4.25</v>
      </c>
      <c r="AF23" s="2">
        <v>4.5</v>
      </c>
      <c r="AG23" s="2">
        <v>4</v>
      </c>
      <c r="AH23" s="58">
        <f t="shared" si="9"/>
        <v>2.6315789473684209E-2</v>
      </c>
      <c r="AI23" s="58">
        <f t="shared" si="10"/>
        <v>2.6315789473684209E-2</v>
      </c>
      <c r="AJ23">
        <f t="shared" si="11"/>
        <v>0.5</v>
      </c>
      <c r="AL23" s="2">
        <v>5</v>
      </c>
      <c r="AM23" s="2">
        <v>4</v>
      </c>
      <c r="AN23" s="2">
        <v>3.5</v>
      </c>
      <c r="AO23">
        <f t="shared" si="12"/>
        <v>3.75</v>
      </c>
      <c r="AQ23" s="6"/>
      <c r="AR23" s="2">
        <v>4.5</v>
      </c>
      <c r="AS23" s="2">
        <v>4</v>
      </c>
      <c r="AT23">
        <f t="shared" si="13"/>
        <v>4.25</v>
      </c>
      <c r="AU23">
        <f t="shared" si="14"/>
        <v>0.5</v>
      </c>
    </row>
    <row r="24" spans="1:47" x14ac:dyDescent="0.3">
      <c r="A24" s="274"/>
      <c r="B24" s="274"/>
      <c r="C24" s="2">
        <v>3</v>
      </c>
      <c r="D24" s="2">
        <v>4</v>
      </c>
      <c r="E24" s="2">
        <v>3</v>
      </c>
      <c r="F24" s="2">
        <v>4</v>
      </c>
      <c r="G24" s="6">
        <f t="shared" si="0"/>
        <v>3.6666666666666665</v>
      </c>
      <c r="H24" s="2">
        <v>3</v>
      </c>
      <c r="I24" s="2">
        <v>4</v>
      </c>
      <c r="J24" s="6">
        <f t="shared" si="1"/>
        <v>3.5</v>
      </c>
      <c r="K24" s="2">
        <v>3</v>
      </c>
      <c r="L24" s="2">
        <v>4.5</v>
      </c>
      <c r="M24" s="6">
        <f t="shared" si="2"/>
        <v>3.75</v>
      </c>
      <c r="N24" s="2">
        <v>4</v>
      </c>
      <c r="O24" s="2">
        <v>5</v>
      </c>
      <c r="P24" s="6">
        <f t="shared" si="3"/>
        <v>4.5</v>
      </c>
      <c r="Q24" s="2">
        <v>4</v>
      </c>
      <c r="R24" s="2">
        <v>5.5</v>
      </c>
      <c r="S24" s="6">
        <f t="shared" si="4"/>
        <v>4.75</v>
      </c>
      <c r="T24" s="2">
        <v>4</v>
      </c>
      <c r="U24" s="2">
        <v>5.5</v>
      </c>
      <c r="V24" s="6">
        <f t="shared" si="5"/>
        <v>4.75</v>
      </c>
      <c r="W24" s="2">
        <v>4</v>
      </c>
      <c r="X24" s="2">
        <v>5.5</v>
      </c>
      <c r="Y24" s="6">
        <f t="shared" si="6"/>
        <v>4.75</v>
      </c>
      <c r="Z24" s="2">
        <v>4</v>
      </c>
      <c r="AA24" s="2">
        <v>5.5</v>
      </c>
      <c r="AB24" s="6">
        <f t="shared" si="7"/>
        <v>4.75</v>
      </c>
      <c r="AC24" s="2">
        <v>4</v>
      </c>
      <c r="AD24" s="2">
        <v>5.5</v>
      </c>
      <c r="AE24" s="6">
        <f t="shared" si="8"/>
        <v>4.75</v>
      </c>
      <c r="AF24" s="2">
        <v>4</v>
      </c>
      <c r="AG24" s="2">
        <v>5.5</v>
      </c>
      <c r="AH24" s="58">
        <f t="shared" si="9"/>
        <v>5.2631578947368418E-2</v>
      </c>
      <c r="AI24" s="58">
        <f t="shared" si="10"/>
        <v>7.8947368421052627E-2</v>
      </c>
      <c r="AJ24">
        <f t="shared" si="11"/>
        <v>1</v>
      </c>
      <c r="AL24" s="2">
        <v>4</v>
      </c>
      <c r="AM24" s="2">
        <v>3</v>
      </c>
      <c r="AN24" s="2">
        <v>4</v>
      </c>
      <c r="AO24">
        <f t="shared" si="12"/>
        <v>3.5</v>
      </c>
      <c r="AQ24" s="6"/>
      <c r="AR24" s="2">
        <v>4</v>
      </c>
      <c r="AS24" s="2">
        <v>5.5</v>
      </c>
      <c r="AT24">
        <f t="shared" si="13"/>
        <v>4.75</v>
      </c>
      <c r="AU24">
        <f t="shared" si="14"/>
        <v>1.25</v>
      </c>
    </row>
    <row r="25" spans="1:47" x14ac:dyDescent="0.3">
      <c r="A25" s="272">
        <v>8</v>
      </c>
      <c r="B25" s="272" t="s">
        <v>18</v>
      </c>
      <c r="C25" s="2">
        <v>1</v>
      </c>
      <c r="D25" s="2">
        <v>6.5</v>
      </c>
      <c r="E25" s="2">
        <v>3</v>
      </c>
      <c r="F25" s="2">
        <v>4</v>
      </c>
      <c r="G25" s="6">
        <f t="shared" si="0"/>
        <v>4.5</v>
      </c>
      <c r="H25" s="2">
        <v>3</v>
      </c>
      <c r="I25" s="2">
        <v>5</v>
      </c>
      <c r="J25" s="6">
        <f t="shared" si="1"/>
        <v>4</v>
      </c>
      <c r="K25" s="2">
        <v>3</v>
      </c>
      <c r="L25" s="2">
        <v>6</v>
      </c>
      <c r="M25" s="6">
        <f t="shared" si="2"/>
        <v>4.5</v>
      </c>
      <c r="N25" s="2">
        <v>3</v>
      </c>
      <c r="O25" s="2">
        <v>6.5</v>
      </c>
      <c r="P25" s="6">
        <f t="shared" si="3"/>
        <v>4.75</v>
      </c>
      <c r="Q25" s="2">
        <v>3.5</v>
      </c>
      <c r="R25" s="2">
        <v>7</v>
      </c>
      <c r="S25" s="6">
        <f t="shared" si="4"/>
        <v>5.25</v>
      </c>
      <c r="T25" s="2">
        <v>3.5</v>
      </c>
      <c r="U25" s="2">
        <v>7</v>
      </c>
      <c r="V25" s="6">
        <f t="shared" si="5"/>
        <v>5.25</v>
      </c>
      <c r="W25" s="2">
        <v>3.5</v>
      </c>
      <c r="X25" s="2">
        <v>7</v>
      </c>
      <c r="Y25" s="6">
        <f t="shared" si="6"/>
        <v>5.25</v>
      </c>
      <c r="Z25" s="2">
        <v>3.5</v>
      </c>
      <c r="AA25" s="2">
        <v>7</v>
      </c>
      <c r="AB25" s="6">
        <f t="shared" si="7"/>
        <v>5.25</v>
      </c>
      <c r="AC25" s="2">
        <v>3.5</v>
      </c>
      <c r="AD25" s="2">
        <v>7</v>
      </c>
      <c r="AE25" s="6">
        <f t="shared" si="8"/>
        <v>5.25</v>
      </c>
      <c r="AF25" s="2">
        <v>3.5</v>
      </c>
      <c r="AG25" s="2">
        <v>7</v>
      </c>
      <c r="AH25" s="58">
        <f t="shared" si="9"/>
        <v>2.6315789473684209E-2</v>
      </c>
      <c r="AI25" s="58">
        <f t="shared" si="10"/>
        <v>0.15789473684210525</v>
      </c>
      <c r="AJ25">
        <f t="shared" si="11"/>
        <v>0.5</v>
      </c>
      <c r="AL25" s="2">
        <v>6.5</v>
      </c>
      <c r="AM25" s="2">
        <v>3</v>
      </c>
      <c r="AN25" s="2">
        <v>4</v>
      </c>
      <c r="AO25">
        <f t="shared" si="12"/>
        <v>3.5</v>
      </c>
      <c r="AQ25" s="6"/>
      <c r="AR25" s="2">
        <v>3.5</v>
      </c>
      <c r="AS25" s="2">
        <v>7</v>
      </c>
      <c r="AT25">
        <f t="shared" si="13"/>
        <v>5.25</v>
      </c>
      <c r="AU25">
        <f t="shared" si="14"/>
        <v>1.75</v>
      </c>
    </row>
    <row r="26" spans="1:47" x14ac:dyDescent="0.3">
      <c r="A26" s="273"/>
      <c r="B26" s="273"/>
      <c r="C26" s="2">
        <v>2</v>
      </c>
      <c r="D26" s="2">
        <v>4</v>
      </c>
      <c r="E26" s="2">
        <v>3</v>
      </c>
      <c r="F26" s="2">
        <v>4</v>
      </c>
      <c r="G26" s="6">
        <f t="shared" si="0"/>
        <v>3.6666666666666665</v>
      </c>
      <c r="H26" s="2">
        <v>5</v>
      </c>
      <c r="I26" s="2">
        <v>3.5</v>
      </c>
      <c r="J26" s="6">
        <f t="shared" si="1"/>
        <v>4.25</v>
      </c>
      <c r="K26" s="2">
        <v>6</v>
      </c>
      <c r="L26" s="2">
        <v>4</v>
      </c>
      <c r="M26" s="6">
        <f t="shared" si="2"/>
        <v>5</v>
      </c>
      <c r="N26" s="2">
        <v>7</v>
      </c>
      <c r="O26" s="2">
        <v>4.5</v>
      </c>
      <c r="P26" s="6">
        <f t="shared" si="3"/>
        <v>5.75</v>
      </c>
      <c r="Q26" s="2">
        <v>7.5</v>
      </c>
      <c r="R26" s="2">
        <v>4.5</v>
      </c>
      <c r="S26" s="6">
        <f t="shared" si="4"/>
        <v>6</v>
      </c>
      <c r="T26" s="2">
        <v>7.5</v>
      </c>
      <c r="U26" s="2">
        <v>4.5</v>
      </c>
      <c r="V26" s="6">
        <f t="shared" si="5"/>
        <v>6</v>
      </c>
      <c r="W26" s="2">
        <v>7.5</v>
      </c>
      <c r="X26" s="2">
        <v>4.5</v>
      </c>
      <c r="Y26" s="6">
        <f t="shared" si="6"/>
        <v>6</v>
      </c>
      <c r="Z26" s="2">
        <v>7.5</v>
      </c>
      <c r="AA26" s="2">
        <v>4.5</v>
      </c>
      <c r="AB26" s="6">
        <f t="shared" si="7"/>
        <v>6</v>
      </c>
      <c r="AC26" s="2">
        <v>7.5</v>
      </c>
      <c r="AD26" s="2">
        <v>4.5</v>
      </c>
      <c r="AE26" s="6">
        <f t="shared" si="8"/>
        <v>6</v>
      </c>
      <c r="AF26" s="2">
        <v>7.5</v>
      </c>
      <c r="AG26" s="2">
        <v>4.5</v>
      </c>
      <c r="AH26" s="58">
        <f t="shared" si="9"/>
        <v>0.23684210526315788</v>
      </c>
      <c r="AI26" s="58">
        <f t="shared" si="10"/>
        <v>2.6315789473684209E-2</v>
      </c>
      <c r="AJ26">
        <f t="shared" si="11"/>
        <v>4.5</v>
      </c>
      <c r="AL26" s="2">
        <v>4</v>
      </c>
      <c r="AM26" s="2">
        <v>3</v>
      </c>
      <c r="AN26" s="2">
        <v>4</v>
      </c>
      <c r="AO26">
        <f t="shared" si="12"/>
        <v>3.5</v>
      </c>
      <c r="AQ26" s="6"/>
      <c r="AR26" s="2">
        <v>7.5</v>
      </c>
      <c r="AS26" s="2">
        <v>4.5</v>
      </c>
      <c r="AT26">
        <f t="shared" si="13"/>
        <v>6</v>
      </c>
      <c r="AU26">
        <f t="shared" si="14"/>
        <v>2.5</v>
      </c>
    </row>
    <row r="27" spans="1:47" x14ac:dyDescent="0.3">
      <c r="A27" s="274"/>
      <c r="B27" s="274"/>
      <c r="C27" s="2">
        <v>3</v>
      </c>
      <c r="D27" s="2">
        <v>5</v>
      </c>
      <c r="E27" s="2">
        <v>4</v>
      </c>
      <c r="F27" s="2">
        <v>6</v>
      </c>
      <c r="G27" s="6">
        <f t="shared" si="0"/>
        <v>5</v>
      </c>
      <c r="H27" s="2">
        <v>3.5</v>
      </c>
      <c r="I27" s="2">
        <v>5</v>
      </c>
      <c r="J27" s="6">
        <f t="shared" si="1"/>
        <v>4.25</v>
      </c>
      <c r="K27" s="2">
        <v>4</v>
      </c>
      <c r="L27" s="2">
        <v>7</v>
      </c>
      <c r="M27" s="6">
        <f t="shared" si="2"/>
        <v>5.5</v>
      </c>
      <c r="N27" s="2">
        <v>4.5</v>
      </c>
      <c r="O27" s="2">
        <v>8</v>
      </c>
      <c r="P27" s="6">
        <f t="shared" si="3"/>
        <v>6.25</v>
      </c>
      <c r="Q27" s="2">
        <v>4.5</v>
      </c>
      <c r="R27" s="2">
        <v>9</v>
      </c>
      <c r="S27" s="6">
        <f t="shared" si="4"/>
        <v>6.75</v>
      </c>
      <c r="T27" s="2">
        <v>4.5</v>
      </c>
      <c r="U27" s="2">
        <v>9</v>
      </c>
      <c r="V27" s="6">
        <f t="shared" si="5"/>
        <v>6.75</v>
      </c>
      <c r="W27" s="2">
        <v>4.5</v>
      </c>
      <c r="X27" s="2">
        <v>9.5</v>
      </c>
      <c r="Y27" s="6">
        <f t="shared" si="6"/>
        <v>7</v>
      </c>
      <c r="Z27" s="2">
        <v>4.5</v>
      </c>
      <c r="AA27" s="2">
        <v>9.5</v>
      </c>
      <c r="AB27" s="6">
        <f t="shared" si="7"/>
        <v>7</v>
      </c>
      <c r="AC27" s="2">
        <v>4.5</v>
      </c>
      <c r="AD27" s="2">
        <v>9.5</v>
      </c>
      <c r="AE27" s="6">
        <f t="shared" si="8"/>
        <v>7</v>
      </c>
      <c r="AF27" s="2">
        <v>4.5</v>
      </c>
      <c r="AG27" s="2">
        <v>9.5</v>
      </c>
      <c r="AH27" s="58">
        <f t="shared" si="9"/>
        <v>2.6315789473684209E-2</v>
      </c>
      <c r="AI27" s="58">
        <f t="shared" si="10"/>
        <v>0.18421052631578946</v>
      </c>
      <c r="AJ27">
        <f t="shared" si="11"/>
        <v>0.5</v>
      </c>
      <c r="AL27" s="2">
        <v>5</v>
      </c>
      <c r="AM27" s="2">
        <v>4</v>
      </c>
      <c r="AN27" s="2">
        <v>6</v>
      </c>
      <c r="AO27">
        <f t="shared" si="12"/>
        <v>5</v>
      </c>
      <c r="AQ27" s="6"/>
      <c r="AR27" s="2">
        <v>4.5</v>
      </c>
      <c r="AS27" s="2">
        <v>9.5</v>
      </c>
      <c r="AT27">
        <f t="shared" si="13"/>
        <v>7</v>
      </c>
      <c r="AU27">
        <f t="shared" si="14"/>
        <v>2</v>
      </c>
    </row>
    <row r="28" spans="1:47" x14ac:dyDescent="0.3">
      <c r="A28" s="272">
        <v>9</v>
      </c>
      <c r="B28" s="272" t="s">
        <v>19</v>
      </c>
      <c r="C28" s="2">
        <v>1</v>
      </c>
      <c r="D28" s="2">
        <v>2</v>
      </c>
      <c r="E28" s="2">
        <v>4</v>
      </c>
      <c r="F28" s="2">
        <v>5</v>
      </c>
      <c r="G28" s="6">
        <f t="shared" si="0"/>
        <v>3.6666666666666665</v>
      </c>
      <c r="H28" s="2">
        <v>4.5</v>
      </c>
      <c r="I28" s="2">
        <v>5</v>
      </c>
      <c r="J28" s="6">
        <f t="shared" si="1"/>
        <v>4.75</v>
      </c>
      <c r="K28" s="2">
        <v>5</v>
      </c>
      <c r="L28" s="2">
        <v>5.5</v>
      </c>
      <c r="M28" s="6">
        <f t="shared" si="2"/>
        <v>5.25</v>
      </c>
      <c r="N28" s="2">
        <v>6</v>
      </c>
      <c r="O28" s="2">
        <v>7</v>
      </c>
      <c r="P28" s="6">
        <f t="shared" si="3"/>
        <v>6.5</v>
      </c>
      <c r="Q28" s="2">
        <v>6.5</v>
      </c>
      <c r="R28" s="2">
        <v>7.5</v>
      </c>
      <c r="S28" s="6">
        <f t="shared" si="4"/>
        <v>7</v>
      </c>
      <c r="T28" s="2">
        <v>6.5</v>
      </c>
      <c r="U28" s="2">
        <v>7.5</v>
      </c>
      <c r="V28" s="6">
        <f t="shared" si="5"/>
        <v>7</v>
      </c>
      <c r="W28" s="2">
        <v>6.5</v>
      </c>
      <c r="X28" s="2">
        <v>7.5</v>
      </c>
      <c r="Y28" s="6">
        <f t="shared" si="6"/>
        <v>7</v>
      </c>
      <c r="Z28" s="2">
        <v>6.5</v>
      </c>
      <c r="AA28" s="2">
        <v>7.5</v>
      </c>
      <c r="AB28" s="6">
        <f t="shared" si="7"/>
        <v>7</v>
      </c>
      <c r="AC28" s="2">
        <v>6.5</v>
      </c>
      <c r="AD28" s="2">
        <v>7.5</v>
      </c>
      <c r="AE28" s="6">
        <f t="shared" si="8"/>
        <v>7</v>
      </c>
      <c r="AF28" s="2">
        <v>6.5</v>
      </c>
      <c r="AG28" s="2">
        <v>7.5</v>
      </c>
      <c r="AH28" s="58">
        <f t="shared" si="9"/>
        <v>0.13157894736842105</v>
      </c>
      <c r="AI28" s="58">
        <f t="shared" si="10"/>
        <v>0.13157894736842105</v>
      </c>
      <c r="AJ28">
        <f t="shared" si="11"/>
        <v>2.5</v>
      </c>
      <c r="AL28" s="2">
        <v>2</v>
      </c>
      <c r="AM28" s="2">
        <v>4</v>
      </c>
      <c r="AN28" s="2">
        <v>5</v>
      </c>
      <c r="AO28">
        <f t="shared" si="12"/>
        <v>4.5</v>
      </c>
      <c r="AQ28" s="6"/>
      <c r="AR28" s="2">
        <v>6.5</v>
      </c>
      <c r="AS28" s="2">
        <v>7.5</v>
      </c>
      <c r="AT28">
        <f t="shared" si="13"/>
        <v>7</v>
      </c>
      <c r="AU28">
        <f t="shared" si="14"/>
        <v>2.5</v>
      </c>
    </row>
    <row r="29" spans="1:47" x14ac:dyDescent="0.3">
      <c r="A29" s="273"/>
      <c r="B29" s="273"/>
      <c r="C29" s="2">
        <v>2</v>
      </c>
      <c r="D29" s="2">
        <v>4</v>
      </c>
      <c r="E29" s="2">
        <v>3</v>
      </c>
      <c r="F29" s="2">
        <v>4</v>
      </c>
      <c r="G29" s="6">
        <f t="shared" si="0"/>
        <v>3.6666666666666665</v>
      </c>
      <c r="H29" s="2">
        <v>5</v>
      </c>
      <c r="I29" s="2">
        <v>4.5</v>
      </c>
      <c r="J29" s="6">
        <f t="shared" si="1"/>
        <v>4.75</v>
      </c>
      <c r="K29" s="2">
        <v>5.5</v>
      </c>
      <c r="L29" s="2">
        <v>5</v>
      </c>
      <c r="M29" s="6">
        <f t="shared" si="2"/>
        <v>5.25</v>
      </c>
      <c r="N29" s="2">
        <v>6</v>
      </c>
      <c r="O29" s="2">
        <v>5.5</v>
      </c>
      <c r="P29" s="6">
        <f t="shared" si="3"/>
        <v>5.75</v>
      </c>
      <c r="Q29" s="2">
        <v>6</v>
      </c>
      <c r="R29" s="2">
        <v>5.5</v>
      </c>
      <c r="S29" s="6">
        <f t="shared" si="4"/>
        <v>5.75</v>
      </c>
      <c r="T29" s="2">
        <v>6</v>
      </c>
      <c r="U29" s="2">
        <v>5.5</v>
      </c>
      <c r="V29" s="6">
        <f t="shared" si="5"/>
        <v>5.75</v>
      </c>
      <c r="W29" s="2">
        <v>6</v>
      </c>
      <c r="X29" s="2">
        <v>5.5</v>
      </c>
      <c r="Y29" s="6">
        <f t="shared" si="6"/>
        <v>5.75</v>
      </c>
      <c r="Z29" s="2">
        <v>6</v>
      </c>
      <c r="AA29" s="2">
        <v>5.5</v>
      </c>
      <c r="AB29" s="6">
        <f t="shared" si="7"/>
        <v>5.75</v>
      </c>
      <c r="AC29" s="2">
        <v>6</v>
      </c>
      <c r="AD29" s="2">
        <v>5.5</v>
      </c>
      <c r="AE29" s="6">
        <f t="shared" si="8"/>
        <v>5.75</v>
      </c>
      <c r="AF29" s="2">
        <v>6</v>
      </c>
      <c r="AG29" s="2">
        <v>5.5</v>
      </c>
      <c r="AH29" s="58">
        <f t="shared" si="9"/>
        <v>0.15789473684210525</v>
      </c>
      <c r="AI29" s="58">
        <f t="shared" si="10"/>
        <v>7.8947368421052627E-2</v>
      </c>
      <c r="AJ29">
        <f t="shared" si="11"/>
        <v>3</v>
      </c>
      <c r="AL29" s="2">
        <v>4</v>
      </c>
      <c r="AM29" s="2">
        <v>3</v>
      </c>
      <c r="AN29" s="2">
        <v>4</v>
      </c>
      <c r="AO29">
        <f t="shared" si="12"/>
        <v>3.5</v>
      </c>
      <c r="AQ29" s="6"/>
      <c r="AR29" s="2">
        <v>6</v>
      </c>
      <c r="AS29" s="2">
        <v>5.5</v>
      </c>
      <c r="AT29">
        <f t="shared" si="13"/>
        <v>5.75</v>
      </c>
      <c r="AU29">
        <f t="shared" si="14"/>
        <v>2.25</v>
      </c>
    </row>
    <row r="30" spans="1:47" x14ac:dyDescent="0.3">
      <c r="A30" s="274"/>
      <c r="B30" s="274"/>
      <c r="C30" s="2">
        <v>3</v>
      </c>
      <c r="D30" s="2">
        <v>3</v>
      </c>
      <c r="E30" s="2">
        <v>3</v>
      </c>
      <c r="F30" s="2">
        <v>3</v>
      </c>
      <c r="G30" s="6">
        <f t="shared" si="0"/>
        <v>3</v>
      </c>
      <c r="H30" s="2">
        <v>4</v>
      </c>
      <c r="I30" s="2">
        <v>3.5</v>
      </c>
      <c r="J30" s="6">
        <f t="shared" si="1"/>
        <v>3.75</v>
      </c>
      <c r="K30" s="2">
        <v>5</v>
      </c>
      <c r="L30" s="2">
        <v>4</v>
      </c>
      <c r="M30" s="6">
        <f t="shared" si="2"/>
        <v>4.5</v>
      </c>
      <c r="N30" s="2">
        <v>5.5</v>
      </c>
      <c r="O30" s="2">
        <v>5</v>
      </c>
      <c r="P30" s="6">
        <f t="shared" si="3"/>
        <v>5.25</v>
      </c>
      <c r="Q30" s="2">
        <v>5.5</v>
      </c>
      <c r="R30" s="2">
        <v>5</v>
      </c>
      <c r="S30" s="6">
        <f t="shared" si="4"/>
        <v>5.25</v>
      </c>
      <c r="T30" s="2">
        <v>5.5</v>
      </c>
      <c r="U30" s="2">
        <v>5</v>
      </c>
      <c r="V30" s="6">
        <f t="shared" si="5"/>
        <v>5.25</v>
      </c>
      <c r="W30" s="2">
        <v>5.5</v>
      </c>
      <c r="X30" s="2">
        <v>5</v>
      </c>
      <c r="Y30" s="6">
        <f t="shared" si="6"/>
        <v>5.25</v>
      </c>
      <c r="Z30" s="2">
        <v>5.5</v>
      </c>
      <c r="AA30" s="2">
        <v>5</v>
      </c>
      <c r="AB30" s="6">
        <f t="shared" si="7"/>
        <v>5.25</v>
      </c>
      <c r="AC30" s="2">
        <v>5.5</v>
      </c>
      <c r="AD30" s="2">
        <v>5</v>
      </c>
      <c r="AE30" s="6">
        <f t="shared" si="8"/>
        <v>5.25</v>
      </c>
      <c r="AF30" s="2">
        <v>5.5</v>
      </c>
      <c r="AG30" s="2">
        <v>5</v>
      </c>
      <c r="AH30" s="58">
        <f t="shared" si="9"/>
        <v>0.13157894736842105</v>
      </c>
      <c r="AI30" s="58">
        <f t="shared" si="10"/>
        <v>0.10526315789473684</v>
      </c>
      <c r="AJ30">
        <f t="shared" si="11"/>
        <v>2.5</v>
      </c>
      <c r="AL30" s="2">
        <v>3</v>
      </c>
      <c r="AM30" s="2">
        <v>3</v>
      </c>
      <c r="AN30" s="2">
        <v>3</v>
      </c>
      <c r="AO30">
        <f t="shared" si="12"/>
        <v>3</v>
      </c>
      <c r="AQ30" s="6"/>
      <c r="AR30" s="2">
        <v>5.5</v>
      </c>
      <c r="AS30" s="2">
        <v>5</v>
      </c>
      <c r="AT30">
        <f t="shared" si="13"/>
        <v>5.25</v>
      </c>
      <c r="AU30">
        <f t="shared" si="14"/>
        <v>2.25</v>
      </c>
    </row>
    <row r="31" spans="1:47" x14ac:dyDescent="0.3">
      <c r="AN31" t="s">
        <v>177</v>
      </c>
      <c r="AO31">
        <f>AVERAGE(AO4:AO30)</f>
        <v>3.7037037037037037</v>
      </c>
      <c r="AS31" t="s">
        <v>177</v>
      </c>
      <c r="AT31">
        <f>AVERAGE(AT4:AT30)</f>
        <v>5.9351851851851851</v>
      </c>
      <c r="AU31">
        <f>AVERAGE(AU4:AU30)</f>
        <v>2.2314814814814814</v>
      </c>
    </row>
    <row r="32" spans="1:47" x14ac:dyDescent="0.3">
      <c r="AN32" t="s">
        <v>178</v>
      </c>
      <c r="AO32">
        <f>_xlfn.STDEV.S(AO4:AO30)</f>
        <v>0.50017803098303137</v>
      </c>
      <c r="AS32" t="s">
        <v>178</v>
      </c>
      <c r="AT32">
        <f>_xlfn.STDEV.S(AT4:AT30)</f>
        <v>1.1342410894526995</v>
      </c>
      <c r="AU32">
        <f>_xlfn.STDEV.S(AU4:AU30)</f>
        <v>1.0740065309345321</v>
      </c>
    </row>
    <row r="35" spans="3:13" x14ac:dyDescent="0.3">
      <c r="C35">
        <v>0</v>
      </c>
      <c r="F35">
        <v>5</v>
      </c>
      <c r="G35">
        <v>7</v>
      </c>
      <c r="H35">
        <v>9</v>
      </c>
      <c r="I35">
        <v>11</v>
      </c>
      <c r="J35">
        <v>13</v>
      </c>
      <c r="K35">
        <v>15</v>
      </c>
      <c r="L35">
        <v>17</v>
      </c>
      <c r="M35">
        <v>19</v>
      </c>
    </row>
    <row r="36" spans="3:13" x14ac:dyDescent="0.3">
      <c r="C36">
        <v>0</v>
      </c>
      <c r="F36">
        <v>5</v>
      </c>
      <c r="G36">
        <v>7</v>
      </c>
      <c r="H36">
        <v>9</v>
      </c>
      <c r="I36">
        <v>11</v>
      </c>
      <c r="J36">
        <v>13</v>
      </c>
      <c r="K36">
        <v>15</v>
      </c>
      <c r="L36">
        <v>17</v>
      </c>
      <c r="M36">
        <v>19</v>
      </c>
    </row>
    <row r="37" spans="3:13" x14ac:dyDescent="0.3">
      <c r="C37">
        <v>0</v>
      </c>
      <c r="F37">
        <v>5</v>
      </c>
      <c r="G37">
        <v>7</v>
      </c>
      <c r="H37">
        <v>9</v>
      </c>
      <c r="I37">
        <v>11</v>
      </c>
      <c r="J37">
        <v>13</v>
      </c>
      <c r="K37">
        <v>15</v>
      </c>
      <c r="L37">
        <v>17</v>
      </c>
      <c r="M37">
        <v>19</v>
      </c>
    </row>
    <row r="38" spans="3:13" x14ac:dyDescent="0.3">
      <c r="C38">
        <v>0</v>
      </c>
      <c r="F38">
        <v>5</v>
      </c>
      <c r="G38">
        <v>7</v>
      </c>
      <c r="H38">
        <v>9</v>
      </c>
      <c r="I38">
        <v>11</v>
      </c>
      <c r="J38">
        <v>13</v>
      </c>
      <c r="K38">
        <v>15</v>
      </c>
      <c r="L38">
        <v>17</v>
      </c>
      <c r="M38">
        <v>19</v>
      </c>
    </row>
    <row r="39" spans="3:13" x14ac:dyDescent="0.3">
      <c r="C39">
        <v>0</v>
      </c>
      <c r="F39">
        <v>5</v>
      </c>
      <c r="G39">
        <v>7</v>
      </c>
      <c r="H39">
        <v>9</v>
      </c>
      <c r="I39">
        <v>11</v>
      </c>
      <c r="J39">
        <v>13</v>
      </c>
      <c r="K39">
        <v>15</v>
      </c>
      <c r="L39">
        <v>17</v>
      </c>
      <c r="M39">
        <v>19</v>
      </c>
    </row>
    <row r="40" spans="3:13" x14ac:dyDescent="0.3">
      <c r="C40">
        <v>0</v>
      </c>
      <c r="F40">
        <v>5</v>
      </c>
      <c r="G40">
        <v>7</v>
      </c>
      <c r="H40">
        <v>9</v>
      </c>
      <c r="I40">
        <v>11</v>
      </c>
      <c r="J40">
        <v>13</v>
      </c>
      <c r="K40">
        <v>15</v>
      </c>
      <c r="L40">
        <v>17</v>
      </c>
      <c r="M40">
        <v>19</v>
      </c>
    </row>
    <row r="41" spans="3:13" x14ac:dyDescent="0.3">
      <c r="C41">
        <v>0</v>
      </c>
      <c r="F41">
        <v>5</v>
      </c>
      <c r="G41">
        <v>7</v>
      </c>
      <c r="H41">
        <v>9</v>
      </c>
      <c r="I41">
        <v>11</v>
      </c>
      <c r="J41">
        <v>13</v>
      </c>
      <c r="K41">
        <v>15</v>
      </c>
      <c r="L41">
        <v>17</v>
      </c>
      <c r="M41">
        <v>19</v>
      </c>
    </row>
    <row r="42" spans="3:13" x14ac:dyDescent="0.3">
      <c r="C42">
        <v>0</v>
      </c>
      <c r="F42">
        <v>5</v>
      </c>
      <c r="G42">
        <v>7</v>
      </c>
      <c r="H42">
        <v>9</v>
      </c>
      <c r="I42">
        <v>11</v>
      </c>
      <c r="J42">
        <v>13</v>
      </c>
      <c r="K42">
        <v>15</v>
      </c>
      <c r="L42">
        <v>17</v>
      </c>
      <c r="M42">
        <v>19</v>
      </c>
    </row>
    <row r="43" spans="3:13" x14ac:dyDescent="0.3">
      <c r="C43">
        <v>0</v>
      </c>
      <c r="F43">
        <v>5</v>
      </c>
      <c r="G43">
        <v>7</v>
      </c>
      <c r="H43">
        <v>9</v>
      </c>
      <c r="I43">
        <v>11</v>
      </c>
      <c r="J43">
        <v>13</v>
      </c>
      <c r="K43">
        <v>15</v>
      </c>
      <c r="L43">
        <v>17</v>
      </c>
      <c r="M43">
        <v>19</v>
      </c>
    </row>
    <row r="44" spans="3:13" x14ac:dyDescent="0.3">
      <c r="C44">
        <v>0</v>
      </c>
      <c r="F44">
        <v>5</v>
      </c>
      <c r="G44">
        <v>7</v>
      </c>
      <c r="H44">
        <v>9</v>
      </c>
      <c r="I44">
        <v>11</v>
      </c>
      <c r="J44">
        <v>13</v>
      </c>
      <c r="K44">
        <v>15</v>
      </c>
      <c r="L44">
        <v>17</v>
      </c>
      <c r="M44">
        <v>19</v>
      </c>
    </row>
    <row r="45" spans="3:13" x14ac:dyDescent="0.3">
      <c r="C45">
        <v>0</v>
      </c>
      <c r="F45">
        <v>5</v>
      </c>
      <c r="G45">
        <v>7</v>
      </c>
      <c r="H45">
        <v>9</v>
      </c>
      <c r="I45">
        <v>11</v>
      </c>
      <c r="J45">
        <v>13</v>
      </c>
      <c r="K45">
        <v>15</v>
      </c>
      <c r="L45">
        <v>17</v>
      </c>
      <c r="M45">
        <v>19</v>
      </c>
    </row>
    <row r="46" spans="3:13" x14ac:dyDescent="0.3">
      <c r="C46">
        <v>0</v>
      </c>
      <c r="F46">
        <v>5</v>
      </c>
      <c r="G46">
        <v>7</v>
      </c>
      <c r="H46">
        <v>9</v>
      </c>
      <c r="I46">
        <v>11</v>
      </c>
      <c r="J46">
        <v>13</v>
      </c>
      <c r="K46">
        <v>15</v>
      </c>
      <c r="L46">
        <v>17</v>
      </c>
      <c r="M46">
        <v>19</v>
      </c>
    </row>
    <row r="47" spans="3:13" x14ac:dyDescent="0.3">
      <c r="C47">
        <v>0</v>
      </c>
      <c r="F47">
        <v>5</v>
      </c>
      <c r="G47">
        <v>7</v>
      </c>
      <c r="H47">
        <v>9</v>
      </c>
      <c r="I47">
        <v>11</v>
      </c>
      <c r="J47">
        <v>13</v>
      </c>
      <c r="K47">
        <v>15</v>
      </c>
      <c r="L47">
        <v>17</v>
      </c>
      <c r="M47">
        <v>19</v>
      </c>
    </row>
    <row r="48" spans="3:13" x14ac:dyDescent="0.3">
      <c r="C48">
        <v>0</v>
      </c>
      <c r="F48">
        <v>5</v>
      </c>
      <c r="G48">
        <v>7</v>
      </c>
      <c r="H48">
        <v>9</v>
      </c>
      <c r="I48">
        <v>11</v>
      </c>
      <c r="J48">
        <v>13</v>
      </c>
      <c r="K48">
        <v>15</v>
      </c>
      <c r="L48">
        <v>17</v>
      </c>
      <c r="M48">
        <v>19</v>
      </c>
    </row>
    <row r="49" spans="3:13" x14ac:dyDescent="0.3">
      <c r="C49">
        <v>0</v>
      </c>
      <c r="F49">
        <v>5</v>
      </c>
      <c r="G49">
        <v>7</v>
      </c>
      <c r="H49">
        <v>9</v>
      </c>
      <c r="I49">
        <v>11</v>
      </c>
      <c r="J49">
        <v>13</v>
      </c>
      <c r="K49">
        <v>15</v>
      </c>
      <c r="L49">
        <v>17</v>
      </c>
      <c r="M49">
        <v>19</v>
      </c>
    </row>
    <row r="50" spans="3:13" x14ac:dyDescent="0.3">
      <c r="C50">
        <v>0</v>
      </c>
      <c r="F50">
        <v>5</v>
      </c>
      <c r="G50">
        <v>7</v>
      </c>
      <c r="H50">
        <v>9</v>
      </c>
      <c r="I50">
        <v>11</v>
      </c>
      <c r="J50">
        <v>13</v>
      </c>
      <c r="K50">
        <v>15</v>
      </c>
      <c r="L50">
        <v>17</v>
      </c>
      <c r="M50">
        <v>19</v>
      </c>
    </row>
    <row r="51" spans="3:13" x14ac:dyDescent="0.3">
      <c r="C51">
        <v>0</v>
      </c>
      <c r="F51">
        <v>5</v>
      </c>
      <c r="G51">
        <v>7</v>
      </c>
      <c r="H51">
        <v>9</v>
      </c>
      <c r="I51">
        <v>11</v>
      </c>
      <c r="J51">
        <v>13</v>
      </c>
      <c r="K51">
        <v>15</v>
      </c>
      <c r="L51">
        <v>17</v>
      </c>
      <c r="M51">
        <v>19</v>
      </c>
    </row>
    <row r="52" spans="3:13" x14ac:dyDescent="0.3">
      <c r="C52">
        <v>0</v>
      </c>
      <c r="F52">
        <v>5</v>
      </c>
      <c r="G52">
        <v>7</v>
      </c>
      <c r="H52">
        <v>9</v>
      </c>
      <c r="I52">
        <v>11</v>
      </c>
      <c r="J52">
        <v>13</v>
      </c>
      <c r="K52">
        <v>15</v>
      </c>
      <c r="L52">
        <v>17</v>
      </c>
      <c r="M52">
        <v>19</v>
      </c>
    </row>
    <row r="53" spans="3:13" x14ac:dyDescent="0.3">
      <c r="C53">
        <v>0</v>
      </c>
      <c r="F53">
        <v>5</v>
      </c>
      <c r="G53">
        <v>7</v>
      </c>
      <c r="H53">
        <v>9</v>
      </c>
      <c r="I53">
        <v>11</v>
      </c>
      <c r="J53">
        <v>13</v>
      </c>
      <c r="K53">
        <v>15</v>
      </c>
      <c r="L53">
        <v>17</v>
      </c>
      <c r="M53">
        <v>19</v>
      </c>
    </row>
    <row r="54" spans="3:13" x14ac:dyDescent="0.3">
      <c r="C54">
        <v>0</v>
      </c>
      <c r="F54">
        <v>5</v>
      </c>
      <c r="G54">
        <v>7</v>
      </c>
      <c r="H54">
        <v>9</v>
      </c>
      <c r="I54">
        <v>11</v>
      </c>
      <c r="J54">
        <v>13</v>
      </c>
      <c r="K54">
        <v>15</v>
      </c>
      <c r="L54">
        <v>17</v>
      </c>
      <c r="M54">
        <v>19</v>
      </c>
    </row>
    <row r="55" spans="3:13" x14ac:dyDescent="0.3">
      <c r="C55">
        <v>0</v>
      </c>
      <c r="F55">
        <v>5</v>
      </c>
      <c r="G55">
        <v>7</v>
      </c>
      <c r="H55">
        <v>9</v>
      </c>
      <c r="I55">
        <v>11</v>
      </c>
      <c r="J55">
        <v>13</v>
      </c>
      <c r="K55">
        <v>15</v>
      </c>
      <c r="L55">
        <v>17</v>
      </c>
      <c r="M55">
        <v>19</v>
      </c>
    </row>
    <row r="56" spans="3:13" x14ac:dyDescent="0.3">
      <c r="C56">
        <v>0</v>
      </c>
      <c r="F56">
        <v>5</v>
      </c>
      <c r="G56">
        <v>7</v>
      </c>
      <c r="H56">
        <v>9</v>
      </c>
      <c r="I56">
        <v>11</v>
      </c>
      <c r="J56">
        <v>13</v>
      </c>
      <c r="K56">
        <v>15</v>
      </c>
      <c r="L56">
        <v>17</v>
      </c>
      <c r="M56">
        <v>19</v>
      </c>
    </row>
    <row r="57" spans="3:13" x14ac:dyDescent="0.3">
      <c r="C57">
        <v>0</v>
      </c>
      <c r="F57">
        <v>5</v>
      </c>
      <c r="G57">
        <v>7</v>
      </c>
      <c r="H57">
        <v>9</v>
      </c>
      <c r="I57">
        <v>11</v>
      </c>
      <c r="J57">
        <v>13</v>
      </c>
      <c r="K57">
        <v>15</v>
      </c>
      <c r="L57">
        <v>17</v>
      </c>
      <c r="M57">
        <v>19</v>
      </c>
    </row>
    <row r="58" spans="3:13" x14ac:dyDescent="0.3">
      <c r="C58">
        <v>0</v>
      </c>
      <c r="F58">
        <v>5</v>
      </c>
      <c r="G58">
        <v>7</v>
      </c>
      <c r="H58">
        <v>9</v>
      </c>
      <c r="I58">
        <v>11</v>
      </c>
      <c r="J58">
        <v>13</v>
      </c>
      <c r="K58">
        <v>15</v>
      </c>
      <c r="L58">
        <v>17</v>
      </c>
      <c r="M58">
        <v>19</v>
      </c>
    </row>
    <row r="59" spans="3:13" x14ac:dyDescent="0.3">
      <c r="C59">
        <v>0</v>
      </c>
      <c r="F59">
        <v>5</v>
      </c>
      <c r="G59">
        <v>7</v>
      </c>
      <c r="H59">
        <v>9</v>
      </c>
      <c r="I59">
        <v>11</v>
      </c>
      <c r="J59">
        <v>13</v>
      </c>
      <c r="K59">
        <v>15</v>
      </c>
      <c r="L59">
        <v>17</v>
      </c>
      <c r="M59">
        <v>19</v>
      </c>
    </row>
    <row r="60" spans="3:13" x14ac:dyDescent="0.3">
      <c r="C60">
        <v>0</v>
      </c>
      <c r="F60">
        <v>5</v>
      </c>
      <c r="G60">
        <v>7</v>
      </c>
      <c r="H60">
        <v>9</v>
      </c>
      <c r="I60">
        <v>11</v>
      </c>
      <c r="J60">
        <v>13</v>
      </c>
      <c r="K60">
        <v>15</v>
      </c>
      <c r="L60">
        <v>17</v>
      </c>
      <c r="M60">
        <v>19</v>
      </c>
    </row>
    <row r="61" spans="3:13" x14ac:dyDescent="0.3">
      <c r="C61">
        <v>0</v>
      </c>
      <c r="F61">
        <v>5</v>
      </c>
      <c r="G61">
        <v>7</v>
      </c>
      <c r="H61">
        <v>9</v>
      </c>
      <c r="I61">
        <v>11</v>
      </c>
      <c r="J61">
        <v>13</v>
      </c>
      <c r="K61">
        <v>15</v>
      </c>
      <c r="L61">
        <v>17</v>
      </c>
      <c r="M61">
        <v>19</v>
      </c>
    </row>
    <row r="62" spans="3:13" x14ac:dyDescent="0.3">
      <c r="C62">
        <v>3</v>
      </c>
    </row>
    <row r="63" spans="3:13" x14ac:dyDescent="0.3">
      <c r="C63">
        <v>3</v>
      </c>
    </row>
    <row r="64" spans="3:13" x14ac:dyDescent="0.3">
      <c r="C64">
        <v>3</v>
      </c>
    </row>
    <row r="65" spans="3:3" x14ac:dyDescent="0.3">
      <c r="C65">
        <v>3</v>
      </c>
    </row>
    <row r="66" spans="3:3" x14ac:dyDescent="0.3">
      <c r="C66">
        <v>3</v>
      </c>
    </row>
    <row r="67" spans="3:3" x14ac:dyDescent="0.3">
      <c r="C67">
        <v>3</v>
      </c>
    </row>
    <row r="68" spans="3:3" x14ac:dyDescent="0.3">
      <c r="C68">
        <v>3</v>
      </c>
    </row>
    <row r="69" spans="3:3" x14ac:dyDescent="0.3">
      <c r="C69">
        <v>3</v>
      </c>
    </row>
    <row r="70" spans="3:3" x14ac:dyDescent="0.3">
      <c r="C70">
        <v>3</v>
      </c>
    </row>
    <row r="71" spans="3:3" x14ac:dyDescent="0.3">
      <c r="C71">
        <v>3</v>
      </c>
    </row>
    <row r="72" spans="3:3" x14ac:dyDescent="0.3">
      <c r="C72">
        <v>3</v>
      </c>
    </row>
    <row r="73" spans="3:3" x14ac:dyDescent="0.3">
      <c r="C73">
        <v>3</v>
      </c>
    </row>
    <row r="74" spans="3:3" x14ac:dyDescent="0.3">
      <c r="C74">
        <v>3</v>
      </c>
    </row>
    <row r="75" spans="3:3" x14ac:dyDescent="0.3">
      <c r="C75">
        <v>3</v>
      </c>
    </row>
    <row r="76" spans="3:3" x14ac:dyDescent="0.3">
      <c r="C76">
        <v>3</v>
      </c>
    </row>
    <row r="77" spans="3:3" x14ac:dyDescent="0.3">
      <c r="C77">
        <v>3</v>
      </c>
    </row>
    <row r="78" spans="3:3" x14ac:dyDescent="0.3">
      <c r="C78">
        <v>3</v>
      </c>
    </row>
    <row r="79" spans="3:3" x14ac:dyDescent="0.3">
      <c r="C79">
        <v>3</v>
      </c>
    </row>
    <row r="80" spans="3:3" x14ac:dyDescent="0.3">
      <c r="C80">
        <v>3</v>
      </c>
    </row>
    <row r="81" spans="3:3" x14ac:dyDescent="0.3">
      <c r="C81">
        <v>3</v>
      </c>
    </row>
    <row r="82" spans="3:3" x14ac:dyDescent="0.3">
      <c r="C82">
        <v>3</v>
      </c>
    </row>
    <row r="83" spans="3:3" x14ac:dyDescent="0.3">
      <c r="C83">
        <v>3</v>
      </c>
    </row>
    <row r="84" spans="3:3" x14ac:dyDescent="0.3">
      <c r="C84">
        <v>3</v>
      </c>
    </row>
    <row r="85" spans="3:3" x14ac:dyDescent="0.3">
      <c r="C85">
        <v>3</v>
      </c>
    </row>
    <row r="86" spans="3:3" x14ac:dyDescent="0.3">
      <c r="C86">
        <v>3</v>
      </c>
    </row>
    <row r="87" spans="3:3" x14ac:dyDescent="0.3">
      <c r="C87">
        <v>3</v>
      </c>
    </row>
    <row r="88" spans="3:3" x14ac:dyDescent="0.3">
      <c r="C88">
        <v>3</v>
      </c>
    </row>
    <row r="89" spans="3:3" x14ac:dyDescent="0.3">
      <c r="C89">
        <v>5</v>
      </c>
    </row>
    <row r="90" spans="3:3" x14ac:dyDescent="0.3">
      <c r="C90">
        <v>5</v>
      </c>
    </row>
    <row r="91" spans="3:3" x14ac:dyDescent="0.3">
      <c r="C91">
        <v>5</v>
      </c>
    </row>
    <row r="92" spans="3:3" x14ac:dyDescent="0.3">
      <c r="C92">
        <v>5</v>
      </c>
    </row>
    <row r="93" spans="3:3" x14ac:dyDescent="0.3">
      <c r="C93">
        <v>5</v>
      </c>
    </row>
    <row r="94" spans="3:3" x14ac:dyDescent="0.3">
      <c r="C94">
        <v>5</v>
      </c>
    </row>
    <row r="95" spans="3:3" x14ac:dyDescent="0.3">
      <c r="C95">
        <v>5</v>
      </c>
    </row>
    <row r="96" spans="3:3" x14ac:dyDescent="0.3">
      <c r="C96">
        <v>5</v>
      </c>
    </row>
    <row r="97" spans="3:3" x14ac:dyDescent="0.3">
      <c r="C97">
        <v>5</v>
      </c>
    </row>
    <row r="98" spans="3:3" x14ac:dyDescent="0.3">
      <c r="C98">
        <v>5</v>
      </c>
    </row>
    <row r="99" spans="3:3" x14ac:dyDescent="0.3">
      <c r="C99">
        <v>5</v>
      </c>
    </row>
    <row r="100" spans="3:3" x14ac:dyDescent="0.3">
      <c r="C100">
        <v>5</v>
      </c>
    </row>
    <row r="101" spans="3:3" x14ac:dyDescent="0.3">
      <c r="C101">
        <v>5</v>
      </c>
    </row>
    <row r="102" spans="3:3" x14ac:dyDescent="0.3">
      <c r="C102">
        <v>5</v>
      </c>
    </row>
    <row r="103" spans="3:3" x14ac:dyDescent="0.3">
      <c r="C103">
        <v>5</v>
      </c>
    </row>
    <row r="104" spans="3:3" x14ac:dyDescent="0.3">
      <c r="C104">
        <v>5</v>
      </c>
    </row>
    <row r="105" spans="3:3" x14ac:dyDescent="0.3">
      <c r="C105">
        <v>5</v>
      </c>
    </row>
    <row r="106" spans="3:3" x14ac:dyDescent="0.3">
      <c r="C106">
        <v>5</v>
      </c>
    </row>
    <row r="107" spans="3:3" x14ac:dyDescent="0.3">
      <c r="C107">
        <v>5</v>
      </c>
    </row>
    <row r="108" spans="3:3" x14ac:dyDescent="0.3">
      <c r="C108">
        <v>5</v>
      </c>
    </row>
    <row r="109" spans="3:3" x14ac:dyDescent="0.3">
      <c r="C109">
        <v>5</v>
      </c>
    </row>
    <row r="110" spans="3:3" x14ac:dyDescent="0.3">
      <c r="C110">
        <v>5</v>
      </c>
    </row>
    <row r="111" spans="3:3" x14ac:dyDescent="0.3">
      <c r="C111">
        <v>5</v>
      </c>
    </row>
    <row r="112" spans="3:3" x14ac:dyDescent="0.3">
      <c r="C112">
        <v>5</v>
      </c>
    </row>
    <row r="113" spans="3:3" x14ac:dyDescent="0.3">
      <c r="C113">
        <v>5</v>
      </c>
    </row>
    <row r="114" spans="3:3" x14ac:dyDescent="0.3">
      <c r="C114">
        <v>5</v>
      </c>
    </row>
    <row r="115" spans="3:3" x14ac:dyDescent="0.3">
      <c r="C115">
        <v>5</v>
      </c>
    </row>
    <row r="116" spans="3:3" x14ac:dyDescent="0.3">
      <c r="C116">
        <v>7</v>
      </c>
    </row>
    <row r="117" spans="3:3" x14ac:dyDescent="0.3">
      <c r="C117">
        <v>7</v>
      </c>
    </row>
    <row r="118" spans="3:3" x14ac:dyDescent="0.3">
      <c r="C118">
        <v>7</v>
      </c>
    </row>
    <row r="119" spans="3:3" x14ac:dyDescent="0.3">
      <c r="C119">
        <v>7</v>
      </c>
    </row>
    <row r="120" spans="3:3" x14ac:dyDescent="0.3">
      <c r="C120">
        <v>7</v>
      </c>
    </row>
    <row r="121" spans="3:3" x14ac:dyDescent="0.3">
      <c r="C121">
        <v>7</v>
      </c>
    </row>
    <row r="122" spans="3:3" x14ac:dyDescent="0.3">
      <c r="C122">
        <v>7</v>
      </c>
    </row>
    <row r="123" spans="3:3" x14ac:dyDescent="0.3">
      <c r="C123">
        <v>7</v>
      </c>
    </row>
    <row r="124" spans="3:3" x14ac:dyDescent="0.3">
      <c r="C124">
        <v>7</v>
      </c>
    </row>
    <row r="125" spans="3:3" x14ac:dyDescent="0.3">
      <c r="C125">
        <v>7</v>
      </c>
    </row>
    <row r="126" spans="3:3" x14ac:dyDescent="0.3">
      <c r="C126">
        <v>7</v>
      </c>
    </row>
    <row r="127" spans="3:3" x14ac:dyDescent="0.3">
      <c r="C127">
        <v>7</v>
      </c>
    </row>
    <row r="128" spans="3:3" x14ac:dyDescent="0.3">
      <c r="C128">
        <v>7</v>
      </c>
    </row>
    <row r="129" spans="3:3" x14ac:dyDescent="0.3">
      <c r="C129">
        <v>7</v>
      </c>
    </row>
    <row r="130" spans="3:3" x14ac:dyDescent="0.3">
      <c r="C130">
        <v>7</v>
      </c>
    </row>
    <row r="131" spans="3:3" x14ac:dyDescent="0.3">
      <c r="C131">
        <v>7</v>
      </c>
    </row>
    <row r="132" spans="3:3" x14ac:dyDescent="0.3">
      <c r="C132">
        <v>7</v>
      </c>
    </row>
    <row r="133" spans="3:3" x14ac:dyDescent="0.3">
      <c r="C133">
        <v>7</v>
      </c>
    </row>
    <row r="134" spans="3:3" x14ac:dyDescent="0.3">
      <c r="C134">
        <v>7</v>
      </c>
    </row>
    <row r="135" spans="3:3" x14ac:dyDescent="0.3">
      <c r="C135">
        <v>7</v>
      </c>
    </row>
    <row r="136" spans="3:3" x14ac:dyDescent="0.3">
      <c r="C136">
        <v>7</v>
      </c>
    </row>
    <row r="137" spans="3:3" x14ac:dyDescent="0.3">
      <c r="C137">
        <v>7</v>
      </c>
    </row>
    <row r="138" spans="3:3" x14ac:dyDescent="0.3">
      <c r="C138">
        <v>7</v>
      </c>
    </row>
    <row r="139" spans="3:3" x14ac:dyDescent="0.3">
      <c r="C139">
        <v>7</v>
      </c>
    </row>
    <row r="140" spans="3:3" x14ac:dyDescent="0.3">
      <c r="C140">
        <v>7</v>
      </c>
    </row>
    <row r="141" spans="3:3" x14ac:dyDescent="0.3">
      <c r="C141">
        <v>7</v>
      </c>
    </row>
    <row r="142" spans="3:3" x14ac:dyDescent="0.3">
      <c r="C142">
        <v>7</v>
      </c>
    </row>
    <row r="143" spans="3:3" x14ac:dyDescent="0.3">
      <c r="C143">
        <v>9</v>
      </c>
    </row>
    <row r="144" spans="3:3" x14ac:dyDescent="0.3">
      <c r="C144">
        <v>9</v>
      </c>
    </row>
    <row r="145" spans="3:3" x14ac:dyDescent="0.3">
      <c r="C145">
        <v>9</v>
      </c>
    </row>
    <row r="146" spans="3:3" x14ac:dyDescent="0.3">
      <c r="C146">
        <v>9</v>
      </c>
    </row>
    <row r="147" spans="3:3" x14ac:dyDescent="0.3">
      <c r="C147">
        <v>9</v>
      </c>
    </row>
    <row r="148" spans="3:3" x14ac:dyDescent="0.3">
      <c r="C148">
        <v>9</v>
      </c>
    </row>
    <row r="149" spans="3:3" x14ac:dyDescent="0.3">
      <c r="C149">
        <v>9</v>
      </c>
    </row>
    <row r="150" spans="3:3" x14ac:dyDescent="0.3">
      <c r="C150">
        <v>9</v>
      </c>
    </row>
    <row r="151" spans="3:3" x14ac:dyDescent="0.3">
      <c r="C151">
        <v>9</v>
      </c>
    </row>
    <row r="152" spans="3:3" x14ac:dyDescent="0.3">
      <c r="C152">
        <v>9</v>
      </c>
    </row>
    <row r="153" spans="3:3" x14ac:dyDescent="0.3">
      <c r="C153">
        <v>9</v>
      </c>
    </row>
    <row r="154" spans="3:3" x14ac:dyDescent="0.3">
      <c r="C154">
        <v>9</v>
      </c>
    </row>
    <row r="155" spans="3:3" x14ac:dyDescent="0.3">
      <c r="C155">
        <v>9</v>
      </c>
    </row>
    <row r="156" spans="3:3" x14ac:dyDescent="0.3">
      <c r="C156">
        <v>9</v>
      </c>
    </row>
    <row r="157" spans="3:3" x14ac:dyDescent="0.3">
      <c r="C157">
        <v>9</v>
      </c>
    </row>
    <row r="158" spans="3:3" x14ac:dyDescent="0.3">
      <c r="C158">
        <v>9</v>
      </c>
    </row>
    <row r="159" spans="3:3" x14ac:dyDescent="0.3">
      <c r="C159">
        <v>9</v>
      </c>
    </row>
    <row r="160" spans="3:3" x14ac:dyDescent="0.3">
      <c r="C160">
        <v>9</v>
      </c>
    </row>
    <row r="161" spans="3:3" x14ac:dyDescent="0.3">
      <c r="C161">
        <v>9</v>
      </c>
    </row>
    <row r="162" spans="3:3" x14ac:dyDescent="0.3">
      <c r="C162">
        <v>9</v>
      </c>
    </row>
    <row r="163" spans="3:3" x14ac:dyDescent="0.3">
      <c r="C163">
        <v>9</v>
      </c>
    </row>
    <row r="164" spans="3:3" x14ac:dyDescent="0.3">
      <c r="C164">
        <v>9</v>
      </c>
    </row>
    <row r="165" spans="3:3" x14ac:dyDescent="0.3">
      <c r="C165">
        <v>9</v>
      </c>
    </row>
    <row r="166" spans="3:3" x14ac:dyDescent="0.3">
      <c r="C166">
        <v>9</v>
      </c>
    </row>
    <row r="167" spans="3:3" x14ac:dyDescent="0.3">
      <c r="C167">
        <v>9</v>
      </c>
    </row>
    <row r="168" spans="3:3" x14ac:dyDescent="0.3">
      <c r="C168">
        <v>9</v>
      </c>
    </row>
    <row r="169" spans="3:3" x14ac:dyDescent="0.3">
      <c r="C169">
        <v>9</v>
      </c>
    </row>
    <row r="170" spans="3:3" x14ac:dyDescent="0.3">
      <c r="C170">
        <v>11</v>
      </c>
    </row>
    <row r="171" spans="3:3" x14ac:dyDescent="0.3">
      <c r="C171">
        <v>11</v>
      </c>
    </row>
    <row r="172" spans="3:3" x14ac:dyDescent="0.3">
      <c r="C172">
        <v>11</v>
      </c>
    </row>
    <row r="173" spans="3:3" x14ac:dyDescent="0.3">
      <c r="C173">
        <v>11</v>
      </c>
    </row>
    <row r="174" spans="3:3" x14ac:dyDescent="0.3">
      <c r="C174">
        <v>11</v>
      </c>
    </row>
    <row r="175" spans="3:3" x14ac:dyDescent="0.3">
      <c r="C175">
        <v>11</v>
      </c>
    </row>
    <row r="176" spans="3:3" x14ac:dyDescent="0.3">
      <c r="C176">
        <v>11</v>
      </c>
    </row>
    <row r="177" spans="3:3" x14ac:dyDescent="0.3">
      <c r="C177">
        <v>11</v>
      </c>
    </row>
    <row r="178" spans="3:3" x14ac:dyDescent="0.3">
      <c r="C178">
        <v>11</v>
      </c>
    </row>
    <row r="179" spans="3:3" x14ac:dyDescent="0.3">
      <c r="C179">
        <v>11</v>
      </c>
    </row>
    <row r="180" spans="3:3" x14ac:dyDescent="0.3">
      <c r="C180">
        <v>11</v>
      </c>
    </row>
    <row r="181" spans="3:3" x14ac:dyDescent="0.3">
      <c r="C181">
        <v>11</v>
      </c>
    </row>
    <row r="182" spans="3:3" x14ac:dyDescent="0.3">
      <c r="C182">
        <v>11</v>
      </c>
    </row>
    <row r="183" spans="3:3" x14ac:dyDescent="0.3">
      <c r="C183">
        <v>11</v>
      </c>
    </row>
    <row r="184" spans="3:3" x14ac:dyDescent="0.3">
      <c r="C184">
        <v>11</v>
      </c>
    </row>
    <row r="185" spans="3:3" x14ac:dyDescent="0.3">
      <c r="C185">
        <v>11</v>
      </c>
    </row>
    <row r="186" spans="3:3" x14ac:dyDescent="0.3">
      <c r="C186">
        <v>11</v>
      </c>
    </row>
    <row r="187" spans="3:3" x14ac:dyDescent="0.3">
      <c r="C187">
        <v>11</v>
      </c>
    </row>
    <row r="188" spans="3:3" x14ac:dyDescent="0.3">
      <c r="C188">
        <v>11</v>
      </c>
    </row>
    <row r="189" spans="3:3" x14ac:dyDescent="0.3">
      <c r="C189">
        <v>11</v>
      </c>
    </row>
    <row r="190" spans="3:3" x14ac:dyDescent="0.3">
      <c r="C190">
        <v>11</v>
      </c>
    </row>
    <row r="191" spans="3:3" x14ac:dyDescent="0.3">
      <c r="C191">
        <v>11</v>
      </c>
    </row>
    <row r="192" spans="3:3" x14ac:dyDescent="0.3">
      <c r="C192">
        <v>11</v>
      </c>
    </row>
    <row r="193" spans="3:3" x14ac:dyDescent="0.3">
      <c r="C193">
        <v>11</v>
      </c>
    </row>
    <row r="194" spans="3:3" x14ac:dyDescent="0.3">
      <c r="C194">
        <v>11</v>
      </c>
    </row>
    <row r="195" spans="3:3" x14ac:dyDescent="0.3">
      <c r="C195">
        <v>11</v>
      </c>
    </row>
    <row r="196" spans="3:3" x14ac:dyDescent="0.3">
      <c r="C196">
        <v>11</v>
      </c>
    </row>
    <row r="197" spans="3:3" x14ac:dyDescent="0.3">
      <c r="C197">
        <v>13</v>
      </c>
    </row>
    <row r="198" spans="3:3" x14ac:dyDescent="0.3">
      <c r="C198">
        <v>13</v>
      </c>
    </row>
    <row r="199" spans="3:3" x14ac:dyDescent="0.3">
      <c r="C199">
        <v>13</v>
      </c>
    </row>
    <row r="200" spans="3:3" x14ac:dyDescent="0.3">
      <c r="C200">
        <v>13</v>
      </c>
    </row>
    <row r="201" spans="3:3" x14ac:dyDescent="0.3">
      <c r="C201">
        <v>13</v>
      </c>
    </row>
    <row r="202" spans="3:3" x14ac:dyDescent="0.3">
      <c r="C202">
        <v>13</v>
      </c>
    </row>
    <row r="203" spans="3:3" x14ac:dyDescent="0.3">
      <c r="C203">
        <v>13</v>
      </c>
    </row>
    <row r="204" spans="3:3" x14ac:dyDescent="0.3">
      <c r="C204">
        <v>13</v>
      </c>
    </row>
    <row r="205" spans="3:3" x14ac:dyDescent="0.3">
      <c r="C205">
        <v>13</v>
      </c>
    </row>
    <row r="206" spans="3:3" x14ac:dyDescent="0.3">
      <c r="C206">
        <v>13</v>
      </c>
    </row>
    <row r="207" spans="3:3" x14ac:dyDescent="0.3">
      <c r="C207">
        <v>13</v>
      </c>
    </row>
    <row r="208" spans="3:3" x14ac:dyDescent="0.3">
      <c r="C208">
        <v>13</v>
      </c>
    </row>
    <row r="209" spans="3:3" x14ac:dyDescent="0.3">
      <c r="C209">
        <v>13</v>
      </c>
    </row>
    <row r="210" spans="3:3" x14ac:dyDescent="0.3">
      <c r="C210">
        <v>13</v>
      </c>
    </row>
    <row r="211" spans="3:3" x14ac:dyDescent="0.3">
      <c r="C211">
        <v>13</v>
      </c>
    </row>
    <row r="212" spans="3:3" x14ac:dyDescent="0.3">
      <c r="C212">
        <v>13</v>
      </c>
    </row>
    <row r="213" spans="3:3" x14ac:dyDescent="0.3">
      <c r="C213">
        <v>13</v>
      </c>
    </row>
    <row r="214" spans="3:3" x14ac:dyDescent="0.3">
      <c r="C214">
        <v>13</v>
      </c>
    </row>
    <row r="215" spans="3:3" x14ac:dyDescent="0.3">
      <c r="C215">
        <v>13</v>
      </c>
    </row>
    <row r="216" spans="3:3" x14ac:dyDescent="0.3">
      <c r="C216">
        <v>13</v>
      </c>
    </row>
    <row r="217" spans="3:3" x14ac:dyDescent="0.3">
      <c r="C217">
        <v>13</v>
      </c>
    </row>
    <row r="218" spans="3:3" x14ac:dyDescent="0.3">
      <c r="C218">
        <v>13</v>
      </c>
    </row>
    <row r="219" spans="3:3" x14ac:dyDescent="0.3">
      <c r="C219">
        <v>13</v>
      </c>
    </row>
    <row r="220" spans="3:3" x14ac:dyDescent="0.3">
      <c r="C220">
        <v>13</v>
      </c>
    </row>
    <row r="221" spans="3:3" x14ac:dyDescent="0.3">
      <c r="C221">
        <v>13</v>
      </c>
    </row>
    <row r="222" spans="3:3" x14ac:dyDescent="0.3">
      <c r="C222">
        <v>13</v>
      </c>
    </row>
    <row r="223" spans="3:3" x14ac:dyDescent="0.3">
      <c r="C223">
        <v>13</v>
      </c>
    </row>
    <row r="224" spans="3:3" x14ac:dyDescent="0.3">
      <c r="C224">
        <v>15</v>
      </c>
    </row>
    <row r="225" spans="3:3" x14ac:dyDescent="0.3">
      <c r="C225">
        <v>15</v>
      </c>
    </row>
    <row r="226" spans="3:3" x14ac:dyDescent="0.3">
      <c r="C226">
        <v>15</v>
      </c>
    </row>
    <row r="227" spans="3:3" x14ac:dyDescent="0.3">
      <c r="C227">
        <v>15</v>
      </c>
    </row>
    <row r="228" spans="3:3" x14ac:dyDescent="0.3">
      <c r="C228">
        <v>15</v>
      </c>
    </row>
    <row r="229" spans="3:3" x14ac:dyDescent="0.3">
      <c r="C229">
        <v>15</v>
      </c>
    </row>
    <row r="230" spans="3:3" x14ac:dyDescent="0.3">
      <c r="C230">
        <v>15</v>
      </c>
    </row>
    <row r="231" spans="3:3" x14ac:dyDescent="0.3">
      <c r="C231">
        <v>15</v>
      </c>
    </row>
    <row r="232" spans="3:3" x14ac:dyDescent="0.3">
      <c r="C232">
        <v>15</v>
      </c>
    </row>
    <row r="233" spans="3:3" x14ac:dyDescent="0.3">
      <c r="C233">
        <v>15</v>
      </c>
    </row>
    <row r="234" spans="3:3" x14ac:dyDescent="0.3">
      <c r="C234">
        <v>15</v>
      </c>
    </row>
    <row r="235" spans="3:3" x14ac:dyDescent="0.3">
      <c r="C235">
        <v>15</v>
      </c>
    </row>
    <row r="236" spans="3:3" x14ac:dyDescent="0.3">
      <c r="C236">
        <v>15</v>
      </c>
    </row>
    <row r="237" spans="3:3" x14ac:dyDescent="0.3">
      <c r="C237">
        <v>15</v>
      </c>
    </row>
    <row r="238" spans="3:3" x14ac:dyDescent="0.3">
      <c r="C238">
        <v>15</v>
      </c>
    </row>
    <row r="239" spans="3:3" x14ac:dyDescent="0.3">
      <c r="C239">
        <v>15</v>
      </c>
    </row>
    <row r="240" spans="3:3" x14ac:dyDescent="0.3">
      <c r="C240">
        <v>15</v>
      </c>
    </row>
    <row r="241" spans="3:3" x14ac:dyDescent="0.3">
      <c r="C241">
        <v>15</v>
      </c>
    </row>
    <row r="242" spans="3:3" x14ac:dyDescent="0.3">
      <c r="C242">
        <v>15</v>
      </c>
    </row>
    <row r="243" spans="3:3" x14ac:dyDescent="0.3">
      <c r="C243">
        <v>15</v>
      </c>
    </row>
    <row r="244" spans="3:3" x14ac:dyDescent="0.3">
      <c r="C244">
        <v>15</v>
      </c>
    </row>
    <row r="245" spans="3:3" x14ac:dyDescent="0.3">
      <c r="C245">
        <v>15</v>
      </c>
    </row>
    <row r="246" spans="3:3" x14ac:dyDescent="0.3">
      <c r="C246">
        <v>15</v>
      </c>
    </row>
    <row r="247" spans="3:3" x14ac:dyDescent="0.3">
      <c r="C247">
        <v>15</v>
      </c>
    </row>
    <row r="248" spans="3:3" x14ac:dyDescent="0.3">
      <c r="C248">
        <v>15</v>
      </c>
    </row>
    <row r="249" spans="3:3" x14ac:dyDescent="0.3">
      <c r="C249">
        <v>15</v>
      </c>
    </row>
    <row r="250" spans="3:3" x14ac:dyDescent="0.3">
      <c r="C250">
        <v>15</v>
      </c>
    </row>
    <row r="251" spans="3:3" x14ac:dyDescent="0.3">
      <c r="C251">
        <v>17</v>
      </c>
    </row>
    <row r="252" spans="3:3" x14ac:dyDescent="0.3">
      <c r="C252">
        <v>17</v>
      </c>
    </row>
    <row r="253" spans="3:3" x14ac:dyDescent="0.3">
      <c r="C253">
        <v>17</v>
      </c>
    </row>
    <row r="254" spans="3:3" x14ac:dyDescent="0.3">
      <c r="C254">
        <v>17</v>
      </c>
    </row>
    <row r="255" spans="3:3" x14ac:dyDescent="0.3">
      <c r="C255">
        <v>17</v>
      </c>
    </row>
    <row r="256" spans="3:3" x14ac:dyDescent="0.3">
      <c r="C256">
        <v>17</v>
      </c>
    </row>
    <row r="257" spans="3:3" x14ac:dyDescent="0.3">
      <c r="C257">
        <v>17</v>
      </c>
    </row>
    <row r="258" spans="3:3" x14ac:dyDescent="0.3">
      <c r="C258">
        <v>17</v>
      </c>
    </row>
    <row r="259" spans="3:3" x14ac:dyDescent="0.3">
      <c r="C259">
        <v>17</v>
      </c>
    </row>
    <row r="260" spans="3:3" x14ac:dyDescent="0.3">
      <c r="C260">
        <v>17</v>
      </c>
    </row>
    <row r="261" spans="3:3" x14ac:dyDescent="0.3">
      <c r="C261">
        <v>17</v>
      </c>
    </row>
    <row r="262" spans="3:3" x14ac:dyDescent="0.3">
      <c r="C262">
        <v>17</v>
      </c>
    </row>
    <row r="263" spans="3:3" x14ac:dyDescent="0.3">
      <c r="C263">
        <v>17</v>
      </c>
    </row>
    <row r="264" spans="3:3" x14ac:dyDescent="0.3">
      <c r="C264">
        <v>17</v>
      </c>
    </row>
    <row r="265" spans="3:3" x14ac:dyDescent="0.3">
      <c r="C265">
        <v>17</v>
      </c>
    </row>
    <row r="266" spans="3:3" x14ac:dyDescent="0.3">
      <c r="C266">
        <v>17</v>
      </c>
    </row>
    <row r="267" spans="3:3" x14ac:dyDescent="0.3">
      <c r="C267">
        <v>17</v>
      </c>
    </row>
    <row r="268" spans="3:3" x14ac:dyDescent="0.3">
      <c r="C268">
        <v>17</v>
      </c>
    </row>
    <row r="269" spans="3:3" x14ac:dyDescent="0.3">
      <c r="C269">
        <v>17</v>
      </c>
    </row>
    <row r="270" spans="3:3" x14ac:dyDescent="0.3">
      <c r="C270">
        <v>17</v>
      </c>
    </row>
    <row r="271" spans="3:3" x14ac:dyDescent="0.3">
      <c r="C271">
        <v>17</v>
      </c>
    </row>
    <row r="272" spans="3:3" x14ac:dyDescent="0.3">
      <c r="C272">
        <v>17</v>
      </c>
    </row>
    <row r="273" spans="3:3" x14ac:dyDescent="0.3">
      <c r="C273">
        <v>17</v>
      </c>
    </row>
    <row r="274" spans="3:3" x14ac:dyDescent="0.3">
      <c r="C274">
        <v>17</v>
      </c>
    </row>
    <row r="275" spans="3:3" x14ac:dyDescent="0.3">
      <c r="C275">
        <v>17</v>
      </c>
    </row>
    <row r="276" spans="3:3" x14ac:dyDescent="0.3">
      <c r="C276">
        <v>17</v>
      </c>
    </row>
    <row r="277" spans="3:3" x14ac:dyDescent="0.3">
      <c r="C277">
        <v>17</v>
      </c>
    </row>
    <row r="278" spans="3:3" x14ac:dyDescent="0.3">
      <c r="C278">
        <v>19</v>
      </c>
    </row>
    <row r="279" spans="3:3" x14ac:dyDescent="0.3">
      <c r="C279">
        <v>19</v>
      </c>
    </row>
    <row r="280" spans="3:3" x14ac:dyDescent="0.3">
      <c r="C280">
        <v>19</v>
      </c>
    </row>
    <row r="281" spans="3:3" x14ac:dyDescent="0.3">
      <c r="C281">
        <v>19</v>
      </c>
    </row>
    <row r="282" spans="3:3" x14ac:dyDescent="0.3">
      <c r="C282">
        <v>19</v>
      </c>
    </row>
    <row r="283" spans="3:3" x14ac:dyDescent="0.3">
      <c r="C283">
        <v>19</v>
      </c>
    </row>
    <row r="284" spans="3:3" x14ac:dyDescent="0.3">
      <c r="C284">
        <v>19</v>
      </c>
    </row>
    <row r="285" spans="3:3" x14ac:dyDescent="0.3">
      <c r="C285">
        <v>19</v>
      </c>
    </row>
    <row r="286" spans="3:3" x14ac:dyDescent="0.3">
      <c r="C286">
        <v>19</v>
      </c>
    </row>
    <row r="287" spans="3:3" x14ac:dyDescent="0.3">
      <c r="C287">
        <v>19</v>
      </c>
    </row>
    <row r="288" spans="3:3" x14ac:dyDescent="0.3">
      <c r="C288">
        <v>19</v>
      </c>
    </row>
    <row r="289" spans="3:3" x14ac:dyDescent="0.3">
      <c r="C289">
        <v>19</v>
      </c>
    </row>
    <row r="290" spans="3:3" x14ac:dyDescent="0.3">
      <c r="C290">
        <v>19</v>
      </c>
    </row>
    <row r="291" spans="3:3" x14ac:dyDescent="0.3">
      <c r="C291">
        <v>19</v>
      </c>
    </row>
    <row r="292" spans="3:3" x14ac:dyDescent="0.3">
      <c r="C292">
        <v>19</v>
      </c>
    </row>
    <row r="293" spans="3:3" x14ac:dyDescent="0.3">
      <c r="C293">
        <v>19</v>
      </c>
    </row>
    <row r="294" spans="3:3" x14ac:dyDescent="0.3">
      <c r="C294">
        <v>19</v>
      </c>
    </row>
    <row r="295" spans="3:3" x14ac:dyDescent="0.3">
      <c r="C295">
        <v>19</v>
      </c>
    </row>
    <row r="296" spans="3:3" x14ac:dyDescent="0.3">
      <c r="C296">
        <v>19</v>
      </c>
    </row>
    <row r="297" spans="3:3" x14ac:dyDescent="0.3">
      <c r="C297">
        <v>19</v>
      </c>
    </row>
    <row r="298" spans="3:3" x14ac:dyDescent="0.3">
      <c r="C298">
        <v>19</v>
      </c>
    </row>
    <row r="299" spans="3:3" x14ac:dyDescent="0.3">
      <c r="C299">
        <v>19</v>
      </c>
    </row>
    <row r="300" spans="3:3" x14ac:dyDescent="0.3">
      <c r="C300">
        <v>19</v>
      </c>
    </row>
    <row r="301" spans="3:3" x14ac:dyDescent="0.3">
      <c r="C301">
        <v>19</v>
      </c>
    </row>
    <row r="302" spans="3:3" x14ac:dyDescent="0.3">
      <c r="C302">
        <v>19</v>
      </c>
    </row>
    <row r="303" spans="3:3" x14ac:dyDescent="0.3">
      <c r="C303">
        <v>19</v>
      </c>
    </row>
    <row r="304" spans="3:3" x14ac:dyDescent="0.3">
      <c r="C304">
        <v>19</v>
      </c>
    </row>
  </sheetData>
  <mergeCells count="48">
    <mergeCell ref="AT1:AT3"/>
    <mergeCell ref="AU1:AU3"/>
    <mergeCell ref="AL1:AN1"/>
    <mergeCell ref="AL2:AN2"/>
    <mergeCell ref="AQ1:AS1"/>
    <mergeCell ref="AQ2:AS2"/>
    <mergeCell ref="AO1:AO3"/>
    <mergeCell ref="D1:F1"/>
    <mergeCell ref="D2:F2"/>
    <mergeCell ref="A4:A6"/>
    <mergeCell ref="B4:B6"/>
    <mergeCell ref="A13:A15"/>
    <mergeCell ref="B13:B15"/>
    <mergeCell ref="A1:A3"/>
    <mergeCell ref="B1:B3"/>
    <mergeCell ref="C1:C3"/>
    <mergeCell ref="A25:A27"/>
    <mergeCell ref="B25:B27"/>
    <mergeCell ref="A28:A30"/>
    <mergeCell ref="B28:B30"/>
    <mergeCell ref="G1:I1"/>
    <mergeCell ref="G2:I2"/>
    <mergeCell ref="A16:A18"/>
    <mergeCell ref="B16:B18"/>
    <mergeCell ref="A19:A21"/>
    <mergeCell ref="B19:B21"/>
    <mergeCell ref="A22:A24"/>
    <mergeCell ref="B22:B24"/>
    <mergeCell ref="A7:A9"/>
    <mergeCell ref="B7:B9"/>
    <mergeCell ref="A10:A12"/>
    <mergeCell ref="B10:B12"/>
    <mergeCell ref="J1:L1"/>
    <mergeCell ref="J2:L2"/>
    <mergeCell ref="M1:O1"/>
    <mergeCell ref="M2:O2"/>
    <mergeCell ref="P1:R1"/>
    <mergeCell ref="P2:R2"/>
    <mergeCell ref="AB1:AD1"/>
    <mergeCell ref="AB2:AD2"/>
    <mergeCell ref="AE1:AG1"/>
    <mergeCell ref="AE2:AG2"/>
    <mergeCell ref="S1:U1"/>
    <mergeCell ref="S2:U2"/>
    <mergeCell ref="V1:X1"/>
    <mergeCell ref="V2:X2"/>
    <mergeCell ref="Y1:AA1"/>
    <mergeCell ref="Y2:AA2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BA7B3-47C0-47F4-832D-E958EC0632BC}">
  <dimension ref="A1:Z52"/>
  <sheetViews>
    <sheetView topLeftCell="A7" zoomScale="47" zoomScaleNormal="100" workbookViewId="0">
      <selection activeCell="O1" sqref="O1:V8"/>
    </sheetView>
  </sheetViews>
  <sheetFormatPr defaultRowHeight="15.6" x14ac:dyDescent="0.3"/>
  <cols>
    <col min="1" max="1" width="25" bestFit="1" customWidth="1"/>
    <col min="2" max="2" width="3.33203125" bestFit="1" customWidth="1"/>
    <col min="3" max="3" width="7.33203125" bestFit="1" customWidth="1"/>
    <col min="4" max="4" width="9.33203125" style="57" bestFit="1" customWidth="1"/>
    <col min="8" max="8" width="12" style="96" bestFit="1" customWidth="1"/>
    <col min="9" max="9" width="7.33203125" style="97" bestFit="1" customWidth="1"/>
    <col min="10" max="10" width="11.44140625" style="97" bestFit="1" customWidth="1"/>
    <col min="11" max="11" width="9.109375" style="97" customWidth="1"/>
    <col min="12" max="12" width="11.5546875" style="97" bestFit="1" customWidth="1"/>
    <col min="13" max="13" width="7.44140625" style="97" bestFit="1" customWidth="1"/>
    <col min="14" max="15" width="7.33203125" bestFit="1" customWidth="1"/>
    <col min="16" max="16" width="7.44140625" bestFit="1" customWidth="1"/>
    <col min="17" max="17" width="8.21875" bestFit="1" customWidth="1"/>
    <col min="18" max="18" width="7.44140625" bestFit="1" customWidth="1"/>
    <col min="19" max="20" width="7.44140625" customWidth="1"/>
    <col min="21" max="21" width="11.5546875" bestFit="1" customWidth="1"/>
    <col min="22" max="22" width="6.33203125" bestFit="1" customWidth="1"/>
    <col min="23" max="26" width="7.33203125" bestFit="1" customWidth="1"/>
  </cols>
  <sheetData>
    <row r="1" spans="1:22" ht="14.4" customHeight="1" x14ac:dyDescent="0.3">
      <c r="A1" t="s">
        <v>226</v>
      </c>
      <c r="H1" s="295" t="s">
        <v>227</v>
      </c>
      <c r="I1" s="295" t="s">
        <v>228</v>
      </c>
      <c r="J1" s="295" t="s">
        <v>241</v>
      </c>
      <c r="K1" s="295"/>
      <c r="L1" s="295"/>
      <c r="M1" s="295" t="s">
        <v>245</v>
      </c>
      <c r="O1" s="295" t="s">
        <v>227</v>
      </c>
      <c r="P1" s="295" t="s">
        <v>228</v>
      </c>
      <c r="Q1" s="295" t="s">
        <v>241</v>
      </c>
      <c r="R1" s="295"/>
      <c r="S1" s="295"/>
      <c r="T1" s="295"/>
      <c r="U1" s="295"/>
      <c r="V1" s="295" t="s">
        <v>245</v>
      </c>
    </row>
    <row r="2" spans="1:22" ht="46.8" x14ac:dyDescent="0.3">
      <c r="A2" t="s">
        <v>227</v>
      </c>
      <c r="B2" t="s">
        <v>228</v>
      </c>
      <c r="C2" t="s">
        <v>229</v>
      </c>
      <c r="D2" s="57" t="s">
        <v>230</v>
      </c>
      <c r="H2" s="325"/>
      <c r="I2" s="325"/>
      <c r="J2" s="85" t="s">
        <v>242</v>
      </c>
      <c r="K2" s="85" t="s">
        <v>243</v>
      </c>
      <c r="L2" s="85" t="s">
        <v>244</v>
      </c>
      <c r="M2" s="325"/>
      <c r="O2" s="325"/>
      <c r="P2" s="325"/>
      <c r="Q2" s="85" t="s">
        <v>289</v>
      </c>
      <c r="R2" s="85" t="s">
        <v>290</v>
      </c>
      <c r="S2" s="85" t="s">
        <v>291</v>
      </c>
      <c r="T2" s="85" t="s">
        <v>297</v>
      </c>
      <c r="U2" s="85" t="s">
        <v>298</v>
      </c>
      <c r="V2" s="325"/>
    </row>
    <row r="3" spans="1:22" ht="31.2" x14ac:dyDescent="0.3">
      <c r="A3" t="s">
        <v>231</v>
      </c>
      <c r="B3">
        <v>2</v>
      </c>
      <c r="C3" s="79">
        <v>115.18918918918911</v>
      </c>
      <c r="D3" s="80">
        <f>_xlfn.F.INV.RT(0.05,2,18)</f>
        <v>3.5545571456617879</v>
      </c>
      <c r="H3" s="83" t="s">
        <v>231</v>
      </c>
      <c r="I3" s="86">
        <v>2</v>
      </c>
      <c r="J3" s="87">
        <v>115.18918918918911</v>
      </c>
      <c r="K3" s="87">
        <v>1.7649689623148743</v>
      </c>
      <c r="L3" s="87">
        <v>43.604411498194722</v>
      </c>
      <c r="M3" s="88">
        <f>_xlfn.F.INV.RT(0.05,2,18)</f>
        <v>3.5545571456617879</v>
      </c>
      <c r="O3" s="83" t="s">
        <v>231</v>
      </c>
      <c r="P3" s="86">
        <v>2</v>
      </c>
      <c r="Q3" s="87">
        <v>115.18918918918911</v>
      </c>
      <c r="R3" s="87">
        <v>1.7649689623148743</v>
      </c>
      <c r="S3" s="87"/>
      <c r="T3" s="87"/>
      <c r="U3" s="87">
        <v>43.604411498194722</v>
      </c>
      <c r="V3" s="88">
        <f>_xlfn.F.INV.RT(0.05,2,18)</f>
        <v>3.5545571456617879</v>
      </c>
    </row>
    <row r="4" spans="1:22" ht="31.2" x14ac:dyDescent="0.3">
      <c r="A4" t="s">
        <v>232</v>
      </c>
      <c r="B4">
        <v>2</v>
      </c>
      <c r="C4" s="79">
        <v>14.527027027027019</v>
      </c>
      <c r="D4" s="80">
        <f>_xlfn.F.INV.RT(0.05,2,18)</f>
        <v>3.5545571456617879</v>
      </c>
      <c r="H4" s="89" t="s">
        <v>232</v>
      </c>
      <c r="I4" s="90">
        <v>2</v>
      </c>
      <c r="J4" s="91">
        <v>14.527027027027019</v>
      </c>
      <c r="K4" s="91">
        <v>0.62</v>
      </c>
      <c r="L4" s="91">
        <v>28.044512000000001</v>
      </c>
      <c r="M4" s="92">
        <f>_xlfn.F.INV.RT(0.05,2,18)</f>
        <v>3.5545571456617879</v>
      </c>
      <c r="O4" s="89" t="s">
        <v>232</v>
      </c>
      <c r="P4" s="90">
        <v>2</v>
      </c>
      <c r="Q4" s="91">
        <v>14.527027027027019</v>
      </c>
      <c r="R4" s="91">
        <v>0.62</v>
      </c>
      <c r="S4" s="91"/>
      <c r="T4" s="91"/>
      <c r="U4" s="91">
        <v>28.044512000000001</v>
      </c>
      <c r="V4" s="92">
        <f>_xlfn.F.INV.RT(0.05,2,18)</f>
        <v>3.5545571456617879</v>
      </c>
    </row>
    <row r="5" spans="1:22" ht="62.4" x14ac:dyDescent="0.3">
      <c r="A5" t="s">
        <v>233</v>
      </c>
      <c r="B5">
        <v>4</v>
      </c>
      <c r="C5" s="79">
        <v>12.195945945945946</v>
      </c>
      <c r="D5" s="80">
        <f>_xlfn.F.INV.RT(0.05,4,18)</f>
        <v>2.9277441728071834</v>
      </c>
      <c r="H5" s="89" t="s">
        <v>250</v>
      </c>
      <c r="I5" s="90">
        <v>4</v>
      </c>
      <c r="J5" s="91">
        <v>12.195945945945946</v>
      </c>
      <c r="K5" s="91">
        <v>0.49386600000000003</v>
      </c>
      <c r="L5" s="91">
        <v>6.2060000000000004</v>
      </c>
      <c r="M5" s="92">
        <f>_xlfn.F.INV.RT(0.05,4,18)</f>
        <v>2.9277441728071834</v>
      </c>
      <c r="O5" s="89" t="s">
        <v>250</v>
      </c>
      <c r="P5" s="90">
        <v>4</v>
      </c>
      <c r="Q5" s="91">
        <v>12.195945945945946</v>
      </c>
      <c r="R5" s="91">
        <v>0.49386600000000003</v>
      </c>
      <c r="S5" s="91"/>
      <c r="T5" s="91"/>
      <c r="U5" s="91">
        <v>6.2060000000000004</v>
      </c>
      <c r="V5" s="92">
        <f>_xlfn.F.INV.RT(0.05,4,18)</f>
        <v>2.9277441728071834</v>
      </c>
    </row>
    <row r="6" spans="1:22" x14ac:dyDescent="0.3">
      <c r="A6" t="s">
        <v>234</v>
      </c>
      <c r="B6">
        <v>18</v>
      </c>
      <c r="C6" s="81">
        <v>0.77083333333333326</v>
      </c>
      <c r="D6" s="80">
        <f>C6/B6</f>
        <v>4.282407407407407E-2</v>
      </c>
      <c r="H6" s="84" t="s">
        <v>234</v>
      </c>
      <c r="I6" s="93">
        <v>18</v>
      </c>
      <c r="J6" s="94"/>
      <c r="K6" s="93"/>
      <c r="L6" s="93"/>
      <c r="M6" s="93"/>
      <c r="O6" s="84" t="s">
        <v>234</v>
      </c>
      <c r="P6" s="93">
        <v>18</v>
      </c>
      <c r="Q6" s="94"/>
      <c r="R6" s="93"/>
      <c r="S6" s="93"/>
      <c r="T6" s="93"/>
      <c r="U6" s="93"/>
      <c r="V6" s="93"/>
    </row>
    <row r="7" spans="1:22" x14ac:dyDescent="0.3">
      <c r="A7" t="s">
        <v>235</v>
      </c>
      <c r="B7">
        <v>27</v>
      </c>
      <c r="E7" s="57">
        <f>finish!N29</f>
        <v>-1.7731481481481481</v>
      </c>
      <c r="F7" s="46">
        <f>(D6/E7)*100</f>
        <v>-2.415143603133159</v>
      </c>
      <c r="H7" s="84" t="s">
        <v>235</v>
      </c>
      <c r="I7" s="93">
        <v>27</v>
      </c>
      <c r="J7" s="93"/>
      <c r="K7" s="93"/>
      <c r="L7" s="93"/>
      <c r="M7" s="93"/>
      <c r="O7" s="84" t="s">
        <v>235</v>
      </c>
      <c r="P7" s="93">
        <v>27</v>
      </c>
      <c r="Q7" s="93"/>
      <c r="R7" s="93"/>
      <c r="S7" s="93"/>
      <c r="T7" s="93"/>
      <c r="U7" s="93"/>
      <c r="V7" s="93"/>
    </row>
    <row r="8" spans="1:22" x14ac:dyDescent="0.3">
      <c r="E8" s="57"/>
      <c r="H8" s="84" t="s">
        <v>246</v>
      </c>
      <c r="I8" s="93"/>
      <c r="J8" s="98">
        <v>2</v>
      </c>
      <c r="K8" s="95">
        <v>890</v>
      </c>
      <c r="L8" s="95">
        <v>3</v>
      </c>
      <c r="M8" s="93"/>
      <c r="O8" s="84" t="s">
        <v>246</v>
      </c>
      <c r="P8" s="93"/>
      <c r="Q8" s="98">
        <v>2</v>
      </c>
      <c r="R8" s="95">
        <v>890</v>
      </c>
      <c r="S8" s="95"/>
      <c r="T8" s="95"/>
      <c r="U8" s="95">
        <v>3</v>
      </c>
      <c r="V8" s="93"/>
    </row>
    <row r="9" spans="1:22" x14ac:dyDescent="0.3">
      <c r="A9" t="s">
        <v>236</v>
      </c>
      <c r="E9" s="57"/>
    </row>
    <row r="10" spans="1:22" x14ac:dyDescent="0.3">
      <c r="A10" t="s">
        <v>227</v>
      </c>
      <c r="B10" t="s">
        <v>228</v>
      </c>
      <c r="C10" t="s">
        <v>229</v>
      </c>
      <c r="D10" s="57" t="s">
        <v>230</v>
      </c>
      <c r="E10" s="57"/>
    </row>
    <row r="11" spans="1:22" x14ac:dyDescent="0.3">
      <c r="A11" t="s">
        <v>231</v>
      </c>
      <c r="B11">
        <v>2</v>
      </c>
      <c r="C11" s="79">
        <v>1.7649689623148743</v>
      </c>
      <c r="D11" s="80">
        <f>_xlfn.F.INV.RT(0.05,2,18)</f>
        <v>3.5545571456617879</v>
      </c>
      <c r="E11" s="57"/>
    </row>
    <row r="12" spans="1:22" x14ac:dyDescent="0.3">
      <c r="A12" t="s">
        <v>232</v>
      </c>
      <c r="B12">
        <v>2</v>
      </c>
      <c r="C12" s="79">
        <v>0.62</v>
      </c>
      <c r="D12" s="80">
        <f>_xlfn.F.INV.RT(0.05,2,18)</f>
        <v>3.5545571456617879</v>
      </c>
      <c r="E12" s="57"/>
    </row>
    <row r="13" spans="1:22" ht="14.4" customHeight="1" x14ac:dyDescent="0.3">
      <c r="A13" t="s">
        <v>233</v>
      </c>
      <c r="B13">
        <v>4</v>
      </c>
      <c r="C13" s="79">
        <v>0.49386600000000003</v>
      </c>
      <c r="D13" s="80">
        <f>_xlfn.F.INV.RT(0.05,4,18)</f>
        <v>2.9277441728071834</v>
      </c>
      <c r="E13" s="57"/>
      <c r="H13" s="295" t="s">
        <v>227</v>
      </c>
      <c r="I13" s="295" t="s">
        <v>228</v>
      </c>
      <c r="J13" s="295" t="s">
        <v>241</v>
      </c>
      <c r="K13" s="295"/>
      <c r="L13" s="295"/>
      <c r="M13" s="295" t="s">
        <v>245</v>
      </c>
    </row>
    <row r="14" spans="1:22" ht="31.2" x14ac:dyDescent="0.3">
      <c r="A14" t="s">
        <v>234</v>
      </c>
      <c r="B14">
        <v>18</v>
      </c>
      <c r="C14">
        <v>0.49386600000000003</v>
      </c>
      <c r="D14" s="80">
        <f>C14/B14</f>
        <v>2.7437000000000003E-2</v>
      </c>
      <c r="E14" s="57"/>
      <c r="H14" s="325"/>
      <c r="I14" s="325"/>
      <c r="J14" s="85" t="s">
        <v>247</v>
      </c>
      <c r="K14" s="85" t="s">
        <v>248</v>
      </c>
      <c r="L14" s="85" t="s">
        <v>249</v>
      </c>
      <c r="M14" s="325"/>
    </row>
    <row r="15" spans="1:22" x14ac:dyDescent="0.3">
      <c r="A15" t="s">
        <v>235</v>
      </c>
      <c r="B15">
        <v>27</v>
      </c>
      <c r="E15" s="58">
        <f>finish!AS29</f>
        <v>3.0820000000000005E-3</v>
      </c>
      <c r="F15" s="46">
        <f>(D14/E15)*100</f>
        <v>890.23361453601558</v>
      </c>
      <c r="H15" s="83" t="s">
        <v>231</v>
      </c>
      <c r="I15" s="86">
        <v>2</v>
      </c>
      <c r="J15" s="87">
        <v>1.0946428571428584</v>
      </c>
      <c r="K15" s="87">
        <v>15.553401608647837</v>
      </c>
      <c r="L15" s="87">
        <v>42.106742943903697</v>
      </c>
      <c r="M15" s="88">
        <f>_xlfn.F.INV.RT(0.05,2,18)</f>
        <v>3.5545571456617879</v>
      </c>
    </row>
    <row r="16" spans="1:22" x14ac:dyDescent="0.3">
      <c r="E16" s="57"/>
      <c r="H16" s="89" t="s">
        <v>232</v>
      </c>
      <c r="I16" s="90">
        <v>2</v>
      </c>
      <c r="J16" s="91">
        <v>0.62321428571428439</v>
      </c>
      <c r="K16" s="91">
        <v>1.8613752747392864</v>
      </c>
      <c r="L16" s="91">
        <v>0.5808638125965947</v>
      </c>
      <c r="M16" s="92">
        <f>_xlfn.F.INV.RT(0.05,2,18)</f>
        <v>3.5545571456617879</v>
      </c>
    </row>
    <row r="17" spans="1:22" ht="31.2" x14ac:dyDescent="0.3">
      <c r="A17" t="s">
        <v>237</v>
      </c>
      <c r="E17" s="57"/>
      <c r="H17" s="89" t="s">
        <v>250</v>
      </c>
      <c r="I17" s="90">
        <v>4</v>
      </c>
      <c r="J17" s="91">
        <v>0.42499999999999982</v>
      </c>
      <c r="K17" s="91">
        <v>0.38112655440094334</v>
      </c>
      <c r="L17" s="91">
        <v>0.59639942520943401</v>
      </c>
      <c r="M17" s="92">
        <f>_xlfn.F.INV.RT(0.05,4,18)</f>
        <v>2.9277441728071834</v>
      </c>
    </row>
    <row r="18" spans="1:22" x14ac:dyDescent="0.3">
      <c r="A18" t="s">
        <v>227</v>
      </c>
      <c r="B18" t="s">
        <v>228</v>
      </c>
      <c r="C18" t="s">
        <v>229</v>
      </c>
      <c r="D18" s="57" t="s">
        <v>230</v>
      </c>
      <c r="E18" s="57"/>
      <c r="H18" s="84" t="s">
        <v>234</v>
      </c>
      <c r="I18" s="93">
        <v>18</v>
      </c>
      <c r="J18" s="93"/>
      <c r="K18" s="93"/>
      <c r="L18" s="93"/>
      <c r="M18" s="93"/>
    </row>
    <row r="19" spans="1:22" x14ac:dyDescent="0.3">
      <c r="A19" t="s">
        <v>231</v>
      </c>
      <c r="B19">
        <v>2</v>
      </c>
      <c r="C19" s="79">
        <v>43.604411498194722</v>
      </c>
      <c r="D19" s="80">
        <f>_xlfn.F.INV.RT(0.05,2,18)</f>
        <v>3.5545571456617879</v>
      </c>
      <c r="E19" s="57"/>
      <c r="H19" s="84" t="s">
        <v>235</v>
      </c>
      <c r="I19" s="93">
        <v>27</v>
      </c>
      <c r="J19" s="93"/>
      <c r="K19" s="93"/>
      <c r="L19" s="93"/>
      <c r="M19" s="93"/>
    </row>
    <row r="20" spans="1:22" x14ac:dyDescent="0.3">
      <c r="A20" t="s">
        <v>232</v>
      </c>
      <c r="B20">
        <v>2</v>
      </c>
      <c r="C20" s="79">
        <v>28.044512000000001</v>
      </c>
      <c r="D20" s="80">
        <f>_xlfn.F.INV.RT(0.05,2,18)</f>
        <v>3.5545571456617879</v>
      </c>
      <c r="E20" s="57"/>
      <c r="H20" s="84" t="s">
        <v>246</v>
      </c>
      <c r="I20" s="93"/>
      <c r="J20" s="95">
        <v>3</v>
      </c>
      <c r="K20" s="95">
        <v>58</v>
      </c>
      <c r="L20" s="95">
        <v>8</v>
      </c>
      <c r="M20" s="93"/>
    </row>
    <row r="21" spans="1:22" x14ac:dyDescent="0.3">
      <c r="A21" t="s">
        <v>233</v>
      </c>
      <c r="B21">
        <v>4</v>
      </c>
      <c r="C21" s="79">
        <v>6.2060000000000004</v>
      </c>
      <c r="D21" s="80">
        <f>_xlfn.F.INV.RT(0.05,4,18)</f>
        <v>2.9277441728071834</v>
      </c>
      <c r="E21" s="57"/>
    </row>
    <row r="22" spans="1:22" x14ac:dyDescent="0.3">
      <c r="A22" t="s">
        <v>234</v>
      </c>
      <c r="B22">
        <v>18</v>
      </c>
      <c r="C22">
        <v>7.6999999999999999E-2</v>
      </c>
      <c r="D22" s="80">
        <f>C22/B22</f>
        <v>4.2777777777777779E-3</v>
      </c>
      <c r="E22" s="57"/>
    </row>
    <row r="23" spans="1:22" ht="31.2" x14ac:dyDescent="0.3">
      <c r="A23" t="s">
        <v>235</v>
      </c>
      <c r="B23">
        <v>27</v>
      </c>
      <c r="E23" s="57">
        <f>finish!AP29</f>
        <v>-0.13844681481481483</v>
      </c>
      <c r="F23" s="46">
        <f>(D22/E23)*100</f>
        <v>-3.0898347379820139</v>
      </c>
      <c r="H23" s="101" t="s">
        <v>251</v>
      </c>
      <c r="L23" s="296" t="s">
        <v>242</v>
      </c>
      <c r="M23" s="296"/>
      <c r="U23" s="83" t="s">
        <v>244</v>
      </c>
    </row>
    <row r="24" spans="1:22" x14ac:dyDescent="0.3">
      <c r="E24" s="57"/>
      <c r="H24" s="101" t="s">
        <v>11</v>
      </c>
      <c r="K24" s="100"/>
      <c r="L24" s="328">
        <v>-1.4583333333333299</v>
      </c>
      <c r="M24" s="328"/>
      <c r="U24" s="328">
        <v>0.19992133333333334</v>
      </c>
      <c r="V24" s="328"/>
    </row>
    <row r="25" spans="1:22" x14ac:dyDescent="0.3">
      <c r="A25" t="s">
        <v>238</v>
      </c>
      <c r="E25" s="57"/>
      <c r="H25" s="96" t="s">
        <v>12</v>
      </c>
      <c r="K25" s="100"/>
      <c r="L25" s="330">
        <v>-0.125</v>
      </c>
      <c r="M25" s="330"/>
      <c r="U25" s="328">
        <v>1.8174666666666665E-2</v>
      </c>
      <c r="V25" s="328"/>
    </row>
    <row r="26" spans="1:22" x14ac:dyDescent="0.3">
      <c r="A26" t="s">
        <v>227</v>
      </c>
      <c r="B26" t="s">
        <v>228</v>
      </c>
      <c r="C26" t="s">
        <v>229</v>
      </c>
      <c r="D26" s="57" t="s">
        <v>230</v>
      </c>
      <c r="E26" s="57"/>
      <c r="H26" s="96" t="s">
        <v>13</v>
      </c>
      <c r="L26" s="328">
        <v>-1.2083333333333333</v>
      </c>
      <c r="M26" s="328"/>
      <c r="U26" s="329">
        <v>-0.20519999999999999</v>
      </c>
      <c r="V26" s="329"/>
    </row>
    <row r="27" spans="1:22" x14ac:dyDescent="0.3">
      <c r="A27" t="s">
        <v>231</v>
      </c>
      <c r="B27">
        <v>2</v>
      </c>
      <c r="C27" s="79">
        <v>1.0946428571428584</v>
      </c>
      <c r="D27" s="80">
        <f>_xlfn.F.INV.RT(0.05,2,18)</f>
        <v>3.5545571456617879</v>
      </c>
      <c r="E27" s="57"/>
      <c r="H27" s="96" t="s">
        <v>14</v>
      </c>
      <c r="K27" s="100"/>
      <c r="L27" s="328">
        <v>-2.25</v>
      </c>
      <c r="M27" s="328"/>
      <c r="U27" s="328">
        <v>-0.18703</v>
      </c>
      <c r="V27" s="328"/>
    </row>
    <row r="28" spans="1:22" x14ac:dyDescent="0.3">
      <c r="A28" t="s">
        <v>232</v>
      </c>
      <c r="B28">
        <v>2</v>
      </c>
      <c r="C28" s="79">
        <v>0.62321428571428439</v>
      </c>
      <c r="D28" s="80">
        <f>_xlfn.F.INV.RT(0.05,2,18)</f>
        <v>3.5545571456617879</v>
      </c>
      <c r="E28" s="57"/>
      <c r="H28" s="96" t="s">
        <v>15</v>
      </c>
      <c r="K28" s="100"/>
      <c r="L28" s="330">
        <v>-2</v>
      </c>
      <c r="M28" s="330"/>
      <c r="U28" s="328">
        <v>-0.30009333333333332</v>
      </c>
      <c r="V28" s="328"/>
    </row>
    <row r="29" spans="1:22" x14ac:dyDescent="0.3">
      <c r="A29" t="s">
        <v>233</v>
      </c>
      <c r="B29">
        <v>4</v>
      </c>
      <c r="C29" s="79">
        <v>0.42499999999999982</v>
      </c>
      <c r="D29" s="80">
        <f>_xlfn.F.INV.RT(0.05,4,18)</f>
        <v>2.9277441728071834</v>
      </c>
      <c r="E29" s="57"/>
      <c r="H29" s="96" t="s">
        <v>252</v>
      </c>
      <c r="L29" s="330">
        <v>-1.9582999999999999</v>
      </c>
      <c r="M29" s="330"/>
      <c r="U29" s="330">
        <v>-0.36309999999999998</v>
      </c>
      <c r="V29" s="330"/>
    </row>
    <row r="30" spans="1:22" x14ac:dyDescent="0.3">
      <c r="A30" t="s">
        <v>234</v>
      </c>
      <c r="B30">
        <v>18</v>
      </c>
      <c r="C30">
        <v>23.332999999999998</v>
      </c>
      <c r="D30" s="80">
        <f>C30/B30</f>
        <v>1.2962777777777776</v>
      </c>
      <c r="E30" s="57"/>
      <c r="H30" s="96" t="s">
        <v>17</v>
      </c>
      <c r="L30" s="328">
        <v>-2.1666666666666665</v>
      </c>
      <c r="M30" s="328"/>
      <c r="U30" s="329">
        <v>-0.13500000000000001</v>
      </c>
      <c r="V30" s="329"/>
    </row>
    <row r="31" spans="1:22" x14ac:dyDescent="0.3">
      <c r="A31" t="s">
        <v>235</v>
      </c>
      <c r="B31">
        <v>27</v>
      </c>
      <c r="E31" s="57">
        <f>finish!Y29</f>
        <v>2.2314814814814814</v>
      </c>
      <c r="F31" s="46">
        <f>(D30/E31)*100</f>
        <v>58.090456431535266</v>
      </c>
      <c r="H31" s="96" t="s">
        <v>18</v>
      </c>
      <c r="K31" s="100"/>
      <c r="L31" s="330">
        <v>-2.2916669999999999</v>
      </c>
      <c r="M31" s="330"/>
      <c r="U31" s="328">
        <v>-4.4802666666666664E-2</v>
      </c>
      <c r="V31" s="328"/>
    </row>
    <row r="32" spans="1:22" x14ac:dyDescent="0.3">
      <c r="E32" s="57"/>
      <c r="H32" s="102" t="s">
        <v>19</v>
      </c>
      <c r="K32" s="100"/>
      <c r="L32" s="328">
        <v>-2.5</v>
      </c>
      <c r="M32" s="328"/>
      <c r="U32" s="328">
        <v>-0.22887399999999999</v>
      </c>
      <c r="V32" s="328"/>
    </row>
    <row r="33" spans="1:26" x14ac:dyDescent="0.3">
      <c r="A33" t="s">
        <v>239</v>
      </c>
      <c r="E33" s="57"/>
      <c r="H33" s="96" t="s">
        <v>253</v>
      </c>
    </row>
    <row r="34" spans="1:26" x14ac:dyDescent="0.3">
      <c r="A34" t="s">
        <v>227</v>
      </c>
      <c r="B34" t="s">
        <v>228</v>
      </c>
      <c r="C34" t="s">
        <v>229</v>
      </c>
      <c r="D34" s="57" t="s">
        <v>230</v>
      </c>
      <c r="E34" s="57"/>
    </row>
    <row r="35" spans="1:26" x14ac:dyDescent="0.3">
      <c r="A35" t="s">
        <v>231</v>
      </c>
      <c r="B35">
        <v>2</v>
      </c>
      <c r="C35" s="79">
        <v>15.553401608647837</v>
      </c>
      <c r="D35" s="80">
        <f>_xlfn.F.INV.RT(0.05,2,18)</f>
        <v>3.5545571456617879</v>
      </c>
      <c r="E35" s="57"/>
    </row>
    <row r="36" spans="1:26" x14ac:dyDescent="0.3">
      <c r="A36" t="s">
        <v>232</v>
      </c>
      <c r="B36">
        <v>2</v>
      </c>
      <c r="C36" s="79">
        <v>1.8613752747392864</v>
      </c>
      <c r="D36" s="80">
        <f>_xlfn.F.INV.RT(0.05,2,18)</f>
        <v>3.5545571456617879</v>
      </c>
      <c r="E36" s="57"/>
      <c r="H36" s="99" t="s">
        <v>251</v>
      </c>
      <c r="I36" s="103"/>
      <c r="J36" s="103"/>
      <c r="K36" s="103"/>
      <c r="L36" s="331" t="s">
        <v>242</v>
      </c>
      <c r="M36" s="331"/>
      <c r="N36" s="104"/>
      <c r="O36" s="104"/>
      <c r="P36" s="104"/>
      <c r="Q36" s="104"/>
      <c r="R36" s="104"/>
      <c r="S36" s="104"/>
      <c r="T36" s="104"/>
      <c r="U36" s="104"/>
      <c r="V36" s="331" t="s">
        <v>244</v>
      </c>
      <c r="W36" s="331"/>
      <c r="X36" s="104"/>
      <c r="Y36" s="104"/>
      <c r="Z36" s="104"/>
    </row>
    <row r="37" spans="1:26" x14ac:dyDescent="0.3">
      <c r="A37" t="s">
        <v>233</v>
      </c>
      <c r="B37">
        <v>4</v>
      </c>
      <c r="C37" s="79">
        <v>0.38112655440094334</v>
      </c>
      <c r="D37" s="80">
        <f>_xlfn.F.INV.RT(0.05,4,18)</f>
        <v>2.9277441728071834</v>
      </c>
      <c r="E37" s="57"/>
      <c r="H37" s="101" t="s">
        <v>11</v>
      </c>
      <c r="I37" s="105"/>
      <c r="J37" s="105"/>
      <c r="K37" s="105"/>
      <c r="L37" s="332" t="s">
        <v>254</v>
      </c>
      <c r="M37" s="332"/>
      <c r="N37" s="106"/>
      <c r="O37" s="106"/>
      <c r="P37" s="106"/>
      <c r="Q37" s="106"/>
      <c r="R37" s="106"/>
      <c r="S37" s="106"/>
      <c r="T37" s="106"/>
      <c r="U37" s="106"/>
      <c r="V37" s="332" t="s">
        <v>265</v>
      </c>
      <c r="W37" s="332"/>
      <c r="X37" s="106"/>
      <c r="Y37" s="106"/>
      <c r="Z37" s="106"/>
    </row>
    <row r="38" spans="1:26" x14ac:dyDescent="0.3">
      <c r="A38" t="s">
        <v>234</v>
      </c>
      <c r="B38">
        <v>18</v>
      </c>
      <c r="C38">
        <v>50.629629999999999</v>
      </c>
      <c r="D38" s="80">
        <f>C38/B38</f>
        <v>2.8127572222222224</v>
      </c>
      <c r="E38" s="57"/>
      <c r="H38" s="96" t="s">
        <v>12</v>
      </c>
      <c r="L38" s="335" t="s">
        <v>257</v>
      </c>
      <c r="M38" s="335"/>
      <c r="V38" s="333" t="s">
        <v>266</v>
      </c>
      <c r="W38" s="333"/>
    </row>
    <row r="39" spans="1:26" x14ac:dyDescent="0.3">
      <c r="A39" t="s">
        <v>235</v>
      </c>
      <c r="B39">
        <v>27</v>
      </c>
      <c r="E39" s="57">
        <f>finish!AJ29</f>
        <v>3.3209876543209873</v>
      </c>
      <c r="F39" s="46">
        <f>(D38/E39)*100</f>
        <v>84.696407063197043</v>
      </c>
      <c r="H39" s="96" t="s">
        <v>13</v>
      </c>
      <c r="L39" s="333" t="s">
        <v>258</v>
      </c>
      <c r="M39" s="333"/>
      <c r="V39" s="334" t="s">
        <v>267</v>
      </c>
      <c r="W39" s="334"/>
    </row>
    <row r="40" spans="1:26" x14ac:dyDescent="0.3">
      <c r="E40" s="57"/>
      <c r="H40" s="96" t="s">
        <v>14</v>
      </c>
      <c r="L40" s="333" t="s">
        <v>259</v>
      </c>
      <c r="M40" s="333"/>
      <c r="V40" s="333" t="s">
        <v>268</v>
      </c>
      <c r="W40" s="333"/>
    </row>
    <row r="41" spans="1:26" x14ac:dyDescent="0.3">
      <c r="A41" t="s">
        <v>240</v>
      </c>
      <c r="E41" s="57"/>
      <c r="H41" s="96" t="s">
        <v>15</v>
      </c>
      <c r="L41" s="335" t="s">
        <v>260</v>
      </c>
      <c r="M41" s="335"/>
      <c r="V41" s="333" t="s">
        <v>269</v>
      </c>
      <c r="W41" s="333"/>
    </row>
    <row r="42" spans="1:26" x14ac:dyDescent="0.3">
      <c r="A42" t="s">
        <v>227</v>
      </c>
      <c r="B42" t="s">
        <v>228</v>
      </c>
      <c r="C42" t="s">
        <v>229</v>
      </c>
      <c r="D42" s="57" t="s">
        <v>230</v>
      </c>
      <c r="E42" s="57"/>
      <c r="H42" s="96" t="s">
        <v>252</v>
      </c>
      <c r="L42" s="335" t="s">
        <v>261</v>
      </c>
      <c r="M42" s="335"/>
      <c r="V42" s="335" t="s">
        <v>270</v>
      </c>
      <c r="W42" s="335"/>
    </row>
    <row r="43" spans="1:26" x14ac:dyDescent="0.3">
      <c r="A43" t="s">
        <v>231</v>
      </c>
      <c r="B43">
        <v>2</v>
      </c>
      <c r="C43" s="79">
        <v>42.106742943903697</v>
      </c>
      <c r="D43" s="80">
        <f>_xlfn.F.INV.RT(0.05,2,18)</f>
        <v>3.5545571456617879</v>
      </c>
      <c r="E43" s="57"/>
      <c r="H43" s="96" t="s">
        <v>17</v>
      </c>
      <c r="L43" s="333" t="s">
        <v>262</v>
      </c>
      <c r="M43" s="333"/>
      <c r="V43" s="334" t="s">
        <v>271</v>
      </c>
      <c r="W43" s="334"/>
    </row>
    <row r="44" spans="1:26" x14ac:dyDescent="0.3">
      <c r="A44" t="s">
        <v>232</v>
      </c>
      <c r="B44">
        <v>2</v>
      </c>
      <c r="C44" s="79">
        <v>0.5808638125965947</v>
      </c>
      <c r="D44" s="80">
        <f>_xlfn.F.INV.RT(0.05,2,18)</f>
        <v>3.5545571456617879</v>
      </c>
      <c r="E44" s="57"/>
      <c r="H44" s="96" t="s">
        <v>18</v>
      </c>
      <c r="L44" s="335" t="s">
        <v>263</v>
      </c>
      <c r="M44" s="335"/>
      <c r="V44" s="333" t="s">
        <v>272</v>
      </c>
      <c r="W44" s="333"/>
    </row>
    <row r="45" spans="1:26" x14ac:dyDescent="0.3">
      <c r="A45" t="s">
        <v>233</v>
      </c>
      <c r="B45">
        <v>4</v>
      </c>
      <c r="C45" s="79">
        <v>0.59639942520943401</v>
      </c>
      <c r="D45" s="80">
        <f>_xlfn.F.INV.RT(0.05,4,18)</f>
        <v>2.9277441728071834</v>
      </c>
      <c r="E45" s="57"/>
      <c r="H45" s="102" t="s">
        <v>19</v>
      </c>
      <c r="I45" s="107"/>
      <c r="J45" s="107"/>
      <c r="K45" s="107"/>
      <c r="L45" s="327" t="s">
        <v>264</v>
      </c>
      <c r="M45" s="327"/>
      <c r="N45" s="108"/>
      <c r="O45" s="108"/>
      <c r="P45" s="108"/>
      <c r="Q45" s="108"/>
      <c r="R45" s="108"/>
      <c r="S45" s="108"/>
      <c r="T45" s="108"/>
      <c r="U45" s="108"/>
      <c r="V45" s="327" t="s">
        <v>273</v>
      </c>
      <c r="W45" s="327"/>
      <c r="X45" s="108"/>
      <c r="Y45" s="108"/>
      <c r="Z45" s="108"/>
    </row>
    <row r="46" spans="1:26" x14ac:dyDescent="0.3">
      <c r="A46" t="s">
        <v>234</v>
      </c>
      <c r="B46">
        <v>18</v>
      </c>
      <c r="C46" s="81">
        <v>2.4590000000000001</v>
      </c>
      <c r="D46" s="80">
        <f>C46/B46</f>
        <v>0.13661111111111113</v>
      </c>
      <c r="E46" s="57"/>
      <c r="H46" s="99" t="s">
        <v>253</v>
      </c>
      <c r="I46" s="103"/>
      <c r="J46" s="103"/>
      <c r="K46" s="103"/>
      <c r="L46" s="103"/>
      <c r="M46" s="103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x14ac:dyDescent="0.3">
      <c r="A47" t="s">
        <v>235</v>
      </c>
      <c r="B47">
        <v>27</v>
      </c>
      <c r="E47" s="57">
        <f>finish!AL29</f>
        <v>1.7774074074074078</v>
      </c>
      <c r="F47" s="46">
        <f>(D46/E47)*100</f>
        <v>7.6859762450510516</v>
      </c>
      <c r="H47" s="99" t="s">
        <v>255</v>
      </c>
      <c r="I47" s="103">
        <v>2</v>
      </c>
      <c r="J47" s="103">
        <v>3</v>
      </c>
      <c r="K47" s="103">
        <v>4</v>
      </c>
      <c r="L47" s="103">
        <v>5</v>
      </c>
      <c r="M47" s="103">
        <v>6</v>
      </c>
      <c r="N47" s="103">
        <v>7</v>
      </c>
      <c r="O47" s="103">
        <v>8</v>
      </c>
      <c r="P47" s="103">
        <v>9</v>
      </c>
      <c r="Q47" s="103">
        <v>2</v>
      </c>
      <c r="R47" s="103">
        <v>3</v>
      </c>
      <c r="S47" s="103"/>
      <c r="T47" s="103"/>
      <c r="U47" s="103">
        <v>4</v>
      </c>
      <c r="V47" s="103">
        <v>5</v>
      </c>
      <c r="W47" s="103">
        <v>6</v>
      </c>
      <c r="X47" s="103">
        <v>7</v>
      </c>
      <c r="Y47" s="103">
        <v>8</v>
      </c>
      <c r="Z47" s="103">
        <v>9</v>
      </c>
    </row>
    <row r="48" spans="1:26" x14ac:dyDescent="0.3">
      <c r="E48" s="57"/>
      <c r="H48" s="99" t="s">
        <v>256</v>
      </c>
      <c r="I48" s="103">
        <v>0.35299999999999998</v>
      </c>
      <c r="J48" s="103">
        <v>0.371</v>
      </c>
      <c r="K48" s="103">
        <v>0.38300000000000001</v>
      </c>
      <c r="L48" s="99">
        <v>0.39400000000000002</v>
      </c>
      <c r="M48" s="103">
        <v>0.40100000000000002</v>
      </c>
      <c r="N48" s="103">
        <v>0.40699999999999997</v>
      </c>
      <c r="O48" s="103">
        <v>0.41199999999999998</v>
      </c>
      <c r="P48" s="103">
        <v>0.41499999999999998</v>
      </c>
      <c r="Q48" s="103">
        <v>0.108</v>
      </c>
      <c r="R48" s="103">
        <v>0.113</v>
      </c>
      <c r="S48" s="103"/>
      <c r="T48" s="103"/>
      <c r="U48" s="103">
        <v>0.11700000000000001</v>
      </c>
      <c r="V48" s="103">
        <v>0.12</v>
      </c>
      <c r="W48" s="103">
        <v>0.122</v>
      </c>
      <c r="X48" s="103">
        <v>0.124</v>
      </c>
      <c r="Y48" s="103">
        <v>0.126</v>
      </c>
      <c r="Z48" s="103">
        <v>0.127</v>
      </c>
    </row>
    <row r="49" spans="5:12" x14ac:dyDescent="0.3">
      <c r="E49" s="57"/>
      <c r="L49" s="82"/>
    </row>
    <row r="50" spans="5:12" x14ac:dyDescent="0.3">
      <c r="E50" s="57"/>
    </row>
    <row r="51" spans="5:12" x14ac:dyDescent="0.3">
      <c r="E51" s="57"/>
    </row>
    <row r="52" spans="5:12" x14ac:dyDescent="0.3">
      <c r="E52" s="57"/>
    </row>
  </sheetData>
  <mergeCells count="51">
    <mergeCell ref="H1:H2"/>
    <mergeCell ref="I1:I2"/>
    <mergeCell ref="J1:L1"/>
    <mergeCell ref="M1:M2"/>
    <mergeCell ref="H13:H14"/>
    <mergeCell ref="I13:I14"/>
    <mergeCell ref="J13:L13"/>
    <mergeCell ref="M13:M14"/>
    <mergeCell ref="L38:M38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6:M36"/>
    <mergeCell ref="L37:M37"/>
    <mergeCell ref="L45:M45"/>
    <mergeCell ref="V36:W36"/>
    <mergeCell ref="V37:W37"/>
    <mergeCell ref="V38:W38"/>
    <mergeCell ref="V39:W39"/>
    <mergeCell ref="V40:W40"/>
    <mergeCell ref="V41:W41"/>
    <mergeCell ref="V42:W42"/>
    <mergeCell ref="V43:W43"/>
    <mergeCell ref="V44:W44"/>
    <mergeCell ref="L39:M39"/>
    <mergeCell ref="L40:M40"/>
    <mergeCell ref="L41:M41"/>
    <mergeCell ref="L42:M42"/>
    <mergeCell ref="L43:M43"/>
    <mergeCell ref="L44:M44"/>
    <mergeCell ref="O1:O2"/>
    <mergeCell ref="P1:P2"/>
    <mergeCell ref="Q1:U1"/>
    <mergeCell ref="V1:V2"/>
    <mergeCell ref="V45:W45"/>
    <mergeCell ref="U24:V24"/>
    <mergeCell ref="U25:V25"/>
    <mergeCell ref="U26:V26"/>
    <mergeCell ref="U27:V27"/>
    <mergeCell ref="U28:V28"/>
    <mergeCell ref="U29:V29"/>
    <mergeCell ref="U30:V30"/>
    <mergeCell ref="U31:V31"/>
    <mergeCell ref="U32:V3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21C0B-AB65-436A-B036-0214DD69EDE7}">
  <dimension ref="A1:DE295"/>
  <sheetViews>
    <sheetView topLeftCell="O56" zoomScale="90" zoomScaleNormal="50" workbookViewId="0">
      <selection activeCell="T94" sqref="T94"/>
    </sheetView>
  </sheetViews>
  <sheetFormatPr defaultRowHeight="14.4" x14ac:dyDescent="0.3"/>
  <cols>
    <col min="1" max="1" width="4" style="7" bestFit="1" customWidth="1"/>
    <col min="2" max="2" width="13.21875" style="7" bestFit="1" customWidth="1"/>
    <col min="3" max="3" width="8.88671875" style="7"/>
    <col min="4" max="4" width="12.6640625" style="7" bestFit="1" customWidth="1"/>
    <col min="5" max="5" width="13.77734375" style="7" bestFit="1" customWidth="1"/>
    <col min="8" max="8" width="21" style="7" bestFit="1" customWidth="1"/>
    <col min="9" max="9" width="13.77734375" style="7" bestFit="1" customWidth="1"/>
    <col min="10" max="10" width="13.33203125" style="4" bestFit="1" customWidth="1"/>
    <col min="11" max="12" width="8.88671875" style="63"/>
    <col min="13" max="13" width="11.5546875" style="37" bestFit="1" customWidth="1"/>
    <col min="14" max="14" width="12.21875" style="37" bestFit="1" customWidth="1"/>
    <col min="15" max="16" width="12.21875" style="37" customWidth="1"/>
    <col min="17" max="17" width="9.44140625" bestFit="1" customWidth="1"/>
    <col min="19" max="19" width="11.5546875" style="55" bestFit="1" customWidth="1"/>
    <col min="20" max="20" width="12.21875" style="37" bestFit="1" customWidth="1"/>
    <col min="21" max="22" width="12.21875" style="37" customWidth="1"/>
  </cols>
  <sheetData>
    <row r="1" spans="1:109" x14ac:dyDescent="0.3">
      <c r="A1" s="215" t="s">
        <v>175</v>
      </c>
      <c r="B1" s="215" t="s">
        <v>1</v>
      </c>
      <c r="C1" s="215" t="s">
        <v>2</v>
      </c>
      <c r="D1" s="2" t="s">
        <v>88</v>
      </c>
      <c r="E1" s="2" t="s">
        <v>89</v>
      </c>
      <c r="H1" s="2" t="s">
        <v>196</v>
      </c>
      <c r="I1" s="2"/>
      <c r="J1" s="2" t="s">
        <v>195</v>
      </c>
      <c r="K1" s="212" t="s">
        <v>114</v>
      </c>
      <c r="L1" s="61"/>
      <c r="M1" s="2" t="s">
        <v>92</v>
      </c>
      <c r="N1" s="2" t="s">
        <v>93</v>
      </c>
      <c r="O1" s="4"/>
      <c r="P1" s="4"/>
      <c r="S1" s="51" t="s">
        <v>92</v>
      </c>
      <c r="T1" s="2" t="s">
        <v>93</v>
      </c>
      <c r="U1" s="4"/>
      <c r="V1" s="4"/>
      <c r="Y1" s="216"/>
      <c r="Z1" s="216"/>
      <c r="AA1" s="216"/>
      <c r="AB1" s="216"/>
      <c r="AC1" s="217"/>
      <c r="AD1" s="9"/>
      <c r="AE1" s="215"/>
      <c r="AF1" s="215"/>
      <c r="AG1" s="215"/>
      <c r="AH1" s="215"/>
      <c r="AI1" s="215"/>
      <c r="AJ1" s="2"/>
      <c r="AK1" s="215"/>
      <c r="AL1" s="215"/>
      <c r="AM1" s="215"/>
      <c r="AN1" s="215"/>
      <c r="AO1" s="215"/>
      <c r="AP1" s="2"/>
      <c r="AQ1" s="215"/>
      <c r="AR1" s="215"/>
      <c r="AS1" s="215"/>
      <c r="AT1" s="215"/>
      <c r="AU1" s="215"/>
      <c r="AV1" s="2"/>
      <c r="AW1" s="215"/>
      <c r="AX1" s="215"/>
      <c r="AY1" s="215"/>
      <c r="AZ1" s="215"/>
      <c r="BA1" s="215"/>
      <c r="BB1" s="2"/>
      <c r="BC1" s="215"/>
      <c r="BD1" s="215"/>
      <c r="BE1" s="215"/>
      <c r="BF1" s="215"/>
      <c r="BG1" s="215"/>
      <c r="BH1" s="2"/>
      <c r="BI1" s="215"/>
      <c r="BJ1" s="215"/>
      <c r="BK1" s="215"/>
      <c r="BL1" s="215"/>
      <c r="BM1" s="215"/>
      <c r="BN1" s="2"/>
      <c r="BO1" s="215"/>
      <c r="BP1" s="215"/>
      <c r="BQ1" s="215"/>
      <c r="BR1" s="215"/>
      <c r="BS1" s="215"/>
      <c r="BT1" s="2"/>
      <c r="BU1" s="215"/>
      <c r="BV1" s="215"/>
      <c r="BW1" s="215"/>
      <c r="BX1" s="215"/>
      <c r="BY1" s="215"/>
      <c r="BZ1" s="2"/>
      <c r="CA1" s="215"/>
      <c r="CB1" s="215"/>
      <c r="CC1" s="215"/>
      <c r="CD1" s="215"/>
      <c r="CE1" s="215"/>
      <c r="CM1" s="215"/>
      <c r="CN1" s="215"/>
      <c r="CO1" s="215"/>
      <c r="CP1" s="215"/>
      <c r="CQ1" s="215"/>
      <c r="CR1" s="215"/>
      <c r="CS1" s="215"/>
      <c r="CT1" s="215"/>
      <c r="CU1" s="215"/>
      <c r="CV1" s="215"/>
      <c r="CW1" s="215"/>
    </row>
    <row r="2" spans="1:109" x14ac:dyDescent="0.3">
      <c r="A2" s="215"/>
      <c r="B2" s="215"/>
      <c r="C2" s="215"/>
      <c r="D2" s="2" t="s">
        <v>3</v>
      </c>
      <c r="E2" s="2" t="s">
        <v>3</v>
      </c>
      <c r="H2" s="2" t="s">
        <v>3</v>
      </c>
      <c r="I2" s="2"/>
      <c r="J2" s="2" t="s">
        <v>3</v>
      </c>
      <c r="K2" s="212"/>
      <c r="L2" s="61"/>
      <c r="M2" s="2" t="s">
        <v>104</v>
      </c>
      <c r="N2" s="2" t="s">
        <v>104</v>
      </c>
      <c r="O2" s="4"/>
      <c r="P2" s="4"/>
      <c r="S2" s="51" t="s">
        <v>103</v>
      </c>
      <c r="T2" s="2" t="s">
        <v>103</v>
      </c>
      <c r="U2" s="4"/>
      <c r="V2" s="4"/>
      <c r="Y2" s="215">
        <v>0</v>
      </c>
      <c r="Z2" s="215"/>
      <c r="AA2" s="215"/>
      <c r="AB2" s="215"/>
      <c r="AC2" s="215"/>
      <c r="AD2" s="2"/>
      <c r="AE2" s="215">
        <v>3</v>
      </c>
      <c r="AF2" s="215"/>
      <c r="AG2" s="215"/>
      <c r="AH2" s="215"/>
      <c r="AI2" s="215"/>
      <c r="AJ2" s="2"/>
      <c r="AK2" s="215">
        <v>5</v>
      </c>
      <c r="AL2" s="215"/>
      <c r="AM2" s="215"/>
      <c r="AN2" s="215"/>
      <c r="AO2" s="215"/>
      <c r="AP2" s="2"/>
      <c r="AQ2" s="215">
        <v>7</v>
      </c>
      <c r="AR2" s="215"/>
      <c r="AS2" s="215"/>
      <c r="AT2" s="215"/>
      <c r="AU2" s="215"/>
      <c r="AV2" s="2"/>
      <c r="AW2" s="215">
        <v>9</v>
      </c>
      <c r="AX2" s="215"/>
      <c r="AY2" s="215"/>
      <c r="AZ2" s="215"/>
      <c r="BA2" s="215"/>
      <c r="BB2" s="2"/>
      <c r="BC2" s="215">
        <v>11</v>
      </c>
      <c r="BD2" s="215"/>
      <c r="BE2" s="215"/>
      <c r="BF2" s="215"/>
      <c r="BG2" s="215"/>
      <c r="BH2" s="2"/>
      <c r="BI2" s="215">
        <v>13</v>
      </c>
      <c r="BJ2" s="215"/>
      <c r="BK2" s="215"/>
      <c r="BL2" s="215"/>
      <c r="BM2" s="215"/>
      <c r="BN2" s="2"/>
      <c r="BO2" s="215">
        <v>15</v>
      </c>
      <c r="BP2" s="215"/>
      <c r="BQ2" s="215"/>
      <c r="BR2" s="215"/>
      <c r="BS2" s="215"/>
      <c r="BT2" s="2"/>
      <c r="BU2" s="215">
        <v>17</v>
      </c>
      <c r="BV2" s="215"/>
      <c r="BW2" s="215"/>
      <c r="BX2" s="215"/>
      <c r="BY2" s="215"/>
      <c r="BZ2" s="2"/>
      <c r="CA2" s="215">
        <v>19</v>
      </c>
      <c r="CB2" s="215"/>
      <c r="CC2" s="215"/>
      <c r="CD2" s="215"/>
      <c r="CE2" s="215"/>
      <c r="CM2" s="215">
        <v>0</v>
      </c>
      <c r="CN2" s="215"/>
      <c r="CO2" s="215"/>
      <c r="CP2" s="215"/>
      <c r="CQ2" s="215"/>
      <c r="CR2" s="215">
        <v>19</v>
      </c>
      <c r="CS2" s="215"/>
      <c r="CT2" s="215"/>
      <c r="CU2" s="215"/>
      <c r="CV2" s="215"/>
      <c r="CW2" s="215"/>
    </row>
    <row r="3" spans="1:109" x14ac:dyDescent="0.3">
      <c r="A3" s="215"/>
      <c r="B3" s="215"/>
      <c r="C3" s="215"/>
      <c r="D3" s="2">
        <v>1</v>
      </c>
      <c r="E3" s="2">
        <v>1</v>
      </c>
      <c r="H3" s="2">
        <v>1</v>
      </c>
      <c r="I3" s="2"/>
      <c r="J3" s="2">
        <v>1</v>
      </c>
      <c r="K3" s="212"/>
      <c r="L3" s="61"/>
      <c r="M3" s="2">
        <v>1</v>
      </c>
      <c r="N3" s="2">
        <v>1</v>
      </c>
      <c r="O3" s="4"/>
      <c r="P3" s="4"/>
      <c r="S3" s="59">
        <v>1</v>
      </c>
      <c r="T3" s="2">
        <v>1</v>
      </c>
      <c r="U3" s="4"/>
      <c r="V3" s="4"/>
      <c r="Y3" s="2" t="s">
        <v>26</v>
      </c>
      <c r="Z3" s="2" t="s">
        <v>27</v>
      </c>
      <c r="AA3" s="2"/>
      <c r="AB3" s="2" t="s">
        <v>28</v>
      </c>
      <c r="AC3" s="2" t="s">
        <v>29</v>
      </c>
      <c r="AD3" s="2"/>
      <c r="AE3" s="2" t="s">
        <v>26</v>
      </c>
      <c r="AF3" s="2" t="s">
        <v>27</v>
      </c>
      <c r="AG3" s="2"/>
      <c r="AH3" s="2" t="s">
        <v>28</v>
      </c>
      <c r="AI3" s="2" t="s">
        <v>29</v>
      </c>
      <c r="AJ3" s="2"/>
      <c r="AK3" s="2" t="s">
        <v>26</v>
      </c>
      <c r="AL3" s="2" t="s">
        <v>27</v>
      </c>
      <c r="AM3" s="2"/>
      <c r="AN3" s="2" t="s">
        <v>28</v>
      </c>
      <c r="AO3" s="2" t="s">
        <v>29</v>
      </c>
      <c r="AP3" s="2"/>
      <c r="AQ3" s="2" t="s">
        <v>26</v>
      </c>
      <c r="AR3" s="2" t="s">
        <v>27</v>
      </c>
      <c r="AS3" s="2"/>
      <c r="AT3" s="2" t="s">
        <v>28</v>
      </c>
      <c r="AU3" s="2" t="s">
        <v>29</v>
      </c>
      <c r="AV3" s="2"/>
      <c r="AW3" s="2" t="s">
        <v>26</v>
      </c>
      <c r="AX3" s="2" t="s">
        <v>27</v>
      </c>
      <c r="AY3" s="2"/>
      <c r="AZ3" s="2" t="s">
        <v>28</v>
      </c>
      <c r="BA3" s="2" t="s">
        <v>29</v>
      </c>
      <c r="BB3" s="2"/>
      <c r="BC3" s="2" t="s">
        <v>26</v>
      </c>
      <c r="BD3" s="2" t="s">
        <v>27</v>
      </c>
      <c r="BE3" s="2"/>
      <c r="BF3" s="2" t="s">
        <v>28</v>
      </c>
      <c r="BG3" s="2" t="s">
        <v>29</v>
      </c>
      <c r="BH3" s="2"/>
      <c r="BI3" s="2" t="s">
        <v>26</v>
      </c>
      <c r="BJ3" s="2" t="s">
        <v>27</v>
      </c>
      <c r="BK3" s="2"/>
      <c r="BL3" s="2" t="s">
        <v>28</v>
      </c>
      <c r="BM3" s="2" t="s">
        <v>29</v>
      </c>
      <c r="BN3" s="2"/>
      <c r="BO3" s="2" t="s">
        <v>26</v>
      </c>
      <c r="BP3" s="2" t="s">
        <v>27</v>
      </c>
      <c r="BQ3" s="2"/>
      <c r="BR3" s="2" t="s">
        <v>28</v>
      </c>
      <c r="BS3" s="2" t="s">
        <v>29</v>
      </c>
      <c r="BT3" s="2"/>
      <c r="BU3" s="2" t="s">
        <v>26</v>
      </c>
      <c r="BV3" s="2" t="s">
        <v>27</v>
      </c>
      <c r="BW3" s="2"/>
      <c r="BX3" s="2" t="s">
        <v>28</v>
      </c>
      <c r="BY3" s="2" t="s">
        <v>29</v>
      </c>
      <c r="BZ3" s="2"/>
      <c r="CA3" s="2" t="s">
        <v>26</v>
      </c>
      <c r="CB3" s="2" t="s">
        <v>27</v>
      </c>
      <c r="CC3" s="2"/>
      <c r="CD3" s="2" t="s">
        <v>28</v>
      </c>
      <c r="CE3" s="2" t="s">
        <v>29</v>
      </c>
      <c r="CM3" s="2" t="s">
        <v>26</v>
      </c>
      <c r="CN3" s="2" t="s">
        <v>27</v>
      </c>
      <c r="CO3" s="2"/>
      <c r="CP3" s="2" t="s">
        <v>28</v>
      </c>
      <c r="CQ3" s="2" t="s">
        <v>29</v>
      </c>
      <c r="CR3" s="2" t="s">
        <v>26</v>
      </c>
      <c r="CS3" s="2" t="s">
        <v>27</v>
      </c>
      <c r="CT3" s="2"/>
      <c r="CU3" s="2" t="s">
        <v>176</v>
      </c>
      <c r="CV3" s="2" t="s">
        <v>28</v>
      </c>
      <c r="CW3" s="2" t="s">
        <v>29</v>
      </c>
      <c r="CX3" s="213" t="s">
        <v>26</v>
      </c>
      <c r="CY3" s="214"/>
      <c r="CZ3" s="213" t="s">
        <v>27</v>
      </c>
      <c r="DA3" s="214"/>
    </row>
    <row r="4" spans="1:109" x14ac:dyDescent="0.3">
      <c r="A4" s="269">
        <v>1</v>
      </c>
      <c r="B4" s="269" t="s">
        <v>11</v>
      </c>
      <c r="C4" s="10">
        <v>1</v>
      </c>
      <c r="D4" s="10">
        <v>9.9600000000000009</v>
      </c>
      <c r="E4" s="10">
        <v>8.7899999999999991</v>
      </c>
      <c r="F4" s="48">
        <f>((D4-E4)/D4)</f>
        <v>0.11746987951807245</v>
      </c>
      <c r="G4" s="45">
        <f>F4*100%</f>
        <v>0.11746987951807245</v>
      </c>
      <c r="H4" s="10">
        <v>7.14</v>
      </c>
      <c r="I4" s="10">
        <v>8.9600000000000009</v>
      </c>
      <c r="J4" s="62">
        <f>I4-8.1</f>
        <v>0.86000000000000121</v>
      </c>
      <c r="K4" s="64">
        <f>((H4-J4)/H4)</f>
        <v>0.87955182072829119</v>
      </c>
      <c r="L4" s="64"/>
      <c r="M4" s="218">
        <v>3.5000000000000003E-2</v>
      </c>
      <c r="N4" s="28">
        <v>0.48699999999999999</v>
      </c>
      <c r="O4" s="211">
        <f>(0.901*M4)-0.493</f>
        <v>-0.46146500000000001</v>
      </c>
      <c r="P4" s="49">
        <f>(0.901*N4)-0.493</f>
        <v>-5.4213000000000011E-2</v>
      </c>
      <c r="Q4" s="48">
        <f>N4-M4/N4</f>
        <v>0.41513141683778232</v>
      </c>
      <c r="R4" s="45">
        <f t="shared" ref="R4:R30" si="0">Q4*100%</f>
        <v>0.41513141683778232</v>
      </c>
      <c r="S4" s="41">
        <v>0.08</v>
      </c>
      <c r="T4" s="28">
        <v>6.8000000000000005E-2</v>
      </c>
      <c r="U4" s="49">
        <f t="shared" ref="U4:U30" si="1">(4.553*S4)-0.433</f>
        <v>-6.8759999999999988E-2</v>
      </c>
      <c r="V4" s="49">
        <f t="shared" ref="V4:V30" si="2">(4.553*T4)-0.433</f>
        <v>-0.12339600000000001</v>
      </c>
      <c r="W4" s="48">
        <f t="shared" ref="W4:W30" si="3">S4-T4/S4</f>
        <v>-0.77000000000000013</v>
      </c>
      <c r="X4" s="45">
        <f>W4*100%</f>
        <v>-0.77000000000000013</v>
      </c>
      <c r="Y4" s="2">
        <v>10</v>
      </c>
      <c r="Z4" s="2">
        <v>10</v>
      </c>
      <c r="AA4" s="2">
        <f>(Y4+Z4)/2</f>
        <v>10</v>
      </c>
      <c r="AB4" s="2">
        <v>10</v>
      </c>
      <c r="AC4" s="2">
        <v>10</v>
      </c>
      <c r="AD4" s="2">
        <f>(AB4+AC4)/2</f>
        <v>10</v>
      </c>
      <c r="AE4" s="2">
        <v>10</v>
      </c>
      <c r="AF4" s="2">
        <v>10</v>
      </c>
      <c r="AG4" s="2">
        <f>(AE4+AF4)/2</f>
        <v>10</v>
      </c>
      <c r="AH4" s="2">
        <v>10</v>
      </c>
      <c r="AI4" s="2">
        <v>10</v>
      </c>
      <c r="AJ4" s="2">
        <f>(AH4+AI4)/2</f>
        <v>10</v>
      </c>
      <c r="AK4" s="2">
        <v>9</v>
      </c>
      <c r="AL4" s="2">
        <v>10</v>
      </c>
      <c r="AM4" s="2">
        <f>(AK4+AL4)/2</f>
        <v>9.5</v>
      </c>
      <c r="AN4" s="2">
        <v>9</v>
      </c>
      <c r="AO4" s="2">
        <v>10</v>
      </c>
      <c r="AP4" s="2">
        <f>(AN4+AO4)/2</f>
        <v>9.5</v>
      </c>
      <c r="AQ4" s="2">
        <v>9</v>
      </c>
      <c r="AR4" s="2">
        <v>10</v>
      </c>
      <c r="AS4" s="2">
        <f>(AQ4+AR4)/2</f>
        <v>9.5</v>
      </c>
      <c r="AT4" s="2">
        <v>9</v>
      </c>
      <c r="AU4" s="2">
        <v>10</v>
      </c>
      <c r="AV4" s="2">
        <f>(AT4+AU4)/2</f>
        <v>9.5</v>
      </c>
      <c r="AW4" s="2">
        <v>9</v>
      </c>
      <c r="AX4" s="2">
        <v>10</v>
      </c>
      <c r="AY4" s="2">
        <f>(AW4+AX4)/2</f>
        <v>9.5</v>
      </c>
      <c r="AZ4" s="2">
        <v>9</v>
      </c>
      <c r="BA4" s="2">
        <v>10</v>
      </c>
      <c r="BB4" s="2">
        <f>(AZ4+BA4)/2</f>
        <v>9.5</v>
      </c>
      <c r="BC4" s="2">
        <v>9</v>
      </c>
      <c r="BD4" s="2">
        <v>10</v>
      </c>
      <c r="BE4" s="2">
        <f>(BC4+BD4)/2</f>
        <v>9.5</v>
      </c>
      <c r="BF4" s="2">
        <v>9</v>
      </c>
      <c r="BG4" s="2">
        <v>10</v>
      </c>
      <c r="BH4" s="2">
        <f>(BF4+BG4)/2</f>
        <v>9.5</v>
      </c>
      <c r="BI4" s="2">
        <v>9</v>
      </c>
      <c r="BJ4" s="2">
        <v>10</v>
      </c>
      <c r="BK4" s="2">
        <f>(BI4+BJ4)/2</f>
        <v>9.5</v>
      </c>
      <c r="BL4" s="2">
        <v>9</v>
      </c>
      <c r="BM4" s="2">
        <v>10</v>
      </c>
      <c r="BN4" s="2">
        <f>(BL4+BM4)/2</f>
        <v>9.5</v>
      </c>
      <c r="BO4" s="2">
        <v>8.5</v>
      </c>
      <c r="BP4" s="2">
        <v>9</v>
      </c>
      <c r="BQ4" s="2">
        <f>(BO4+BP4)/2</f>
        <v>8.75</v>
      </c>
      <c r="BR4" s="2">
        <v>8.5</v>
      </c>
      <c r="BS4" s="2">
        <v>9</v>
      </c>
      <c r="BT4" s="2">
        <f>(BR4+BS4)/2</f>
        <v>8.75</v>
      </c>
      <c r="BU4" s="2">
        <v>8.5</v>
      </c>
      <c r="BV4" s="2">
        <v>9</v>
      </c>
      <c r="BW4" s="2">
        <f>(BU4+BV4)/2</f>
        <v>8.75</v>
      </c>
      <c r="BX4" s="2">
        <v>8.5</v>
      </c>
      <c r="BY4" s="2">
        <v>9</v>
      </c>
      <c r="BZ4" s="2">
        <f>(BX4+BY4)/2</f>
        <v>8.75</v>
      </c>
      <c r="CA4" s="2">
        <v>8.5</v>
      </c>
      <c r="CB4" s="2">
        <v>9</v>
      </c>
      <c r="CC4" s="2">
        <f>(CA4+CB4)/2</f>
        <v>8.75</v>
      </c>
      <c r="CD4" s="2">
        <v>8.5</v>
      </c>
      <c r="CE4" s="2">
        <v>9</v>
      </c>
      <c r="CF4">
        <f>(CD4+CE4)/2</f>
        <v>8.75</v>
      </c>
      <c r="CM4" s="2">
        <v>10</v>
      </c>
      <c r="CN4" s="2">
        <v>10</v>
      </c>
      <c r="CO4" s="2">
        <f>(CM4+CN4)/2</f>
        <v>10</v>
      </c>
      <c r="CP4" s="2">
        <v>10</v>
      </c>
      <c r="CQ4" s="2">
        <v>10</v>
      </c>
      <c r="CR4" s="2">
        <v>8.5</v>
      </c>
      <c r="CS4" s="2">
        <v>9</v>
      </c>
      <c r="CT4" s="2">
        <f>(CR4+CS4)/2</f>
        <v>8.75</v>
      </c>
      <c r="CU4" s="50">
        <f>CT4-CO4</f>
        <v>-1.25</v>
      </c>
      <c r="CV4" s="2">
        <v>8.5</v>
      </c>
      <c r="CW4" s="2">
        <v>9</v>
      </c>
      <c r="CX4" s="57">
        <f t="shared" ref="CX4:CX30" si="4">(CM4-CR4)/CM4</f>
        <v>0.15</v>
      </c>
      <c r="CY4" s="45">
        <f>CX4*100%</f>
        <v>0.15</v>
      </c>
      <c r="CZ4" s="57">
        <f t="shared" ref="CZ4:CZ30" si="5">(CN4-CS4)/CN4</f>
        <v>0.1</v>
      </c>
      <c r="DA4" s="45">
        <f>CZ4*100%</f>
        <v>0.1</v>
      </c>
      <c r="DB4" s="57">
        <f>(CP4-CV4)/CP4</f>
        <v>0.15</v>
      </c>
      <c r="DC4" s="45">
        <f>DB4*100%</f>
        <v>0.15</v>
      </c>
      <c r="DD4" s="57">
        <f>(CQ4-CW4)/CQ4</f>
        <v>0.1</v>
      </c>
      <c r="DE4" s="45">
        <f>DD4*100%</f>
        <v>0.1</v>
      </c>
    </row>
    <row r="5" spans="1:109" x14ac:dyDescent="0.3">
      <c r="A5" s="270"/>
      <c r="B5" s="270"/>
      <c r="C5" s="10">
        <v>2</v>
      </c>
      <c r="D5" s="10">
        <v>9.7100000000000009</v>
      </c>
      <c r="E5" s="10">
        <v>9.09</v>
      </c>
      <c r="F5" s="48">
        <f t="shared" ref="F5:F30" si="6">((D5-E5)/D5)</f>
        <v>6.3851699279093815E-2</v>
      </c>
      <c r="G5" s="45">
        <f t="shared" ref="G5:G30" si="7">F5*100%</f>
        <v>6.3851699279093815E-2</v>
      </c>
      <c r="H5" s="10">
        <v>6.58</v>
      </c>
      <c r="I5" s="10">
        <v>9.15</v>
      </c>
      <c r="J5" s="62">
        <f t="shared" ref="J5:J30" si="8">I5-8.1</f>
        <v>1.0500000000000007</v>
      </c>
      <c r="K5" s="64">
        <f t="shared" ref="K5:K30" si="9">((H5-J5)/H5)</f>
        <v>0.84042553191489355</v>
      </c>
      <c r="L5" s="64"/>
      <c r="M5" s="219"/>
      <c r="N5" s="41">
        <v>0.28999999999999998</v>
      </c>
      <c r="O5" s="211"/>
      <c r="P5" s="49">
        <f t="shared" ref="P5:P30" si="10">(0.901*N5)-0.493</f>
        <v>-0.23171000000000003</v>
      </c>
      <c r="Q5" s="48">
        <f>N5-M4/N5</f>
        <v>0.16931034482758617</v>
      </c>
      <c r="R5" s="45">
        <f t="shared" si="0"/>
        <v>0.16931034482758617</v>
      </c>
      <c r="S5" s="41">
        <v>0.06</v>
      </c>
      <c r="T5" s="28">
        <v>8.5000000000000006E-2</v>
      </c>
      <c r="U5" s="49">
        <f t="shared" si="1"/>
        <v>-0.15982000000000002</v>
      </c>
      <c r="V5" s="49">
        <f t="shared" si="2"/>
        <v>-4.5994999999999953E-2</v>
      </c>
      <c r="W5" s="48">
        <f t="shared" si="3"/>
        <v>-1.3566666666666667</v>
      </c>
      <c r="X5" s="45">
        <f t="shared" ref="X5:X30" si="11">W5*100%</f>
        <v>-1.3566666666666667</v>
      </c>
      <c r="Y5" s="2">
        <v>10</v>
      </c>
      <c r="Z5" s="2">
        <v>10</v>
      </c>
      <c r="AA5" s="2">
        <f t="shared" ref="AA5:AA30" si="12">(Y5+Z5)/2</f>
        <v>10</v>
      </c>
      <c r="AB5" s="2">
        <v>10</v>
      </c>
      <c r="AC5" s="2">
        <v>10</v>
      </c>
      <c r="AD5" s="2">
        <f t="shared" ref="AD5:AD30" si="13">(AB5+AC5)/2</f>
        <v>10</v>
      </c>
      <c r="AE5" s="2">
        <v>10</v>
      </c>
      <c r="AF5" s="2">
        <v>10</v>
      </c>
      <c r="AG5" s="2">
        <f t="shared" ref="AG5:AG30" si="14">(AE5+AF5)/2</f>
        <v>10</v>
      </c>
      <c r="AH5" s="2">
        <v>10</v>
      </c>
      <c r="AI5" s="2">
        <v>10</v>
      </c>
      <c r="AJ5" s="2">
        <f t="shared" ref="AJ5:AJ30" si="15">(AH5+AI5)/2</f>
        <v>10</v>
      </c>
      <c r="AK5" s="2">
        <v>8.5</v>
      </c>
      <c r="AL5" s="2">
        <v>10</v>
      </c>
      <c r="AM5" s="2">
        <f t="shared" ref="AM5:AM30" si="16">(AK5+AL5)/2</f>
        <v>9.25</v>
      </c>
      <c r="AN5" s="2">
        <v>10</v>
      </c>
      <c r="AO5" s="2">
        <v>10</v>
      </c>
      <c r="AP5" s="2">
        <f t="shared" ref="AP5:AP30" si="17">(AN5+AO5)/2</f>
        <v>10</v>
      </c>
      <c r="AQ5" s="2">
        <v>8.5</v>
      </c>
      <c r="AR5" s="2">
        <v>10</v>
      </c>
      <c r="AS5" s="2">
        <f t="shared" ref="AS5:AS30" si="18">(AQ5+AR5)/2</f>
        <v>9.25</v>
      </c>
      <c r="AT5" s="2">
        <v>10</v>
      </c>
      <c r="AU5" s="2">
        <v>10</v>
      </c>
      <c r="AV5" s="2">
        <f t="shared" ref="AV5:AV30" si="19">(AT5+AU5)/2</f>
        <v>10</v>
      </c>
      <c r="AW5" s="2">
        <v>8.5</v>
      </c>
      <c r="AX5" s="2">
        <v>10</v>
      </c>
      <c r="AY5" s="2">
        <f t="shared" ref="AY5:AY30" si="20">(AW5+AX5)/2</f>
        <v>9.25</v>
      </c>
      <c r="AZ5" s="2">
        <v>10</v>
      </c>
      <c r="BA5" s="2">
        <v>10</v>
      </c>
      <c r="BB5" s="2">
        <f t="shared" ref="BB5:BB30" si="21">(AZ5+BA5)/2</f>
        <v>10</v>
      </c>
      <c r="BC5" s="2">
        <v>8.5</v>
      </c>
      <c r="BD5" s="2">
        <v>10</v>
      </c>
      <c r="BE5" s="2">
        <f t="shared" ref="BE5:BE30" si="22">(BC5+BD5)/2</f>
        <v>9.25</v>
      </c>
      <c r="BF5" s="2">
        <v>10</v>
      </c>
      <c r="BG5" s="2">
        <v>10</v>
      </c>
      <c r="BH5" s="2">
        <f t="shared" ref="BH5:BH30" si="23">(BF5+BG5)/2</f>
        <v>10</v>
      </c>
      <c r="BI5" s="2">
        <v>8.5</v>
      </c>
      <c r="BJ5" s="2">
        <v>9</v>
      </c>
      <c r="BK5" s="2">
        <f t="shared" ref="BK5:BK30" si="24">(BI5+BJ5)/2</f>
        <v>8.75</v>
      </c>
      <c r="BL5" s="2">
        <v>9</v>
      </c>
      <c r="BM5" s="2">
        <v>10</v>
      </c>
      <c r="BN5" s="2">
        <f t="shared" ref="BN5:BN30" si="25">(BL5+BM5)/2</f>
        <v>9.5</v>
      </c>
      <c r="BO5" s="2">
        <v>8.5</v>
      </c>
      <c r="BP5" s="2">
        <v>9</v>
      </c>
      <c r="BQ5" s="2">
        <f t="shared" ref="BQ5:BQ30" si="26">(BO5+BP5)/2</f>
        <v>8.75</v>
      </c>
      <c r="BR5" s="2">
        <v>8</v>
      </c>
      <c r="BS5" s="2">
        <v>9</v>
      </c>
      <c r="BT5" s="2">
        <f t="shared" ref="BT5:BT30" si="27">(BR5+BS5)/2</f>
        <v>8.5</v>
      </c>
      <c r="BU5" s="2">
        <v>7.5</v>
      </c>
      <c r="BV5" s="2">
        <v>9</v>
      </c>
      <c r="BW5" s="2">
        <f t="shared" ref="BW5:BW30" si="28">(BU5+BV5)/2</f>
        <v>8.25</v>
      </c>
      <c r="BX5" s="2">
        <v>8</v>
      </c>
      <c r="BY5" s="2">
        <v>9</v>
      </c>
      <c r="BZ5" s="2">
        <f t="shared" ref="BZ5:BZ30" si="29">(BX5+BY5)/2</f>
        <v>8.5</v>
      </c>
      <c r="CA5" s="2">
        <v>7.5</v>
      </c>
      <c r="CB5" s="2">
        <v>9</v>
      </c>
      <c r="CC5" s="2">
        <f t="shared" ref="CC5:CC30" si="30">(CA5+CB5)/2</f>
        <v>8.25</v>
      </c>
      <c r="CD5" s="2">
        <v>8</v>
      </c>
      <c r="CE5" s="2">
        <v>9</v>
      </c>
      <c r="CF5">
        <f t="shared" ref="CF5:CF30" si="31">(CD5+CE5)/2</f>
        <v>8.5</v>
      </c>
      <c r="CM5" s="2">
        <v>10</v>
      </c>
      <c r="CN5" s="2">
        <v>10</v>
      </c>
      <c r="CO5" s="2">
        <f t="shared" ref="CO5:CO30" si="32">(CM5+CN5)/2</f>
        <v>10</v>
      </c>
      <c r="CP5" s="2">
        <v>10</v>
      </c>
      <c r="CQ5" s="2">
        <v>10</v>
      </c>
      <c r="CR5" s="2">
        <v>7.5</v>
      </c>
      <c r="CS5" s="2">
        <v>9</v>
      </c>
      <c r="CT5" s="2">
        <f t="shared" ref="CT5:CT30" si="33">(CR5+CS5)/2</f>
        <v>8.25</v>
      </c>
      <c r="CU5" s="50">
        <f t="shared" ref="CU5:CU30" si="34">CT5-CO5</f>
        <v>-1.75</v>
      </c>
      <c r="CV5" s="2">
        <v>8</v>
      </c>
      <c r="CW5" s="2">
        <v>9</v>
      </c>
      <c r="CX5" s="57">
        <f t="shared" si="4"/>
        <v>0.25</v>
      </c>
      <c r="CY5" s="45">
        <f t="shared" ref="CY5:CY30" si="35">CX5*100%</f>
        <v>0.25</v>
      </c>
      <c r="CZ5" s="57">
        <f t="shared" si="5"/>
        <v>0.1</v>
      </c>
      <c r="DA5" s="45">
        <f t="shared" ref="DA5:DA30" si="36">CZ5*100%</f>
        <v>0.1</v>
      </c>
      <c r="DB5" s="57">
        <f t="shared" ref="DB5:DB30" si="37">(CP5-CV5)/CP5</f>
        <v>0.2</v>
      </c>
      <c r="DC5" s="45">
        <f t="shared" ref="DC5:DC30" si="38">DB5*100%</f>
        <v>0.2</v>
      </c>
      <c r="DD5" s="57">
        <f t="shared" ref="DD5:DD30" si="39">(CQ5-CW5)/CQ5</f>
        <v>0.1</v>
      </c>
      <c r="DE5" s="45">
        <f t="shared" ref="DE5:DE30" si="40">DD5*100%</f>
        <v>0.1</v>
      </c>
    </row>
    <row r="6" spans="1:109" x14ac:dyDescent="0.3">
      <c r="A6" s="271"/>
      <c r="B6" s="271"/>
      <c r="C6" s="10">
        <v>3</v>
      </c>
      <c r="D6" s="10">
        <v>9.67</v>
      </c>
      <c r="E6" s="10">
        <v>9.07</v>
      </c>
      <c r="F6" s="48">
        <f t="shared" si="6"/>
        <v>6.2047569803515994E-2</v>
      </c>
      <c r="G6" s="45">
        <f t="shared" si="7"/>
        <v>6.2047569803515994E-2</v>
      </c>
      <c r="H6" s="10">
        <v>7.29</v>
      </c>
      <c r="I6" s="10">
        <v>8.99</v>
      </c>
      <c r="J6" s="62">
        <f t="shared" si="8"/>
        <v>0.89000000000000057</v>
      </c>
      <c r="K6" s="64">
        <f t="shared" si="9"/>
        <v>0.87791495198902603</v>
      </c>
      <c r="L6" s="64"/>
      <c r="M6" s="220"/>
      <c r="N6" s="28">
        <v>0.27400000000000002</v>
      </c>
      <c r="O6" s="211"/>
      <c r="P6" s="49">
        <f t="shared" si="10"/>
        <v>-0.24612599999999996</v>
      </c>
      <c r="Q6" s="48">
        <f>N6-M4/N6</f>
        <v>0.14626277372262775</v>
      </c>
      <c r="R6" s="45">
        <f t="shared" si="0"/>
        <v>0.14626277372262775</v>
      </c>
      <c r="S6" s="41">
        <v>8.1000000000000003E-2</v>
      </c>
      <c r="T6" s="28">
        <v>0.13900000000000001</v>
      </c>
      <c r="U6" s="49">
        <f t="shared" si="1"/>
        <v>-6.4207000000000014E-2</v>
      </c>
      <c r="V6" s="49">
        <f t="shared" si="2"/>
        <v>0.19986700000000007</v>
      </c>
      <c r="W6" s="48">
        <f t="shared" si="3"/>
        <v>-1.6350493827160495</v>
      </c>
      <c r="X6" s="45">
        <f t="shared" si="11"/>
        <v>-1.6350493827160495</v>
      </c>
      <c r="Y6" s="2">
        <v>10</v>
      </c>
      <c r="Z6" s="2">
        <v>10</v>
      </c>
      <c r="AA6" s="2">
        <f t="shared" si="12"/>
        <v>10</v>
      </c>
      <c r="AB6" s="2">
        <v>10</v>
      </c>
      <c r="AC6" s="2">
        <v>10</v>
      </c>
      <c r="AD6" s="2">
        <f t="shared" si="13"/>
        <v>10</v>
      </c>
      <c r="AE6" s="2">
        <v>10</v>
      </c>
      <c r="AF6" s="2">
        <v>10</v>
      </c>
      <c r="AG6" s="2">
        <f t="shared" si="14"/>
        <v>10</v>
      </c>
      <c r="AH6" s="2">
        <v>10</v>
      </c>
      <c r="AI6" s="2">
        <v>10</v>
      </c>
      <c r="AJ6" s="2">
        <f t="shared" si="15"/>
        <v>10</v>
      </c>
      <c r="AK6" s="2">
        <v>8.5</v>
      </c>
      <c r="AL6" s="2">
        <v>10</v>
      </c>
      <c r="AM6" s="2">
        <f t="shared" si="16"/>
        <v>9.25</v>
      </c>
      <c r="AN6" s="2">
        <v>9</v>
      </c>
      <c r="AO6" s="2">
        <v>10</v>
      </c>
      <c r="AP6" s="2">
        <f t="shared" si="17"/>
        <v>9.5</v>
      </c>
      <c r="AQ6" s="2">
        <v>8.5</v>
      </c>
      <c r="AR6" s="2">
        <v>10</v>
      </c>
      <c r="AS6" s="2">
        <f t="shared" si="18"/>
        <v>9.25</v>
      </c>
      <c r="AT6" s="2">
        <v>9</v>
      </c>
      <c r="AU6" s="2">
        <v>10</v>
      </c>
      <c r="AV6" s="2">
        <f t="shared" si="19"/>
        <v>9.5</v>
      </c>
      <c r="AW6" s="2">
        <v>8.5</v>
      </c>
      <c r="AX6" s="2">
        <v>10</v>
      </c>
      <c r="AY6" s="2">
        <f t="shared" si="20"/>
        <v>9.25</v>
      </c>
      <c r="AZ6" s="2">
        <v>9</v>
      </c>
      <c r="BA6" s="2">
        <v>10</v>
      </c>
      <c r="BB6" s="2">
        <f t="shared" si="21"/>
        <v>9.5</v>
      </c>
      <c r="BC6" s="2">
        <v>8.5</v>
      </c>
      <c r="BD6" s="2">
        <v>10</v>
      </c>
      <c r="BE6" s="2">
        <f t="shared" si="22"/>
        <v>9.25</v>
      </c>
      <c r="BF6" s="2">
        <v>9</v>
      </c>
      <c r="BG6" s="2">
        <v>10</v>
      </c>
      <c r="BH6" s="2">
        <f t="shared" si="23"/>
        <v>9.5</v>
      </c>
      <c r="BI6" s="2">
        <v>8.5</v>
      </c>
      <c r="BJ6" s="2">
        <v>9</v>
      </c>
      <c r="BK6" s="2">
        <f t="shared" si="24"/>
        <v>8.75</v>
      </c>
      <c r="BL6" s="2">
        <v>9</v>
      </c>
      <c r="BM6" s="2">
        <v>10</v>
      </c>
      <c r="BN6" s="2">
        <f t="shared" si="25"/>
        <v>9.5</v>
      </c>
      <c r="BO6" s="2">
        <v>7.5</v>
      </c>
      <c r="BP6" s="2">
        <v>9</v>
      </c>
      <c r="BQ6" s="2">
        <f t="shared" si="26"/>
        <v>8.25</v>
      </c>
      <c r="BR6" s="2">
        <v>8.5</v>
      </c>
      <c r="BS6" s="2">
        <v>9</v>
      </c>
      <c r="BT6" s="2">
        <f t="shared" si="27"/>
        <v>8.75</v>
      </c>
      <c r="BU6" s="2">
        <v>7.5</v>
      </c>
      <c r="BV6" s="2">
        <v>9</v>
      </c>
      <c r="BW6" s="2">
        <f t="shared" si="28"/>
        <v>8.25</v>
      </c>
      <c r="BX6" s="2">
        <v>8.5</v>
      </c>
      <c r="BY6" s="2">
        <v>9</v>
      </c>
      <c r="BZ6" s="2">
        <f t="shared" si="29"/>
        <v>8.75</v>
      </c>
      <c r="CA6" s="2">
        <v>7.5</v>
      </c>
      <c r="CB6" s="2">
        <v>9</v>
      </c>
      <c r="CC6" s="2">
        <f t="shared" si="30"/>
        <v>8.25</v>
      </c>
      <c r="CD6" s="2">
        <v>8.5</v>
      </c>
      <c r="CE6" s="2">
        <v>9</v>
      </c>
      <c r="CF6">
        <f t="shared" si="31"/>
        <v>8.75</v>
      </c>
      <c r="CM6" s="2">
        <v>10</v>
      </c>
      <c r="CN6" s="2">
        <v>10</v>
      </c>
      <c r="CO6" s="2">
        <f t="shared" si="32"/>
        <v>10</v>
      </c>
      <c r="CP6" s="2">
        <v>10</v>
      </c>
      <c r="CQ6" s="2">
        <v>10</v>
      </c>
      <c r="CR6" s="2">
        <v>7.5</v>
      </c>
      <c r="CS6" s="2">
        <v>9</v>
      </c>
      <c r="CT6" s="2">
        <f t="shared" si="33"/>
        <v>8.25</v>
      </c>
      <c r="CU6" s="50">
        <f t="shared" si="34"/>
        <v>-1.75</v>
      </c>
      <c r="CV6" s="2">
        <v>8.5</v>
      </c>
      <c r="CW6" s="2">
        <v>9</v>
      </c>
      <c r="CX6" s="57">
        <f t="shared" si="4"/>
        <v>0.25</v>
      </c>
      <c r="CY6" s="45">
        <f t="shared" si="35"/>
        <v>0.25</v>
      </c>
      <c r="CZ6" s="57">
        <f t="shared" si="5"/>
        <v>0.1</v>
      </c>
      <c r="DA6" s="45">
        <f t="shared" si="36"/>
        <v>0.1</v>
      </c>
      <c r="DB6" s="57">
        <f t="shared" si="37"/>
        <v>0.15</v>
      </c>
      <c r="DC6" s="45">
        <f t="shared" si="38"/>
        <v>0.15</v>
      </c>
      <c r="DD6" s="57">
        <f t="shared" si="39"/>
        <v>0.1</v>
      </c>
      <c r="DE6" s="45">
        <f t="shared" si="40"/>
        <v>0.1</v>
      </c>
    </row>
    <row r="7" spans="1:109" x14ac:dyDescent="0.3">
      <c r="A7" s="266">
        <v>2</v>
      </c>
      <c r="B7" s="266" t="s">
        <v>12</v>
      </c>
      <c r="C7" s="12">
        <v>1</v>
      </c>
      <c r="D7" s="12">
        <v>9.8800000000000008</v>
      </c>
      <c r="E7" s="12">
        <v>8.94</v>
      </c>
      <c r="F7" s="48">
        <f t="shared" si="6"/>
        <v>9.514170040485842E-2</v>
      </c>
      <c r="G7" s="45">
        <f t="shared" si="7"/>
        <v>9.514170040485842E-2</v>
      </c>
      <c r="H7" s="12">
        <v>5.49</v>
      </c>
      <c r="I7" s="12">
        <v>9.1999999999999993</v>
      </c>
      <c r="J7" s="62">
        <f t="shared" si="8"/>
        <v>1.0999999999999996</v>
      </c>
      <c r="K7" s="64">
        <f t="shared" si="9"/>
        <v>0.79963570127504557</v>
      </c>
      <c r="L7" s="64"/>
      <c r="M7" s="221">
        <v>0.13900000000000001</v>
      </c>
      <c r="N7" s="29">
        <v>0.42099999999999999</v>
      </c>
      <c r="O7" s="211">
        <f>(0.901*M7)-0.493</f>
        <v>-0.367761</v>
      </c>
      <c r="P7" s="49">
        <f t="shared" si="10"/>
        <v>-0.11367899999999997</v>
      </c>
      <c r="Q7" s="48">
        <f>N7-M7/N7</f>
        <v>9.0833729216151959E-2</v>
      </c>
      <c r="R7" s="45">
        <f t="shared" si="0"/>
        <v>9.0833729216151959E-2</v>
      </c>
      <c r="S7" s="52">
        <v>7.8E-2</v>
      </c>
      <c r="T7" s="29">
        <v>0.10299999999999999</v>
      </c>
      <c r="U7" s="49">
        <f t="shared" si="1"/>
        <v>-7.7865999999999991E-2</v>
      </c>
      <c r="V7" s="49">
        <f t="shared" si="2"/>
        <v>3.5958999999999963E-2</v>
      </c>
      <c r="W7" s="48">
        <f t="shared" si="3"/>
        <v>-1.2425128205128204</v>
      </c>
      <c r="X7" s="45">
        <f t="shared" si="11"/>
        <v>-1.2425128205128204</v>
      </c>
      <c r="Y7" s="2">
        <v>7.5</v>
      </c>
      <c r="Z7" s="2">
        <v>9</v>
      </c>
      <c r="AA7" s="2">
        <f>(Y7+Z7)/2</f>
        <v>8.25</v>
      </c>
      <c r="AB7" s="2">
        <v>7.5</v>
      </c>
      <c r="AC7" s="2">
        <v>9</v>
      </c>
      <c r="AD7" s="2">
        <f t="shared" si="13"/>
        <v>8.25</v>
      </c>
      <c r="AE7" s="2">
        <v>10</v>
      </c>
      <c r="AF7" s="2">
        <v>10</v>
      </c>
      <c r="AG7" s="2">
        <f t="shared" si="14"/>
        <v>10</v>
      </c>
      <c r="AH7" s="2">
        <v>8.5</v>
      </c>
      <c r="AI7" s="2">
        <v>10</v>
      </c>
      <c r="AJ7" s="2">
        <f t="shared" si="15"/>
        <v>9.25</v>
      </c>
      <c r="AK7" s="2">
        <v>10</v>
      </c>
      <c r="AL7" s="2">
        <v>9</v>
      </c>
      <c r="AM7" s="2">
        <f t="shared" si="16"/>
        <v>9.5</v>
      </c>
      <c r="AN7" s="2">
        <v>10</v>
      </c>
      <c r="AO7" s="2">
        <v>9</v>
      </c>
      <c r="AP7" s="2">
        <f t="shared" si="17"/>
        <v>9.5</v>
      </c>
      <c r="AQ7" s="2">
        <v>10</v>
      </c>
      <c r="AR7" s="2">
        <v>9</v>
      </c>
      <c r="AS7" s="2">
        <f t="shared" si="18"/>
        <v>9.5</v>
      </c>
      <c r="AT7" s="2">
        <v>10</v>
      </c>
      <c r="AU7" s="2">
        <v>9</v>
      </c>
      <c r="AV7" s="2">
        <f t="shared" si="19"/>
        <v>9.5</v>
      </c>
      <c r="AW7" s="2">
        <v>10</v>
      </c>
      <c r="AX7" s="2">
        <v>10</v>
      </c>
      <c r="AY7" s="2">
        <f t="shared" si="20"/>
        <v>10</v>
      </c>
      <c r="AZ7" s="2">
        <v>9</v>
      </c>
      <c r="BA7" s="2">
        <v>10</v>
      </c>
      <c r="BB7" s="2">
        <f t="shared" si="21"/>
        <v>9.5</v>
      </c>
      <c r="BC7" s="2">
        <v>10</v>
      </c>
      <c r="BD7" s="2">
        <v>10</v>
      </c>
      <c r="BE7" s="2">
        <f t="shared" si="22"/>
        <v>10</v>
      </c>
      <c r="BF7" s="2">
        <v>9</v>
      </c>
      <c r="BG7" s="2">
        <v>10</v>
      </c>
      <c r="BH7" s="2">
        <f t="shared" si="23"/>
        <v>9.5</v>
      </c>
      <c r="BI7" s="2">
        <v>7.5</v>
      </c>
      <c r="BJ7" s="2">
        <v>9</v>
      </c>
      <c r="BK7" s="2">
        <f t="shared" si="24"/>
        <v>8.25</v>
      </c>
      <c r="BL7" s="2">
        <v>7</v>
      </c>
      <c r="BM7" s="2">
        <v>9</v>
      </c>
      <c r="BN7" s="2">
        <f t="shared" si="25"/>
        <v>8</v>
      </c>
      <c r="BO7" s="2">
        <v>7.5</v>
      </c>
      <c r="BP7" s="2">
        <v>9</v>
      </c>
      <c r="BQ7" s="2">
        <f t="shared" si="26"/>
        <v>8.25</v>
      </c>
      <c r="BR7" s="2">
        <v>7</v>
      </c>
      <c r="BS7" s="2">
        <v>9</v>
      </c>
      <c r="BT7" s="2">
        <f t="shared" si="27"/>
        <v>8</v>
      </c>
      <c r="BU7" s="2">
        <v>7.5</v>
      </c>
      <c r="BV7" s="2">
        <v>9</v>
      </c>
      <c r="BW7" s="2">
        <f t="shared" si="28"/>
        <v>8.25</v>
      </c>
      <c r="BX7" s="2">
        <v>7</v>
      </c>
      <c r="BY7" s="2">
        <v>9</v>
      </c>
      <c r="BZ7" s="2">
        <f t="shared" si="29"/>
        <v>8</v>
      </c>
      <c r="CA7" s="2">
        <v>7.5</v>
      </c>
      <c r="CB7" s="2">
        <v>9</v>
      </c>
      <c r="CC7" s="2">
        <f t="shared" si="30"/>
        <v>8.25</v>
      </c>
      <c r="CD7" s="2">
        <v>7</v>
      </c>
      <c r="CE7" s="2">
        <v>9</v>
      </c>
      <c r="CF7">
        <f t="shared" si="31"/>
        <v>8</v>
      </c>
      <c r="CM7" s="2">
        <v>7.5</v>
      </c>
      <c r="CN7" s="2">
        <v>9</v>
      </c>
      <c r="CO7" s="2">
        <f t="shared" si="32"/>
        <v>8.25</v>
      </c>
      <c r="CP7" s="2">
        <v>7.5</v>
      </c>
      <c r="CQ7" s="2">
        <v>9</v>
      </c>
      <c r="CR7" s="2">
        <v>7.5</v>
      </c>
      <c r="CS7" s="2">
        <v>9</v>
      </c>
      <c r="CT7" s="2">
        <f t="shared" si="33"/>
        <v>8.25</v>
      </c>
      <c r="CU7" s="50">
        <f>CT7-CO7</f>
        <v>0</v>
      </c>
      <c r="CV7" s="2">
        <v>7</v>
      </c>
      <c r="CW7" s="2">
        <v>9</v>
      </c>
      <c r="CX7" s="57">
        <f t="shared" si="4"/>
        <v>0</v>
      </c>
      <c r="CY7" s="45">
        <f t="shared" si="35"/>
        <v>0</v>
      </c>
      <c r="CZ7" s="57">
        <f t="shared" si="5"/>
        <v>0</v>
      </c>
      <c r="DA7" s="45">
        <f t="shared" si="36"/>
        <v>0</v>
      </c>
      <c r="DB7" s="57">
        <f t="shared" si="37"/>
        <v>6.6666666666666666E-2</v>
      </c>
      <c r="DC7" s="45">
        <f t="shared" si="38"/>
        <v>6.6666666666666666E-2</v>
      </c>
      <c r="DD7" s="57">
        <f t="shared" si="39"/>
        <v>0</v>
      </c>
      <c r="DE7" s="45">
        <f t="shared" si="40"/>
        <v>0</v>
      </c>
    </row>
    <row r="8" spans="1:109" x14ac:dyDescent="0.3">
      <c r="A8" s="267"/>
      <c r="B8" s="267"/>
      <c r="C8" s="12">
        <v>2</v>
      </c>
      <c r="D8" s="12">
        <v>9.5399999999999991</v>
      </c>
      <c r="E8" s="12">
        <v>8.82</v>
      </c>
      <c r="F8" s="48">
        <f t="shared" si="6"/>
        <v>7.5471698113207433E-2</v>
      </c>
      <c r="G8" s="45">
        <f t="shared" si="7"/>
        <v>7.5471698113207433E-2</v>
      </c>
      <c r="H8" s="12">
        <v>7.46</v>
      </c>
      <c r="I8" s="12">
        <v>8.9</v>
      </c>
      <c r="J8" s="62">
        <f t="shared" si="8"/>
        <v>0.80000000000000071</v>
      </c>
      <c r="K8" s="64">
        <f t="shared" si="9"/>
        <v>0.8927613941018766</v>
      </c>
      <c r="L8" s="64"/>
      <c r="M8" s="222"/>
      <c r="N8" s="29">
        <v>1.2999999999999999E-2</v>
      </c>
      <c r="O8" s="211"/>
      <c r="P8" s="49">
        <f t="shared" si="10"/>
        <v>-0.48128700000000002</v>
      </c>
      <c r="Q8" s="48">
        <f>N8-M7/N8</f>
        <v>-10.679307692307694</v>
      </c>
      <c r="R8" s="45">
        <f t="shared" si="0"/>
        <v>-10.679307692307694</v>
      </c>
      <c r="S8" s="52">
        <v>0.112</v>
      </c>
      <c r="T8" s="29">
        <v>5.1999999999999998E-2</v>
      </c>
      <c r="U8" s="49">
        <f t="shared" si="1"/>
        <v>7.693600000000006E-2</v>
      </c>
      <c r="V8" s="49">
        <f t="shared" si="2"/>
        <v>-0.196244</v>
      </c>
      <c r="W8" s="48">
        <f t="shared" si="3"/>
        <v>-0.35228571428571426</v>
      </c>
      <c r="X8" s="45">
        <f t="shared" si="11"/>
        <v>-0.35228571428571426</v>
      </c>
      <c r="Y8" s="2">
        <v>7</v>
      </c>
      <c r="Z8" s="2">
        <v>9</v>
      </c>
      <c r="AA8" s="2">
        <f t="shared" si="12"/>
        <v>8</v>
      </c>
      <c r="AB8" s="2">
        <v>7.5</v>
      </c>
      <c r="AC8" s="2">
        <v>9</v>
      </c>
      <c r="AD8" s="2">
        <f t="shared" si="13"/>
        <v>8.25</v>
      </c>
      <c r="AE8" s="2">
        <v>8.5</v>
      </c>
      <c r="AF8" s="2">
        <v>10</v>
      </c>
      <c r="AG8" s="2">
        <f t="shared" si="14"/>
        <v>9.25</v>
      </c>
      <c r="AH8" s="2">
        <v>9</v>
      </c>
      <c r="AI8" s="2">
        <v>10</v>
      </c>
      <c r="AJ8" s="2">
        <f t="shared" si="15"/>
        <v>9.5</v>
      </c>
      <c r="AK8" s="2">
        <v>8.5</v>
      </c>
      <c r="AL8" s="2">
        <v>9</v>
      </c>
      <c r="AM8" s="2">
        <f t="shared" si="16"/>
        <v>8.75</v>
      </c>
      <c r="AN8" s="2">
        <v>10</v>
      </c>
      <c r="AO8" s="2">
        <v>9</v>
      </c>
      <c r="AP8" s="2">
        <f t="shared" si="17"/>
        <v>9.5</v>
      </c>
      <c r="AQ8" s="2">
        <v>8.5</v>
      </c>
      <c r="AR8" s="2">
        <v>9</v>
      </c>
      <c r="AS8" s="2">
        <f t="shared" si="18"/>
        <v>8.75</v>
      </c>
      <c r="AT8" s="2">
        <v>9</v>
      </c>
      <c r="AU8" s="2">
        <v>9</v>
      </c>
      <c r="AV8" s="2">
        <f t="shared" si="19"/>
        <v>9</v>
      </c>
      <c r="AW8" s="2">
        <v>8</v>
      </c>
      <c r="AX8" s="2">
        <v>10</v>
      </c>
      <c r="AY8" s="2">
        <f t="shared" si="20"/>
        <v>9</v>
      </c>
      <c r="AZ8" s="2">
        <v>9</v>
      </c>
      <c r="BA8" s="2">
        <v>10</v>
      </c>
      <c r="BB8" s="2">
        <f t="shared" si="21"/>
        <v>9.5</v>
      </c>
      <c r="BC8" s="2">
        <v>8</v>
      </c>
      <c r="BD8" s="2">
        <v>10</v>
      </c>
      <c r="BE8" s="2">
        <f t="shared" si="22"/>
        <v>9</v>
      </c>
      <c r="BF8" s="2">
        <v>9</v>
      </c>
      <c r="BG8" s="2">
        <v>10</v>
      </c>
      <c r="BH8" s="2">
        <f t="shared" si="23"/>
        <v>9.5</v>
      </c>
      <c r="BI8" s="2">
        <v>8</v>
      </c>
      <c r="BJ8" s="2">
        <v>9</v>
      </c>
      <c r="BK8" s="2">
        <f t="shared" si="24"/>
        <v>8.5</v>
      </c>
      <c r="BL8" s="2">
        <v>8</v>
      </c>
      <c r="BM8" s="2">
        <v>9</v>
      </c>
      <c r="BN8" s="2">
        <f t="shared" si="25"/>
        <v>8.5</v>
      </c>
      <c r="BO8" s="2">
        <v>8</v>
      </c>
      <c r="BP8" s="2">
        <v>9</v>
      </c>
      <c r="BQ8" s="2">
        <f t="shared" si="26"/>
        <v>8.5</v>
      </c>
      <c r="BR8" s="2">
        <v>8</v>
      </c>
      <c r="BS8" s="2">
        <v>9</v>
      </c>
      <c r="BT8" s="2">
        <f t="shared" si="27"/>
        <v>8.5</v>
      </c>
      <c r="BU8" s="2">
        <v>8</v>
      </c>
      <c r="BV8" s="2">
        <v>9</v>
      </c>
      <c r="BW8" s="2">
        <f t="shared" si="28"/>
        <v>8.5</v>
      </c>
      <c r="BX8" s="2">
        <v>8</v>
      </c>
      <c r="BY8" s="2">
        <v>9</v>
      </c>
      <c r="BZ8" s="2">
        <f t="shared" si="29"/>
        <v>8.5</v>
      </c>
      <c r="CA8" s="2">
        <v>8</v>
      </c>
      <c r="CB8" s="2">
        <v>9</v>
      </c>
      <c r="CC8" s="2">
        <f t="shared" si="30"/>
        <v>8.5</v>
      </c>
      <c r="CD8" s="2">
        <v>8</v>
      </c>
      <c r="CE8" s="2">
        <v>9</v>
      </c>
      <c r="CF8">
        <f t="shared" si="31"/>
        <v>8.5</v>
      </c>
      <c r="CM8" s="2">
        <v>7</v>
      </c>
      <c r="CN8" s="2">
        <v>9</v>
      </c>
      <c r="CO8" s="2">
        <f t="shared" si="32"/>
        <v>8</v>
      </c>
      <c r="CP8" s="2">
        <v>7.5</v>
      </c>
      <c r="CQ8" s="2">
        <v>9</v>
      </c>
      <c r="CR8" s="2">
        <v>7</v>
      </c>
      <c r="CS8" s="2">
        <v>9</v>
      </c>
      <c r="CT8" s="2">
        <f t="shared" si="33"/>
        <v>8</v>
      </c>
      <c r="CU8" s="50">
        <f t="shared" si="34"/>
        <v>0</v>
      </c>
      <c r="CV8" s="2">
        <v>7.5</v>
      </c>
      <c r="CW8" s="2">
        <v>9</v>
      </c>
      <c r="CX8" s="57">
        <f t="shared" si="4"/>
        <v>0</v>
      </c>
      <c r="CY8" s="45">
        <f t="shared" si="35"/>
        <v>0</v>
      </c>
      <c r="CZ8" s="57">
        <f t="shared" si="5"/>
        <v>0</v>
      </c>
      <c r="DA8" s="45">
        <f t="shared" si="36"/>
        <v>0</v>
      </c>
      <c r="DB8" s="57">
        <f>(CP8-CV8)/CP8</f>
        <v>0</v>
      </c>
      <c r="DC8" s="45">
        <f t="shared" si="38"/>
        <v>0</v>
      </c>
      <c r="DD8" s="57">
        <f t="shared" si="39"/>
        <v>0</v>
      </c>
      <c r="DE8" s="45">
        <f t="shared" si="40"/>
        <v>0</v>
      </c>
    </row>
    <row r="9" spans="1:109" x14ac:dyDescent="0.3">
      <c r="A9" s="268"/>
      <c r="B9" s="268"/>
      <c r="C9" s="12">
        <v>3</v>
      </c>
      <c r="D9" s="12">
        <v>9.07</v>
      </c>
      <c r="E9" s="12">
        <v>8.76</v>
      </c>
      <c r="F9" s="48">
        <f t="shared" si="6"/>
        <v>3.4178610804851212E-2</v>
      </c>
      <c r="G9" s="45">
        <f t="shared" si="7"/>
        <v>3.4178610804851212E-2</v>
      </c>
      <c r="H9" s="12">
        <v>7.46</v>
      </c>
      <c r="I9" s="12">
        <v>8.9499999999999993</v>
      </c>
      <c r="J9" s="62">
        <f t="shared" si="8"/>
        <v>0.84999999999999964</v>
      </c>
      <c r="K9" s="64">
        <f t="shared" si="9"/>
        <v>0.886058981233244</v>
      </c>
      <c r="L9" s="64"/>
      <c r="M9" s="223"/>
      <c r="N9" s="29">
        <v>6.9000000000000006E-2</v>
      </c>
      <c r="O9" s="211"/>
      <c r="P9" s="49">
        <f t="shared" si="10"/>
        <v>-0.43083099999999996</v>
      </c>
      <c r="Q9" s="48">
        <f>N9-M7/N9</f>
        <v>-1.9454927536231885</v>
      </c>
      <c r="R9" s="45">
        <f t="shared" si="0"/>
        <v>-1.9454927536231885</v>
      </c>
      <c r="S9" s="52">
        <v>7.9000000000000001E-2</v>
      </c>
      <c r="T9" s="29">
        <v>0.1</v>
      </c>
      <c r="U9" s="49">
        <f t="shared" si="1"/>
        <v>-7.3313000000000017E-2</v>
      </c>
      <c r="V9" s="49">
        <f t="shared" si="2"/>
        <v>2.2300000000000042E-2</v>
      </c>
      <c r="W9" s="48">
        <f t="shared" si="3"/>
        <v>-1.1868227848101267</v>
      </c>
      <c r="X9" s="45">
        <f t="shared" si="11"/>
        <v>-1.1868227848101267</v>
      </c>
      <c r="Y9" s="2">
        <v>7.5</v>
      </c>
      <c r="Z9" s="2">
        <v>9</v>
      </c>
      <c r="AA9" s="2">
        <f t="shared" si="12"/>
        <v>8.25</v>
      </c>
      <c r="AB9" s="2">
        <v>7</v>
      </c>
      <c r="AC9" s="2">
        <v>9</v>
      </c>
      <c r="AD9" s="2">
        <f t="shared" si="13"/>
        <v>8</v>
      </c>
      <c r="AE9" s="2">
        <v>9</v>
      </c>
      <c r="AF9" s="2">
        <v>10</v>
      </c>
      <c r="AG9" s="2">
        <f t="shared" si="14"/>
        <v>9.5</v>
      </c>
      <c r="AH9" s="2">
        <v>8.5</v>
      </c>
      <c r="AI9" s="2">
        <v>10</v>
      </c>
      <c r="AJ9" s="2">
        <f t="shared" si="15"/>
        <v>9.25</v>
      </c>
      <c r="AK9" s="2">
        <v>9</v>
      </c>
      <c r="AL9" s="2">
        <v>9</v>
      </c>
      <c r="AM9" s="2">
        <f t="shared" si="16"/>
        <v>9</v>
      </c>
      <c r="AN9" s="2">
        <v>10</v>
      </c>
      <c r="AO9" s="2">
        <v>9</v>
      </c>
      <c r="AP9" s="2">
        <f t="shared" si="17"/>
        <v>9.5</v>
      </c>
      <c r="AQ9" s="2">
        <v>9</v>
      </c>
      <c r="AR9" s="2">
        <v>9</v>
      </c>
      <c r="AS9" s="2">
        <f t="shared" si="18"/>
        <v>9</v>
      </c>
      <c r="AT9" s="2">
        <v>10</v>
      </c>
      <c r="AU9" s="2">
        <v>9</v>
      </c>
      <c r="AV9" s="2">
        <f t="shared" si="19"/>
        <v>9.5</v>
      </c>
      <c r="AW9" s="2">
        <v>8</v>
      </c>
      <c r="AX9" s="2">
        <v>10</v>
      </c>
      <c r="AY9" s="2">
        <f t="shared" si="20"/>
        <v>9</v>
      </c>
      <c r="AZ9" s="2">
        <v>10</v>
      </c>
      <c r="BA9" s="2">
        <v>10</v>
      </c>
      <c r="BB9" s="2">
        <f t="shared" si="21"/>
        <v>10</v>
      </c>
      <c r="BC9" s="2">
        <v>8</v>
      </c>
      <c r="BD9" s="2">
        <v>10</v>
      </c>
      <c r="BE9" s="2">
        <f t="shared" si="22"/>
        <v>9</v>
      </c>
      <c r="BF9" s="2">
        <v>10</v>
      </c>
      <c r="BG9" s="2">
        <v>10</v>
      </c>
      <c r="BH9" s="2">
        <f t="shared" si="23"/>
        <v>10</v>
      </c>
      <c r="BI9" s="2">
        <v>8</v>
      </c>
      <c r="BJ9" s="2">
        <v>9</v>
      </c>
      <c r="BK9" s="2">
        <f t="shared" si="24"/>
        <v>8.5</v>
      </c>
      <c r="BL9" s="2">
        <v>7.5</v>
      </c>
      <c r="BM9" s="2">
        <v>8</v>
      </c>
      <c r="BN9" s="2">
        <f t="shared" si="25"/>
        <v>7.75</v>
      </c>
      <c r="BO9" s="2">
        <v>7.5</v>
      </c>
      <c r="BP9" s="2">
        <v>9</v>
      </c>
      <c r="BQ9" s="2">
        <f t="shared" si="26"/>
        <v>8.25</v>
      </c>
      <c r="BR9" s="2">
        <v>7.5</v>
      </c>
      <c r="BS9" s="2">
        <v>8</v>
      </c>
      <c r="BT9" s="2">
        <f t="shared" si="27"/>
        <v>7.75</v>
      </c>
      <c r="BU9" s="2">
        <v>7.5</v>
      </c>
      <c r="BV9" s="2">
        <v>9</v>
      </c>
      <c r="BW9" s="2">
        <f t="shared" si="28"/>
        <v>8.25</v>
      </c>
      <c r="BX9" s="2">
        <v>7.5</v>
      </c>
      <c r="BY9" s="2">
        <v>8</v>
      </c>
      <c r="BZ9" s="2">
        <f t="shared" si="29"/>
        <v>7.75</v>
      </c>
      <c r="CA9" s="2">
        <v>7.5</v>
      </c>
      <c r="CB9" s="2">
        <v>9</v>
      </c>
      <c r="CC9" s="2">
        <f t="shared" si="30"/>
        <v>8.25</v>
      </c>
      <c r="CD9" s="2">
        <v>7.5</v>
      </c>
      <c r="CE9" s="2">
        <v>8</v>
      </c>
      <c r="CF9">
        <f t="shared" si="31"/>
        <v>7.75</v>
      </c>
      <c r="CM9" s="2">
        <v>7.5</v>
      </c>
      <c r="CN9" s="2">
        <v>9</v>
      </c>
      <c r="CO9" s="2">
        <f t="shared" si="32"/>
        <v>8.25</v>
      </c>
      <c r="CP9" s="2">
        <v>7</v>
      </c>
      <c r="CQ9" s="2">
        <v>9</v>
      </c>
      <c r="CR9" s="2">
        <v>7.5</v>
      </c>
      <c r="CS9" s="2">
        <v>9</v>
      </c>
      <c r="CT9" s="2">
        <f t="shared" si="33"/>
        <v>8.25</v>
      </c>
      <c r="CU9" s="50">
        <f t="shared" si="34"/>
        <v>0</v>
      </c>
      <c r="CV9" s="2">
        <v>7</v>
      </c>
      <c r="CW9" s="2">
        <v>8</v>
      </c>
      <c r="CX9" s="57">
        <f t="shared" si="4"/>
        <v>0</v>
      </c>
      <c r="CY9" s="45">
        <f t="shared" si="35"/>
        <v>0</v>
      </c>
      <c r="CZ9" s="57">
        <f t="shared" si="5"/>
        <v>0</v>
      </c>
      <c r="DA9" s="45">
        <f t="shared" si="36"/>
        <v>0</v>
      </c>
      <c r="DB9" s="57">
        <f t="shared" si="37"/>
        <v>0</v>
      </c>
      <c r="DC9" s="45">
        <f t="shared" si="38"/>
        <v>0</v>
      </c>
      <c r="DD9" s="57">
        <f t="shared" si="39"/>
        <v>0.1111111111111111</v>
      </c>
      <c r="DE9" s="45">
        <f t="shared" si="40"/>
        <v>0.1111111111111111</v>
      </c>
    </row>
    <row r="10" spans="1:109" x14ac:dyDescent="0.3">
      <c r="A10" s="257">
        <v>3</v>
      </c>
      <c r="B10" s="257" t="s">
        <v>13</v>
      </c>
      <c r="C10" s="14">
        <v>1</v>
      </c>
      <c r="D10" s="14">
        <v>10.17</v>
      </c>
      <c r="E10" s="14">
        <v>8.64</v>
      </c>
      <c r="F10" s="48">
        <f t="shared" si="6"/>
        <v>0.15044247787610612</v>
      </c>
      <c r="G10" s="45">
        <f t="shared" si="7"/>
        <v>0.15044247787610612</v>
      </c>
      <c r="H10" s="14">
        <v>3.37</v>
      </c>
      <c r="I10" s="14">
        <v>8.7200000000000006</v>
      </c>
      <c r="J10" s="62">
        <f t="shared" si="8"/>
        <v>0.62000000000000099</v>
      </c>
      <c r="K10" s="64">
        <f t="shared" si="9"/>
        <v>0.81602373887240331</v>
      </c>
      <c r="L10" s="64"/>
      <c r="M10" s="224">
        <v>0.42799999999999999</v>
      </c>
      <c r="N10" s="30">
        <v>0.158</v>
      </c>
      <c r="O10" s="211">
        <f t="shared" ref="O10" si="41">(0.901*M10)-0.493</f>
        <v>-0.10737199999999997</v>
      </c>
      <c r="P10" s="49">
        <f t="shared" si="10"/>
        <v>-0.35064200000000001</v>
      </c>
      <c r="Q10" s="48">
        <f>N10-M10/N10</f>
        <v>-2.5508607594936707</v>
      </c>
      <c r="R10" s="45">
        <f t="shared" si="0"/>
        <v>-2.5508607594936707</v>
      </c>
      <c r="S10" s="53">
        <v>0.111</v>
      </c>
      <c r="T10" s="30">
        <v>0.11</v>
      </c>
      <c r="U10" s="49">
        <f t="shared" si="1"/>
        <v>7.2383000000000031E-2</v>
      </c>
      <c r="V10" s="49">
        <f t="shared" si="2"/>
        <v>6.7830000000000001E-2</v>
      </c>
      <c r="W10" s="48">
        <f t="shared" si="3"/>
        <v>-0.87999099099099098</v>
      </c>
      <c r="X10" s="45">
        <f t="shared" si="11"/>
        <v>-0.87999099099099098</v>
      </c>
      <c r="Y10" s="2">
        <v>7</v>
      </c>
      <c r="Z10" s="2">
        <v>9</v>
      </c>
      <c r="AA10" s="2">
        <f t="shared" si="12"/>
        <v>8</v>
      </c>
      <c r="AB10" s="2">
        <v>7</v>
      </c>
      <c r="AC10" s="2">
        <v>9</v>
      </c>
      <c r="AD10" s="2">
        <f t="shared" si="13"/>
        <v>8</v>
      </c>
      <c r="AE10" s="3">
        <v>9</v>
      </c>
      <c r="AF10" s="2">
        <v>10</v>
      </c>
      <c r="AG10" s="2">
        <f t="shared" si="14"/>
        <v>9.5</v>
      </c>
      <c r="AH10" s="3">
        <v>10</v>
      </c>
      <c r="AI10" s="2">
        <v>10</v>
      </c>
      <c r="AJ10" s="2">
        <f t="shared" si="15"/>
        <v>10</v>
      </c>
      <c r="AK10" s="3">
        <v>9</v>
      </c>
      <c r="AL10" s="2">
        <v>9</v>
      </c>
      <c r="AM10" s="2">
        <f t="shared" si="16"/>
        <v>9</v>
      </c>
      <c r="AN10" s="3">
        <v>10</v>
      </c>
      <c r="AO10" s="2">
        <v>9</v>
      </c>
      <c r="AP10" s="2">
        <f t="shared" si="17"/>
        <v>9.5</v>
      </c>
      <c r="AQ10" s="3">
        <v>9</v>
      </c>
      <c r="AR10" s="2">
        <v>9</v>
      </c>
      <c r="AS10" s="2">
        <f t="shared" si="18"/>
        <v>9</v>
      </c>
      <c r="AT10" s="3">
        <v>10</v>
      </c>
      <c r="AU10" s="2">
        <v>9</v>
      </c>
      <c r="AV10" s="2">
        <f t="shared" si="19"/>
        <v>9.5</v>
      </c>
      <c r="AW10" s="3">
        <v>7.5</v>
      </c>
      <c r="AX10" s="2">
        <v>10</v>
      </c>
      <c r="AY10" s="2">
        <f t="shared" si="20"/>
        <v>8.75</v>
      </c>
      <c r="AZ10" s="3">
        <v>9</v>
      </c>
      <c r="BA10" s="2">
        <v>10</v>
      </c>
      <c r="BB10" s="2">
        <f t="shared" si="21"/>
        <v>9.5</v>
      </c>
      <c r="BC10" s="3">
        <v>7.5</v>
      </c>
      <c r="BD10" s="2">
        <v>10</v>
      </c>
      <c r="BE10" s="2">
        <f t="shared" si="22"/>
        <v>8.75</v>
      </c>
      <c r="BF10" s="3">
        <v>9</v>
      </c>
      <c r="BG10" s="2">
        <v>10</v>
      </c>
      <c r="BH10" s="2">
        <f t="shared" si="23"/>
        <v>9.5</v>
      </c>
      <c r="BI10" s="3">
        <v>6</v>
      </c>
      <c r="BJ10" s="2">
        <v>8</v>
      </c>
      <c r="BK10" s="2">
        <f t="shared" si="24"/>
        <v>7</v>
      </c>
      <c r="BL10" s="3">
        <v>5</v>
      </c>
      <c r="BM10" s="2">
        <v>8</v>
      </c>
      <c r="BN10" s="2">
        <f t="shared" si="25"/>
        <v>6.5</v>
      </c>
      <c r="BO10" s="3">
        <v>6</v>
      </c>
      <c r="BP10" s="2">
        <v>8</v>
      </c>
      <c r="BQ10" s="2">
        <f t="shared" si="26"/>
        <v>7</v>
      </c>
      <c r="BR10" s="3">
        <v>5</v>
      </c>
      <c r="BS10" s="2">
        <v>8</v>
      </c>
      <c r="BT10" s="2">
        <f t="shared" si="27"/>
        <v>6.5</v>
      </c>
      <c r="BU10" s="3">
        <v>6</v>
      </c>
      <c r="BV10" s="2">
        <v>8</v>
      </c>
      <c r="BW10" s="2">
        <f t="shared" si="28"/>
        <v>7</v>
      </c>
      <c r="BX10" s="3">
        <v>5</v>
      </c>
      <c r="BY10" s="2">
        <v>8</v>
      </c>
      <c r="BZ10" s="2">
        <f t="shared" si="29"/>
        <v>6.5</v>
      </c>
      <c r="CA10" s="3">
        <v>6</v>
      </c>
      <c r="CB10" s="2">
        <v>8</v>
      </c>
      <c r="CC10" s="2">
        <f t="shared" si="30"/>
        <v>7</v>
      </c>
      <c r="CD10" s="3">
        <v>5</v>
      </c>
      <c r="CE10" s="2">
        <v>8</v>
      </c>
      <c r="CF10">
        <f t="shared" si="31"/>
        <v>6.5</v>
      </c>
      <c r="CM10" s="2">
        <v>7</v>
      </c>
      <c r="CN10" s="2">
        <v>9</v>
      </c>
      <c r="CO10" s="2">
        <f t="shared" si="32"/>
        <v>8</v>
      </c>
      <c r="CP10" s="2">
        <v>7</v>
      </c>
      <c r="CQ10" s="2">
        <v>9</v>
      </c>
      <c r="CR10" s="3">
        <v>6</v>
      </c>
      <c r="CS10" s="2">
        <v>8</v>
      </c>
      <c r="CT10" s="2">
        <f t="shared" si="33"/>
        <v>7</v>
      </c>
      <c r="CU10" s="50">
        <f t="shared" si="34"/>
        <v>-1</v>
      </c>
      <c r="CV10" s="3">
        <v>5</v>
      </c>
      <c r="CW10" s="2">
        <v>8</v>
      </c>
      <c r="CX10" s="57">
        <f t="shared" si="4"/>
        <v>0.14285714285714285</v>
      </c>
      <c r="CY10" s="45">
        <f t="shared" si="35"/>
        <v>0.14285714285714285</v>
      </c>
      <c r="CZ10" s="57">
        <f t="shared" si="5"/>
        <v>0.1111111111111111</v>
      </c>
      <c r="DA10" s="45">
        <f t="shared" si="36"/>
        <v>0.1111111111111111</v>
      </c>
      <c r="DB10" s="57">
        <f t="shared" si="37"/>
        <v>0.2857142857142857</v>
      </c>
      <c r="DC10" s="45">
        <f t="shared" si="38"/>
        <v>0.2857142857142857</v>
      </c>
      <c r="DD10" s="57">
        <f t="shared" si="39"/>
        <v>0.1111111111111111</v>
      </c>
      <c r="DE10" s="45">
        <f t="shared" si="40"/>
        <v>0.1111111111111111</v>
      </c>
    </row>
    <row r="11" spans="1:109" x14ac:dyDescent="0.3">
      <c r="A11" s="258"/>
      <c r="B11" s="258"/>
      <c r="C11" s="14">
        <v>2</v>
      </c>
      <c r="D11" s="14">
        <v>9.7100000000000009</v>
      </c>
      <c r="E11" s="14">
        <v>8.85</v>
      </c>
      <c r="F11" s="48">
        <f t="shared" si="6"/>
        <v>8.8568486096807536E-2</v>
      </c>
      <c r="G11" s="45">
        <f t="shared" si="7"/>
        <v>8.8568486096807536E-2</v>
      </c>
      <c r="H11" s="14">
        <v>4.09</v>
      </c>
      <c r="I11" s="14">
        <v>8.82</v>
      </c>
      <c r="J11" s="62">
        <f t="shared" si="8"/>
        <v>0.72000000000000064</v>
      </c>
      <c r="K11" s="64">
        <f t="shared" si="9"/>
        <v>0.82396088019559888</v>
      </c>
      <c r="L11" s="64"/>
      <c r="M11" s="225"/>
      <c r="N11" s="30">
        <v>0.104</v>
      </c>
      <c r="O11" s="211"/>
      <c r="P11" s="49">
        <f t="shared" si="10"/>
        <v>-0.39929599999999998</v>
      </c>
      <c r="Q11" s="48">
        <f>N11-M10/N11</f>
        <v>-4.0113846153846158</v>
      </c>
      <c r="R11" s="45">
        <f t="shared" si="0"/>
        <v>-4.0113846153846158</v>
      </c>
      <c r="S11" s="53">
        <v>0.121</v>
      </c>
      <c r="T11" s="30">
        <v>0.13</v>
      </c>
      <c r="U11" s="49">
        <f t="shared" si="1"/>
        <v>0.11791299999999999</v>
      </c>
      <c r="V11" s="49">
        <f t="shared" si="2"/>
        <v>0.15889000000000003</v>
      </c>
      <c r="W11" s="48">
        <f t="shared" si="3"/>
        <v>-0.95338016528925618</v>
      </c>
      <c r="X11" s="45">
        <f t="shared" si="11"/>
        <v>-0.95338016528925618</v>
      </c>
      <c r="Y11" s="2">
        <v>7</v>
      </c>
      <c r="Z11" s="2">
        <v>9</v>
      </c>
      <c r="AA11" s="2">
        <f t="shared" si="12"/>
        <v>8</v>
      </c>
      <c r="AB11" s="2">
        <v>7</v>
      </c>
      <c r="AC11" s="2">
        <v>9</v>
      </c>
      <c r="AD11" s="2">
        <f t="shared" si="13"/>
        <v>8</v>
      </c>
      <c r="AE11" s="2">
        <v>10</v>
      </c>
      <c r="AF11" s="2">
        <v>10</v>
      </c>
      <c r="AG11" s="2">
        <f t="shared" si="14"/>
        <v>10</v>
      </c>
      <c r="AH11" s="2">
        <v>10</v>
      </c>
      <c r="AI11" s="2">
        <v>10</v>
      </c>
      <c r="AJ11" s="2">
        <f t="shared" si="15"/>
        <v>10</v>
      </c>
      <c r="AK11" s="2">
        <v>10</v>
      </c>
      <c r="AL11" s="2">
        <v>9</v>
      </c>
      <c r="AM11" s="2">
        <f t="shared" si="16"/>
        <v>9.5</v>
      </c>
      <c r="AN11" s="2">
        <v>10</v>
      </c>
      <c r="AO11" s="2">
        <v>9</v>
      </c>
      <c r="AP11" s="2">
        <f t="shared" si="17"/>
        <v>9.5</v>
      </c>
      <c r="AQ11" s="2">
        <v>10</v>
      </c>
      <c r="AR11" s="2">
        <v>9</v>
      </c>
      <c r="AS11" s="2">
        <f t="shared" si="18"/>
        <v>9.5</v>
      </c>
      <c r="AT11" s="2">
        <v>10</v>
      </c>
      <c r="AU11" s="2">
        <v>9</v>
      </c>
      <c r="AV11" s="2">
        <f t="shared" si="19"/>
        <v>9.5</v>
      </c>
      <c r="AW11" s="2">
        <v>8.5</v>
      </c>
      <c r="AX11" s="2">
        <v>10</v>
      </c>
      <c r="AY11" s="2">
        <f t="shared" si="20"/>
        <v>9.25</v>
      </c>
      <c r="AZ11" s="2">
        <v>8.5</v>
      </c>
      <c r="BA11" s="2">
        <v>10</v>
      </c>
      <c r="BB11" s="2">
        <f t="shared" si="21"/>
        <v>9.25</v>
      </c>
      <c r="BC11" s="2">
        <v>8.5</v>
      </c>
      <c r="BD11" s="2">
        <v>10</v>
      </c>
      <c r="BE11" s="2">
        <f t="shared" si="22"/>
        <v>9.25</v>
      </c>
      <c r="BF11" s="2">
        <v>8.5</v>
      </c>
      <c r="BG11" s="2">
        <v>10</v>
      </c>
      <c r="BH11" s="2">
        <f t="shared" si="23"/>
        <v>9.25</v>
      </c>
      <c r="BI11" s="2">
        <v>7.5</v>
      </c>
      <c r="BJ11" s="2">
        <v>9</v>
      </c>
      <c r="BK11" s="2">
        <f t="shared" si="24"/>
        <v>8.25</v>
      </c>
      <c r="BL11" s="2">
        <v>7.5</v>
      </c>
      <c r="BM11" s="2">
        <v>8.5</v>
      </c>
      <c r="BN11" s="2">
        <f t="shared" si="25"/>
        <v>8</v>
      </c>
      <c r="BO11" s="2">
        <v>5</v>
      </c>
      <c r="BP11" s="2">
        <v>9</v>
      </c>
      <c r="BQ11" s="2">
        <f t="shared" si="26"/>
        <v>7</v>
      </c>
      <c r="BR11" s="2">
        <v>5.5</v>
      </c>
      <c r="BS11" s="2">
        <v>8.5</v>
      </c>
      <c r="BT11" s="2">
        <f t="shared" si="27"/>
        <v>7</v>
      </c>
      <c r="BU11" s="2">
        <v>5</v>
      </c>
      <c r="BV11" s="2">
        <v>9</v>
      </c>
      <c r="BW11" s="2">
        <f t="shared" si="28"/>
        <v>7</v>
      </c>
      <c r="BX11" s="2">
        <v>5.5</v>
      </c>
      <c r="BY11" s="2">
        <v>8.5</v>
      </c>
      <c r="BZ11" s="2">
        <f t="shared" si="29"/>
        <v>7</v>
      </c>
      <c r="CA11" s="2">
        <v>5</v>
      </c>
      <c r="CB11" s="2">
        <v>9</v>
      </c>
      <c r="CC11" s="2">
        <f t="shared" si="30"/>
        <v>7</v>
      </c>
      <c r="CD11" s="2">
        <v>5.5</v>
      </c>
      <c r="CE11" s="2">
        <v>8.5</v>
      </c>
      <c r="CF11">
        <f t="shared" si="31"/>
        <v>7</v>
      </c>
      <c r="CM11" s="2">
        <v>7</v>
      </c>
      <c r="CN11" s="2">
        <v>9</v>
      </c>
      <c r="CO11" s="2">
        <f t="shared" si="32"/>
        <v>8</v>
      </c>
      <c r="CP11" s="2">
        <v>7</v>
      </c>
      <c r="CQ11" s="2">
        <v>9</v>
      </c>
      <c r="CR11" s="2">
        <v>5</v>
      </c>
      <c r="CS11" s="2">
        <v>9</v>
      </c>
      <c r="CT11" s="2">
        <f t="shared" si="33"/>
        <v>7</v>
      </c>
      <c r="CU11" s="50">
        <f t="shared" si="34"/>
        <v>-1</v>
      </c>
      <c r="CV11" s="2">
        <v>5.5</v>
      </c>
      <c r="CW11" s="2">
        <v>8.5</v>
      </c>
      <c r="CX11" s="57">
        <f t="shared" si="4"/>
        <v>0.2857142857142857</v>
      </c>
      <c r="CY11" s="45">
        <f t="shared" si="35"/>
        <v>0.2857142857142857</v>
      </c>
      <c r="CZ11" s="57">
        <f t="shared" si="5"/>
        <v>0</v>
      </c>
      <c r="DA11" s="45">
        <f t="shared" si="36"/>
        <v>0</v>
      </c>
      <c r="DB11" s="57">
        <f t="shared" si="37"/>
        <v>0.21428571428571427</v>
      </c>
      <c r="DC11" s="45">
        <f t="shared" si="38"/>
        <v>0.21428571428571427</v>
      </c>
      <c r="DD11" s="57">
        <f t="shared" si="39"/>
        <v>5.5555555555555552E-2</v>
      </c>
      <c r="DE11" s="45">
        <f t="shared" si="40"/>
        <v>5.5555555555555552E-2</v>
      </c>
    </row>
    <row r="12" spans="1:109" x14ac:dyDescent="0.3">
      <c r="A12" s="259"/>
      <c r="B12" s="259"/>
      <c r="C12" s="14">
        <v>3</v>
      </c>
      <c r="D12" s="14">
        <v>9.73</v>
      </c>
      <c r="E12" s="14">
        <v>8.6300000000000008</v>
      </c>
      <c r="F12" s="48">
        <f t="shared" si="6"/>
        <v>0.11305241521068855</v>
      </c>
      <c r="G12" s="45">
        <f t="shared" si="7"/>
        <v>0.11305241521068855</v>
      </c>
      <c r="H12" s="14">
        <v>5</v>
      </c>
      <c r="I12" s="14">
        <v>8.9</v>
      </c>
      <c r="J12" s="62">
        <f t="shared" si="8"/>
        <v>0.80000000000000071</v>
      </c>
      <c r="K12" s="64">
        <f t="shared" si="9"/>
        <v>0.83999999999999986</v>
      </c>
      <c r="L12" s="64"/>
      <c r="M12" s="226"/>
      <c r="N12" s="30">
        <v>5.0999999999999997E-2</v>
      </c>
      <c r="O12" s="211"/>
      <c r="P12" s="49">
        <f t="shared" si="10"/>
        <v>-0.44704899999999997</v>
      </c>
      <c r="Q12" s="48">
        <f>N12-M10/N12</f>
        <v>-8.3411568627450983</v>
      </c>
      <c r="R12" s="45">
        <f t="shared" si="0"/>
        <v>-8.3411568627450983</v>
      </c>
      <c r="S12" s="53">
        <v>6.8000000000000005E-2</v>
      </c>
      <c r="T12" s="30">
        <v>0.10299999999999999</v>
      </c>
      <c r="U12" s="49">
        <f t="shared" si="1"/>
        <v>-0.12339600000000001</v>
      </c>
      <c r="V12" s="49">
        <f t="shared" si="2"/>
        <v>3.5958999999999963E-2</v>
      </c>
      <c r="W12" s="48">
        <f t="shared" si="3"/>
        <v>-1.4467058823529408</v>
      </c>
      <c r="X12" s="45">
        <f t="shared" si="11"/>
        <v>-1.4467058823529408</v>
      </c>
      <c r="Y12" s="2">
        <v>7.5</v>
      </c>
      <c r="Z12" s="2">
        <v>9</v>
      </c>
      <c r="AA12" s="2">
        <f t="shared" si="12"/>
        <v>8.25</v>
      </c>
      <c r="AB12" s="2">
        <v>7.5</v>
      </c>
      <c r="AC12" s="2">
        <v>9</v>
      </c>
      <c r="AD12" s="2">
        <f t="shared" si="13"/>
        <v>8.25</v>
      </c>
      <c r="AE12" s="2">
        <v>10</v>
      </c>
      <c r="AF12" s="2">
        <v>10</v>
      </c>
      <c r="AG12" s="2">
        <f t="shared" si="14"/>
        <v>10</v>
      </c>
      <c r="AH12" s="2">
        <v>10</v>
      </c>
      <c r="AI12" s="2">
        <v>10</v>
      </c>
      <c r="AJ12" s="2">
        <f t="shared" si="15"/>
        <v>10</v>
      </c>
      <c r="AK12" s="2">
        <v>10</v>
      </c>
      <c r="AL12" s="2">
        <v>9</v>
      </c>
      <c r="AM12" s="2">
        <f t="shared" si="16"/>
        <v>9.5</v>
      </c>
      <c r="AN12" s="2">
        <v>10</v>
      </c>
      <c r="AO12" s="2">
        <v>9</v>
      </c>
      <c r="AP12" s="2">
        <f t="shared" si="17"/>
        <v>9.5</v>
      </c>
      <c r="AQ12" s="2">
        <v>10</v>
      </c>
      <c r="AR12" s="2">
        <v>9</v>
      </c>
      <c r="AS12" s="2">
        <f t="shared" si="18"/>
        <v>9.5</v>
      </c>
      <c r="AT12" s="2">
        <v>10</v>
      </c>
      <c r="AU12" s="2">
        <v>9</v>
      </c>
      <c r="AV12" s="2">
        <f t="shared" si="19"/>
        <v>9.5</v>
      </c>
      <c r="AW12" s="2">
        <v>10</v>
      </c>
      <c r="AX12" s="2">
        <v>10</v>
      </c>
      <c r="AY12" s="2">
        <f t="shared" si="20"/>
        <v>10</v>
      </c>
      <c r="AZ12" s="2">
        <v>9</v>
      </c>
      <c r="BA12" s="2">
        <v>10</v>
      </c>
      <c r="BB12" s="2">
        <f t="shared" si="21"/>
        <v>9.5</v>
      </c>
      <c r="BC12" s="2">
        <v>10</v>
      </c>
      <c r="BD12" s="2">
        <v>10</v>
      </c>
      <c r="BE12" s="2">
        <f t="shared" si="22"/>
        <v>10</v>
      </c>
      <c r="BF12" s="2">
        <v>9</v>
      </c>
      <c r="BG12" s="2">
        <v>10</v>
      </c>
      <c r="BH12" s="2">
        <f t="shared" si="23"/>
        <v>9.5</v>
      </c>
      <c r="BI12" s="2">
        <v>8</v>
      </c>
      <c r="BJ12" s="2">
        <v>9</v>
      </c>
      <c r="BK12" s="2">
        <f t="shared" si="24"/>
        <v>8.5</v>
      </c>
      <c r="BL12" s="2">
        <v>7</v>
      </c>
      <c r="BM12" s="2">
        <v>8.5</v>
      </c>
      <c r="BN12" s="2">
        <f t="shared" si="25"/>
        <v>7.75</v>
      </c>
      <c r="BO12" s="2">
        <v>5</v>
      </c>
      <c r="BP12" s="2">
        <v>9</v>
      </c>
      <c r="BQ12" s="2">
        <f t="shared" si="26"/>
        <v>7</v>
      </c>
      <c r="BR12" s="2">
        <v>5</v>
      </c>
      <c r="BS12" s="2">
        <v>8.5</v>
      </c>
      <c r="BT12" s="2">
        <f t="shared" si="27"/>
        <v>6.75</v>
      </c>
      <c r="BU12" s="2">
        <v>5</v>
      </c>
      <c r="BV12" s="2">
        <v>9</v>
      </c>
      <c r="BW12" s="2">
        <f t="shared" si="28"/>
        <v>7</v>
      </c>
      <c r="BX12" s="2">
        <v>5</v>
      </c>
      <c r="BY12" s="2">
        <v>8.5</v>
      </c>
      <c r="BZ12" s="2">
        <f t="shared" si="29"/>
        <v>6.75</v>
      </c>
      <c r="CA12" s="2">
        <v>5</v>
      </c>
      <c r="CB12" s="2">
        <v>9</v>
      </c>
      <c r="CC12" s="2">
        <f t="shared" si="30"/>
        <v>7</v>
      </c>
      <c r="CD12" s="2">
        <v>5</v>
      </c>
      <c r="CE12" s="2">
        <v>8.5</v>
      </c>
      <c r="CF12">
        <f t="shared" si="31"/>
        <v>6.75</v>
      </c>
      <c r="CM12" s="2">
        <v>7.5</v>
      </c>
      <c r="CN12" s="2">
        <v>9</v>
      </c>
      <c r="CO12" s="2">
        <f t="shared" si="32"/>
        <v>8.25</v>
      </c>
      <c r="CP12" s="2">
        <v>7.5</v>
      </c>
      <c r="CQ12" s="2">
        <v>9</v>
      </c>
      <c r="CR12" s="2">
        <v>5</v>
      </c>
      <c r="CS12" s="2">
        <v>9</v>
      </c>
      <c r="CT12" s="2">
        <f t="shared" si="33"/>
        <v>7</v>
      </c>
      <c r="CU12" s="50">
        <f t="shared" si="34"/>
        <v>-1.25</v>
      </c>
      <c r="CV12" s="2">
        <v>5</v>
      </c>
      <c r="CW12" s="2">
        <v>8.5</v>
      </c>
      <c r="CX12" s="57">
        <f t="shared" si="4"/>
        <v>0.33333333333333331</v>
      </c>
      <c r="CY12" s="45">
        <f t="shared" si="35"/>
        <v>0.33333333333333331</v>
      </c>
      <c r="CZ12" s="57">
        <f t="shared" si="5"/>
        <v>0</v>
      </c>
      <c r="DA12" s="45">
        <f t="shared" si="36"/>
        <v>0</v>
      </c>
      <c r="DB12" s="57">
        <f t="shared" si="37"/>
        <v>0.33333333333333331</v>
      </c>
      <c r="DC12" s="45">
        <f t="shared" si="38"/>
        <v>0.33333333333333331</v>
      </c>
      <c r="DD12" s="57">
        <f t="shared" si="39"/>
        <v>5.5555555555555552E-2</v>
      </c>
      <c r="DE12" s="45">
        <f t="shared" si="40"/>
        <v>5.5555555555555552E-2</v>
      </c>
    </row>
    <row r="13" spans="1:109" x14ac:dyDescent="0.3">
      <c r="A13" s="260">
        <v>4</v>
      </c>
      <c r="B13" s="260" t="s">
        <v>14</v>
      </c>
      <c r="C13" s="16">
        <v>1</v>
      </c>
      <c r="D13" s="16">
        <v>9.64</v>
      </c>
      <c r="E13" s="16">
        <v>8.73</v>
      </c>
      <c r="F13" s="48">
        <f t="shared" si="6"/>
        <v>9.4398340248962667E-2</v>
      </c>
      <c r="G13" s="45">
        <f t="shared" si="7"/>
        <v>9.4398340248962667E-2</v>
      </c>
      <c r="H13" s="16">
        <v>24.06</v>
      </c>
      <c r="I13" s="16">
        <v>10.24</v>
      </c>
      <c r="J13" s="62">
        <f t="shared" si="8"/>
        <v>2.1400000000000006</v>
      </c>
      <c r="K13" s="64">
        <f t="shared" si="9"/>
        <v>0.91105569409808806</v>
      </c>
      <c r="L13" s="64"/>
      <c r="M13" s="227">
        <v>0.53400000000000003</v>
      </c>
      <c r="N13" s="31">
        <v>0.29299999999999998</v>
      </c>
      <c r="O13" s="211">
        <f t="shared" ref="O13" si="42">(0.901*M13)-0.493</f>
        <v>-1.1865999999999932E-2</v>
      </c>
      <c r="P13" s="49">
        <f t="shared" si="10"/>
        <v>-0.22900700000000002</v>
      </c>
      <c r="Q13" s="48">
        <f>N13-M13/N13</f>
        <v>-1.5295255972696249</v>
      </c>
      <c r="R13" s="45">
        <f t="shared" si="0"/>
        <v>-1.5295255972696249</v>
      </c>
      <c r="S13" s="39">
        <v>0.09</v>
      </c>
      <c r="T13" s="31">
        <v>0.127</v>
      </c>
      <c r="U13" s="49">
        <f t="shared" si="1"/>
        <v>-2.3230000000000028E-2</v>
      </c>
      <c r="V13" s="49">
        <f t="shared" si="2"/>
        <v>0.14523100000000005</v>
      </c>
      <c r="W13" s="48">
        <f t="shared" si="3"/>
        <v>-1.3211111111111111</v>
      </c>
      <c r="X13" s="45">
        <f t="shared" si="11"/>
        <v>-1.3211111111111111</v>
      </c>
      <c r="Y13" s="2">
        <v>7</v>
      </c>
      <c r="Z13" s="2">
        <v>9</v>
      </c>
      <c r="AA13" s="2">
        <f t="shared" si="12"/>
        <v>8</v>
      </c>
      <c r="AB13" s="2">
        <v>7</v>
      </c>
      <c r="AC13" s="2">
        <v>9</v>
      </c>
      <c r="AD13" s="2">
        <f t="shared" si="13"/>
        <v>8</v>
      </c>
      <c r="AE13" s="2">
        <v>6.5</v>
      </c>
      <c r="AF13" s="2">
        <v>9</v>
      </c>
      <c r="AG13" s="2">
        <f t="shared" si="14"/>
        <v>7.75</v>
      </c>
      <c r="AH13" s="2">
        <v>6.5</v>
      </c>
      <c r="AI13" s="2">
        <v>9</v>
      </c>
      <c r="AJ13" s="2">
        <f t="shared" si="15"/>
        <v>7.75</v>
      </c>
      <c r="AK13" s="2">
        <v>6.5</v>
      </c>
      <c r="AL13" s="2">
        <v>9</v>
      </c>
      <c r="AM13" s="2">
        <f t="shared" si="16"/>
        <v>7.75</v>
      </c>
      <c r="AN13" s="2">
        <v>6.5</v>
      </c>
      <c r="AO13" s="2">
        <v>9</v>
      </c>
      <c r="AP13" s="2">
        <f t="shared" si="17"/>
        <v>7.75</v>
      </c>
      <c r="AQ13" s="2">
        <v>6.5</v>
      </c>
      <c r="AR13" s="2">
        <v>9</v>
      </c>
      <c r="AS13" s="2">
        <f t="shared" si="18"/>
        <v>7.75</v>
      </c>
      <c r="AT13" s="2">
        <v>6.5</v>
      </c>
      <c r="AU13" s="2">
        <v>9</v>
      </c>
      <c r="AV13" s="2">
        <f t="shared" si="19"/>
        <v>7.75</v>
      </c>
      <c r="AW13" s="2">
        <v>6.5</v>
      </c>
      <c r="AX13" s="2">
        <v>8</v>
      </c>
      <c r="AY13" s="2">
        <f t="shared" si="20"/>
        <v>7.25</v>
      </c>
      <c r="AZ13" s="2">
        <v>6.5</v>
      </c>
      <c r="BA13" s="2">
        <v>7.5</v>
      </c>
      <c r="BB13" s="2">
        <f t="shared" si="21"/>
        <v>7</v>
      </c>
      <c r="BC13" s="2">
        <v>6.5</v>
      </c>
      <c r="BD13" s="2">
        <v>6.5</v>
      </c>
      <c r="BE13" s="2">
        <f t="shared" si="22"/>
        <v>6.5</v>
      </c>
      <c r="BF13" s="2">
        <v>6.5</v>
      </c>
      <c r="BG13" s="2">
        <v>7</v>
      </c>
      <c r="BH13" s="2">
        <f t="shared" si="23"/>
        <v>6.75</v>
      </c>
      <c r="BI13" s="2">
        <v>6</v>
      </c>
      <c r="BJ13" s="2">
        <v>6.5</v>
      </c>
      <c r="BK13" s="2">
        <f t="shared" si="24"/>
        <v>6.25</v>
      </c>
      <c r="BL13" s="2">
        <v>6</v>
      </c>
      <c r="BM13" s="2">
        <v>6.5</v>
      </c>
      <c r="BN13" s="2">
        <f t="shared" si="25"/>
        <v>6.25</v>
      </c>
      <c r="BO13" s="2">
        <v>5</v>
      </c>
      <c r="BP13" s="2">
        <v>6.5</v>
      </c>
      <c r="BQ13" s="2">
        <f t="shared" si="26"/>
        <v>5.75</v>
      </c>
      <c r="BR13" s="2">
        <v>5</v>
      </c>
      <c r="BS13" s="2">
        <v>6.5</v>
      </c>
      <c r="BT13" s="2">
        <f t="shared" si="27"/>
        <v>5.75</v>
      </c>
      <c r="BU13" s="2">
        <v>5</v>
      </c>
      <c r="BV13" s="2">
        <v>6.5</v>
      </c>
      <c r="BW13" s="2">
        <f t="shared" si="28"/>
        <v>5.75</v>
      </c>
      <c r="BX13" s="2">
        <v>5</v>
      </c>
      <c r="BY13" s="2">
        <v>6.5</v>
      </c>
      <c r="BZ13" s="2">
        <f t="shared" si="29"/>
        <v>5.75</v>
      </c>
      <c r="CA13" s="2">
        <v>5</v>
      </c>
      <c r="CB13" s="2">
        <v>6.5</v>
      </c>
      <c r="CC13" s="2">
        <f t="shared" si="30"/>
        <v>5.75</v>
      </c>
      <c r="CD13" s="2">
        <v>5</v>
      </c>
      <c r="CE13" s="2">
        <v>6.5</v>
      </c>
      <c r="CF13">
        <f t="shared" si="31"/>
        <v>5.75</v>
      </c>
      <c r="CM13" s="2">
        <v>7</v>
      </c>
      <c r="CN13" s="2">
        <v>9</v>
      </c>
      <c r="CO13" s="2">
        <f t="shared" si="32"/>
        <v>8</v>
      </c>
      <c r="CP13" s="2">
        <v>7</v>
      </c>
      <c r="CQ13" s="2">
        <v>9</v>
      </c>
      <c r="CR13" s="2">
        <v>5</v>
      </c>
      <c r="CS13" s="2">
        <v>6.5</v>
      </c>
      <c r="CT13" s="2">
        <f t="shared" si="33"/>
        <v>5.75</v>
      </c>
      <c r="CU13" s="50">
        <f t="shared" si="34"/>
        <v>-2.25</v>
      </c>
      <c r="CV13" s="2">
        <v>5</v>
      </c>
      <c r="CW13" s="2">
        <v>6.5</v>
      </c>
      <c r="CX13" s="57">
        <f t="shared" si="4"/>
        <v>0.2857142857142857</v>
      </c>
      <c r="CY13" s="45">
        <f t="shared" si="35"/>
        <v>0.2857142857142857</v>
      </c>
      <c r="CZ13" s="57">
        <f t="shared" si="5"/>
        <v>0.27777777777777779</v>
      </c>
      <c r="DA13" s="45">
        <f t="shared" si="36"/>
        <v>0.27777777777777779</v>
      </c>
      <c r="DB13" s="57">
        <f t="shared" si="37"/>
        <v>0.2857142857142857</v>
      </c>
      <c r="DC13" s="45">
        <f t="shared" si="38"/>
        <v>0.2857142857142857</v>
      </c>
      <c r="DD13" s="57">
        <f t="shared" si="39"/>
        <v>0.27777777777777779</v>
      </c>
      <c r="DE13" s="45">
        <f t="shared" si="40"/>
        <v>0.27777777777777779</v>
      </c>
    </row>
    <row r="14" spans="1:109" x14ac:dyDescent="0.3">
      <c r="A14" s="261"/>
      <c r="B14" s="261"/>
      <c r="C14" s="16">
        <v>2</v>
      </c>
      <c r="D14" s="16">
        <v>9.68</v>
      </c>
      <c r="E14" s="16">
        <v>8.6300000000000008</v>
      </c>
      <c r="F14" s="48">
        <f t="shared" si="6"/>
        <v>0.10847107438016518</v>
      </c>
      <c r="G14" s="45">
        <f t="shared" si="7"/>
        <v>0.10847107438016518</v>
      </c>
      <c r="H14" s="16">
        <v>25.51</v>
      </c>
      <c r="I14" s="16">
        <v>10.67</v>
      </c>
      <c r="J14" s="62">
        <f t="shared" si="8"/>
        <v>2.5700000000000003</v>
      </c>
      <c r="K14" s="64">
        <f t="shared" si="9"/>
        <v>0.8992551940415523</v>
      </c>
      <c r="L14" s="64"/>
      <c r="M14" s="228"/>
      <c r="N14" s="39">
        <v>0.22</v>
      </c>
      <c r="O14" s="211"/>
      <c r="P14" s="49">
        <f t="shared" si="10"/>
        <v>-0.29477999999999999</v>
      </c>
      <c r="Q14" s="48">
        <f>N14-M13/N14</f>
        <v>-2.2072727272727271</v>
      </c>
      <c r="R14" s="45">
        <f t="shared" si="0"/>
        <v>-2.2072727272727271</v>
      </c>
      <c r="S14" s="39">
        <v>0.113</v>
      </c>
      <c r="T14" s="31">
        <v>7.6999999999999999E-2</v>
      </c>
      <c r="U14" s="49">
        <f t="shared" si="1"/>
        <v>8.1488999999999978E-2</v>
      </c>
      <c r="V14" s="49">
        <f t="shared" si="2"/>
        <v>-8.241900000000002E-2</v>
      </c>
      <c r="W14" s="48">
        <f t="shared" si="3"/>
        <v>-0.56841592920353978</v>
      </c>
      <c r="X14" s="45">
        <f t="shared" si="11"/>
        <v>-0.56841592920353978</v>
      </c>
      <c r="Y14" s="2">
        <v>7</v>
      </c>
      <c r="Z14" s="2">
        <v>9</v>
      </c>
      <c r="AA14" s="2">
        <f t="shared" si="12"/>
        <v>8</v>
      </c>
      <c r="AB14" s="2">
        <v>7</v>
      </c>
      <c r="AC14" s="2">
        <v>9</v>
      </c>
      <c r="AD14" s="2">
        <f t="shared" si="13"/>
        <v>8</v>
      </c>
      <c r="AE14" s="2">
        <v>6.5</v>
      </c>
      <c r="AF14" s="2">
        <v>9</v>
      </c>
      <c r="AG14" s="2">
        <f t="shared" si="14"/>
        <v>7.75</v>
      </c>
      <c r="AH14" s="2">
        <v>6.5</v>
      </c>
      <c r="AI14" s="2">
        <v>9</v>
      </c>
      <c r="AJ14" s="2">
        <f t="shared" si="15"/>
        <v>7.75</v>
      </c>
      <c r="AK14" s="2">
        <v>6.5</v>
      </c>
      <c r="AL14" s="2">
        <v>9</v>
      </c>
      <c r="AM14" s="2">
        <f t="shared" si="16"/>
        <v>7.75</v>
      </c>
      <c r="AN14" s="2">
        <v>6.5</v>
      </c>
      <c r="AO14" s="2">
        <v>9</v>
      </c>
      <c r="AP14" s="2">
        <f t="shared" si="17"/>
        <v>7.75</v>
      </c>
      <c r="AQ14" s="2">
        <v>6.5</v>
      </c>
      <c r="AR14" s="2">
        <v>9</v>
      </c>
      <c r="AS14" s="2">
        <f t="shared" si="18"/>
        <v>7.75</v>
      </c>
      <c r="AT14" s="2">
        <v>6.5</v>
      </c>
      <c r="AU14" s="2">
        <v>9</v>
      </c>
      <c r="AV14" s="2">
        <f t="shared" si="19"/>
        <v>7.75</v>
      </c>
      <c r="AW14" s="2">
        <v>6.5</v>
      </c>
      <c r="AX14" s="2">
        <v>7.5</v>
      </c>
      <c r="AY14" s="2">
        <f t="shared" si="20"/>
        <v>7</v>
      </c>
      <c r="AZ14" s="2">
        <v>6.5</v>
      </c>
      <c r="BA14" s="2">
        <v>8</v>
      </c>
      <c r="BB14" s="2">
        <f t="shared" si="21"/>
        <v>7.25</v>
      </c>
      <c r="BC14" s="2">
        <v>6</v>
      </c>
      <c r="BD14" s="2">
        <v>6.5</v>
      </c>
      <c r="BE14" s="2">
        <f t="shared" si="22"/>
        <v>6.25</v>
      </c>
      <c r="BF14" s="2">
        <v>6.5</v>
      </c>
      <c r="BG14" s="2">
        <v>7</v>
      </c>
      <c r="BH14" s="2">
        <f t="shared" si="23"/>
        <v>6.75</v>
      </c>
      <c r="BI14" s="2">
        <v>6</v>
      </c>
      <c r="BJ14" s="2">
        <v>6.5</v>
      </c>
      <c r="BK14" s="2">
        <f t="shared" si="24"/>
        <v>6.25</v>
      </c>
      <c r="BL14" s="2">
        <v>5</v>
      </c>
      <c r="BM14" s="2">
        <v>6.5</v>
      </c>
      <c r="BN14" s="2">
        <f t="shared" si="25"/>
        <v>5.75</v>
      </c>
      <c r="BO14" s="2">
        <v>5</v>
      </c>
      <c r="BP14" s="2">
        <v>6.5</v>
      </c>
      <c r="BQ14" s="2">
        <f t="shared" si="26"/>
        <v>5.75</v>
      </c>
      <c r="BR14" s="2">
        <v>5</v>
      </c>
      <c r="BS14" s="2">
        <v>6.5</v>
      </c>
      <c r="BT14" s="2">
        <f t="shared" si="27"/>
        <v>5.75</v>
      </c>
      <c r="BU14" s="2">
        <v>5</v>
      </c>
      <c r="BV14" s="2">
        <v>6.5</v>
      </c>
      <c r="BW14" s="2">
        <f t="shared" si="28"/>
        <v>5.75</v>
      </c>
      <c r="BX14" s="2">
        <v>5</v>
      </c>
      <c r="BY14" s="2">
        <v>6.5</v>
      </c>
      <c r="BZ14" s="2">
        <f t="shared" si="29"/>
        <v>5.75</v>
      </c>
      <c r="CA14" s="2">
        <v>5</v>
      </c>
      <c r="CB14" s="2">
        <v>6.5</v>
      </c>
      <c r="CC14" s="2">
        <f t="shared" si="30"/>
        <v>5.75</v>
      </c>
      <c r="CD14" s="2">
        <v>5</v>
      </c>
      <c r="CE14" s="2">
        <v>6.5</v>
      </c>
      <c r="CF14">
        <f t="shared" si="31"/>
        <v>5.75</v>
      </c>
      <c r="CM14" s="2">
        <v>7</v>
      </c>
      <c r="CN14" s="2">
        <v>9</v>
      </c>
      <c r="CO14" s="2">
        <f t="shared" si="32"/>
        <v>8</v>
      </c>
      <c r="CP14" s="2">
        <v>7</v>
      </c>
      <c r="CQ14" s="2">
        <v>9</v>
      </c>
      <c r="CR14" s="2">
        <v>5</v>
      </c>
      <c r="CS14" s="2">
        <v>6.5</v>
      </c>
      <c r="CT14" s="2">
        <f t="shared" si="33"/>
        <v>5.75</v>
      </c>
      <c r="CU14" s="50">
        <f t="shared" si="34"/>
        <v>-2.25</v>
      </c>
      <c r="CV14" s="2">
        <v>5</v>
      </c>
      <c r="CW14" s="2">
        <v>6.5</v>
      </c>
      <c r="CX14" s="57">
        <f t="shared" si="4"/>
        <v>0.2857142857142857</v>
      </c>
      <c r="CY14" s="45">
        <f t="shared" si="35"/>
        <v>0.2857142857142857</v>
      </c>
      <c r="CZ14" s="57">
        <f t="shared" si="5"/>
        <v>0.27777777777777779</v>
      </c>
      <c r="DA14" s="45">
        <f t="shared" si="36"/>
        <v>0.27777777777777779</v>
      </c>
      <c r="DB14" s="57">
        <f t="shared" si="37"/>
        <v>0.2857142857142857</v>
      </c>
      <c r="DC14" s="45">
        <f t="shared" si="38"/>
        <v>0.2857142857142857</v>
      </c>
      <c r="DD14" s="57">
        <f t="shared" si="39"/>
        <v>0.27777777777777779</v>
      </c>
      <c r="DE14" s="45">
        <f t="shared" si="40"/>
        <v>0.27777777777777779</v>
      </c>
    </row>
    <row r="15" spans="1:109" x14ac:dyDescent="0.3">
      <c r="A15" s="262"/>
      <c r="B15" s="262"/>
      <c r="C15" s="16">
        <v>3</v>
      </c>
      <c r="D15" s="16">
        <v>9.5500000000000007</v>
      </c>
      <c r="E15" s="16">
        <v>8.89</v>
      </c>
      <c r="F15" s="48">
        <f t="shared" si="6"/>
        <v>6.9109947643979069E-2</v>
      </c>
      <c r="G15" s="45">
        <f t="shared" si="7"/>
        <v>6.9109947643979069E-2</v>
      </c>
      <c r="H15" s="16">
        <v>30.14</v>
      </c>
      <c r="I15" s="16">
        <v>10.71</v>
      </c>
      <c r="J15" s="62">
        <f t="shared" si="8"/>
        <v>2.6100000000000012</v>
      </c>
      <c r="K15" s="64">
        <f t="shared" si="9"/>
        <v>0.91340411413404121</v>
      </c>
      <c r="L15" s="64"/>
      <c r="M15" s="229"/>
      <c r="N15" s="31">
        <v>0.20399999999999999</v>
      </c>
      <c r="O15" s="211"/>
      <c r="P15" s="49">
        <f t="shared" si="10"/>
        <v>-0.30919600000000003</v>
      </c>
      <c r="Q15" s="48">
        <f>N15-M13/N15</f>
        <v>-2.4136470588235297</v>
      </c>
      <c r="R15" s="45">
        <f t="shared" si="0"/>
        <v>-2.4136470588235297</v>
      </c>
      <c r="S15" s="39">
        <v>0.112</v>
      </c>
      <c r="T15" s="31">
        <v>6.5000000000000002E-2</v>
      </c>
      <c r="U15" s="49">
        <f t="shared" si="1"/>
        <v>7.693600000000006E-2</v>
      </c>
      <c r="V15" s="49">
        <f t="shared" si="2"/>
        <v>-0.13705499999999998</v>
      </c>
      <c r="W15" s="48">
        <f t="shared" si="3"/>
        <v>-0.46835714285714292</v>
      </c>
      <c r="X15" s="45">
        <f t="shared" si="11"/>
        <v>-0.46835714285714292</v>
      </c>
      <c r="Y15" s="2">
        <v>7.5</v>
      </c>
      <c r="Z15" s="2">
        <v>9</v>
      </c>
      <c r="AA15" s="2">
        <f t="shared" si="12"/>
        <v>8.25</v>
      </c>
      <c r="AB15" s="2">
        <v>6.5</v>
      </c>
      <c r="AC15" s="2">
        <v>9</v>
      </c>
      <c r="AD15" s="2">
        <f t="shared" si="13"/>
        <v>7.75</v>
      </c>
      <c r="AE15" s="2">
        <v>6.5</v>
      </c>
      <c r="AF15" s="2">
        <v>9</v>
      </c>
      <c r="AG15" s="2">
        <f t="shared" si="14"/>
        <v>7.75</v>
      </c>
      <c r="AH15" s="2">
        <v>6.5</v>
      </c>
      <c r="AI15" s="2">
        <v>9</v>
      </c>
      <c r="AJ15" s="2">
        <f t="shared" si="15"/>
        <v>7.75</v>
      </c>
      <c r="AK15" s="2">
        <v>6.5</v>
      </c>
      <c r="AL15" s="2">
        <v>9</v>
      </c>
      <c r="AM15" s="2">
        <f t="shared" si="16"/>
        <v>7.75</v>
      </c>
      <c r="AN15" s="2">
        <v>6.5</v>
      </c>
      <c r="AO15" s="2">
        <v>9</v>
      </c>
      <c r="AP15" s="2">
        <f t="shared" si="17"/>
        <v>7.75</v>
      </c>
      <c r="AQ15" s="2">
        <v>6.5</v>
      </c>
      <c r="AR15" s="2">
        <v>9</v>
      </c>
      <c r="AS15" s="2">
        <f t="shared" si="18"/>
        <v>7.75</v>
      </c>
      <c r="AT15" s="2">
        <v>6.5</v>
      </c>
      <c r="AU15" s="2">
        <v>9</v>
      </c>
      <c r="AV15" s="2">
        <f t="shared" si="19"/>
        <v>7.75</v>
      </c>
      <c r="AW15" s="2">
        <v>6.5</v>
      </c>
      <c r="AX15" s="2">
        <v>7.5</v>
      </c>
      <c r="AY15" s="2">
        <f t="shared" si="20"/>
        <v>7</v>
      </c>
      <c r="AZ15" s="2">
        <v>6</v>
      </c>
      <c r="BA15" s="2">
        <v>8</v>
      </c>
      <c r="BB15" s="2">
        <f t="shared" si="21"/>
        <v>7</v>
      </c>
      <c r="BC15" s="2">
        <v>6.5</v>
      </c>
      <c r="BD15" s="2">
        <v>7</v>
      </c>
      <c r="BE15" s="2">
        <f t="shared" si="22"/>
        <v>6.75</v>
      </c>
      <c r="BF15" s="2">
        <v>6</v>
      </c>
      <c r="BG15" s="2">
        <v>6.5</v>
      </c>
      <c r="BH15" s="2">
        <f t="shared" si="23"/>
        <v>6.25</v>
      </c>
      <c r="BI15" s="2">
        <v>6</v>
      </c>
      <c r="BJ15" s="2">
        <v>6.5</v>
      </c>
      <c r="BK15" s="2">
        <f t="shared" si="24"/>
        <v>6.25</v>
      </c>
      <c r="BL15" s="2">
        <v>6</v>
      </c>
      <c r="BM15" s="2">
        <v>6.5</v>
      </c>
      <c r="BN15" s="2">
        <f t="shared" si="25"/>
        <v>6.25</v>
      </c>
      <c r="BO15" s="2">
        <v>5</v>
      </c>
      <c r="BP15" s="2">
        <v>6.5</v>
      </c>
      <c r="BQ15" s="2">
        <f t="shared" si="26"/>
        <v>5.75</v>
      </c>
      <c r="BR15" s="2">
        <v>5</v>
      </c>
      <c r="BS15" s="2">
        <v>6.5</v>
      </c>
      <c r="BT15" s="2">
        <f t="shared" si="27"/>
        <v>5.75</v>
      </c>
      <c r="BU15" s="2">
        <v>5</v>
      </c>
      <c r="BV15" s="2">
        <v>6.5</v>
      </c>
      <c r="BW15" s="2">
        <f t="shared" si="28"/>
        <v>5.75</v>
      </c>
      <c r="BX15" s="2">
        <v>5</v>
      </c>
      <c r="BY15" s="2">
        <v>6.5</v>
      </c>
      <c r="BZ15" s="2">
        <f t="shared" si="29"/>
        <v>5.75</v>
      </c>
      <c r="CA15" s="2">
        <v>5</v>
      </c>
      <c r="CB15" s="2">
        <v>6.5</v>
      </c>
      <c r="CC15" s="2">
        <f t="shared" si="30"/>
        <v>5.75</v>
      </c>
      <c r="CD15" s="2">
        <v>5</v>
      </c>
      <c r="CE15" s="2">
        <v>6.5</v>
      </c>
      <c r="CF15">
        <f t="shared" si="31"/>
        <v>5.75</v>
      </c>
      <c r="CM15" s="2">
        <v>7.5</v>
      </c>
      <c r="CN15" s="2">
        <v>9</v>
      </c>
      <c r="CO15" s="2">
        <f t="shared" si="32"/>
        <v>8.25</v>
      </c>
      <c r="CP15" s="2">
        <v>6.5</v>
      </c>
      <c r="CQ15" s="2">
        <v>9</v>
      </c>
      <c r="CR15" s="2">
        <v>5</v>
      </c>
      <c r="CS15" s="2">
        <v>6.5</v>
      </c>
      <c r="CT15" s="2">
        <f t="shared" si="33"/>
        <v>5.75</v>
      </c>
      <c r="CU15" s="50">
        <f t="shared" si="34"/>
        <v>-2.5</v>
      </c>
      <c r="CV15" s="2">
        <v>5</v>
      </c>
      <c r="CW15" s="2">
        <v>6.5</v>
      </c>
      <c r="CX15" s="57">
        <f t="shared" si="4"/>
        <v>0.33333333333333331</v>
      </c>
      <c r="CY15" s="45">
        <f t="shared" si="35"/>
        <v>0.33333333333333331</v>
      </c>
      <c r="CZ15" s="57">
        <f t="shared" si="5"/>
        <v>0.27777777777777779</v>
      </c>
      <c r="DA15" s="45">
        <f t="shared" si="36"/>
        <v>0.27777777777777779</v>
      </c>
      <c r="DB15" s="57">
        <f t="shared" si="37"/>
        <v>0.23076923076923078</v>
      </c>
      <c r="DC15" s="45">
        <f t="shared" si="38"/>
        <v>0.23076923076923078</v>
      </c>
      <c r="DD15" s="57">
        <f t="shared" si="39"/>
        <v>0.27777777777777779</v>
      </c>
      <c r="DE15" s="45">
        <f t="shared" si="40"/>
        <v>0.27777777777777779</v>
      </c>
    </row>
    <row r="16" spans="1:109" x14ac:dyDescent="0.3">
      <c r="A16" s="263">
        <v>5</v>
      </c>
      <c r="B16" s="263" t="s">
        <v>15</v>
      </c>
      <c r="C16" s="18">
        <v>1</v>
      </c>
      <c r="D16" s="18">
        <v>9.73</v>
      </c>
      <c r="E16" s="18">
        <v>8.6300000000000008</v>
      </c>
      <c r="F16" s="48">
        <f t="shared" si="6"/>
        <v>0.11305241521068855</v>
      </c>
      <c r="G16" s="45">
        <f t="shared" si="7"/>
        <v>0.11305241521068855</v>
      </c>
      <c r="H16" s="18">
        <v>25.75</v>
      </c>
      <c r="I16" s="18">
        <v>10.16</v>
      </c>
      <c r="J16" s="62">
        <f t="shared" si="8"/>
        <v>2.0600000000000005</v>
      </c>
      <c r="K16" s="64">
        <f t="shared" si="9"/>
        <v>0.91999999999999993</v>
      </c>
      <c r="L16" s="64"/>
      <c r="M16" s="230">
        <v>0.65500000000000003</v>
      </c>
      <c r="N16" s="40">
        <v>0.17</v>
      </c>
      <c r="O16" s="211">
        <f t="shared" ref="O16" si="43">(0.901*M16)-0.493</f>
        <v>9.7154999999999991E-2</v>
      </c>
      <c r="P16" s="49">
        <f t="shared" si="10"/>
        <v>-0.33982999999999997</v>
      </c>
      <c r="Q16" s="48">
        <f>N16-M16/N16</f>
        <v>-3.6829411764705884</v>
      </c>
      <c r="R16" s="45">
        <f t="shared" si="0"/>
        <v>-3.6829411764705884</v>
      </c>
      <c r="S16" s="40">
        <v>0.104</v>
      </c>
      <c r="T16" s="32">
        <v>9.8000000000000004E-2</v>
      </c>
      <c r="U16" s="49">
        <f t="shared" si="1"/>
        <v>4.0511999999999992E-2</v>
      </c>
      <c r="V16" s="49">
        <f t="shared" si="2"/>
        <v>1.3194000000000039E-2</v>
      </c>
      <c r="W16" s="48">
        <f t="shared" si="3"/>
        <v>-0.83830769230769242</v>
      </c>
      <c r="X16" s="45">
        <f t="shared" si="11"/>
        <v>-0.83830769230769242</v>
      </c>
      <c r="Y16" s="2">
        <v>6.5</v>
      </c>
      <c r="Z16" s="2">
        <v>8.5</v>
      </c>
      <c r="AA16" s="2">
        <f t="shared" si="12"/>
        <v>7.5</v>
      </c>
      <c r="AB16" s="2">
        <v>6.5</v>
      </c>
      <c r="AC16" s="2">
        <v>8.5</v>
      </c>
      <c r="AD16" s="2">
        <f t="shared" si="13"/>
        <v>7.5</v>
      </c>
      <c r="AE16" s="2">
        <v>6.5</v>
      </c>
      <c r="AF16" s="2">
        <v>8.5</v>
      </c>
      <c r="AG16" s="2">
        <f t="shared" si="14"/>
        <v>7.5</v>
      </c>
      <c r="AH16" s="2">
        <v>6.5</v>
      </c>
      <c r="AI16" s="2">
        <v>8.5</v>
      </c>
      <c r="AJ16" s="2">
        <f t="shared" si="15"/>
        <v>7.5</v>
      </c>
      <c r="AK16" s="2">
        <v>7.5</v>
      </c>
      <c r="AL16" s="2">
        <v>8.5</v>
      </c>
      <c r="AM16" s="2">
        <f t="shared" si="16"/>
        <v>8</v>
      </c>
      <c r="AN16" s="2">
        <v>6.5</v>
      </c>
      <c r="AO16" s="2">
        <v>8.5</v>
      </c>
      <c r="AP16" s="2">
        <f t="shared" si="17"/>
        <v>7.5</v>
      </c>
      <c r="AQ16" s="2">
        <v>7.5</v>
      </c>
      <c r="AR16" s="2">
        <v>8.5</v>
      </c>
      <c r="AS16" s="2">
        <f t="shared" si="18"/>
        <v>8</v>
      </c>
      <c r="AT16" s="2">
        <v>6.5</v>
      </c>
      <c r="AU16" s="2">
        <v>8.5</v>
      </c>
      <c r="AV16" s="2">
        <f t="shared" si="19"/>
        <v>7.5</v>
      </c>
      <c r="AW16" s="2">
        <v>5.5</v>
      </c>
      <c r="AX16" s="2">
        <v>7.5</v>
      </c>
      <c r="AY16" s="2">
        <f t="shared" si="20"/>
        <v>6.5</v>
      </c>
      <c r="AZ16" s="2">
        <v>5.5</v>
      </c>
      <c r="BA16" s="2">
        <v>7.5</v>
      </c>
      <c r="BB16" s="2">
        <f t="shared" si="21"/>
        <v>6.5</v>
      </c>
      <c r="BC16" s="2">
        <v>5.5</v>
      </c>
      <c r="BD16" s="2">
        <v>6</v>
      </c>
      <c r="BE16" s="2">
        <f t="shared" si="22"/>
        <v>5.75</v>
      </c>
      <c r="BF16" s="2">
        <v>5.5</v>
      </c>
      <c r="BG16" s="2">
        <v>6</v>
      </c>
      <c r="BH16" s="2">
        <f t="shared" si="23"/>
        <v>5.75</v>
      </c>
      <c r="BI16" s="2">
        <v>5.5</v>
      </c>
      <c r="BJ16" s="2">
        <v>6</v>
      </c>
      <c r="BK16" s="2">
        <f t="shared" si="24"/>
        <v>5.75</v>
      </c>
      <c r="BL16" s="2">
        <v>5.5</v>
      </c>
      <c r="BM16" s="2">
        <v>6</v>
      </c>
      <c r="BN16" s="2">
        <f t="shared" si="25"/>
        <v>5.75</v>
      </c>
      <c r="BO16" s="2">
        <v>5</v>
      </c>
      <c r="BP16" s="2">
        <v>6</v>
      </c>
      <c r="BQ16" s="2">
        <f t="shared" si="26"/>
        <v>5.5</v>
      </c>
      <c r="BR16" s="2">
        <v>5</v>
      </c>
      <c r="BS16" s="2">
        <v>6</v>
      </c>
      <c r="BT16" s="2">
        <f t="shared" si="27"/>
        <v>5.5</v>
      </c>
      <c r="BU16" s="2">
        <v>5</v>
      </c>
      <c r="BV16" s="2">
        <v>6</v>
      </c>
      <c r="BW16" s="2">
        <f t="shared" si="28"/>
        <v>5.5</v>
      </c>
      <c r="BX16" s="2">
        <v>5</v>
      </c>
      <c r="BY16" s="2">
        <v>6</v>
      </c>
      <c r="BZ16" s="2">
        <f t="shared" si="29"/>
        <v>5.5</v>
      </c>
      <c r="CA16" s="2">
        <v>5</v>
      </c>
      <c r="CB16" s="2">
        <v>6</v>
      </c>
      <c r="CC16" s="2">
        <f t="shared" si="30"/>
        <v>5.5</v>
      </c>
      <c r="CD16" s="2">
        <v>5</v>
      </c>
      <c r="CE16" s="2">
        <v>6</v>
      </c>
      <c r="CF16">
        <f t="shared" si="31"/>
        <v>5.5</v>
      </c>
      <c r="CM16" s="2">
        <v>6.5</v>
      </c>
      <c r="CN16" s="2">
        <v>8.5</v>
      </c>
      <c r="CO16" s="2">
        <f t="shared" si="32"/>
        <v>7.5</v>
      </c>
      <c r="CP16" s="2">
        <v>6.5</v>
      </c>
      <c r="CQ16" s="2">
        <v>8.5</v>
      </c>
      <c r="CR16" s="2">
        <v>5</v>
      </c>
      <c r="CS16" s="2">
        <v>6</v>
      </c>
      <c r="CT16" s="2">
        <f t="shared" si="33"/>
        <v>5.5</v>
      </c>
      <c r="CU16" s="50">
        <f t="shared" si="34"/>
        <v>-2</v>
      </c>
      <c r="CV16" s="2">
        <v>5</v>
      </c>
      <c r="CW16" s="2">
        <v>6</v>
      </c>
      <c r="CX16" s="57">
        <f t="shared" si="4"/>
        <v>0.23076923076923078</v>
      </c>
      <c r="CY16" s="45">
        <f t="shared" si="35"/>
        <v>0.23076923076923078</v>
      </c>
      <c r="CZ16" s="57">
        <f t="shared" si="5"/>
        <v>0.29411764705882354</v>
      </c>
      <c r="DA16" s="45">
        <f t="shared" si="36"/>
        <v>0.29411764705882354</v>
      </c>
      <c r="DB16" s="57">
        <f t="shared" si="37"/>
        <v>0.23076923076923078</v>
      </c>
      <c r="DC16" s="45">
        <f t="shared" si="38"/>
        <v>0.23076923076923078</v>
      </c>
      <c r="DD16" s="57">
        <f t="shared" si="39"/>
        <v>0.29411764705882354</v>
      </c>
      <c r="DE16" s="45">
        <f t="shared" si="40"/>
        <v>0.29411764705882354</v>
      </c>
    </row>
    <row r="17" spans="1:109" x14ac:dyDescent="0.3">
      <c r="A17" s="264"/>
      <c r="B17" s="264"/>
      <c r="C17" s="18">
        <v>2</v>
      </c>
      <c r="D17" s="18">
        <v>9.48</v>
      </c>
      <c r="E17" s="18">
        <v>8.67</v>
      </c>
      <c r="F17" s="48">
        <f t="shared" si="6"/>
        <v>8.5443037974683597E-2</v>
      </c>
      <c r="G17" s="45">
        <f t="shared" si="7"/>
        <v>8.5443037974683597E-2</v>
      </c>
      <c r="H17" s="18">
        <v>30.24</v>
      </c>
      <c r="I17" s="18">
        <v>10.9</v>
      </c>
      <c r="J17" s="62">
        <f t="shared" si="8"/>
        <v>2.8000000000000007</v>
      </c>
      <c r="K17" s="64">
        <f t="shared" si="9"/>
        <v>0.90740740740740733</v>
      </c>
      <c r="L17" s="64"/>
      <c r="M17" s="231"/>
      <c r="N17" s="32">
        <v>0.16500000000000001</v>
      </c>
      <c r="O17" s="211"/>
      <c r="P17" s="49">
        <f t="shared" si="10"/>
        <v>-0.34433499999999995</v>
      </c>
      <c r="Q17" s="48">
        <f>N17-M16/N17</f>
        <v>-3.8046969696969697</v>
      </c>
      <c r="R17" s="45">
        <f t="shared" si="0"/>
        <v>-3.8046969696969697</v>
      </c>
      <c r="S17" s="40">
        <v>0.11600000000000001</v>
      </c>
      <c r="T17" s="32">
        <v>0.11</v>
      </c>
      <c r="U17" s="49">
        <f t="shared" si="1"/>
        <v>9.5148000000000066E-2</v>
      </c>
      <c r="V17" s="49">
        <f t="shared" si="2"/>
        <v>6.7830000000000001E-2</v>
      </c>
      <c r="W17" s="48">
        <f t="shared" si="3"/>
        <v>-0.83227586206896553</v>
      </c>
      <c r="X17" s="45">
        <f t="shared" si="11"/>
        <v>-0.83227586206896553</v>
      </c>
      <c r="Y17" s="2">
        <v>6.5</v>
      </c>
      <c r="Z17" s="2">
        <v>8.5</v>
      </c>
      <c r="AA17" s="2">
        <f t="shared" si="12"/>
        <v>7.5</v>
      </c>
      <c r="AB17" s="2">
        <v>7</v>
      </c>
      <c r="AC17" s="2">
        <v>8.5</v>
      </c>
      <c r="AD17" s="2">
        <f t="shared" si="13"/>
        <v>7.75</v>
      </c>
      <c r="AE17" s="2">
        <v>6.5</v>
      </c>
      <c r="AF17" s="2">
        <v>8.5</v>
      </c>
      <c r="AG17" s="2">
        <f t="shared" si="14"/>
        <v>7.5</v>
      </c>
      <c r="AH17" s="2">
        <v>7</v>
      </c>
      <c r="AI17" s="2">
        <v>8.5</v>
      </c>
      <c r="AJ17" s="2">
        <f t="shared" si="15"/>
        <v>7.75</v>
      </c>
      <c r="AK17" s="2">
        <v>6.5</v>
      </c>
      <c r="AL17" s="2">
        <v>8.5</v>
      </c>
      <c r="AM17" s="2">
        <f t="shared" si="16"/>
        <v>7.5</v>
      </c>
      <c r="AN17" s="2">
        <v>6</v>
      </c>
      <c r="AO17" s="2">
        <v>8.5</v>
      </c>
      <c r="AP17" s="2">
        <f t="shared" si="17"/>
        <v>7.25</v>
      </c>
      <c r="AQ17" s="2">
        <v>6.5</v>
      </c>
      <c r="AR17" s="2">
        <v>8.5</v>
      </c>
      <c r="AS17" s="2">
        <f t="shared" si="18"/>
        <v>7.5</v>
      </c>
      <c r="AT17" s="2">
        <v>6</v>
      </c>
      <c r="AU17" s="2">
        <v>8.5</v>
      </c>
      <c r="AV17" s="2">
        <f t="shared" si="19"/>
        <v>7.25</v>
      </c>
      <c r="AW17" s="2">
        <v>5.5</v>
      </c>
      <c r="AX17" s="2">
        <v>7.5</v>
      </c>
      <c r="AY17" s="2">
        <f t="shared" si="20"/>
        <v>6.5</v>
      </c>
      <c r="AZ17" s="2">
        <v>5.5</v>
      </c>
      <c r="BA17" s="2">
        <v>8</v>
      </c>
      <c r="BB17" s="2">
        <f t="shared" si="21"/>
        <v>6.75</v>
      </c>
      <c r="BC17" s="2">
        <v>5.5</v>
      </c>
      <c r="BD17" s="2">
        <v>6.5</v>
      </c>
      <c r="BE17" s="2">
        <f t="shared" si="22"/>
        <v>6</v>
      </c>
      <c r="BF17" s="2">
        <v>5.5</v>
      </c>
      <c r="BG17" s="2">
        <v>6</v>
      </c>
      <c r="BH17" s="2">
        <f t="shared" si="23"/>
        <v>5.75</v>
      </c>
      <c r="BI17" s="2">
        <v>5.5</v>
      </c>
      <c r="BJ17" s="2">
        <v>6</v>
      </c>
      <c r="BK17" s="2">
        <f t="shared" si="24"/>
        <v>5.75</v>
      </c>
      <c r="BL17" s="2">
        <v>5.5</v>
      </c>
      <c r="BM17" s="2">
        <v>6</v>
      </c>
      <c r="BN17" s="2">
        <f t="shared" si="25"/>
        <v>5.75</v>
      </c>
      <c r="BO17" s="2">
        <v>5</v>
      </c>
      <c r="BP17" s="2">
        <v>6</v>
      </c>
      <c r="BQ17" s="2">
        <f t="shared" si="26"/>
        <v>5.5</v>
      </c>
      <c r="BR17" s="2">
        <v>5</v>
      </c>
      <c r="BS17" s="2">
        <v>6</v>
      </c>
      <c r="BT17" s="2">
        <f t="shared" si="27"/>
        <v>5.5</v>
      </c>
      <c r="BU17" s="2">
        <v>5</v>
      </c>
      <c r="BV17" s="2">
        <v>6</v>
      </c>
      <c r="BW17" s="2">
        <f t="shared" si="28"/>
        <v>5.5</v>
      </c>
      <c r="BX17" s="2">
        <v>5</v>
      </c>
      <c r="BY17" s="2">
        <v>6</v>
      </c>
      <c r="BZ17" s="2">
        <f t="shared" si="29"/>
        <v>5.5</v>
      </c>
      <c r="CA17" s="2">
        <v>5</v>
      </c>
      <c r="CB17" s="2">
        <v>6</v>
      </c>
      <c r="CC17" s="2">
        <f t="shared" si="30"/>
        <v>5.5</v>
      </c>
      <c r="CD17" s="2">
        <v>5</v>
      </c>
      <c r="CE17" s="2">
        <v>6</v>
      </c>
      <c r="CF17">
        <f t="shared" si="31"/>
        <v>5.5</v>
      </c>
      <c r="CM17" s="2">
        <v>6.5</v>
      </c>
      <c r="CN17" s="2">
        <v>8.5</v>
      </c>
      <c r="CO17" s="2">
        <f t="shared" si="32"/>
        <v>7.5</v>
      </c>
      <c r="CP17" s="2">
        <v>7</v>
      </c>
      <c r="CQ17" s="2">
        <v>8.5</v>
      </c>
      <c r="CR17" s="2">
        <v>5</v>
      </c>
      <c r="CS17" s="2">
        <v>6</v>
      </c>
      <c r="CT17" s="2">
        <f t="shared" si="33"/>
        <v>5.5</v>
      </c>
      <c r="CU17" s="50">
        <f t="shared" si="34"/>
        <v>-2</v>
      </c>
      <c r="CV17" s="2">
        <v>5</v>
      </c>
      <c r="CW17" s="2">
        <v>6</v>
      </c>
      <c r="CX17" s="57">
        <f t="shared" si="4"/>
        <v>0.23076923076923078</v>
      </c>
      <c r="CY17" s="45">
        <f t="shared" si="35"/>
        <v>0.23076923076923078</v>
      </c>
      <c r="CZ17" s="57">
        <f t="shared" si="5"/>
        <v>0.29411764705882354</v>
      </c>
      <c r="DA17" s="45">
        <f t="shared" si="36"/>
        <v>0.29411764705882354</v>
      </c>
      <c r="DB17" s="57">
        <f t="shared" si="37"/>
        <v>0.2857142857142857</v>
      </c>
      <c r="DC17" s="45">
        <f t="shared" si="38"/>
        <v>0.2857142857142857</v>
      </c>
      <c r="DD17" s="57">
        <f t="shared" si="39"/>
        <v>0.29411764705882354</v>
      </c>
      <c r="DE17" s="45">
        <f t="shared" si="40"/>
        <v>0.29411764705882354</v>
      </c>
    </row>
    <row r="18" spans="1:109" x14ac:dyDescent="0.3">
      <c r="A18" s="265"/>
      <c r="B18" s="265"/>
      <c r="C18" s="18">
        <v>3</v>
      </c>
      <c r="D18" s="18">
        <v>9.48</v>
      </c>
      <c r="E18" s="18">
        <v>8.67</v>
      </c>
      <c r="F18" s="48">
        <f t="shared" si="6"/>
        <v>8.5443037974683597E-2</v>
      </c>
      <c r="G18" s="45">
        <f t="shared" si="7"/>
        <v>8.5443037974683597E-2</v>
      </c>
      <c r="H18" s="18">
        <v>26.18</v>
      </c>
      <c r="I18" s="18">
        <v>9.98</v>
      </c>
      <c r="J18" s="62">
        <f t="shared" si="8"/>
        <v>1.8800000000000008</v>
      </c>
      <c r="K18" s="64">
        <f t="shared" si="9"/>
        <v>0.92818945760122218</v>
      </c>
      <c r="L18" s="64"/>
      <c r="M18" s="232"/>
      <c r="N18" s="40">
        <v>0.21</v>
      </c>
      <c r="O18" s="211"/>
      <c r="P18" s="49">
        <f t="shared" si="10"/>
        <v>-0.30379</v>
      </c>
      <c r="Q18" s="48">
        <f>N18-M16/N18</f>
        <v>-2.9090476190476191</v>
      </c>
      <c r="R18" s="45">
        <f t="shared" si="0"/>
        <v>-2.9090476190476191</v>
      </c>
      <c r="S18" s="40">
        <v>9.6000000000000002E-2</v>
      </c>
      <c r="T18" s="32">
        <v>9.5000000000000001E-2</v>
      </c>
      <c r="U18" s="49">
        <f t="shared" si="1"/>
        <v>4.0879999999999805E-3</v>
      </c>
      <c r="V18" s="49">
        <f t="shared" si="2"/>
        <v>-4.649999999999932E-4</v>
      </c>
      <c r="W18" s="48">
        <f t="shared" si="3"/>
        <v>-0.8935833333333334</v>
      </c>
      <c r="X18" s="45">
        <f t="shared" si="11"/>
        <v>-0.8935833333333334</v>
      </c>
      <c r="Y18" s="2">
        <v>7</v>
      </c>
      <c r="Z18" s="2">
        <v>8.5</v>
      </c>
      <c r="AA18" s="2">
        <f t="shared" si="12"/>
        <v>7.75</v>
      </c>
      <c r="AB18" s="2">
        <v>6.5</v>
      </c>
      <c r="AC18" s="2">
        <v>8.5</v>
      </c>
      <c r="AD18" s="2">
        <f t="shared" si="13"/>
        <v>7.5</v>
      </c>
      <c r="AE18" s="2">
        <v>7</v>
      </c>
      <c r="AF18" s="2">
        <v>8.5</v>
      </c>
      <c r="AG18" s="2">
        <f t="shared" si="14"/>
        <v>7.75</v>
      </c>
      <c r="AH18" s="2">
        <v>6.5</v>
      </c>
      <c r="AI18" s="2">
        <v>8.5</v>
      </c>
      <c r="AJ18" s="2">
        <f t="shared" si="15"/>
        <v>7.5</v>
      </c>
      <c r="AK18" s="2">
        <v>6.5</v>
      </c>
      <c r="AL18" s="2">
        <v>8.5</v>
      </c>
      <c r="AM18" s="2">
        <f t="shared" si="16"/>
        <v>7.5</v>
      </c>
      <c r="AN18" s="2">
        <v>6.5</v>
      </c>
      <c r="AO18" s="2">
        <v>8.5</v>
      </c>
      <c r="AP18" s="2">
        <f t="shared" si="17"/>
        <v>7.5</v>
      </c>
      <c r="AQ18" s="2">
        <v>6.5</v>
      </c>
      <c r="AR18" s="2">
        <v>8.5</v>
      </c>
      <c r="AS18" s="2">
        <f t="shared" si="18"/>
        <v>7.5</v>
      </c>
      <c r="AT18" s="2">
        <v>6.5</v>
      </c>
      <c r="AU18" s="2">
        <v>8.5</v>
      </c>
      <c r="AV18" s="2">
        <f t="shared" si="19"/>
        <v>7.5</v>
      </c>
      <c r="AW18" s="2">
        <v>5</v>
      </c>
      <c r="AX18" s="2">
        <v>8</v>
      </c>
      <c r="AY18" s="2">
        <f t="shared" si="20"/>
        <v>6.5</v>
      </c>
      <c r="AZ18" s="2">
        <v>5.5</v>
      </c>
      <c r="BA18" s="2">
        <v>7.5</v>
      </c>
      <c r="BB18" s="2">
        <f t="shared" si="21"/>
        <v>6.5</v>
      </c>
      <c r="BC18" s="2">
        <v>5</v>
      </c>
      <c r="BD18" s="2">
        <v>6.5</v>
      </c>
      <c r="BE18" s="2">
        <f t="shared" si="22"/>
        <v>5.75</v>
      </c>
      <c r="BF18" s="2">
        <v>5.5</v>
      </c>
      <c r="BG18" s="2">
        <v>6</v>
      </c>
      <c r="BH18" s="2">
        <f t="shared" si="23"/>
        <v>5.75</v>
      </c>
      <c r="BI18" s="2">
        <v>5</v>
      </c>
      <c r="BJ18" s="2">
        <v>6.5</v>
      </c>
      <c r="BK18" s="2">
        <f t="shared" si="24"/>
        <v>5.75</v>
      </c>
      <c r="BL18" s="2">
        <v>5.5</v>
      </c>
      <c r="BM18" s="2">
        <v>6</v>
      </c>
      <c r="BN18" s="2">
        <f t="shared" si="25"/>
        <v>5.75</v>
      </c>
      <c r="BO18" s="2">
        <v>5</v>
      </c>
      <c r="BP18" s="2">
        <v>6.5</v>
      </c>
      <c r="BQ18" s="2">
        <f t="shared" si="26"/>
        <v>5.75</v>
      </c>
      <c r="BR18" s="2">
        <v>5.5</v>
      </c>
      <c r="BS18" s="2">
        <v>6</v>
      </c>
      <c r="BT18" s="2">
        <f t="shared" si="27"/>
        <v>5.75</v>
      </c>
      <c r="BU18" s="2">
        <v>5</v>
      </c>
      <c r="BV18" s="2">
        <v>6.5</v>
      </c>
      <c r="BW18" s="2">
        <f t="shared" si="28"/>
        <v>5.75</v>
      </c>
      <c r="BX18" s="2">
        <v>5.5</v>
      </c>
      <c r="BY18" s="2">
        <v>6</v>
      </c>
      <c r="BZ18" s="2">
        <f t="shared" si="29"/>
        <v>5.75</v>
      </c>
      <c r="CA18" s="2">
        <v>5</v>
      </c>
      <c r="CB18" s="2">
        <v>6.5</v>
      </c>
      <c r="CC18" s="2">
        <f t="shared" si="30"/>
        <v>5.75</v>
      </c>
      <c r="CD18" s="2">
        <v>5.5</v>
      </c>
      <c r="CE18" s="2">
        <v>6</v>
      </c>
      <c r="CF18">
        <f t="shared" si="31"/>
        <v>5.75</v>
      </c>
      <c r="CM18" s="2">
        <v>7</v>
      </c>
      <c r="CN18" s="2">
        <v>8.5</v>
      </c>
      <c r="CO18" s="2">
        <f t="shared" si="32"/>
        <v>7.75</v>
      </c>
      <c r="CP18" s="2">
        <v>6.5</v>
      </c>
      <c r="CQ18" s="2">
        <v>8.5</v>
      </c>
      <c r="CR18" s="2">
        <v>5</v>
      </c>
      <c r="CS18" s="2">
        <v>6.5</v>
      </c>
      <c r="CT18" s="2">
        <f t="shared" si="33"/>
        <v>5.75</v>
      </c>
      <c r="CU18" s="50">
        <f t="shared" si="34"/>
        <v>-2</v>
      </c>
      <c r="CV18" s="2">
        <v>5.5</v>
      </c>
      <c r="CW18" s="2">
        <v>6</v>
      </c>
      <c r="CX18" s="57">
        <f t="shared" si="4"/>
        <v>0.2857142857142857</v>
      </c>
      <c r="CY18" s="45">
        <f t="shared" si="35"/>
        <v>0.2857142857142857</v>
      </c>
      <c r="CZ18" s="57">
        <f t="shared" si="5"/>
        <v>0.23529411764705882</v>
      </c>
      <c r="DA18" s="45">
        <f t="shared" si="36"/>
        <v>0.23529411764705882</v>
      </c>
      <c r="DB18" s="57">
        <f t="shared" si="37"/>
        <v>0.15384615384615385</v>
      </c>
      <c r="DC18" s="45">
        <f t="shared" si="38"/>
        <v>0.15384615384615385</v>
      </c>
      <c r="DD18" s="57">
        <f t="shared" si="39"/>
        <v>0.29411764705882354</v>
      </c>
      <c r="DE18" s="45">
        <f t="shared" si="40"/>
        <v>0.29411764705882354</v>
      </c>
    </row>
    <row r="19" spans="1:109" x14ac:dyDescent="0.3">
      <c r="A19" s="248">
        <v>6</v>
      </c>
      <c r="B19" s="248" t="s">
        <v>16</v>
      </c>
      <c r="C19" s="20">
        <v>1</v>
      </c>
      <c r="D19" s="20">
        <v>9.4600000000000009</v>
      </c>
      <c r="E19" s="20">
        <v>8.7200000000000006</v>
      </c>
      <c r="F19" s="48">
        <f t="shared" si="6"/>
        <v>7.8224101479915445E-2</v>
      </c>
      <c r="G19" s="45">
        <f t="shared" si="7"/>
        <v>7.8224101479915445E-2</v>
      </c>
      <c r="H19" s="20">
        <v>28.39</v>
      </c>
      <c r="I19" s="20">
        <v>10.36</v>
      </c>
      <c r="J19" s="62">
        <f t="shared" si="8"/>
        <v>2.2599999999999998</v>
      </c>
      <c r="K19" s="64">
        <f t="shared" si="9"/>
        <v>0.92039450510743226</v>
      </c>
      <c r="L19" s="64"/>
      <c r="M19" s="233">
        <v>0.71899999999999997</v>
      </c>
      <c r="N19" s="33">
        <v>0.16400000000000001</v>
      </c>
      <c r="O19" s="211">
        <f t="shared" ref="O19" si="44">(0.901*M19)-0.493</f>
        <v>0.15481900000000004</v>
      </c>
      <c r="P19" s="49">
        <f t="shared" si="10"/>
        <v>-0.34523599999999999</v>
      </c>
      <c r="Q19" s="48">
        <f>N19-M19/N19</f>
        <v>-4.2201463414634146</v>
      </c>
      <c r="R19" s="45">
        <f t="shared" si="0"/>
        <v>-4.2201463414634146</v>
      </c>
      <c r="S19" s="38">
        <v>0.10100000000000001</v>
      </c>
      <c r="T19" s="33">
        <v>8.2000000000000003E-2</v>
      </c>
      <c r="U19" s="49">
        <f t="shared" si="1"/>
        <v>2.6853000000000016E-2</v>
      </c>
      <c r="V19" s="49">
        <f t="shared" si="2"/>
        <v>-5.9653999999999985E-2</v>
      </c>
      <c r="W19" s="48">
        <f t="shared" si="3"/>
        <v>-0.71088118811881185</v>
      </c>
      <c r="X19" s="45">
        <f t="shared" si="11"/>
        <v>-0.71088118811881185</v>
      </c>
      <c r="Y19" s="2">
        <v>6.5</v>
      </c>
      <c r="Z19" s="2">
        <v>8.5</v>
      </c>
      <c r="AA19" s="2">
        <f t="shared" si="12"/>
        <v>7.5</v>
      </c>
      <c r="AB19" s="2">
        <v>6.5</v>
      </c>
      <c r="AC19" s="2">
        <v>8.5</v>
      </c>
      <c r="AD19" s="2">
        <f t="shared" si="13"/>
        <v>7.5</v>
      </c>
      <c r="AE19" s="2">
        <v>6.5</v>
      </c>
      <c r="AF19" s="2">
        <v>8.5</v>
      </c>
      <c r="AG19" s="2">
        <f t="shared" si="14"/>
        <v>7.5</v>
      </c>
      <c r="AH19" s="2">
        <v>6.5</v>
      </c>
      <c r="AI19" s="2">
        <v>8.5</v>
      </c>
      <c r="AJ19" s="2">
        <f t="shared" si="15"/>
        <v>7.5</v>
      </c>
      <c r="AK19" s="2">
        <v>6</v>
      </c>
      <c r="AL19" s="2">
        <v>8.5</v>
      </c>
      <c r="AM19" s="2">
        <f t="shared" si="16"/>
        <v>7.25</v>
      </c>
      <c r="AN19" s="2">
        <v>6.5</v>
      </c>
      <c r="AO19" s="2">
        <v>8.5</v>
      </c>
      <c r="AP19" s="2">
        <f t="shared" si="17"/>
        <v>7.5</v>
      </c>
      <c r="AQ19" s="2">
        <v>6</v>
      </c>
      <c r="AR19" s="2">
        <v>8.5</v>
      </c>
      <c r="AS19" s="2">
        <f t="shared" si="18"/>
        <v>7.25</v>
      </c>
      <c r="AT19" s="2">
        <v>6.5</v>
      </c>
      <c r="AU19" s="2">
        <v>8.5</v>
      </c>
      <c r="AV19" s="2">
        <f t="shared" si="19"/>
        <v>7.5</v>
      </c>
      <c r="AW19" s="2">
        <v>5</v>
      </c>
      <c r="AX19" s="2">
        <v>7.5</v>
      </c>
      <c r="AY19" s="2">
        <f t="shared" si="20"/>
        <v>6.25</v>
      </c>
      <c r="AZ19" s="2">
        <v>5</v>
      </c>
      <c r="BA19" s="2">
        <v>7.5</v>
      </c>
      <c r="BB19" s="2">
        <f t="shared" si="21"/>
        <v>6.25</v>
      </c>
      <c r="BC19" s="2">
        <v>5</v>
      </c>
      <c r="BD19" s="2">
        <v>6.5</v>
      </c>
      <c r="BE19" s="2">
        <f t="shared" si="22"/>
        <v>5.75</v>
      </c>
      <c r="BF19" s="2">
        <v>5</v>
      </c>
      <c r="BG19" s="2">
        <v>6.5</v>
      </c>
      <c r="BH19" s="2">
        <f t="shared" si="23"/>
        <v>5.75</v>
      </c>
      <c r="BI19" s="2">
        <v>5</v>
      </c>
      <c r="BJ19" s="2">
        <v>6.5</v>
      </c>
      <c r="BK19" s="2">
        <f t="shared" si="24"/>
        <v>5.75</v>
      </c>
      <c r="BL19" s="2">
        <v>5</v>
      </c>
      <c r="BM19" s="2">
        <v>6.5</v>
      </c>
      <c r="BN19" s="2">
        <f t="shared" si="25"/>
        <v>5.75</v>
      </c>
      <c r="BO19" s="2">
        <v>5</v>
      </c>
      <c r="BP19" s="2">
        <v>6.5</v>
      </c>
      <c r="BQ19" s="2">
        <f t="shared" si="26"/>
        <v>5.75</v>
      </c>
      <c r="BR19" s="2">
        <v>5</v>
      </c>
      <c r="BS19" s="2">
        <v>6.5</v>
      </c>
      <c r="BT19" s="2">
        <f t="shared" si="27"/>
        <v>5.75</v>
      </c>
      <c r="BU19" s="2">
        <v>5</v>
      </c>
      <c r="BV19" s="2">
        <v>6.5</v>
      </c>
      <c r="BW19" s="2">
        <f t="shared" si="28"/>
        <v>5.75</v>
      </c>
      <c r="BX19" s="2">
        <v>5</v>
      </c>
      <c r="BY19" s="2">
        <v>6.5</v>
      </c>
      <c r="BZ19" s="2">
        <f t="shared" si="29"/>
        <v>5.75</v>
      </c>
      <c r="CA19" s="2">
        <v>5</v>
      </c>
      <c r="CB19" s="2">
        <v>6.5</v>
      </c>
      <c r="CC19" s="2">
        <f t="shared" si="30"/>
        <v>5.75</v>
      </c>
      <c r="CD19" s="2">
        <v>5</v>
      </c>
      <c r="CE19" s="2">
        <v>6.5</v>
      </c>
      <c r="CF19">
        <f t="shared" si="31"/>
        <v>5.75</v>
      </c>
      <c r="CM19" s="2">
        <v>6.5</v>
      </c>
      <c r="CN19" s="2">
        <v>8.5</v>
      </c>
      <c r="CO19" s="2">
        <f t="shared" si="32"/>
        <v>7.5</v>
      </c>
      <c r="CP19" s="2">
        <v>6.5</v>
      </c>
      <c r="CQ19" s="2">
        <v>8.5</v>
      </c>
      <c r="CR19" s="2">
        <v>5</v>
      </c>
      <c r="CS19" s="2">
        <v>6.5</v>
      </c>
      <c r="CT19" s="2">
        <f t="shared" si="33"/>
        <v>5.75</v>
      </c>
      <c r="CU19" s="50">
        <f t="shared" si="34"/>
        <v>-1.75</v>
      </c>
      <c r="CV19" s="2">
        <v>5</v>
      </c>
      <c r="CW19" s="2">
        <v>6.5</v>
      </c>
      <c r="CX19" s="57">
        <f t="shared" si="4"/>
        <v>0.23076923076923078</v>
      </c>
      <c r="CY19" s="45">
        <f t="shared" si="35"/>
        <v>0.23076923076923078</v>
      </c>
      <c r="CZ19" s="57">
        <f t="shared" si="5"/>
        <v>0.23529411764705882</v>
      </c>
      <c r="DA19" s="45">
        <f t="shared" si="36"/>
        <v>0.23529411764705882</v>
      </c>
      <c r="DB19" s="57">
        <f t="shared" si="37"/>
        <v>0.23076923076923078</v>
      </c>
      <c r="DC19" s="45">
        <f t="shared" si="38"/>
        <v>0.23076923076923078</v>
      </c>
      <c r="DD19" s="57">
        <f t="shared" si="39"/>
        <v>0.23529411764705882</v>
      </c>
      <c r="DE19" s="45">
        <f t="shared" si="40"/>
        <v>0.23529411764705882</v>
      </c>
    </row>
    <row r="20" spans="1:109" x14ac:dyDescent="0.3">
      <c r="A20" s="249"/>
      <c r="B20" s="249"/>
      <c r="C20" s="20">
        <v>2</v>
      </c>
      <c r="D20" s="20">
        <v>9.26</v>
      </c>
      <c r="E20" s="20">
        <v>8.5399999999999991</v>
      </c>
      <c r="F20" s="48">
        <f t="shared" si="6"/>
        <v>7.7753779697624259E-2</v>
      </c>
      <c r="G20" s="45">
        <f t="shared" si="7"/>
        <v>7.7753779697624259E-2</v>
      </c>
      <c r="H20" s="20">
        <v>25.4</v>
      </c>
      <c r="I20" s="20">
        <v>10.27</v>
      </c>
      <c r="J20" s="62">
        <f t="shared" si="8"/>
        <v>2.17</v>
      </c>
      <c r="K20" s="64">
        <f t="shared" si="9"/>
        <v>0.91456692913385818</v>
      </c>
      <c r="L20" s="64"/>
      <c r="M20" s="234"/>
      <c r="N20" s="33">
        <v>0.115</v>
      </c>
      <c r="O20" s="211"/>
      <c r="P20" s="49">
        <f t="shared" si="10"/>
        <v>-0.38938499999999998</v>
      </c>
      <c r="Q20" s="48">
        <f>N20-M19/N20</f>
        <v>-6.1371739130434779</v>
      </c>
      <c r="R20" s="45">
        <f t="shared" si="0"/>
        <v>-6.1371739130434779</v>
      </c>
      <c r="S20" s="38">
        <v>0.11899999999999999</v>
      </c>
      <c r="T20" s="33">
        <v>0.127</v>
      </c>
      <c r="U20" s="49">
        <f t="shared" si="1"/>
        <v>0.10880699999999993</v>
      </c>
      <c r="V20" s="49">
        <f t="shared" si="2"/>
        <v>0.14523100000000005</v>
      </c>
      <c r="W20" s="48">
        <f t="shared" si="3"/>
        <v>-0.94822689075630251</v>
      </c>
      <c r="X20" s="45">
        <f t="shared" si="11"/>
        <v>-0.94822689075630251</v>
      </c>
      <c r="Y20" s="2">
        <v>6.5</v>
      </c>
      <c r="Z20" s="2">
        <v>8.5</v>
      </c>
      <c r="AA20" s="2">
        <f t="shared" si="12"/>
        <v>7.5</v>
      </c>
      <c r="AB20" s="2">
        <v>7</v>
      </c>
      <c r="AC20" s="2">
        <v>8.5</v>
      </c>
      <c r="AD20" s="2">
        <f t="shared" si="13"/>
        <v>7.75</v>
      </c>
      <c r="AE20" s="2">
        <v>6.5</v>
      </c>
      <c r="AF20" s="2">
        <v>8.5</v>
      </c>
      <c r="AG20" s="2">
        <f t="shared" si="14"/>
        <v>7.5</v>
      </c>
      <c r="AH20" s="2">
        <v>7</v>
      </c>
      <c r="AI20" s="2">
        <v>8.5</v>
      </c>
      <c r="AJ20" s="2">
        <f t="shared" si="15"/>
        <v>7.75</v>
      </c>
      <c r="AK20" s="2">
        <v>6</v>
      </c>
      <c r="AL20" s="2">
        <v>8.5</v>
      </c>
      <c r="AM20" s="2">
        <f t="shared" si="16"/>
        <v>7.25</v>
      </c>
      <c r="AN20" s="2">
        <v>6</v>
      </c>
      <c r="AO20" s="2">
        <v>8.5</v>
      </c>
      <c r="AP20" s="2">
        <f t="shared" si="17"/>
        <v>7.25</v>
      </c>
      <c r="AQ20" s="2">
        <v>6</v>
      </c>
      <c r="AR20" s="2">
        <v>8.5</v>
      </c>
      <c r="AS20" s="2">
        <f t="shared" si="18"/>
        <v>7.25</v>
      </c>
      <c r="AT20" s="2">
        <v>6</v>
      </c>
      <c r="AU20" s="2">
        <v>8.5</v>
      </c>
      <c r="AV20" s="2">
        <f t="shared" si="19"/>
        <v>7.25</v>
      </c>
      <c r="AW20" s="2">
        <v>5</v>
      </c>
      <c r="AX20" s="2">
        <v>7.5</v>
      </c>
      <c r="AY20" s="2">
        <f t="shared" si="20"/>
        <v>6.25</v>
      </c>
      <c r="AZ20" s="2">
        <v>6</v>
      </c>
      <c r="BA20" s="2">
        <v>8</v>
      </c>
      <c r="BB20" s="2">
        <f t="shared" si="21"/>
        <v>7</v>
      </c>
      <c r="BC20" s="2">
        <v>5</v>
      </c>
      <c r="BD20" s="2">
        <v>6</v>
      </c>
      <c r="BE20" s="2">
        <f t="shared" si="22"/>
        <v>5.5</v>
      </c>
      <c r="BF20" s="2">
        <v>5</v>
      </c>
      <c r="BG20" s="2">
        <v>6</v>
      </c>
      <c r="BH20" s="2">
        <f t="shared" si="23"/>
        <v>5.5</v>
      </c>
      <c r="BI20" s="2">
        <v>5</v>
      </c>
      <c r="BJ20" s="2">
        <v>6.5</v>
      </c>
      <c r="BK20" s="2">
        <f t="shared" si="24"/>
        <v>5.75</v>
      </c>
      <c r="BL20" s="2">
        <v>5</v>
      </c>
      <c r="BM20" s="2">
        <v>6</v>
      </c>
      <c r="BN20" s="2">
        <f t="shared" si="25"/>
        <v>5.5</v>
      </c>
      <c r="BO20" s="2">
        <v>5</v>
      </c>
      <c r="BP20" s="2">
        <v>6.5</v>
      </c>
      <c r="BQ20" s="2">
        <f t="shared" si="26"/>
        <v>5.75</v>
      </c>
      <c r="BR20" s="2">
        <v>5</v>
      </c>
      <c r="BS20" s="2">
        <v>6</v>
      </c>
      <c r="BT20" s="2">
        <f t="shared" si="27"/>
        <v>5.5</v>
      </c>
      <c r="BU20" s="2">
        <v>5</v>
      </c>
      <c r="BV20" s="2">
        <v>6.5</v>
      </c>
      <c r="BW20" s="2">
        <f t="shared" si="28"/>
        <v>5.75</v>
      </c>
      <c r="BX20" s="2">
        <v>5</v>
      </c>
      <c r="BY20" s="2">
        <v>6</v>
      </c>
      <c r="BZ20" s="2">
        <f t="shared" si="29"/>
        <v>5.5</v>
      </c>
      <c r="CA20" s="2">
        <v>5</v>
      </c>
      <c r="CB20" s="2">
        <v>6.5</v>
      </c>
      <c r="CC20" s="2">
        <f t="shared" si="30"/>
        <v>5.75</v>
      </c>
      <c r="CD20" s="2">
        <v>5</v>
      </c>
      <c r="CE20" s="2">
        <v>6</v>
      </c>
      <c r="CF20">
        <f t="shared" si="31"/>
        <v>5.5</v>
      </c>
      <c r="CM20" s="2">
        <v>6.5</v>
      </c>
      <c r="CN20" s="2">
        <v>8.5</v>
      </c>
      <c r="CO20" s="2">
        <f t="shared" si="32"/>
        <v>7.5</v>
      </c>
      <c r="CP20" s="2">
        <v>7</v>
      </c>
      <c r="CQ20" s="2">
        <v>8.5</v>
      </c>
      <c r="CR20" s="2">
        <v>5</v>
      </c>
      <c r="CS20" s="2">
        <v>6.5</v>
      </c>
      <c r="CT20" s="2">
        <f t="shared" si="33"/>
        <v>5.75</v>
      </c>
      <c r="CU20" s="50">
        <f t="shared" si="34"/>
        <v>-1.75</v>
      </c>
      <c r="CV20" s="2">
        <v>5</v>
      </c>
      <c r="CW20" s="2">
        <v>6</v>
      </c>
      <c r="CX20" s="57">
        <f t="shared" si="4"/>
        <v>0.23076923076923078</v>
      </c>
      <c r="CY20" s="45">
        <f t="shared" si="35"/>
        <v>0.23076923076923078</v>
      </c>
      <c r="CZ20" s="57">
        <f t="shared" si="5"/>
        <v>0.23529411764705882</v>
      </c>
      <c r="DA20" s="45">
        <f t="shared" si="36"/>
        <v>0.23529411764705882</v>
      </c>
      <c r="DB20" s="57">
        <f t="shared" si="37"/>
        <v>0.2857142857142857</v>
      </c>
      <c r="DC20" s="45">
        <f t="shared" si="38"/>
        <v>0.2857142857142857</v>
      </c>
      <c r="DD20" s="57">
        <f t="shared" si="39"/>
        <v>0.29411764705882354</v>
      </c>
      <c r="DE20" s="45">
        <f t="shared" si="40"/>
        <v>0.29411764705882354</v>
      </c>
    </row>
    <row r="21" spans="1:109" x14ac:dyDescent="0.3">
      <c r="A21" s="250"/>
      <c r="B21" s="250"/>
      <c r="C21" s="20">
        <v>3</v>
      </c>
      <c r="D21" s="20">
        <v>9.67</v>
      </c>
      <c r="E21" s="20">
        <v>8.77</v>
      </c>
      <c r="F21" s="48">
        <f t="shared" si="6"/>
        <v>9.3071354705274084E-2</v>
      </c>
      <c r="G21" s="45">
        <f t="shared" si="7"/>
        <v>9.3071354705274084E-2</v>
      </c>
      <c r="H21" s="20">
        <v>20.5</v>
      </c>
      <c r="I21" s="20">
        <v>9.6300000000000008</v>
      </c>
      <c r="J21" s="62">
        <f t="shared" si="8"/>
        <v>1.5300000000000011</v>
      </c>
      <c r="K21" s="64">
        <f t="shared" si="9"/>
        <v>0.92536585365853652</v>
      </c>
      <c r="L21" s="64"/>
      <c r="M21" s="235"/>
      <c r="N21" s="38">
        <v>0.16</v>
      </c>
      <c r="O21" s="211"/>
      <c r="P21" s="49">
        <f t="shared" si="10"/>
        <v>-0.34883999999999998</v>
      </c>
      <c r="Q21" s="48">
        <f>N21-M19/N21</f>
        <v>-4.3337499999999993</v>
      </c>
      <c r="R21" s="45">
        <f t="shared" si="0"/>
        <v>-4.3337499999999993</v>
      </c>
      <c r="S21" s="38">
        <v>0.108</v>
      </c>
      <c r="T21" s="33">
        <v>7.5999999999999998E-2</v>
      </c>
      <c r="U21" s="49">
        <f t="shared" si="1"/>
        <v>5.8723999999999998E-2</v>
      </c>
      <c r="V21" s="49">
        <f t="shared" si="2"/>
        <v>-8.6971999999999994E-2</v>
      </c>
      <c r="W21" s="48">
        <f t="shared" si="3"/>
        <v>-0.59570370370370374</v>
      </c>
      <c r="X21" s="45">
        <f t="shared" si="11"/>
        <v>-0.59570370370370374</v>
      </c>
      <c r="Y21" s="2">
        <v>7</v>
      </c>
      <c r="Z21" s="2">
        <v>8.5</v>
      </c>
      <c r="AA21" s="2">
        <f t="shared" si="12"/>
        <v>7.75</v>
      </c>
      <c r="AB21" s="2">
        <v>6.5</v>
      </c>
      <c r="AC21" s="2">
        <v>8.5</v>
      </c>
      <c r="AD21" s="2">
        <f t="shared" si="13"/>
        <v>7.5</v>
      </c>
      <c r="AE21" s="2">
        <v>7</v>
      </c>
      <c r="AF21" s="2">
        <v>8.5</v>
      </c>
      <c r="AG21" s="2">
        <f t="shared" si="14"/>
        <v>7.75</v>
      </c>
      <c r="AH21" s="2">
        <v>6.5</v>
      </c>
      <c r="AI21" s="2">
        <v>8.5</v>
      </c>
      <c r="AJ21" s="2">
        <f t="shared" si="15"/>
        <v>7.5</v>
      </c>
      <c r="AK21" s="2">
        <v>6</v>
      </c>
      <c r="AL21" s="2">
        <v>8.5</v>
      </c>
      <c r="AM21" s="2">
        <f t="shared" si="16"/>
        <v>7.25</v>
      </c>
      <c r="AN21" s="2">
        <v>6.5</v>
      </c>
      <c r="AO21" s="2">
        <v>8.5</v>
      </c>
      <c r="AP21" s="2">
        <f t="shared" si="17"/>
        <v>7.5</v>
      </c>
      <c r="AQ21" s="2">
        <v>6</v>
      </c>
      <c r="AR21" s="2">
        <v>8.5</v>
      </c>
      <c r="AS21" s="2">
        <f t="shared" si="18"/>
        <v>7.25</v>
      </c>
      <c r="AT21" s="2">
        <v>6.5</v>
      </c>
      <c r="AU21" s="2">
        <v>8.5</v>
      </c>
      <c r="AV21" s="2">
        <f t="shared" si="19"/>
        <v>7.5</v>
      </c>
      <c r="AW21" s="2">
        <v>5</v>
      </c>
      <c r="AX21" s="2">
        <v>7.5</v>
      </c>
      <c r="AY21" s="2">
        <f t="shared" si="20"/>
        <v>6.25</v>
      </c>
      <c r="AZ21" s="2">
        <v>5</v>
      </c>
      <c r="BA21" s="2">
        <v>7.5</v>
      </c>
      <c r="BB21" s="2">
        <f t="shared" si="21"/>
        <v>6.25</v>
      </c>
      <c r="BC21" s="2">
        <v>5</v>
      </c>
      <c r="BD21" s="2">
        <v>6</v>
      </c>
      <c r="BE21" s="2">
        <f t="shared" si="22"/>
        <v>5.5</v>
      </c>
      <c r="BF21" s="2">
        <v>5</v>
      </c>
      <c r="BG21" s="2">
        <v>5.5</v>
      </c>
      <c r="BH21" s="2">
        <f t="shared" si="23"/>
        <v>5.25</v>
      </c>
      <c r="BI21" s="2">
        <v>5</v>
      </c>
      <c r="BJ21" s="2">
        <v>6.5</v>
      </c>
      <c r="BK21" s="2">
        <f t="shared" si="24"/>
        <v>5.75</v>
      </c>
      <c r="BL21" s="2">
        <v>5</v>
      </c>
      <c r="BM21" s="2">
        <v>5.5</v>
      </c>
      <c r="BN21" s="2">
        <f t="shared" si="25"/>
        <v>5.25</v>
      </c>
      <c r="BO21" s="2">
        <v>5</v>
      </c>
      <c r="BP21" s="2">
        <v>6.5</v>
      </c>
      <c r="BQ21" s="2">
        <f t="shared" si="26"/>
        <v>5.75</v>
      </c>
      <c r="BR21" s="2">
        <v>5</v>
      </c>
      <c r="BS21" s="2">
        <v>5.5</v>
      </c>
      <c r="BT21" s="2">
        <f t="shared" si="27"/>
        <v>5.25</v>
      </c>
      <c r="BU21" s="2">
        <v>5</v>
      </c>
      <c r="BV21" s="2">
        <v>6.5</v>
      </c>
      <c r="BW21" s="2">
        <f t="shared" si="28"/>
        <v>5.75</v>
      </c>
      <c r="BX21" s="2">
        <v>5</v>
      </c>
      <c r="BY21" s="2">
        <v>5.5</v>
      </c>
      <c r="BZ21" s="2">
        <f t="shared" si="29"/>
        <v>5.25</v>
      </c>
      <c r="CA21" s="2">
        <v>5</v>
      </c>
      <c r="CB21" s="2">
        <v>6.5</v>
      </c>
      <c r="CC21" s="2">
        <f t="shared" si="30"/>
        <v>5.75</v>
      </c>
      <c r="CD21" s="2">
        <v>5</v>
      </c>
      <c r="CE21" s="2">
        <v>5.5</v>
      </c>
      <c r="CF21">
        <f t="shared" si="31"/>
        <v>5.25</v>
      </c>
      <c r="CM21" s="2">
        <v>7</v>
      </c>
      <c r="CN21" s="2">
        <v>8.5</v>
      </c>
      <c r="CO21" s="2">
        <f t="shared" si="32"/>
        <v>7.75</v>
      </c>
      <c r="CP21" s="2">
        <v>6.5</v>
      </c>
      <c r="CQ21" s="2">
        <v>8.5</v>
      </c>
      <c r="CR21" s="2">
        <v>5</v>
      </c>
      <c r="CS21" s="2">
        <v>6.5</v>
      </c>
      <c r="CT21" s="2">
        <f t="shared" si="33"/>
        <v>5.75</v>
      </c>
      <c r="CU21" s="50">
        <f t="shared" si="34"/>
        <v>-2</v>
      </c>
      <c r="CV21" s="2">
        <v>5</v>
      </c>
      <c r="CW21" s="2">
        <v>5.5</v>
      </c>
      <c r="CX21" s="57">
        <f t="shared" si="4"/>
        <v>0.2857142857142857</v>
      </c>
      <c r="CY21" s="45">
        <f t="shared" si="35"/>
        <v>0.2857142857142857</v>
      </c>
      <c r="CZ21" s="57">
        <f t="shared" si="5"/>
        <v>0.23529411764705882</v>
      </c>
      <c r="DA21" s="45">
        <f t="shared" si="36"/>
        <v>0.23529411764705882</v>
      </c>
      <c r="DB21" s="57">
        <f t="shared" si="37"/>
        <v>0.23076923076923078</v>
      </c>
      <c r="DC21" s="45">
        <f t="shared" si="38"/>
        <v>0.23076923076923078</v>
      </c>
      <c r="DD21" s="57">
        <f t="shared" si="39"/>
        <v>0.35294117647058826</v>
      </c>
      <c r="DE21" s="45">
        <f t="shared" si="40"/>
        <v>0.35294117647058826</v>
      </c>
    </row>
    <row r="22" spans="1:109" x14ac:dyDescent="0.3">
      <c r="A22" s="251">
        <v>7</v>
      </c>
      <c r="B22" s="251" t="s">
        <v>17</v>
      </c>
      <c r="C22" s="22">
        <v>1</v>
      </c>
      <c r="D22" s="22">
        <v>9.2899999999999991</v>
      </c>
      <c r="E22" s="22">
        <v>8.36</v>
      </c>
      <c r="F22" s="48">
        <f t="shared" si="6"/>
        <v>0.10010764262648006</v>
      </c>
      <c r="G22" s="45">
        <f t="shared" si="7"/>
        <v>0.10010764262648006</v>
      </c>
      <c r="H22" s="22">
        <v>21.82</v>
      </c>
      <c r="I22" s="22">
        <v>9.9499999999999993</v>
      </c>
      <c r="J22" s="62">
        <f t="shared" si="8"/>
        <v>1.8499999999999996</v>
      </c>
      <c r="K22" s="64">
        <f t="shared" si="9"/>
        <v>0.91521539871677349</v>
      </c>
      <c r="L22" s="64"/>
      <c r="M22" s="236">
        <v>0.39700000000000002</v>
      </c>
      <c r="N22" s="34">
        <v>0.11600000000000001</v>
      </c>
      <c r="O22" s="211">
        <f t="shared" ref="O22" si="45">(0.901*M22)-0.493</f>
        <v>-0.13530299999999995</v>
      </c>
      <c r="P22" s="49">
        <f t="shared" si="10"/>
        <v>-0.388484</v>
      </c>
      <c r="Q22" s="48">
        <f>N22-M22/N22</f>
        <v>-3.3064137931034483</v>
      </c>
      <c r="R22" s="45">
        <f t="shared" si="0"/>
        <v>-3.3064137931034483</v>
      </c>
      <c r="S22" s="43">
        <v>5.7000000000000002E-2</v>
      </c>
      <c r="T22" s="34">
        <v>8.4000000000000005E-2</v>
      </c>
      <c r="U22" s="49">
        <f t="shared" si="1"/>
        <v>-0.17347899999999999</v>
      </c>
      <c r="V22" s="49">
        <f t="shared" si="2"/>
        <v>-5.0547999999999982E-2</v>
      </c>
      <c r="W22" s="48">
        <f t="shared" si="3"/>
        <v>-1.416684210526316</v>
      </c>
      <c r="X22" s="45">
        <f t="shared" si="11"/>
        <v>-1.416684210526316</v>
      </c>
      <c r="Y22" s="2">
        <v>6.5</v>
      </c>
      <c r="Z22" s="2">
        <v>8.5</v>
      </c>
      <c r="AA22" s="2">
        <f t="shared" si="12"/>
        <v>7.5</v>
      </c>
      <c r="AB22" s="2">
        <v>6.5</v>
      </c>
      <c r="AC22" s="2">
        <v>8.5</v>
      </c>
      <c r="AD22" s="2">
        <f t="shared" si="13"/>
        <v>7.5</v>
      </c>
      <c r="AE22" s="2">
        <v>6.5</v>
      </c>
      <c r="AF22" s="2">
        <v>8.5</v>
      </c>
      <c r="AG22" s="2">
        <f t="shared" si="14"/>
        <v>7.5</v>
      </c>
      <c r="AH22" s="2">
        <v>6.5</v>
      </c>
      <c r="AI22" s="2">
        <v>8.5</v>
      </c>
      <c r="AJ22" s="2">
        <f t="shared" si="15"/>
        <v>7.5</v>
      </c>
      <c r="AK22" s="2">
        <v>6.5</v>
      </c>
      <c r="AL22" s="2">
        <v>8.5</v>
      </c>
      <c r="AM22" s="2">
        <f t="shared" si="16"/>
        <v>7.5</v>
      </c>
      <c r="AN22" s="2">
        <v>6.5</v>
      </c>
      <c r="AO22" s="2">
        <v>8.5</v>
      </c>
      <c r="AP22" s="2">
        <f t="shared" si="17"/>
        <v>7.5</v>
      </c>
      <c r="AQ22" s="2">
        <v>6.5</v>
      </c>
      <c r="AR22" s="2">
        <v>8.5</v>
      </c>
      <c r="AS22" s="2">
        <f t="shared" si="18"/>
        <v>7.5</v>
      </c>
      <c r="AT22" s="2">
        <v>6.5</v>
      </c>
      <c r="AU22" s="2">
        <v>8.5</v>
      </c>
      <c r="AV22" s="2">
        <f t="shared" si="19"/>
        <v>7.5</v>
      </c>
      <c r="AW22" s="2">
        <v>6</v>
      </c>
      <c r="AX22" s="2">
        <v>8</v>
      </c>
      <c r="AY22" s="2">
        <f t="shared" si="20"/>
        <v>7</v>
      </c>
      <c r="AZ22" s="2">
        <v>5</v>
      </c>
      <c r="BA22" s="2">
        <v>7.5</v>
      </c>
      <c r="BB22" s="2">
        <f t="shared" si="21"/>
        <v>6.25</v>
      </c>
      <c r="BC22" s="2">
        <v>5.5</v>
      </c>
      <c r="BD22" s="2">
        <v>6</v>
      </c>
      <c r="BE22" s="2">
        <f t="shared" si="22"/>
        <v>5.75</v>
      </c>
      <c r="BF22" s="2">
        <v>5</v>
      </c>
      <c r="BG22" s="2">
        <v>5.5</v>
      </c>
      <c r="BH22" s="2">
        <f t="shared" si="23"/>
        <v>5.25</v>
      </c>
      <c r="BI22" s="2">
        <v>5.5</v>
      </c>
      <c r="BJ22" s="2">
        <v>6</v>
      </c>
      <c r="BK22" s="2">
        <f t="shared" si="24"/>
        <v>5.75</v>
      </c>
      <c r="BL22" s="2">
        <v>5</v>
      </c>
      <c r="BM22" s="2">
        <v>6</v>
      </c>
      <c r="BN22" s="2">
        <f t="shared" si="25"/>
        <v>5.5</v>
      </c>
      <c r="BO22" s="2">
        <v>5.5</v>
      </c>
      <c r="BP22" s="2">
        <v>6</v>
      </c>
      <c r="BQ22" s="2">
        <f t="shared" si="26"/>
        <v>5.75</v>
      </c>
      <c r="BR22" s="2">
        <v>5</v>
      </c>
      <c r="BS22" s="2">
        <v>6</v>
      </c>
      <c r="BT22" s="2">
        <f t="shared" si="27"/>
        <v>5.5</v>
      </c>
      <c r="BU22" s="2">
        <v>5.5</v>
      </c>
      <c r="BV22" s="2">
        <v>6</v>
      </c>
      <c r="BW22" s="2">
        <f t="shared" si="28"/>
        <v>5.75</v>
      </c>
      <c r="BX22" s="2">
        <v>5</v>
      </c>
      <c r="BY22" s="2">
        <v>6</v>
      </c>
      <c r="BZ22" s="2">
        <f t="shared" si="29"/>
        <v>5.5</v>
      </c>
      <c r="CA22" s="2">
        <v>5.5</v>
      </c>
      <c r="CB22" s="2">
        <v>6</v>
      </c>
      <c r="CC22" s="2">
        <f t="shared" si="30"/>
        <v>5.75</v>
      </c>
      <c r="CD22" s="2">
        <v>5</v>
      </c>
      <c r="CE22" s="2">
        <v>6</v>
      </c>
      <c r="CF22">
        <f t="shared" si="31"/>
        <v>5.5</v>
      </c>
      <c r="CM22" s="2">
        <v>6.5</v>
      </c>
      <c r="CN22" s="2">
        <v>8.5</v>
      </c>
      <c r="CO22" s="2">
        <f t="shared" si="32"/>
        <v>7.5</v>
      </c>
      <c r="CP22" s="2">
        <v>6.5</v>
      </c>
      <c r="CQ22" s="2">
        <v>8.5</v>
      </c>
      <c r="CR22" s="2">
        <v>5.5</v>
      </c>
      <c r="CS22" s="2">
        <v>6</v>
      </c>
      <c r="CT22" s="2">
        <f t="shared" si="33"/>
        <v>5.75</v>
      </c>
      <c r="CU22" s="50">
        <f t="shared" si="34"/>
        <v>-1.75</v>
      </c>
      <c r="CV22" s="2">
        <v>5</v>
      </c>
      <c r="CW22" s="2">
        <v>6</v>
      </c>
      <c r="CX22" s="57">
        <f t="shared" si="4"/>
        <v>0.15384615384615385</v>
      </c>
      <c r="CY22" s="45">
        <f t="shared" si="35"/>
        <v>0.15384615384615385</v>
      </c>
      <c r="CZ22" s="57">
        <f t="shared" si="5"/>
        <v>0.29411764705882354</v>
      </c>
      <c r="DA22" s="45">
        <f t="shared" si="36"/>
        <v>0.29411764705882354</v>
      </c>
      <c r="DB22" s="57">
        <f t="shared" si="37"/>
        <v>0.23076923076923078</v>
      </c>
      <c r="DC22" s="45">
        <f t="shared" si="38"/>
        <v>0.23076923076923078</v>
      </c>
      <c r="DD22" s="57">
        <f t="shared" si="39"/>
        <v>0.29411764705882354</v>
      </c>
      <c r="DE22" s="45">
        <f t="shared" si="40"/>
        <v>0.29411764705882354</v>
      </c>
    </row>
    <row r="23" spans="1:109" x14ac:dyDescent="0.3">
      <c r="A23" s="252"/>
      <c r="B23" s="252"/>
      <c r="C23" s="22">
        <v>2</v>
      </c>
      <c r="D23" s="22">
        <v>9.43</v>
      </c>
      <c r="E23" s="22">
        <v>8.69</v>
      </c>
      <c r="F23" s="48">
        <f t="shared" si="6"/>
        <v>7.8472958642629931E-2</v>
      </c>
      <c r="G23" s="45">
        <f t="shared" si="7"/>
        <v>7.8472958642629931E-2</v>
      </c>
      <c r="H23" s="22">
        <v>26.79</v>
      </c>
      <c r="I23" s="22">
        <v>10.33</v>
      </c>
      <c r="J23" s="62">
        <f t="shared" si="8"/>
        <v>2.2300000000000004</v>
      </c>
      <c r="K23" s="64">
        <f t="shared" si="9"/>
        <v>0.91675998506905565</v>
      </c>
      <c r="L23" s="64"/>
      <c r="M23" s="237"/>
      <c r="N23" s="34">
        <v>0.16600000000000001</v>
      </c>
      <c r="O23" s="211"/>
      <c r="P23" s="49">
        <f t="shared" si="10"/>
        <v>-0.34343400000000002</v>
      </c>
      <c r="Q23" s="48">
        <f>N23-M22/N23</f>
        <v>-2.225566265060241</v>
      </c>
      <c r="R23" s="45">
        <f t="shared" si="0"/>
        <v>-2.225566265060241</v>
      </c>
      <c r="S23" s="43">
        <v>5.3999999999999999E-2</v>
      </c>
      <c r="T23" s="34">
        <v>0.09</v>
      </c>
      <c r="U23" s="49">
        <f t="shared" si="1"/>
        <v>-0.187138</v>
      </c>
      <c r="V23" s="49">
        <f t="shared" si="2"/>
        <v>-2.3230000000000028E-2</v>
      </c>
      <c r="W23" s="48">
        <f t="shared" si="3"/>
        <v>-1.6126666666666665</v>
      </c>
      <c r="X23" s="45">
        <f t="shared" si="11"/>
        <v>-1.6126666666666665</v>
      </c>
      <c r="Y23" s="2">
        <v>7</v>
      </c>
      <c r="Z23" s="2">
        <v>8.5</v>
      </c>
      <c r="AA23" s="2">
        <f t="shared" si="12"/>
        <v>7.75</v>
      </c>
      <c r="AB23" s="2">
        <v>6.5</v>
      </c>
      <c r="AC23" s="2">
        <v>8.5</v>
      </c>
      <c r="AD23" s="2">
        <f t="shared" si="13"/>
        <v>7.5</v>
      </c>
      <c r="AE23" s="2">
        <v>7</v>
      </c>
      <c r="AF23" s="2">
        <v>8.5</v>
      </c>
      <c r="AG23" s="2">
        <f t="shared" si="14"/>
        <v>7.75</v>
      </c>
      <c r="AH23" s="2">
        <v>6.5</v>
      </c>
      <c r="AI23" s="2">
        <v>8.5</v>
      </c>
      <c r="AJ23" s="2">
        <f t="shared" si="15"/>
        <v>7.5</v>
      </c>
      <c r="AK23" s="2">
        <v>6.5</v>
      </c>
      <c r="AL23" s="2">
        <v>8.5</v>
      </c>
      <c r="AM23" s="2">
        <f t="shared" si="16"/>
        <v>7.5</v>
      </c>
      <c r="AN23" s="2">
        <v>6</v>
      </c>
      <c r="AO23" s="2">
        <v>8.5</v>
      </c>
      <c r="AP23" s="2">
        <f t="shared" si="17"/>
        <v>7.25</v>
      </c>
      <c r="AQ23" s="2">
        <v>6.5</v>
      </c>
      <c r="AR23" s="2">
        <v>8.5</v>
      </c>
      <c r="AS23" s="2">
        <f t="shared" si="18"/>
        <v>7.5</v>
      </c>
      <c r="AT23" s="2">
        <v>6</v>
      </c>
      <c r="AU23" s="2">
        <v>8.5</v>
      </c>
      <c r="AV23" s="2">
        <f t="shared" si="19"/>
        <v>7.25</v>
      </c>
      <c r="AW23" s="2">
        <v>5</v>
      </c>
      <c r="AX23" s="2">
        <v>7.5</v>
      </c>
      <c r="AY23" s="2">
        <f t="shared" si="20"/>
        <v>6.25</v>
      </c>
      <c r="AZ23" s="2">
        <v>5</v>
      </c>
      <c r="BA23" s="2">
        <v>8</v>
      </c>
      <c r="BB23" s="2">
        <f t="shared" si="21"/>
        <v>6.5</v>
      </c>
      <c r="BC23" s="2">
        <v>5</v>
      </c>
      <c r="BD23" s="2">
        <v>5.5</v>
      </c>
      <c r="BE23" s="2">
        <f t="shared" si="22"/>
        <v>5.25</v>
      </c>
      <c r="BF23" s="2">
        <v>5</v>
      </c>
      <c r="BG23" s="2">
        <v>5.5</v>
      </c>
      <c r="BH23" s="2">
        <f t="shared" si="23"/>
        <v>5.25</v>
      </c>
      <c r="BI23" s="2">
        <v>5</v>
      </c>
      <c r="BJ23" s="2">
        <v>5.5</v>
      </c>
      <c r="BK23" s="2">
        <f t="shared" si="24"/>
        <v>5.25</v>
      </c>
      <c r="BL23" s="2">
        <v>5</v>
      </c>
      <c r="BM23" s="2">
        <v>5.5</v>
      </c>
      <c r="BN23" s="2">
        <f t="shared" si="25"/>
        <v>5.25</v>
      </c>
      <c r="BO23" s="2">
        <v>5</v>
      </c>
      <c r="BP23" s="2">
        <v>5.5</v>
      </c>
      <c r="BQ23" s="2">
        <f t="shared" si="26"/>
        <v>5.25</v>
      </c>
      <c r="BR23" s="2">
        <v>5</v>
      </c>
      <c r="BS23" s="2">
        <v>5.5</v>
      </c>
      <c r="BT23" s="2">
        <f t="shared" si="27"/>
        <v>5.25</v>
      </c>
      <c r="BU23" s="2">
        <v>5</v>
      </c>
      <c r="BV23" s="2">
        <v>5.5</v>
      </c>
      <c r="BW23" s="2">
        <f t="shared" si="28"/>
        <v>5.25</v>
      </c>
      <c r="BX23" s="2">
        <v>5</v>
      </c>
      <c r="BY23" s="2">
        <v>5.5</v>
      </c>
      <c r="BZ23" s="2">
        <f t="shared" si="29"/>
        <v>5.25</v>
      </c>
      <c r="CA23" s="2">
        <v>5</v>
      </c>
      <c r="CB23" s="2">
        <v>5.5</v>
      </c>
      <c r="CC23" s="2">
        <f t="shared" si="30"/>
        <v>5.25</v>
      </c>
      <c r="CD23" s="2">
        <v>5</v>
      </c>
      <c r="CE23" s="2">
        <v>5.5</v>
      </c>
      <c r="CF23">
        <f t="shared" si="31"/>
        <v>5.25</v>
      </c>
      <c r="CM23" s="2">
        <v>7</v>
      </c>
      <c r="CN23" s="2">
        <v>8.5</v>
      </c>
      <c r="CO23" s="2">
        <f t="shared" si="32"/>
        <v>7.75</v>
      </c>
      <c r="CP23" s="2">
        <v>6.5</v>
      </c>
      <c r="CQ23" s="2">
        <v>8.5</v>
      </c>
      <c r="CR23" s="2">
        <v>5</v>
      </c>
      <c r="CS23" s="2">
        <v>5.5</v>
      </c>
      <c r="CT23" s="2">
        <f t="shared" si="33"/>
        <v>5.25</v>
      </c>
      <c r="CU23" s="50">
        <f t="shared" si="34"/>
        <v>-2.5</v>
      </c>
      <c r="CV23" s="2">
        <v>5</v>
      </c>
      <c r="CW23" s="2">
        <v>5.5</v>
      </c>
      <c r="CX23" s="57">
        <f t="shared" si="4"/>
        <v>0.2857142857142857</v>
      </c>
      <c r="CY23" s="45">
        <f t="shared" si="35"/>
        <v>0.2857142857142857</v>
      </c>
      <c r="CZ23" s="57">
        <f t="shared" si="5"/>
        <v>0.35294117647058826</v>
      </c>
      <c r="DA23" s="45">
        <f t="shared" si="36"/>
        <v>0.35294117647058826</v>
      </c>
      <c r="DB23" s="57">
        <f t="shared" si="37"/>
        <v>0.23076923076923078</v>
      </c>
      <c r="DC23" s="45">
        <f t="shared" si="38"/>
        <v>0.23076923076923078</v>
      </c>
      <c r="DD23" s="57">
        <f t="shared" si="39"/>
        <v>0.35294117647058826</v>
      </c>
      <c r="DE23" s="45">
        <f t="shared" si="40"/>
        <v>0.35294117647058826</v>
      </c>
    </row>
    <row r="24" spans="1:109" x14ac:dyDescent="0.3">
      <c r="A24" s="253"/>
      <c r="B24" s="253"/>
      <c r="C24" s="22">
        <v>3</v>
      </c>
      <c r="D24" s="22">
        <v>9.4600000000000009</v>
      </c>
      <c r="E24" s="22">
        <v>8.52</v>
      </c>
      <c r="F24" s="48">
        <f t="shared" si="6"/>
        <v>9.9365750528541352E-2</v>
      </c>
      <c r="G24" s="45">
        <f t="shared" si="7"/>
        <v>9.9365750528541352E-2</v>
      </c>
      <c r="H24" s="22">
        <v>34.54</v>
      </c>
      <c r="I24" s="22">
        <v>10.79</v>
      </c>
      <c r="J24" s="62">
        <f t="shared" si="8"/>
        <v>2.6899999999999995</v>
      </c>
      <c r="K24" s="64">
        <f t="shared" si="9"/>
        <v>0.92211928199189352</v>
      </c>
      <c r="L24" s="64"/>
      <c r="M24" s="238"/>
      <c r="N24" s="43">
        <v>0.27</v>
      </c>
      <c r="O24" s="211"/>
      <c r="P24" s="49">
        <f t="shared" si="10"/>
        <v>-0.24972999999999998</v>
      </c>
      <c r="Q24" s="48">
        <f>N24-M22/N24</f>
        <v>-1.2003703703703703</v>
      </c>
      <c r="R24" s="45">
        <f t="shared" si="0"/>
        <v>-1.2003703703703703</v>
      </c>
      <c r="S24" s="43">
        <v>0.10199999999999999</v>
      </c>
      <c r="T24" s="34">
        <v>0.128</v>
      </c>
      <c r="U24" s="49">
        <f t="shared" si="1"/>
        <v>3.1405999999999989E-2</v>
      </c>
      <c r="V24" s="49">
        <f t="shared" si="2"/>
        <v>0.14978399999999997</v>
      </c>
      <c r="W24" s="48">
        <f t="shared" si="3"/>
        <v>-1.1529019607843138</v>
      </c>
      <c r="X24" s="45">
        <f t="shared" si="11"/>
        <v>-1.1529019607843138</v>
      </c>
      <c r="Y24" s="2">
        <v>6.5</v>
      </c>
      <c r="Z24" s="2">
        <v>8.5</v>
      </c>
      <c r="AA24" s="2">
        <f t="shared" si="12"/>
        <v>7.5</v>
      </c>
      <c r="AB24" s="2">
        <v>7</v>
      </c>
      <c r="AC24" s="2">
        <v>8.5</v>
      </c>
      <c r="AD24" s="2">
        <f t="shared" si="13"/>
        <v>7.75</v>
      </c>
      <c r="AE24" s="2">
        <v>6.5</v>
      </c>
      <c r="AF24" s="2">
        <v>8.5</v>
      </c>
      <c r="AG24" s="2">
        <f t="shared" si="14"/>
        <v>7.5</v>
      </c>
      <c r="AH24" s="2">
        <v>7</v>
      </c>
      <c r="AI24" s="2">
        <v>8.5</v>
      </c>
      <c r="AJ24" s="2">
        <f t="shared" si="15"/>
        <v>7.75</v>
      </c>
      <c r="AK24" s="2">
        <v>6</v>
      </c>
      <c r="AL24" s="2">
        <v>8.5</v>
      </c>
      <c r="AM24" s="2">
        <f t="shared" si="16"/>
        <v>7.25</v>
      </c>
      <c r="AN24" s="2">
        <v>6.5</v>
      </c>
      <c r="AO24" s="2">
        <v>8.5</v>
      </c>
      <c r="AP24" s="2">
        <f t="shared" si="17"/>
        <v>7.5</v>
      </c>
      <c r="AQ24" s="2">
        <v>6</v>
      </c>
      <c r="AR24" s="2">
        <v>8.5</v>
      </c>
      <c r="AS24" s="2">
        <f t="shared" si="18"/>
        <v>7.25</v>
      </c>
      <c r="AT24" s="2">
        <v>6.5</v>
      </c>
      <c r="AU24" s="2">
        <v>8.5</v>
      </c>
      <c r="AV24" s="2">
        <f t="shared" si="19"/>
        <v>7.5</v>
      </c>
      <c r="AW24" s="2">
        <v>5</v>
      </c>
      <c r="AX24" s="2">
        <v>7</v>
      </c>
      <c r="AY24" s="2">
        <f t="shared" si="20"/>
        <v>6</v>
      </c>
      <c r="AZ24" s="2">
        <v>5.5</v>
      </c>
      <c r="BA24" s="2">
        <v>7.5</v>
      </c>
      <c r="BB24" s="2">
        <f t="shared" si="21"/>
        <v>6.5</v>
      </c>
      <c r="BC24" s="2">
        <v>5</v>
      </c>
      <c r="BD24" s="2">
        <v>5.5</v>
      </c>
      <c r="BE24" s="2">
        <f t="shared" si="22"/>
        <v>5.25</v>
      </c>
      <c r="BF24" s="2">
        <v>5.5</v>
      </c>
      <c r="BG24" s="2">
        <v>6</v>
      </c>
      <c r="BH24" s="2">
        <f t="shared" si="23"/>
        <v>5.75</v>
      </c>
      <c r="BI24" s="2">
        <v>5</v>
      </c>
      <c r="BJ24" s="2">
        <v>5.5</v>
      </c>
      <c r="BK24" s="2">
        <f t="shared" si="24"/>
        <v>5.25</v>
      </c>
      <c r="BL24" s="2">
        <v>5.5</v>
      </c>
      <c r="BM24" s="2">
        <v>6</v>
      </c>
      <c r="BN24" s="2">
        <f t="shared" si="25"/>
        <v>5.75</v>
      </c>
      <c r="BO24" s="2">
        <v>5</v>
      </c>
      <c r="BP24" s="2">
        <v>5.5</v>
      </c>
      <c r="BQ24" s="2">
        <f t="shared" si="26"/>
        <v>5.25</v>
      </c>
      <c r="BR24" s="2">
        <v>5</v>
      </c>
      <c r="BS24" s="2">
        <v>6</v>
      </c>
      <c r="BT24" s="2">
        <f t="shared" si="27"/>
        <v>5.5</v>
      </c>
      <c r="BU24" s="2">
        <v>5</v>
      </c>
      <c r="BV24" s="2">
        <v>5.5</v>
      </c>
      <c r="BW24" s="2">
        <f t="shared" si="28"/>
        <v>5.25</v>
      </c>
      <c r="BX24" s="2">
        <v>5</v>
      </c>
      <c r="BY24" s="2">
        <v>6</v>
      </c>
      <c r="BZ24" s="2">
        <f t="shared" si="29"/>
        <v>5.5</v>
      </c>
      <c r="CA24" s="2">
        <v>5</v>
      </c>
      <c r="CB24" s="2">
        <v>5.5</v>
      </c>
      <c r="CC24" s="2">
        <f t="shared" si="30"/>
        <v>5.25</v>
      </c>
      <c r="CD24" s="2">
        <v>5</v>
      </c>
      <c r="CE24" s="2">
        <v>6</v>
      </c>
      <c r="CF24">
        <f t="shared" si="31"/>
        <v>5.5</v>
      </c>
      <c r="CM24" s="2">
        <v>6.5</v>
      </c>
      <c r="CN24" s="2">
        <v>8.5</v>
      </c>
      <c r="CO24" s="2">
        <f t="shared" si="32"/>
        <v>7.5</v>
      </c>
      <c r="CP24" s="2">
        <v>7</v>
      </c>
      <c r="CQ24" s="2">
        <v>8.5</v>
      </c>
      <c r="CR24" s="2">
        <v>5</v>
      </c>
      <c r="CS24" s="2">
        <v>5.5</v>
      </c>
      <c r="CT24" s="2">
        <f t="shared" si="33"/>
        <v>5.25</v>
      </c>
      <c r="CU24" s="50">
        <f t="shared" si="34"/>
        <v>-2.25</v>
      </c>
      <c r="CV24" s="2">
        <v>5</v>
      </c>
      <c r="CW24" s="2">
        <v>6</v>
      </c>
      <c r="CX24" s="57">
        <f t="shared" si="4"/>
        <v>0.23076923076923078</v>
      </c>
      <c r="CY24" s="45">
        <f t="shared" si="35"/>
        <v>0.23076923076923078</v>
      </c>
      <c r="CZ24" s="57">
        <f t="shared" si="5"/>
        <v>0.35294117647058826</v>
      </c>
      <c r="DA24" s="45">
        <f t="shared" si="36"/>
        <v>0.35294117647058826</v>
      </c>
      <c r="DB24" s="57">
        <f t="shared" si="37"/>
        <v>0.2857142857142857</v>
      </c>
      <c r="DC24" s="45">
        <f t="shared" si="38"/>
        <v>0.2857142857142857</v>
      </c>
      <c r="DD24" s="57">
        <f t="shared" si="39"/>
        <v>0.29411764705882354</v>
      </c>
      <c r="DE24" s="45">
        <f t="shared" si="40"/>
        <v>0.29411764705882354</v>
      </c>
    </row>
    <row r="25" spans="1:109" x14ac:dyDescent="0.3">
      <c r="A25" s="254">
        <v>8</v>
      </c>
      <c r="B25" s="254" t="s">
        <v>18</v>
      </c>
      <c r="C25" s="24">
        <v>1</v>
      </c>
      <c r="D25" s="24">
        <v>9.3000000000000007</v>
      </c>
      <c r="E25" s="24">
        <v>8.6999999999999993</v>
      </c>
      <c r="F25" s="48">
        <f t="shared" si="6"/>
        <v>6.4516129032258215E-2</v>
      </c>
      <c r="G25" s="45">
        <f t="shared" si="7"/>
        <v>6.4516129032258215E-2</v>
      </c>
      <c r="H25" s="24">
        <v>17.95</v>
      </c>
      <c r="I25" s="24">
        <v>9.6</v>
      </c>
      <c r="J25" s="62">
        <f t="shared" si="8"/>
        <v>1.5</v>
      </c>
      <c r="K25" s="64">
        <f t="shared" si="9"/>
        <v>0.91643454038997219</v>
      </c>
      <c r="L25" s="64"/>
      <c r="M25" s="239">
        <v>0.63800000000000001</v>
      </c>
      <c r="N25" s="35">
        <v>0.49299999999999999</v>
      </c>
      <c r="O25" s="211">
        <f t="shared" ref="O25" si="46">(0.901*M25)-0.493</f>
        <v>8.1838000000000077E-2</v>
      </c>
      <c r="P25" s="49">
        <f t="shared" si="10"/>
        <v>-4.8806999999999989E-2</v>
      </c>
      <c r="Q25" s="48">
        <f>N25-M25/N25</f>
        <v>-0.8011176470588236</v>
      </c>
      <c r="R25" s="45">
        <f t="shared" si="0"/>
        <v>-0.8011176470588236</v>
      </c>
      <c r="S25" s="42">
        <v>0.13800000000000001</v>
      </c>
      <c r="T25" s="35">
        <v>6.4000000000000001E-2</v>
      </c>
      <c r="U25" s="49">
        <f t="shared" si="1"/>
        <v>0.19531400000000004</v>
      </c>
      <c r="V25" s="49">
        <f t="shared" si="2"/>
        <v>-0.14160800000000001</v>
      </c>
      <c r="W25" s="48">
        <f t="shared" si="3"/>
        <v>-0.32576811594202892</v>
      </c>
      <c r="X25" s="45">
        <f t="shared" si="11"/>
        <v>-0.32576811594202892</v>
      </c>
      <c r="Y25" s="2">
        <v>7</v>
      </c>
      <c r="Z25" s="2">
        <v>8.5</v>
      </c>
      <c r="AA25" s="2">
        <f t="shared" si="12"/>
        <v>7.75</v>
      </c>
      <c r="AB25" s="2">
        <v>6.5</v>
      </c>
      <c r="AC25" s="2">
        <v>8.5</v>
      </c>
      <c r="AD25" s="2">
        <f t="shared" si="13"/>
        <v>7.5</v>
      </c>
      <c r="AE25" s="2">
        <v>7</v>
      </c>
      <c r="AF25" s="2">
        <v>8.5</v>
      </c>
      <c r="AG25" s="2">
        <f t="shared" si="14"/>
        <v>7.75</v>
      </c>
      <c r="AH25" s="2">
        <v>6.5</v>
      </c>
      <c r="AI25" s="2">
        <v>8.5</v>
      </c>
      <c r="AJ25" s="2">
        <f t="shared" si="15"/>
        <v>7.5</v>
      </c>
      <c r="AK25" s="2">
        <v>6.5</v>
      </c>
      <c r="AL25" s="2">
        <v>8.5</v>
      </c>
      <c r="AM25" s="2">
        <f t="shared" si="16"/>
        <v>7.5</v>
      </c>
      <c r="AN25" s="2">
        <v>6</v>
      </c>
      <c r="AO25" s="2">
        <v>8.5</v>
      </c>
      <c r="AP25" s="2">
        <f t="shared" si="17"/>
        <v>7.25</v>
      </c>
      <c r="AQ25" s="2">
        <v>6.5</v>
      </c>
      <c r="AR25" s="2">
        <v>8.5</v>
      </c>
      <c r="AS25" s="2">
        <f t="shared" si="18"/>
        <v>7.5</v>
      </c>
      <c r="AT25" s="2">
        <v>6</v>
      </c>
      <c r="AU25" s="2">
        <v>8.5</v>
      </c>
      <c r="AV25" s="2">
        <f t="shared" si="19"/>
        <v>7.25</v>
      </c>
      <c r="AW25" s="2">
        <v>5</v>
      </c>
      <c r="AX25" s="2">
        <v>7</v>
      </c>
      <c r="AY25" s="2">
        <f t="shared" si="20"/>
        <v>6</v>
      </c>
      <c r="AZ25" s="2">
        <v>5.5</v>
      </c>
      <c r="BA25" s="2">
        <v>7</v>
      </c>
      <c r="BB25" s="2">
        <f t="shared" si="21"/>
        <v>6.25</v>
      </c>
      <c r="BC25" s="2">
        <v>5</v>
      </c>
      <c r="BD25" s="2">
        <v>6</v>
      </c>
      <c r="BE25" s="2">
        <f t="shared" si="22"/>
        <v>5.5</v>
      </c>
      <c r="BF25" s="2">
        <v>5.5</v>
      </c>
      <c r="BG25" s="2">
        <v>6</v>
      </c>
      <c r="BH25" s="2">
        <f t="shared" si="23"/>
        <v>5.75</v>
      </c>
      <c r="BI25" s="2">
        <v>5</v>
      </c>
      <c r="BJ25" s="2">
        <v>6</v>
      </c>
      <c r="BK25" s="2">
        <f t="shared" si="24"/>
        <v>5.5</v>
      </c>
      <c r="BL25" s="2">
        <v>5.5</v>
      </c>
      <c r="BM25" s="2">
        <v>6</v>
      </c>
      <c r="BN25" s="2">
        <f t="shared" si="25"/>
        <v>5.75</v>
      </c>
      <c r="BO25" s="2">
        <v>5</v>
      </c>
      <c r="BP25" s="2">
        <v>6</v>
      </c>
      <c r="BQ25" s="2">
        <f t="shared" si="26"/>
        <v>5.5</v>
      </c>
      <c r="BR25" s="2">
        <v>5.5</v>
      </c>
      <c r="BS25" s="2">
        <v>6</v>
      </c>
      <c r="BT25" s="2">
        <f t="shared" si="27"/>
        <v>5.75</v>
      </c>
      <c r="BU25" s="2">
        <v>5</v>
      </c>
      <c r="BV25" s="2">
        <v>6</v>
      </c>
      <c r="BW25" s="2">
        <f t="shared" si="28"/>
        <v>5.5</v>
      </c>
      <c r="BX25" s="2">
        <v>5.5</v>
      </c>
      <c r="BY25" s="2">
        <v>6</v>
      </c>
      <c r="BZ25" s="2">
        <f t="shared" si="29"/>
        <v>5.75</v>
      </c>
      <c r="CA25" s="2">
        <v>5</v>
      </c>
      <c r="CB25" s="2">
        <v>6</v>
      </c>
      <c r="CC25" s="2">
        <f t="shared" si="30"/>
        <v>5.5</v>
      </c>
      <c r="CD25" s="2">
        <v>5.5</v>
      </c>
      <c r="CE25" s="2">
        <v>6</v>
      </c>
      <c r="CF25">
        <f t="shared" si="31"/>
        <v>5.75</v>
      </c>
      <c r="CM25" s="2">
        <v>7</v>
      </c>
      <c r="CN25" s="2">
        <v>8.5</v>
      </c>
      <c r="CO25" s="2">
        <f t="shared" si="32"/>
        <v>7.75</v>
      </c>
      <c r="CP25" s="2">
        <v>6.5</v>
      </c>
      <c r="CQ25" s="2">
        <v>8.5</v>
      </c>
      <c r="CR25" s="2">
        <v>5</v>
      </c>
      <c r="CS25" s="2">
        <v>6</v>
      </c>
      <c r="CT25" s="2">
        <f t="shared" si="33"/>
        <v>5.5</v>
      </c>
      <c r="CU25" s="50">
        <f t="shared" si="34"/>
        <v>-2.25</v>
      </c>
      <c r="CV25" s="2">
        <v>5.5</v>
      </c>
      <c r="CW25" s="2">
        <v>6</v>
      </c>
      <c r="CX25" s="57">
        <f t="shared" si="4"/>
        <v>0.2857142857142857</v>
      </c>
      <c r="CY25" s="45">
        <f t="shared" si="35"/>
        <v>0.2857142857142857</v>
      </c>
      <c r="CZ25" s="57">
        <f t="shared" si="5"/>
        <v>0.29411764705882354</v>
      </c>
      <c r="DA25" s="45">
        <f t="shared" si="36"/>
        <v>0.29411764705882354</v>
      </c>
      <c r="DB25" s="57">
        <f t="shared" si="37"/>
        <v>0.15384615384615385</v>
      </c>
      <c r="DC25" s="45">
        <f t="shared" si="38"/>
        <v>0.15384615384615385</v>
      </c>
      <c r="DD25" s="57">
        <f t="shared" si="39"/>
        <v>0.29411764705882354</v>
      </c>
      <c r="DE25" s="45">
        <f t="shared" si="40"/>
        <v>0.29411764705882354</v>
      </c>
    </row>
    <row r="26" spans="1:109" x14ac:dyDescent="0.3">
      <c r="A26" s="255"/>
      <c r="B26" s="255"/>
      <c r="C26" s="24">
        <v>2</v>
      </c>
      <c r="D26" s="24">
        <v>9.66</v>
      </c>
      <c r="E26" s="24">
        <v>8.67</v>
      </c>
      <c r="F26" s="48">
        <f t="shared" si="6"/>
        <v>0.10248447204968947</v>
      </c>
      <c r="G26" s="45">
        <f t="shared" si="7"/>
        <v>0.10248447204968947</v>
      </c>
      <c r="H26" s="24">
        <v>28.89</v>
      </c>
      <c r="I26" s="24">
        <v>10.68</v>
      </c>
      <c r="J26" s="62">
        <f t="shared" si="8"/>
        <v>2.58</v>
      </c>
      <c r="K26" s="64">
        <f t="shared" si="9"/>
        <v>0.91069574247144347</v>
      </c>
      <c r="L26" s="64"/>
      <c r="M26" s="240"/>
      <c r="N26" s="35">
        <v>0.629</v>
      </c>
      <c r="O26" s="211"/>
      <c r="P26" s="49">
        <f t="shared" si="10"/>
        <v>7.3729000000000045E-2</v>
      </c>
      <c r="Q26" s="48">
        <f>N26-M25/N26</f>
        <v>-0.38530842607313187</v>
      </c>
      <c r="R26" s="45">
        <f t="shared" si="0"/>
        <v>-0.38530842607313187</v>
      </c>
      <c r="S26" s="42">
        <v>0.10199999999999999</v>
      </c>
      <c r="T26" s="35">
        <v>0.124</v>
      </c>
      <c r="U26" s="49">
        <f t="shared" si="1"/>
        <v>3.1405999999999989E-2</v>
      </c>
      <c r="V26" s="49">
        <f t="shared" si="2"/>
        <v>0.13157199999999997</v>
      </c>
      <c r="W26" s="48">
        <f t="shared" si="3"/>
        <v>-1.113686274509804</v>
      </c>
      <c r="X26" s="45">
        <f t="shared" si="11"/>
        <v>-1.113686274509804</v>
      </c>
      <c r="Y26" s="2">
        <v>6.5</v>
      </c>
      <c r="Z26" s="2">
        <v>8.5</v>
      </c>
      <c r="AA26" s="2">
        <f t="shared" si="12"/>
        <v>7.5</v>
      </c>
      <c r="AB26" s="2">
        <v>6.5</v>
      </c>
      <c r="AC26" s="2">
        <v>8.5</v>
      </c>
      <c r="AD26" s="2">
        <f t="shared" si="13"/>
        <v>7.5</v>
      </c>
      <c r="AE26" s="2">
        <v>6.5</v>
      </c>
      <c r="AF26" s="2">
        <v>8.5</v>
      </c>
      <c r="AG26" s="2">
        <f t="shared" si="14"/>
        <v>7.5</v>
      </c>
      <c r="AH26" s="2">
        <v>6.5</v>
      </c>
      <c r="AI26" s="2">
        <v>8.5</v>
      </c>
      <c r="AJ26" s="2">
        <f t="shared" si="15"/>
        <v>7.5</v>
      </c>
      <c r="AK26" s="2">
        <v>6</v>
      </c>
      <c r="AL26" s="2">
        <v>8.5</v>
      </c>
      <c r="AM26" s="2">
        <f t="shared" si="16"/>
        <v>7.25</v>
      </c>
      <c r="AN26" s="2">
        <v>6</v>
      </c>
      <c r="AO26" s="2">
        <v>8.5</v>
      </c>
      <c r="AP26" s="2">
        <f t="shared" si="17"/>
        <v>7.25</v>
      </c>
      <c r="AQ26" s="2">
        <v>6</v>
      </c>
      <c r="AR26" s="2">
        <v>8.5</v>
      </c>
      <c r="AS26" s="2">
        <f t="shared" si="18"/>
        <v>7.25</v>
      </c>
      <c r="AT26" s="2">
        <v>6</v>
      </c>
      <c r="AU26" s="2">
        <v>8.5</v>
      </c>
      <c r="AV26" s="2">
        <f t="shared" si="19"/>
        <v>7.25</v>
      </c>
      <c r="AW26" s="2">
        <v>5</v>
      </c>
      <c r="AX26" s="2">
        <v>7</v>
      </c>
      <c r="AY26" s="2">
        <f t="shared" si="20"/>
        <v>6</v>
      </c>
      <c r="AZ26" s="2">
        <v>5</v>
      </c>
      <c r="BA26" s="2">
        <v>7</v>
      </c>
      <c r="BB26" s="2">
        <f t="shared" si="21"/>
        <v>6</v>
      </c>
      <c r="BC26" s="2">
        <v>5</v>
      </c>
      <c r="BD26" s="2">
        <v>5.5</v>
      </c>
      <c r="BE26" s="2">
        <f t="shared" si="22"/>
        <v>5.25</v>
      </c>
      <c r="BF26" s="2">
        <v>4.5</v>
      </c>
      <c r="BG26" s="2">
        <v>5</v>
      </c>
      <c r="BH26" s="2">
        <f t="shared" si="23"/>
        <v>4.75</v>
      </c>
      <c r="BI26" s="2">
        <v>5</v>
      </c>
      <c r="BJ26" s="2">
        <v>5.5</v>
      </c>
      <c r="BK26" s="2">
        <f t="shared" si="24"/>
        <v>5.25</v>
      </c>
      <c r="BL26" s="2">
        <v>4.5</v>
      </c>
      <c r="BM26" s="2">
        <v>5</v>
      </c>
      <c r="BN26" s="2">
        <f t="shared" si="25"/>
        <v>4.75</v>
      </c>
      <c r="BO26" s="2">
        <v>5</v>
      </c>
      <c r="BP26" s="2">
        <v>5.5</v>
      </c>
      <c r="BQ26" s="2">
        <f t="shared" si="26"/>
        <v>5.25</v>
      </c>
      <c r="BR26" s="2">
        <v>4.5</v>
      </c>
      <c r="BS26" s="2">
        <v>5</v>
      </c>
      <c r="BT26" s="2">
        <f t="shared" si="27"/>
        <v>4.75</v>
      </c>
      <c r="BU26" s="2">
        <v>5</v>
      </c>
      <c r="BV26" s="2">
        <v>5.5</v>
      </c>
      <c r="BW26" s="2">
        <f t="shared" si="28"/>
        <v>5.25</v>
      </c>
      <c r="BX26" s="2">
        <v>4.5</v>
      </c>
      <c r="BY26" s="2">
        <v>5</v>
      </c>
      <c r="BZ26" s="2">
        <f t="shared" si="29"/>
        <v>4.75</v>
      </c>
      <c r="CA26" s="2">
        <v>5</v>
      </c>
      <c r="CB26" s="2">
        <v>5.5</v>
      </c>
      <c r="CC26" s="2">
        <f t="shared" si="30"/>
        <v>5.25</v>
      </c>
      <c r="CD26" s="2">
        <v>4.5</v>
      </c>
      <c r="CE26" s="2">
        <v>5</v>
      </c>
      <c r="CF26">
        <f t="shared" si="31"/>
        <v>4.75</v>
      </c>
      <c r="CM26" s="2">
        <v>6.5</v>
      </c>
      <c r="CN26" s="2">
        <v>8.5</v>
      </c>
      <c r="CO26" s="2">
        <f t="shared" si="32"/>
        <v>7.5</v>
      </c>
      <c r="CP26" s="2">
        <v>6.5</v>
      </c>
      <c r="CQ26" s="2">
        <v>8.5</v>
      </c>
      <c r="CR26" s="2">
        <v>5</v>
      </c>
      <c r="CS26" s="2">
        <v>5.5</v>
      </c>
      <c r="CT26" s="2">
        <f t="shared" si="33"/>
        <v>5.25</v>
      </c>
      <c r="CU26" s="50">
        <f t="shared" si="34"/>
        <v>-2.25</v>
      </c>
      <c r="CV26" s="2">
        <v>4.5</v>
      </c>
      <c r="CW26" s="2">
        <v>5</v>
      </c>
      <c r="CX26" s="57">
        <f t="shared" si="4"/>
        <v>0.23076923076923078</v>
      </c>
      <c r="CY26" s="45">
        <f t="shared" si="35"/>
        <v>0.23076923076923078</v>
      </c>
      <c r="CZ26" s="57">
        <f t="shared" si="5"/>
        <v>0.35294117647058826</v>
      </c>
      <c r="DA26" s="45">
        <f t="shared" si="36"/>
        <v>0.35294117647058826</v>
      </c>
      <c r="DB26" s="57">
        <f t="shared" si="37"/>
        <v>0.30769230769230771</v>
      </c>
      <c r="DC26" s="45">
        <f t="shared" si="38"/>
        <v>0.30769230769230771</v>
      </c>
      <c r="DD26" s="57">
        <f t="shared" si="39"/>
        <v>0.41176470588235292</v>
      </c>
      <c r="DE26" s="45">
        <f t="shared" si="40"/>
        <v>0.41176470588235292</v>
      </c>
    </row>
    <row r="27" spans="1:109" x14ac:dyDescent="0.3">
      <c r="A27" s="256"/>
      <c r="B27" s="256"/>
      <c r="C27" s="24">
        <v>3</v>
      </c>
      <c r="D27" s="24">
        <v>9.39</v>
      </c>
      <c r="E27" s="24">
        <v>8.66</v>
      </c>
      <c r="F27" s="48">
        <f t="shared" si="6"/>
        <v>7.7742279020234326E-2</v>
      </c>
      <c r="G27" s="45">
        <f t="shared" si="7"/>
        <v>7.7742279020234326E-2</v>
      </c>
      <c r="H27" s="24">
        <v>25.22</v>
      </c>
      <c r="I27" s="24">
        <v>10.42</v>
      </c>
      <c r="J27" s="62">
        <f t="shared" si="8"/>
        <v>2.3200000000000003</v>
      </c>
      <c r="K27" s="64">
        <f t="shared" si="9"/>
        <v>0.90800951625693893</v>
      </c>
      <c r="L27" s="64"/>
      <c r="M27" s="241"/>
      <c r="N27" s="42">
        <v>0.57999999999999996</v>
      </c>
      <c r="O27" s="211"/>
      <c r="P27" s="49">
        <f t="shared" si="10"/>
        <v>2.957999999999994E-2</v>
      </c>
      <c r="Q27" s="48">
        <f>N27-M25/N27</f>
        <v>-0.52000000000000013</v>
      </c>
      <c r="R27" s="45">
        <f t="shared" si="0"/>
        <v>-0.52000000000000013</v>
      </c>
      <c r="S27" s="42">
        <v>6.5000000000000002E-2</v>
      </c>
      <c r="T27" s="35">
        <v>0.105</v>
      </c>
      <c r="U27" s="49">
        <f t="shared" si="1"/>
        <v>-0.13705499999999998</v>
      </c>
      <c r="V27" s="49">
        <f t="shared" si="2"/>
        <v>4.5064999999999966E-2</v>
      </c>
      <c r="W27" s="48">
        <f t="shared" si="3"/>
        <v>-1.5503846153846153</v>
      </c>
      <c r="X27" s="45">
        <f t="shared" si="11"/>
        <v>-1.5503846153846153</v>
      </c>
      <c r="Y27" s="2">
        <v>6.5</v>
      </c>
      <c r="Z27" s="2">
        <v>8.5</v>
      </c>
      <c r="AA27" s="2">
        <f t="shared" si="12"/>
        <v>7.5</v>
      </c>
      <c r="AB27" s="2">
        <v>7</v>
      </c>
      <c r="AC27" s="2">
        <v>8.5</v>
      </c>
      <c r="AD27" s="2">
        <f t="shared" si="13"/>
        <v>7.75</v>
      </c>
      <c r="AE27" s="2">
        <v>6.5</v>
      </c>
      <c r="AF27" s="2">
        <v>8.5</v>
      </c>
      <c r="AG27" s="2">
        <f t="shared" si="14"/>
        <v>7.5</v>
      </c>
      <c r="AH27" s="2">
        <v>7</v>
      </c>
      <c r="AI27" s="2">
        <v>8.5</v>
      </c>
      <c r="AJ27" s="2">
        <f t="shared" si="15"/>
        <v>7.75</v>
      </c>
      <c r="AK27" s="2">
        <v>6</v>
      </c>
      <c r="AL27" s="2">
        <v>8.5</v>
      </c>
      <c r="AM27" s="2">
        <f t="shared" si="16"/>
        <v>7.25</v>
      </c>
      <c r="AN27" s="2">
        <v>6</v>
      </c>
      <c r="AO27" s="2">
        <v>8.5</v>
      </c>
      <c r="AP27" s="2">
        <f t="shared" si="17"/>
        <v>7.25</v>
      </c>
      <c r="AQ27" s="2">
        <v>6</v>
      </c>
      <c r="AR27" s="2">
        <v>8.5</v>
      </c>
      <c r="AS27" s="2">
        <f t="shared" si="18"/>
        <v>7.25</v>
      </c>
      <c r="AT27" s="2">
        <v>6</v>
      </c>
      <c r="AU27" s="2">
        <v>8.5</v>
      </c>
      <c r="AV27" s="2">
        <f t="shared" si="19"/>
        <v>7.25</v>
      </c>
      <c r="AW27" s="2">
        <v>5</v>
      </c>
      <c r="AX27" s="2">
        <v>7.5</v>
      </c>
      <c r="AY27" s="2">
        <f t="shared" si="20"/>
        <v>6.25</v>
      </c>
      <c r="AZ27" s="2">
        <v>5</v>
      </c>
      <c r="BA27" s="2">
        <v>7</v>
      </c>
      <c r="BB27" s="2">
        <f t="shared" si="21"/>
        <v>6</v>
      </c>
      <c r="BC27" s="2">
        <v>5</v>
      </c>
      <c r="BD27" s="2">
        <v>5.5</v>
      </c>
      <c r="BE27" s="2">
        <f t="shared" si="22"/>
        <v>5.25</v>
      </c>
      <c r="BF27" s="2">
        <v>5</v>
      </c>
      <c r="BG27" s="2">
        <v>5.5</v>
      </c>
      <c r="BH27" s="2">
        <f t="shared" si="23"/>
        <v>5.25</v>
      </c>
      <c r="BI27" s="2">
        <v>5</v>
      </c>
      <c r="BJ27" s="2">
        <v>5.5</v>
      </c>
      <c r="BK27" s="2">
        <f t="shared" si="24"/>
        <v>5.25</v>
      </c>
      <c r="BL27" s="2">
        <v>5</v>
      </c>
      <c r="BM27" s="2">
        <v>5.5</v>
      </c>
      <c r="BN27" s="2">
        <f t="shared" si="25"/>
        <v>5.25</v>
      </c>
      <c r="BO27" s="2">
        <v>5</v>
      </c>
      <c r="BP27" s="2">
        <v>5.5</v>
      </c>
      <c r="BQ27" s="2">
        <f t="shared" si="26"/>
        <v>5.25</v>
      </c>
      <c r="BR27" s="2">
        <v>5</v>
      </c>
      <c r="BS27" s="2">
        <v>5.5</v>
      </c>
      <c r="BT27" s="2">
        <f t="shared" si="27"/>
        <v>5.25</v>
      </c>
      <c r="BU27" s="2">
        <v>5</v>
      </c>
      <c r="BV27" s="2">
        <v>5.5</v>
      </c>
      <c r="BW27" s="2">
        <f t="shared" si="28"/>
        <v>5.25</v>
      </c>
      <c r="BX27" s="2">
        <v>5</v>
      </c>
      <c r="BY27" s="2">
        <v>5.5</v>
      </c>
      <c r="BZ27" s="2">
        <f t="shared" si="29"/>
        <v>5.25</v>
      </c>
      <c r="CA27" s="2">
        <v>5</v>
      </c>
      <c r="CB27" s="2">
        <v>5.5</v>
      </c>
      <c r="CC27" s="2">
        <f t="shared" si="30"/>
        <v>5.25</v>
      </c>
      <c r="CD27" s="2">
        <v>5</v>
      </c>
      <c r="CE27" s="2">
        <v>5.5</v>
      </c>
      <c r="CF27">
        <f t="shared" si="31"/>
        <v>5.25</v>
      </c>
      <c r="CM27" s="2">
        <v>6.5</v>
      </c>
      <c r="CN27" s="2">
        <v>8.5</v>
      </c>
      <c r="CO27" s="2">
        <f t="shared" si="32"/>
        <v>7.5</v>
      </c>
      <c r="CP27" s="2">
        <v>7</v>
      </c>
      <c r="CQ27" s="2">
        <v>8.5</v>
      </c>
      <c r="CR27" s="2">
        <v>5</v>
      </c>
      <c r="CS27" s="2">
        <v>5.5</v>
      </c>
      <c r="CT27" s="2">
        <f t="shared" si="33"/>
        <v>5.25</v>
      </c>
      <c r="CU27" s="50">
        <f t="shared" si="34"/>
        <v>-2.25</v>
      </c>
      <c r="CV27" s="2">
        <v>5</v>
      </c>
      <c r="CW27" s="2">
        <v>5.5</v>
      </c>
      <c r="CX27" s="57">
        <f t="shared" si="4"/>
        <v>0.23076923076923078</v>
      </c>
      <c r="CY27" s="45">
        <f t="shared" si="35"/>
        <v>0.23076923076923078</v>
      </c>
      <c r="CZ27" s="57">
        <f t="shared" si="5"/>
        <v>0.35294117647058826</v>
      </c>
      <c r="DA27" s="45">
        <f t="shared" si="36"/>
        <v>0.35294117647058826</v>
      </c>
      <c r="DB27" s="57">
        <f t="shared" si="37"/>
        <v>0.2857142857142857</v>
      </c>
      <c r="DC27" s="45">
        <f t="shared" si="38"/>
        <v>0.2857142857142857</v>
      </c>
      <c r="DD27" s="57">
        <f t="shared" si="39"/>
        <v>0.35294117647058826</v>
      </c>
      <c r="DE27" s="45">
        <f t="shared" si="40"/>
        <v>0.35294117647058826</v>
      </c>
    </row>
    <row r="28" spans="1:109" x14ac:dyDescent="0.3">
      <c r="A28" s="245">
        <v>9</v>
      </c>
      <c r="B28" s="245" t="s">
        <v>19</v>
      </c>
      <c r="C28" s="26">
        <v>1</v>
      </c>
      <c r="D28" s="26">
        <v>9.2899999999999991</v>
      </c>
      <c r="E28" s="26">
        <v>8.67</v>
      </c>
      <c r="F28" s="48">
        <f t="shared" si="6"/>
        <v>6.6738428417653317E-2</v>
      </c>
      <c r="G28" s="45">
        <f t="shared" si="7"/>
        <v>6.6738428417653317E-2</v>
      </c>
      <c r="H28" s="26">
        <v>33.299999999999997</v>
      </c>
      <c r="I28" s="26">
        <v>11</v>
      </c>
      <c r="J28" s="62">
        <f t="shared" si="8"/>
        <v>2.9000000000000004</v>
      </c>
      <c r="K28" s="64">
        <f t="shared" si="9"/>
        <v>0.91291291291291299</v>
      </c>
      <c r="L28" s="64"/>
      <c r="M28" s="242">
        <v>0.71199999999999997</v>
      </c>
      <c r="N28" s="36">
        <v>0.25700000000000001</v>
      </c>
      <c r="O28" s="211">
        <f t="shared" ref="O28" si="47">(0.901*M28)-0.493</f>
        <v>0.14851199999999998</v>
      </c>
      <c r="P28" s="49">
        <f t="shared" si="10"/>
        <v>-0.26144299999999998</v>
      </c>
      <c r="Q28" s="48">
        <f>N28-M28/N28</f>
        <v>-2.5134280155642021</v>
      </c>
      <c r="R28" s="45">
        <f t="shared" si="0"/>
        <v>-2.5134280155642021</v>
      </c>
      <c r="S28" s="54">
        <v>0.08</v>
      </c>
      <c r="T28" s="36">
        <v>8.5999999999999993E-2</v>
      </c>
      <c r="U28" s="49">
        <f t="shared" si="1"/>
        <v>-6.8759999999999988E-2</v>
      </c>
      <c r="V28" s="49">
        <f t="shared" si="2"/>
        <v>-4.1442000000000034E-2</v>
      </c>
      <c r="W28" s="48">
        <f t="shared" si="3"/>
        <v>-0.995</v>
      </c>
      <c r="X28" s="45">
        <f t="shared" si="11"/>
        <v>-0.995</v>
      </c>
      <c r="Y28" s="2">
        <v>6.5</v>
      </c>
      <c r="Z28" s="2">
        <v>8.5</v>
      </c>
      <c r="AA28" s="2">
        <f t="shared" si="12"/>
        <v>7.5</v>
      </c>
      <c r="AB28" s="2">
        <v>7</v>
      </c>
      <c r="AC28" s="2">
        <v>8.5</v>
      </c>
      <c r="AD28" s="2">
        <f t="shared" si="13"/>
        <v>7.75</v>
      </c>
      <c r="AE28" s="2">
        <v>6.5</v>
      </c>
      <c r="AF28" s="2">
        <v>8.5</v>
      </c>
      <c r="AG28" s="2">
        <f t="shared" si="14"/>
        <v>7.5</v>
      </c>
      <c r="AH28" s="2">
        <v>7</v>
      </c>
      <c r="AI28" s="2">
        <v>8.5</v>
      </c>
      <c r="AJ28" s="2">
        <f t="shared" si="15"/>
        <v>7.75</v>
      </c>
      <c r="AK28" s="2">
        <v>6</v>
      </c>
      <c r="AL28" s="2">
        <v>8.5</v>
      </c>
      <c r="AM28" s="2">
        <f t="shared" si="16"/>
        <v>7.25</v>
      </c>
      <c r="AN28" s="2">
        <v>6.5</v>
      </c>
      <c r="AO28" s="2">
        <v>8.5</v>
      </c>
      <c r="AP28" s="2">
        <f t="shared" si="17"/>
        <v>7.5</v>
      </c>
      <c r="AQ28" s="2">
        <v>6</v>
      </c>
      <c r="AR28" s="2">
        <v>8.5</v>
      </c>
      <c r="AS28" s="2">
        <f t="shared" si="18"/>
        <v>7.25</v>
      </c>
      <c r="AT28" s="2">
        <v>6.5</v>
      </c>
      <c r="AU28" s="2">
        <v>8.5</v>
      </c>
      <c r="AV28" s="2">
        <f t="shared" si="19"/>
        <v>7.5</v>
      </c>
      <c r="AW28" s="2">
        <v>5</v>
      </c>
      <c r="AX28" s="2">
        <v>7</v>
      </c>
      <c r="AY28" s="2">
        <f t="shared" si="20"/>
        <v>6</v>
      </c>
      <c r="AZ28" s="2">
        <v>5</v>
      </c>
      <c r="BA28" s="2">
        <v>7</v>
      </c>
      <c r="BB28" s="2">
        <f t="shared" si="21"/>
        <v>6</v>
      </c>
      <c r="BC28" s="2">
        <v>4.5</v>
      </c>
      <c r="BD28" s="2">
        <v>5</v>
      </c>
      <c r="BE28" s="2">
        <f t="shared" si="22"/>
        <v>4.75</v>
      </c>
      <c r="BF28" s="2">
        <v>4.5</v>
      </c>
      <c r="BG28" s="2">
        <v>5</v>
      </c>
      <c r="BH28" s="2">
        <f t="shared" si="23"/>
        <v>4.75</v>
      </c>
      <c r="BI28" s="2">
        <v>4.5</v>
      </c>
      <c r="BJ28" s="2">
        <v>5</v>
      </c>
      <c r="BK28" s="2">
        <f t="shared" si="24"/>
        <v>4.75</v>
      </c>
      <c r="BL28" s="2">
        <v>4.5</v>
      </c>
      <c r="BM28" s="2">
        <v>5</v>
      </c>
      <c r="BN28" s="2">
        <f t="shared" si="25"/>
        <v>4.75</v>
      </c>
      <c r="BO28" s="2">
        <v>4.5</v>
      </c>
      <c r="BP28" s="2">
        <v>5</v>
      </c>
      <c r="BQ28" s="2">
        <f t="shared" si="26"/>
        <v>4.75</v>
      </c>
      <c r="BR28" s="2">
        <v>4.5</v>
      </c>
      <c r="BS28" s="2">
        <v>5</v>
      </c>
      <c r="BT28" s="2">
        <f t="shared" si="27"/>
        <v>4.75</v>
      </c>
      <c r="BU28" s="2">
        <v>4.5</v>
      </c>
      <c r="BV28" s="2">
        <v>5</v>
      </c>
      <c r="BW28" s="2">
        <f t="shared" si="28"/>
        <v>4.75</v>
      </c>
      <c r="BX28" s="2">
        <v>4.5</v>
      </c>
      <c r="BY28" s="2">
        <v>5</v>
      </c>
      <c r="BZ28" s="2">
        <f t="shared" si="29"/>
        <v>4.75</v>
      </c>
      <c r="CA28" s="2">
        <v>4.5</v>
      </c>
      <c r="CB28" s="2">
        <v>5</v>
      </c>
      <c r="CC28" s="2">
        <f t="shared" si="30"/>
        <v>4.75</v>
      </c>
      <c r="CD28" s="2">
        <v>4.5</v>
      </c>
      <c r="CE28" s="2">
        <v>5</v>
      </c>
      <c r="CF28">
        <f t="shared" si="31"/>
        <v>4.75</v>
      </c>
      <c r="CM28" s="2">
        <v>6.5</v>
      </c>
      <c r="CN28" s="2">
        <v>8.5</v>
      </c>
      <c r="CO28" s="2">
        <f t="shared" si="32"/>
        <v>7.5</v>
      </c>
      <c r="CP28" s="2">
        <v>7</v>
      </c>
      <c r="CQ28" s="2">
        <v>8.5</v>
      </c>
      <c r="CR28" s="2">
        <v>4.5</v>
      </c>
      <c r="CS28" s="2">
        <v>5</v>
      </c>
      <c r="CT28" s="2">
        <f t="shared" si="33"/>
        <v>4.75</v>
      </c>
      <c r="CU28" s="50">
        <f t="shared" si="34"/>
        <v>-2.75</v>
      </c>
      <c r="CV28" s="2">
        <v>4.5</v>
      </c>
      <c r="CW28" s="2">
        <v>5</v>
      </c>
      <c r="CX28" s="57">
        <f t="shared" si="4"/>
        <v>0.30769230769230771</v>
      </c>
      <c r="CY28" s="45">
        <f t="shared" si="35"/>
        <v>0.30769230769230771</v>
      </c>
      <c r="CZ28" s="57">
        <f t="shared" si="5"/>
        <v>0.41176470588235292</v>
      </c>
      <c r="DA28" s="45">
        <f t="shared" si="36"/>
        <v>0.41176470588235292</v>
      </c>
      <c r="DB28" s="57">
        <f t="shared" si="37"/>
        <v>0.35714285714285715</v>
      </c>
      <c r="DC28" s="45">
        <f t="shared" si="38"/>
        <v>0.35714285714285715</v>
      </c>
      <c r="DD28" s="57">
        <f t="shared" si="39"/>
        <v>0.41176470588235292</v>
      </c>
      <c r="DE28" s="45">
        <f t="shared" si="40"/>
        <v>0.41176470588235292</v>
      </c>
    </row>
    <row r="29" spans="1:109" x14ac:dyDescent="0.3">
      <c r="A29" s="246"/>
      <c r="B29" s="246"/>
      <c r="C29" s="26">
        <v>2</v>
      </c>
      <c r="D29" s="26">
        <v>8.9600000000000009</v>
      </c>
      <c r="E29" s="26">
        <v>8.57</v>
      </c>
      <c r="F29" s="48">
        <f t="shared" si="6"/>
        <v>4.3526785714285775E-2</v>
      </c>
      <c r="G29" s="45">
        <f t="shared" si="7"/>
        <v>4.3526785714285775E-2</v>
      </c>
      <c r="H29" s="26">
        <v>18.41</v>
      </c>
      <c r="I29" s="26">
        <v>10.33</v>
      </c>
      <c r="J29" s="62">
        <f t="shared" si="8"/>
        <v>2.2300000000000004</v>
      </c>
      <c r="K29" s="64">
        <f t="shared" si="9"/>
        <v>0.87887017925040734</v>
      </c>
      <c r="L29" s="64"/>
      <c r="M29" s="243"/>
      <c r="N29" s="36">
        <v>0.30499999999999999</v>
      </c>
      <c r="O29" s="211"/>
      <c r="P29" s="49">
        <f t="shared" si="10"/>
        <v>-0.21819499999999997</v>
      </c>
      <c r="Q29" s="48">
        <f>N29-M28/N29</f>
        <v>-2.0294262295081964</v>
      </c>
      <c r="R29" s="45">
        <f t="shared" si="0"/>
        <v>-2.0294262295081964</v>
      </c>
      <c r="S29" s="54">
        <v>3.5999999999999997E-2</v>
      </c>
      <c r="T29" s="36">
        <v>0.14599999999999999</v>
      </c>
      <c r="U29" s="49">
        <f t="shared" si="1"/>
        <v>-0.269092</v>
      </c>
      <c r="V29" s="49">
        <f t="shared" si="2"/>
        <v>0.23173799999999994</v>
      </c>
      <c r="W29" s="48">
        <f t="shared" si="3"/>
        <v>-4.0195555555555558</v>
      </c>
      <c r="X29" s="45">
        <f t="shared" si="11"/>
        <v>-4.0195555555555558</v>
      </c>
      <c r="Y29" s="2">
        <v>6.5</v>
      </c>
      <c r="Z29" s="2">
        <v>8.5</v>
      </c>
      <c r="AA29" s="2">
        <f t="shared" si="12"/>
        <v>7.5</v>
      </c>
      <c r="AB29" s="2">
        <v>6.5</v>
      </c>
      <c r="AC29" s="2">
        <v>8.5</v>
      </c>
      <c r="AD29" s="2">
        <f t="shared" si="13"/>
        <v>7.5</v>
      </c>
      <c r="AE29" s="2">
        <v>6.5</v>
      </c>
      <c r="AF29" s="2">
        <v>8.5</v>
      </c>
      <c r="AG29" s="2">
        <f t="shared" si="14"/>
        <v>7.5</v>
      </c>
      <c r="AH29" s="2">
        <v>6.5</v>
      </c>
      <c r="AI29" s="2">
        <v>8.5</v>
      </c>
      <c r="AJ29" s="2">
        <f t="shared" si="15"/>
        <v>7.5</v>
      </c>
      <c r="AK29" s="2">
        <v>6</v>
      </c>
      <c r="AL29" s="2">
        <v>8.5</v>
      </c>
      <c r="AM29" s="2">
        <f t="shared" si="16"/>
        <v>7.25</v>
      </c>
      <c r="AN29" s="2">
        <v>6.5</v>
      </c>
      <c r="AO29" s="2">
        <v>8.5</v>
      </c>
      <c r="AP29" s="2">
        <f t="shared" si="17"/>
        <v>7.5</v>
      </c>
      <c r="AQ29" s="2">
        <v>6</v>
      </c>
      <c r="AR29" s="2">
        <v>8.5</v>
      </c>
      <c r="AS29" s="2">
        <f t="shared" si="18"/>
        <v>7.25</v>
      </c>
      <c r="AT29" s="2">
        <v>6.5</v>
      </c>
      <c r="AU29" s="2">
        <v>8.5</v>
      </c>
      <c r="AV29" s="2">
        <f t="shared" si="19"/>
        <v>7.5</v>
      </c>
      <c r="AW29" s="2">
        <v>5</v>
      </c>
      <c r="AX29" s="2">
        <v>7</v>
      </c>
      <c r="AY29" s="2">
        <f t="shared" si="20"/>
        <v>6</v>
      </c>
      <c r="AZ29" s="2">
        <v>5</v>
      </c>
      <c r="BA29" s="2">
        <v>7.5</v>
      </c>
      <c r="BB29" s="2">
        <f t="shared" si="21"/>
        <v>6.25</v>
      </c>
      <c r="BC29" s="2">
        <v>5</v>
      </c>
      <c r="BD29" s="2">
        <v>5.5</v>
      </c>
      <c r="BE29" s="2">
        <f t="shared" si="22"/>
        <v>5.25</v>
      </c>
      <c r="BF29" s="2">
        <v>5</v>
      </c>
      <c r="BG29" s="2">
        <v>5.5</v>
      </c>
      <c r="BH29" s="2">
        <f t="shared" si="23"/>
        <v>5.25</v>
      </c>
      <c r="BI29" s="2">
        <v>5</v>
      </c>
      <c r="BJ29" s="2">
        <v>5.5</v>
      </c>
      <c r="BK29" s="2">
        <f t="shared" si="24"/>
        <v>5.25</v>
      </c>
      <c r="BL29" s="2">
        <v>5</v>
      </c>
      <c r="BM29" s="2">
        <v>5.5</v>
      </c>
      <c r="BN29" s="2">
        <f t="shared" si="25"/>
        <v>5.25</v>
      </c>
      <c r="BO29" s="2">
        <v>5</v>
      </c>
      <c r="BP29" s="2">
        <v>5.5</v>
      </c>
      <c r="BQ29" s="2">
        <f t="shared" si="26"/>
        <v>5.25</v>
      </c>
      <c r="BR29" s="2">
        <v>5</v>
      </c>
      <c r="BS29" s="2">
        <v>5.5</v>
      </c>
      <c r="BT29" s="2">
        <f t="shared" si="27"/>
        <v>5.25</v>
      </c>
      <c r="BU29" s="2">
        <v>5</v>
      </c>
      <c r="BV29" s="2">
        <v>5.5</v>
      </c>
      <c r="BW29" s="2">
        <f t="shared" si="28"/>
        <v>5.25</v>
      </c>
      <c r="BX29" s="2">
        <v>5</v>
      </c>
      <c r="BY29" s="2">
        <v>5.5</v>
      </c>
      <c r="BZ29" s="2">
        <f t="shared" si="29"/>
        <v>5.25</v>
      </c>
      <c r="CA29" s="2">
        <v>5</v>
      </c>
      <c r="CB29" s="2">
        <v>5.5</v>
      </c>
      <c r="CC29" s="2">
        <f t="shared" si="30"/>
        <v>5.25</v>
      </c>
      <c r="CD29" s="2">
        <v>5</v>
      </c>
      <c r="CE29" s="2">
        <v>5.5</v>
      </c>
      <c r="CF29">
        <f t="shared" si="31"/>
        <v>5.25</v>
      </c>
      <c r="CM29" s="2">
        <v>6.5</v>
      </c>
      <c r="CN29" s="2">
        <v>8.5</v>
      </c>
      <c r="CO29" s="2">
        <f t="shared" si="32"/>
        <v>7.5</v>
      </c>
      <c r="CP29" s="2">
        <v>6.5</v>
      </c>
      <c r="CQ29" s="2">
        <v>8.5</v>
      </c>
      <c r="CR29" s="2">
        <v>5</v>
      </c>
      <c r="CS29" s="2">
        <v>5.5</v>
      </c>
      <c r="CT29" s="2">
        <f t="shared" si="33"/>
        <v>5.25</v>
      </c>
      <c r="CU29" s="50">
        <f t="shared" si="34"/>
        <v>-2.25</v>
      </c>
      <c r="CV29" s="2">
        <v>5</v>
      </c>
      <c r="CW29" s="2">
        <v>5.5</v>
      </c>
      <c r="CX29" s="57">
        <f t="shared" si="4"/>
        <v>0.23076923076923078</v>
      </c>
      <c r="CY29" s="45">
        <f t="shared" si="35"/>
        <v>0.23076923076923078</v>
      </c>
      <c r="CZ29" s="57">
        <f t="shared" si="5"/>
        <v>0.35294117647058826</v>
      </c>
      <c r="DA29" s="45">
        <f t="shared" si="36"/>
        <v>0.35294117647058826</v>
      </c>
      <c r="DB29" s="57">
        <f t="shared" si="37"/>
        <v>0.23076923076923078</v>
      </c>
      <c r="DC29" s="45">
        <f t="shared" si="38"/>
        <v>0.23076923076923078</v>
      </c>
      <c r="DD29" s="57">
        <f t="shared" si="39"/>
        <v>0.35294117647058826</v>
      </c>
      <c r="DE29" s="45">
        <f t="shared" si="40"/>
        <v>0.35294117647058826</v>
      </c>
    </row>
    <row r="30" spans="1:109" x14ac:dyDescent="0.3">
      <c r="A30" s="247"/>
      <c r="B30" s="247"/>
      <c r="C30" s="26">
        <v>3</v>
      </c>
      <c r="D30" s="26">
        <v>9.24</v>
      </c>
      <c r="E30" s="26">
        <v>9.1</v>
      </c>
      <c r="F30" s="48">
        <f t="shared" si="6"/>
        <v>1.5151515151515213E-2</v>
      </c>
      <c r="G30" s="45">
        <f t="shared" si="7"/>
        <v>1.5151515151515213E-2</v>
      </c>
      <c r="H30" s="26">
        <v>28.14</v>
      </c>
      <c r="I30" s="26">
        <v>10.08</v>
      </c>
      <c r="J30" s="62">
        <f t="shared" si="8"/>
        <v>1.9800000000000004</v>
      </c>
      <c r="K30" s="64">
        <f t="shared" si="9"/>
        <v>0.92963752665245203</v>
      </c>
      <c r="L30" s="64"/>
      <c r="M30" s="244"/>
      <c r="N30" s="36">
        <v>0.49099999999999999</v>
      </c>
      <c r="O30" s="211"/>
      <c r="P30" s="49">
        <f t="shared" si="10"/>
        <v>-5.0609000000000015E-2</v>
      </c>
      <c r="Q30" s="48">
        <f>N30-M28/N30</f>
        <v>-0.95910183299388996</v>
      </c>
      <c r="R30" s="45">
        <f t="shared" si="0"/>
        <v>-0.95910183299388996</v>
      </c>
      <c r="S30" s="54">
        <v>7.6999999999999999E-2</v>
      </c>
      <c r="T30" s="36">
        <v>8.6999999999999994E-2</v>
      </c>
      <c r="U30" s="49">
        <f t="shared" si="1"/>
        <v>-8.241900000000002E-2</v>
      </c>
      <c r="V30" s="49">
        <f t="shared" si="2"/>
        <v>-3.6889000000000005E-2</v>
      </c>
      <c r="W30" s="48">
        <f t="shared" si="3"/>
        <v>-1.05287012987013</v>
      </c>
      <c r="X30" s="45">
        <f t="shared" si="11"/>
        <v>-1.05287012987013</v>
      </c>
      <c r="Y30" s="2">
        <v>7</v>
      </c>
      <c r="Z30" s="2">
        <v>8.5</v>
      </c>
      <c r="AA30" s="2">
        <f t="shared" si="12"/>
        <v>7.75</v>
      </c>
      <c r="AB30" s="2">
        <v>6.5</v>
      </c>
      <c r="AC30" s="2">
        <v>8.5</v>
      </c>
      <c r="AD30" s="2">
        <f t="shared" si="13"/>
        <v>7.5</v>
      </c>
      <c r="AE30" s="2">
        <v>7</v>
      </c>
      <c r="AF30" s="2">
        <v>8.5</v>
      </c>
      <c r="AG30" s="2">
        <f t="shared" si="14"/>
        <v>7.75</v>
      </c>
      <c r="AH30" s="2">
        <v>6.5</v>
      </c>
      <c r="AI30" s="2">
        <v>8.5</v>
      </c>
      <c r="AJ30" s="2">
        <f t="shared" si="15"/>
        <v>7.5</v>
      </c>
      <c r="AK30" s="2">
        <v>6</v>
      </c>
      <c r="AL30" s="2">
        <v>8.5</v>
      </c>
      <c r="AM30" s="2">
        <f t="shared" si="16"/>
        <v>7.25</v>
      </c>
      <c r="AN30" s="2">
        <v>6.5</v>
      </c>
      <c r="AO30" s="2">
        <v>8.5</v>
      </c>
      <c r="AP30" s="2">
        <f t="shared" si="17"/>
        <v>7.5</v>
      </c>
      <c r="AQ30" s="2">
        <v>6</v>
      </c>
      <c r="AR30" s="2">
        <v>8.5</v>
      </c>
      <c r="AS30" s="2">
        <f t="shared" si="18"/>
        <v>7.25</v>
      </c>
      <c r="AT30" s="2">
        <v>6.5</v>
      </c>
      <c r="AU30" s="2">
        <v>8.5</v>
      </c>
      <c r="AV30" s="2">
        <f t="shared" si="19"/>
        <v>7.5</v>
      </c>
      <c r="AW30" s="2">
        <v>5</v>
      </c>
      <c r="AX30" s="2">
        <v>7.5</v>
      </c>
      <c r="AY30" s="2">
        <f t="shared" si="20"/>
        <v>6.25</v>
      </c>
      <c r="AZ30" s="2">
        <v>5.5</v>
      </c>
      <c r="BA30" s="2">
        <v>7</v>
      </c>
      <c r="BB30" s="2">
        <f t="shared" si="21"/>
        <v>6.25</v>
      </c>
      <c r="BC30" s="2">
        <v>4.5</v>
      </c>
      <c r="BD30" s="2">
        <v>5</v>
      </c>
      <c r="BE30" s="2">
        <f t="shared" si="22"/>
        <v>4.75</v>
      </c>
      <c r="BF30" s="2">
        <v>5.5</v>
      </c>
      <c r="BG30" s="2">
        <v>6</v>
      </c>
      <c r="BH30" s="2">
        <f t="shared" si="23"/>
        <v>5.75</v>
      </c>
      <c r="BI30" s="2">
        <v>4.5</v>
      </c>
      <c r="BJ30" s="2">
        <v>5</v>
      </c>
      <c r="BK30" s="2">
        <f t="shared" si="24"/>
        <v>4.75</v>
      </c>
      <c r="BL30" s="2">
        <v>5.5</v>
      </c>
      <c r="BM30" s="2">
        <v>6</v>
      </c>
      <c r="BN30" s="2">
        <f t="shared" si="25"/>
        <v>5.75</v>
      </c>
      <c r="BO30" s="2">
        <v>4.5</v>
      </c>
      <c r="BP30" s="2">
        <v>5</v>
      </c>
      <c r="BQ30" s="2">
        <f t="shared" si="26"/>
        <v>4.75</v>
      </c>
      <c r="BR30" s="2">
        <v>5.5</v>
      </c>
      <c r="BS30" s="2">
        <v>6</v>
      </c>
      <c r="BT30" s="2">
        <f t="shared" si="27"/>
        <v>5.75</v>
      </c>
      <c r="BU30" s="2">
        <v>4.5</v>
      </c>
      <c r="BV30" s="2">
        <v>5</v>
      </c>
      <c r="BW30" s="2">
        <f t="shared" si="28"/>
        <v>4.75</v>
      </c>
      <c r="BX30" s="2">
        <v>5.5</v>
      </c>
      <c r="BY30" s="2">
        <v>6</v>
      </c>
      <c r="BZ30" s="2">
        <f t="shared" si="29"/>
        <v>5.75</v>
      </c>
      <c r="CA30" s="2">
        <v>4.5</v>
      </c>
      <c r="CB30" s="2">
        <v>5</v>
      </c>
      <c r="CC30" s="2">
        <f t="shared" si="30"/>
        <v>4.75</v>
      </c>
      <c r="CD30" s="2">
        <v>5.5</v>
      </c>
      <c r="CE30" s="2">
        <v>6</v>
      </c>
      <c r="CF30">
        <f t="shared" si="31"/>
        <v>5.75</v>
      </c>
      <c r="CM30" s="2">
        <v>7</v>
      </c>
      <c r="CN30" s="2">
        <v>8.5</v>
      </c>
      <c r="CO30" s="2">
        <f t="shared" si="32"/>
        <v>7.75</v>
      </c>
      <c r="CP30" s="2">
        <v>6.5</v>
      </c>
      <c r="CQ30" s="2">
        <v>8.5</v>
      </c>
      <c r="CR30" s="2">
        <v>4.5</v>
      </c>
      <c r="CS30" s="2">
        <v>5</v>
      </c>
      <c r="CT30" s="2">
        <f t="shared" si="33"/>
        <v>4.75</v>
      </c>
      <c r="CU30" s="50">
        <f t="shared" si="34"/>
        <v>-3</v>
      </c>
      <c r="CV30" s="2">
        <v>5.5</v>
      </c>
      <c r="CW30" s="2">
        <v>6</v>
      </c>
      <c r="CX30" s="57">
        <f t="shared" si="4"/>
        <v>0.35714285714285715</v>
      </c>
      <c r="CY30" s="45">
        <f t="shared" si="35"/>
        <v>0.35714285714285715</v>
      </c>
      <c r="CZ30" s="57">
        <f t="shared" si="5"/>
        <v>0.41176470588235292</v>
      </c>
      <c r="DA30" s="45">
        <f t="shared" si="36"/>
        <v>0.41176470588235292</v>
      </c>
      <c r="DB30" s="57">
        <f t="shared" si="37"/>
        <v>0.15384615384615385</v>
      </c>
      <c r="DC30" s="45">
        <f t="shared" si="38"/>
        <v>0.15384615384615385</v>
      </c>
      <c r="DD30" s="57">
        <f t="shared" si="39"/>
        <v>0.29411764705882354</v>
      </c>
      <c r="DE30" s="45">
        <f t="shared" si="40"/>
        <v>0.29411764705882354</v>
      </c>
    </row>
    <row r="32" spans="1:109" x14ac:dyDescent="0.3">
      <c r="Y32" s="4">
        <v>0</v>
      </c>
      <c r="Z32" s="4">
        <f>AA4</f>
        <v>10</v>
      </c>
      <c r="AA32" s="4" cm="1">
        <f t="array" ref="AA32:AA58">AD4:AD30</f>
        <v>10</v>
      </c>
    </row>
    <row r="33" spans="6:27" ht="15.6" x14ac:dyDescent="0.3">
      <c r="F33" s="205" t="s">
        <v>0</v>
      </c>
      <c r="G33" s="205" t="s">
        <v>1</v>
      </c>
      <c r="H33" s="205" t="s">
        <v>2</v>
      </c>
      <c r="I33" s="109" t="s">
        <v>197</v>
      </c>
      <c r="J33" s="109" t="s">
        <v>198</v>
      </c>
      <c r="K33" s="208" t="s">
        <v>114</v>
      </c>
      <c r="L33" s="109" t="s">
        <v>92</v>
      </c>
      <c r="M33" s="109" t="s">
        <v>93</v>
      </c>
      <c r="N33" s="109" t="s">
        <v>190</v>
      </c>
      <c r="O33" s="112" t="s">
        <v>92</v>
      </c>
      <c r="P33" s="112" t="s">
        <v>93</v>
      </c>
      <c r="Y33" s="4">
        <v>0</v>
      </c>
      <c r="Z33" s="4">
        <f t="shared" ref="Z33:Z58" si="48">AA5</f>
        <v>10</v>
      </c>
      <c r="AA33">
        <v>10</v>
      </c>
    </row>
    <row r="34" spans="6:27" ht="15.6" x14ac:dyDescent="0.3">
      <c r="F34" s="206"/>
      <c r="G34" s="206"/>
      <c r="H34" s="206"/>
      <c r="I34" s="109" t="s">
        <v>3</v>
      </c>
      <c r="J34" s="109" t="s">
        <v>3</v>
      </c>
      <c r="K34" s="209"/>
      <c r="L34" s="109" t="s">
        <v>104</v>
      </c>
      <c r="M34" s="109" t="s">
        <v>104</v>
      </c>
      <c r="N34" s="109"/>
      <c r="O34" s="112" t="s">
        <v>103</v>
      </c>
      <c r="P34" s="112" t="s">
        <v>103</v>
      </c>
      <c r="Y34" s="4">
        <v>0</v>
      </c>
      <c r="Z34" s="4">
        <f t="shared" si="48"/>
        <v>10</v>
      </c>
      <c r="AA34">
        <v>10</v>
      </c>
    </row>
    <row r="35" spans="6:27" ht="15.6" x14ac:dyDescent="0.3">
      <c r="F35" s="207"/>
      <c r="G35" s="207"/>
      <c r="H35" s="207"/>
      <c r="I35" s="109">
        <v>1</v>
      </c>
      <c r="J35" s="109">
        <v>1</v>
      </c>
      <c r="K35" s="210"/>
      <c r="L35" s="109">
        <v>1</v>
      </c>
      <c r="M35" s="109">
        <v>1</v>
      </c>
      <c r="N35" s="109"/>
      <c r="O35" s="114">
        <v>1</v>
      </c>
      <c r="P35" s="114">
        <v>1</v>
      </c>
      <c r="Y35" s="4">
        <v>0</v>
      </c>
      <c r="Z35" s="4">
        <f t="shared" si="48"/>
        <v>8.25</v>
      </c>
      <c r="AA35">
        <v>8.25</v>
      </c>
    </row>
    <row r="36" spans="6:27" ht="15.6" x14ac:dyDescent="0.3">
      <c r="F36" s="205">
        <v>1</v>
      </c>
      <c r="G36" s="205" t="s">
        <v>11</v>
      </c>
      <c r="H36" s="110">
        <v>1</v>
      </c>
      <c r="I36" s="109">
        <v>7.14</v>
      </c>
      <c r="J36" s="109">
        <v>0.86000000000000121</v>
      </c>
      <c r="K36" s="115">
        <v>0.87955182072829119</v>
      </c>
      <c r="L36" s="208">
        <v>0.13019</v>
      </c>
      <c r="M36" s="109">
        <v>0.41675799999999996</v>
      </c>
      <c r="N36" s="109">
        <v>0.28656799999999993</v>
      </c>
      <c r="O36" s="109">
        <f t="array" ref="O36:P62">finish!J99:K125</f>
        <v>0.15872</v>
      </c>
      <c r="P36" s="109">
        <v>0.151112</v>
      </c>
      <c r="Y36" s="4">
        <v>0</v>
      </c>
      <c r="Z36" s="4">
        <f t="shared" si="48"/>
        <v>8</v>
      </c>
      <c r="AA36">
        <v>8.25</v>
      </c>
    </row>
    <row r="37" spans="6:27" ht="15.6" x14ac:dyDescent="0.3">
      <c r="F37" s="206"/>
      <c r="G37" s="206"/>
      <c r="H37" s="110">
        <v>2</v>
      </c>
      <c r="I37" s="109">
        <v>6.58</v>
      </c>
      <c r="J37" s="109">
        <v>1.0500000000000007</v>
      </c>
      <c r="K37" s="115">
        <v>0.84042553191489355</v>
      </c>
      <c r="L37" s="209"/>
      <c r="M37" s="109">
        <v>0.29186000000000001</v>
      </c>
      <c r="N37" s="109">
        <v>0.16167000000000001</v>
      </c>
      <c r="O37" s="109">
        <v>0.14604</v>
      </c>
      <c r="P37" s="109">
        <v>0.16189000000000001</v>
      </c>
      <c r="Y37" s="4">
        <v>0</v>
      </c>
      <c r="Z37" s="4">
        <f t="shared" si="48"/>
        <v>8.25</v>
      </c>
      <c r="AA37">
        <v>8</v>
      </c>
    </row>
    <row r="38" spans="6:27" ht="15.6" x14ac:dyDescent="0.3">
      <c r="F38" s="207"/>
      <c r="G38" s="207"/>
      <c r="H38" s="110">
        <v>3</v>
      </c>
      <c r="I38" s="109">
        <v>7.29</v>
      </c>
      <c r="J38" s="109">
        <v>0.89000000000000057</v>
      </c>
      <c r="K38" s="115">
        <v>0.87791495198902603</v>
      </c>
      <c r="L38" s="210"/>
      <c r="M38" s="109">
        <v>0.28171600000000002</v>
      </c>
      <c r="N38" s="109">
        <v>0.15152600000000002</v>
      </c>
      <c r="O38" s="109">
        <v>0.159354</v>
      </c>
      <c r="P38" s="109">
        <v>0.19612600000000002</v>
      </c>
      <c r="Y38" s="4">
        <v>0</v>
      </c>
      <c r="Z38" s="4">
        <f t="shared" si="48"/>
        <v>8</v>
      </c>
      <c r="AA38">
        <v>8</v>
      </c>
    </row>
    <row r="39" spans="6:27" ht="15.6" x14ac:dyDescent="0.3">
      <c r="F39" s="205">
        <v>2</v>
      </c>
      <c r="G39" s="205" t="s">
        <v>12</v>
      </c>
      <c r="H39" s="110">
        <v>1</v>
      </c>
      <c r="I39" s="109">
        <v>5.49</v>
      </c>
      <c r="J39" s="109">
        <v>1.0999999999999996</v>
      </c>
      <c r="K39" s="115">
        <v>0.79963570127504557</v>
      </c>
      <c r="L39" s="208">
        <v>0.19612600000000002</v>
      </c>
      <c r="M39" s="109">
        <v>0.37491399999999997</v>
      </c>
      <c r="N39" s="109">
        <v>0.17878799999999995</v>
      </c>
      <c r="O39" s="109">
        <v>0.15745200000000001</v>
      </c>
      <c r="P39" s="109">
        <v>0.17330200000000001</v>
      </c>
      <c r="Y39" s="4">
        <v>0</v>
      </c>
      <c r="Z39" s="4">
        <f t="shared" si="48"/>
        <v>8</v>
      </c>
      <c r="AA39">
        <v>8</v>
      </c>
    </row>
    <row r="40" spans="6:27" ht="15.6" x14ac:dyDescent="0.3">
      <c r="F40" s="206"/>
      <c r="G40" s="206"/>
      <c r="H40" s="110">
        <v>2</v>
      </c>
      <c r="I40" s="109">
        <v>7.46</v>
      </c>
      <c r="J40" s="109">
        <v>0.80000000000000071</v>
      </c>
      <c r="K40" s="115">
        <v>0.8927613941018766</v>
      </c>
      <c r="L40" s="209"/>
      <c r="M40" s="109">
        <v>0.116242</v>
      </c>
      <c r="N40" s="109">
        <v>-7.9884000000000024E-2</v>
      </c>
      <c r="O40" s="109">
        <v>0.179008</v>
      </c>
      <c r="P40" s="109">
        <v>0.14096799999999998</v>
      </c>
      <c r="Y40" s="4">
        <v>0</v>
      </c>
      <c r="Z40" s="4">
        <f t="shared" si="48"/>
        <v>8.25</v>
      </c>
      <c r="AA40">
        <v>8.25</v>
      </c>
    </row>
    <row r="41" spans="6:27" ht="15.6" x14ac:dyDescent="0.3">
      <c r="F41" s="207"/>
      <c r="G41" s="207"/>
      <c r="H41" s="110">
        <v>3</v>
      </c>
      <c r="I41" s="109">
        <v>7.46</v>
      </c>
      <c r="J41" s="109">
        <v>0.84999999999999964</v>
      </c>
      <c r="K41" s="115">
        <v>0.886058981233244</v>
      </c>
      <c r="L41" s="210"/>
      <c r="M41" s="109">
        <v>0.15174599999999999</v>
      </c>
      <c r="N41" s="109">
        <v>-4.4380000000000031E-2</v>
      </c>
      <c r="O41" s="109">
        <v>0.158086</v>
      </c>
      <c r="P41" s="109">
        <v>0.1714</v>
      </c>
      <c r="Y41" s="4">
        <v>0</v>
      </c>
      <c r="Z41" s="4">
        <f t="shared" si="48"/>
        <v>8</v>
      </c>
      <c r="AA41">
        <v>8</v>
      </c>
    </row>
    <row r="42" spans="6:27" ht="15.6" x14ac:dyDescent="0.3">
      <c r="F42" s="205">
        <v>3</v>
      </c>
      <c r="G42" s="205" t="s">
        <v>13</v>
      </c>
      <c r="H42" s="110">
        <v>1</v>
      </c>
      <c r="I42" s="109">
        <v>3.37</v>
      </c>
      <c r="J42" s="109">
        <v>0.62000000000000099</v>
      </c>
      <c r="K42" s="115">
        <v>0.81602373887240331</v>
      </c>
      <c r="L42" s="208">
        <v>0.37935199999999997</v>
      </c>
      <c r="M42" s="109">
        <v>0.208172</v>
      </c>
      <c r="N42" s="109">
        <v>-0.17117999999999997</v>
      </c>
      <c r="O42" s="109">
        <v>0.178374</v>
      </c>
      <c r="P42" s="109">
        <v>0.17774000000000001</v>
      </c>
      <c r="Y42" s="4">
        <v>0</v>
      </c>
      <c r="Z42" s="4">
        <f t="shared" si="48"/>
        <v>8</v>
      </c>
      <c r="AA42">
        <v>8</v>
      </c>
    </row>
    <row r="43" spans="6:27" ht="15.6" x14ac:dyDescent="0.3">
      <c r="F43" s="206"/>
      <c r="G43" s="206"/>
      <c r="H43" s="110">
        <v>2</v>
      </c>
      <c r="I43" s="109">
        <v>4.09</v>
      </c>
      <c r="J43" s="109">
        <v>0.72000000000000064</v>
      </c>
      <c r="K43" s="115">
        <v>0.82396088019559888</v>
      </c>
      <c r="L43" s="209"/>
      <c r="M43" s="109">
        <v>0.17393599999999998</v>
      </c>
      <c r="N43" s="109">
        <v>-0.20541599999999999</v>
      </c>
      <c r="O43" s="109">
        <v>0.18471399999999999</v>
      </c>
      <c r="P43" s="109">
        <v>0.19042000000000001</v>
      </c>
      <c r="Y43" s="4">
        <v>0</v>
      </c>
      <c r="Z43" s="4">
        <f t="shared" si="48"/>
        <v>8.25</v>
      </c>
      <c r="AA43">
        <v>7.75</v>
      </c>
    </row>
    <row r="44" spans="6:27" ht="15.6" x14ac:dyDescent="0.3">
      <c r="F44" s="207"/>
      <c r="G44" s="207"/>
      <c r="H44" s="110">
        <v>3</v>
      </c>
      <c r="I44" s="109">
        <v>5</v>
      </c>
      <c r="J44" s="109">
        <v>0.80000000000000071</v>
      </c>
      <c r="K44" s="115">
        <v>0.83999999999999986</v>
      </c>
      <c r="L44" s="210"/>
      <c r="M44" s="109">
        <v>0.14033400000000001</v>
      </c>
      <c r="N44" s="109">
        <v>-0.23901799999999995</v>
      </c>
      <c r="O44" s="109">
        <v>0.151112</v>
      </c>
      <c r="P44" s="109">
        <v>0.17330200000000001</v>
      </c>
      <c r="Y44" s="4">
        <v>0</v>
      </c>
      <c r="Z44" s="4">
        <f t="shared" si="48"/>
        <v>7.5</v>
      </c>
      <c r="AA44">
        <v>7.5</v>
      </c>
    </row>
    <row r="45" spans="6:27" ht="15.6" x14ac:dyDescent="0.3">
      <c r="F45" s="205">
        <v>4</v>
      </c>
      <c r="G45" s="205" t="s">
        <v>14</v>
      </c>
      <c r="H45" s="110">
        <v>1</v>
      </c>
      <c r="I45" s="109">
        <v>24.06</v>
      </c>
      <c r="J45" s="109">
        <v>2.1400000000000006</v>
      </c>
      <c r="K45" s="115">
        <v>0.91105569409808806</v>
      </c>
      <c r="L45" s="208">
        <v>0.44655600000000001</v>
      </c>
      <c r="M45" s="109">
        <v>0.29376199999999997</v>
      </c>
      <c r="N45" s="109">
        <v>-0.15279400000000004</v>
      </c>
      <c r="O45" s="109">
        <v>0.16505999999999998</v>
      </c>
      <c r="P45" s="109">
        <v>0.18851800000000002</v>
      </c>
      <c r="Y45" s="4">
        <v>0</v>
      </c>
      <c r="Z45" s="4">
        <f t="shared" si="48"/>
        <v>7.5</v>
      </c>
      <c r="AA45">
        <v>7.75</v>
      </c>
    </row>
    <row r="46" spans="6:27" ht="15.6" x14ac:dyDescent="0.3">
      <c r="F46" s="206"/>
      <c r="G46" s="206"/>
      <c r="H46" s="110">
        <v>2</v>
      </c>
      <c r="I46" s="109">
        <v>25.51</v>
      </c>
      <c r="J46" s="109">
        <v>2.5700000000000003</v>
      </c>
      <c r="K46" s="115">
        <v>0.8992551940415523</v>
      </c>
      <c r="L46" s="209"/>
      <c r="M46" s="109">
        <v>0.24747999999999998</v>
      </c>
      <c r="N46" s="109">
        <v>-0.19907600000000003</v>
      </c>
      <c r="O46" s="109">
        <v>0.179642</v>
      </c>
      <c r="P46" s="109">
        <v>0.15681800000000001</v>
      </c>
      <c r="Y46" s="4">
        <v>0</v>
      </c>
      <c r="Z46" s="4">
        <f t="shared" si="48"/>
        <v>7.75</v>
      </c>
      <c r="AA46">
        <v>7.5</v>
      </c>
    </row>
    <row r="47" spans="6:27" ht="15.6" x14ac:dyDescent="0.3">
      <c r="F47" s="207"/>
      <c r="G47" s="207"/>
      <c r="H47" s="110">
        <v>3</v>
      </c>
      <c r="I47" s="109">
        <v>30.14</v>
      </c>
      <c r="J47" s="109">
        <v>2.6100000000000012</v>
      </c>
      <c r="K47" s="115">
        <v>0.91340411413404121</v>
      </c>
      <c r="L47" s="210"/>
      <c r="M47" s="109">
        <v>0.23733599999999999</v>
      </c>
      <c r="N47" s="109">
        <v>-0.20922000000000002</v>
      </c>
      <c r="O47" s="109">
        <v>0.179008</v>
      </c>
      <c r="P47" s="109">
        <v>0.14921000000000001</v>
      </c>
      <c r="Y47" s="4">
        <v>0</v>
      </c>
      <c r="Z47" s="4">
        <f t="shared" si="48"/>
        <v>7.5</v>
      </c>
      <c r="AA47">
        <v>7.5</v>
      </c>
    </row>
    <row r="48" spans="6:27" ht="15.6" x14ac:dyDescent="0.3">
      <c r="F48" s="205">
        <v>5</v>
      </c>
      <c r="G48" s="205" t="s">
        <v>15</v>
      </c>
      <c r="H48" s="110">
        <v>1</v>
      </c>
      <c r="I48" s="109">
        <v>25.75</v>
      </c>
      <c r="J48" s="109">
        <v>2.0600000000000005</v>
      </c>
      <c r="K48" s="115">
        <v>0.91999999999999993</v>
      </c>
      <c r="L48" s="208">
        <v>0.52327000000000001</v>
      </c>
      <c r="M48" s="109">
        <v>0.21578000000000003</v>
      </c>
      <c r="N48" s="109">
        <v>-0.30748999999999999</v>
      </c>
      <c r="O48" s="109">
        <v>0.17393599999999998</v>
      </c>
      <c r="P48" s="109">
        <v>0.17013200000000001</v>
      </c>
      <c r="Y48" s="4">
        <v>0</v>
      </c>
      <c r="Z48" s="4">
        <f t="shared" si="48"/>
        <v>7.5</v>
      </c>
      <c r="AA48">
        <v>7.75</v>
      </c>
    </row>
    <row r="49" spans="6:27" ht="15.6" x14ac:dyDescent="0.3">
      <c r="F49" s="206"/>
      <c r="G49" s="206"/>
      <c r="H49" s="110">
        <v>2</v>
      </c>
      <c r="I49" s="109">
        <v>30.24</v>
      </c>
      <c r="J49" s="109">
        <v>2.8000000000000007</v>
      </c>
      <c r="K49" s="115">
        <v>0.90740740740740733</v>
      </c>
      <c r="L49" s="209"/>
      <c r="M49" s="109">
        <v>0.21261000000000002</v>
      </c>
      <c r="N49" s="109">
        <v>-0.31065999999999999</v>
      </c>
      <c r="O49" s="109">
        <v>0.18154399999999998</v>
      </c>
      <c r="P49" s="109">
        <v>0.17774000000000001</v>
      </c>
      <c r="Y49" s="4">
        <v>0</v>
      </c>
      <c r="Z49" s="4">
        <f t="shared" si="48"/>
        <v>7.75</v>
      </c>
      <c r="AA49">
        <v>7.5</v>
      </c>
    </row>
    <row r="50" spans="6:27" ht="15.6" x14ac:dyDescent="0.3">
      <c r="F50" s="207"/>
      <c r="G50" s="207"/>
      <c r="H50" s="110">
        <v>3</v>
      </c>
      <c r="I50" s="109">
        <v>26.18</v>
      </c>
      <c r="J50" s="109">
        <v>1.8800000000000008</v>
      </c>
      <c r="K50" s="115">
        <v>0.92818945760122218</v>
      </c>
      <c r="L50" s="210"/>
      <c r="M50" s="109">
        <v>0.24114000000000002</v>
      </c>
      <c r="N50" s="109">
        <v>-0.28212999999999999</v>
      </c>
      <c r="O50" s="109">
        <v>0.16886400000000001</v>
      </c>
      <c r="P50" s="109">
        <v>0.16822999999999999</v>
      </c>
      <c r="Y50" s="4">
        <v>0</v>
      </c>
      <c r="Z50" s="4">
        <f t="shared" si="48"/>
        <v>7.5</v>
      </c>
      <c r="AA50">
        <v>7.5</v>
      </c>
    </row>
    <row r="51" spans="6:27" ht="15.6" x14ac:dyDescent="0.3">
      <c r="F51" s="205">
        <v>6</v>
      </c>
      <c r="G51" s="205" t="s">
        <v>16</v>
      </c>
      <c r="H51" s="110">
        <v>1</v>
      </c>
      <c r="I51" s="109">
        <v>28.39</v>
      </c>
      <c r="J51" s="109">
        <v>2.2599999999999998</v>
      </c>
      <c r="K51" s="115">
        <v>0.92039450510743226</v>
      </c>
      <c r="L51" s="208">
        <v>0.56384599999999996</v>
      </c>
      <c r="M51" s="109">
        <v>0.211976</v>
      </c>
      <c r="N51" s="109">
        <v>-0.35186999999999996</v>
      </c>
      <c r="O51" s="109">
        <v>0.17203400000000002</v>
      </c>
      <c r="P51" s="109">
        <v>0.15998799999999999</v>
      </c>
      <c r="Y51" s="4">
        <v>0</v>
      </c>
      <c r="Z51" s="4">
        <f t="shared" si="48"/>
        <v>7.75</v>
      </c>
      <c r="AA51">
        <v>7.5</v>
      </c>
    </row>
    <row r="52" spans="6:27" ht="15.6" x14ac:dyDescent="0.3">
      <c r="F52" s="206"/>
      <c r="G52" s="206"/>
      <c r="H52" s="110">
        <v>2</v>
      </c>
      <c r="I52" s="109">
        <v>25.4</v>
      </c>
      <c r="J52" s="109">
        <v>2.17</v>
      </c>
      <c r="K52" s="115">
        <v>0.91456692913385818</v>
      </c>
      <c r="L52" s="209"/>
      <c r="M52" s="109">
        <v>0.18091000000000002</v>
      </c>
      <c r="N52" s="109">
        <v>-0.38293599999999994</v>
      </c>
      <c r="O52" s="109">
        <v>0.183446</v>
      </c>
      <c r="P52" s="109">
        <v>0.18851800000000002</v>
      </c>
      <c r="Y52" s="4">
        <v>0</v>
      </c>
      <c r="Z52" s="4">
        <f t="shared" si="48"/>
        <v>7.5</v>
      </c>
      <c r="AA52">
        <v>7.75</v>
      </c>
    </row>
    <row r="53" spans="6:27" ht="15.6" x14ac:dyDescent="0.3">
      <c r="F53" s="207"/>
      <c r="G53" s="207"/>
      <c r="H53" s="110">
        <v>3</v>
      </c>
      <c r="I53" s="109">
        <v>20.5</v>
      </c>
      <c r="J53" s="109">
        <v>1.5300000000000011</v>
      </c>
      <c r="K53" s="115">
        <v>0.92536585365853652</v>
      </c>
      <c r="L53" s="210"/>
      <c r="M53" s="109">
        <v>0.20944000000000002</v>
      </c>
      <c r="N53" s="109">
        <v>-0.35440599999999994</v>
      </c>
      <c r="O53" s="109">
        <v>0.17647200000000002</v>
      </c>
      <c r="P53" s="109">
        <v>0.15618399999999999</v>
      </c>
      <c r="Y53" s="4">
        <v>0</v>
      </c>
      <c r="Z53" s="4">
        <f t="shared" si="48"/>
        <v>7.75</v>
      </c>
      <c r="AA53">
        <v>7.5</v>
      </c>
    </row>
    <row r="54" spans="6:27" ht="15.6" x14ac:dyDescent="0.3">
      <c r="F54" s="205">
        <v>7</v>
      </c>
      <c r="G54" s="205" t="s">
        <v>17</v>
      </c>
      <c r="H54" s="110">
        <v>1</v>
      </c>
      <c r="I54" s="109">
        <v>21.82</v>
      </c>
      <c r="J54" s="109">
        <v>1.8499999999999996</v>
      </c>
      <c r="K54" s="115">
        <v>0.91521539871677349</v>
      </c>
      <c r="L54" s="208">
        <v>0.35969800000000002</v>
      </c>
      <c r="M54" s="109">
        <v>0.18154399999999998</v>
      </c>
      <c r="N54" s="109">
        <v>-0.17815400000000003</v>
      </c>
      <c r="O54" s="109">
        <v>0.14413799999999999</v>
      </c>
      <c r="P54" s="109">
        <v>0.16125600000000001</v>
      </c>
      <c r="Y54" s="4">
        <v>0</v>
      </c>
      <c r="Z54" s="4">
        <f t="shared" si="48"/>
        <v>7.5</v>
      </c>
      <c r="AA54">
        <v>7.5</v>
      </c>
    </row>
    <row r="55" spans="6:27" ht="15.6" x14ac:dyDescent="0.3">
      <c r="F55" s="206"/>
      <c r="G55" s="206"/>
      <c r="H55" s="110">
        <v>2</v>
      </c>
      <c r="I55" s="109">
        <v>26.79</v>
      </c>
      <c r="J55" s="109">
        <v>2.2300000000000004</v>
      </c>
      <c r="K55" s="115">
        <v>0.91675998506905565</v>
      </c>
      <c r="L55" s="209"/>
      <c r="M55" s="109">
        <v>0.21324399999999999</v>
      </c>
      <c r="N55" s="109">
        <v>-0.14645400000000003</v>
      </c>
      <c r="O55" s="109">
        <v>0.142236</v>
      </c>
      <c r="P55" s="109">
        <v>0.16505999999999998</v>
      </c>
      <c r="Y55" s="4">
        <v>0</v>
      </c>
      <c r="Z55" s="4">
        <f t="shared" si="48"/>
        <v>7.5</v>
      </c>
      <c r="AA55">
        <v>7.75</v>
      </c>
    </row>
    <row r="56" spans="6:27" ht="15.6" x14ac:dyDescent="0.3">
      <c r="F56" s="207"/>
      <c r="G56" s="207"/>
      <c r="H56" s="110">
        <v>3</v>
      </c>
      <c r="I56" s="109">
        <v>34.54</v>
      </c>
      <c r="J56" s="109">
        <v>2.6899999999999995</v>
      </c>
      <c r="K56" s="115">
        <v>0.92211928199189352</v>
      </c>
      <c r="L56" s="210"/>
      <c r="M56" s="109">
        <v>0.27918000000000004</v>
      </c>
      <c r="N56" s="109">
        <v>-8.0517999999999978E-2</v>
      </c>
      <c r="O56" s="109">
        <v>0.17266799999999999</v>
      </c>
      <c r="P56" s="109">
        <v>0.18915199999999999</v>
      </c>
      <c r="Y56" s="4">
        <v>0</v>
      </c>
      <c r="Z56" s="4">
        <f t="shared" si="48"/>
        <v>7.5</v>
      </c>
      <c r="AA56">
        <v>7.75</v>
      </c>
    </row>
    <row r="57" spans="6:27" ht="15.6" x14ac:dyDescent="0.3">
      <c r="F57" s="205">
        <v>8</v>
      </c>
      <c r="G57" s="205" t="s">
        <v>18</v>
      </c>
      <c r="H57" s="110">
        <v>1</v>
      </c>
      <c r="I57" s="109">
        <v>17.95</v>
      </c>
      <c r="J57" s="109">
        <v>1.5</v>
      </c>
      <c r="K57" s="115">
        <v>0.91643454038997219</v>
      </c>
      <c r="L57" s="208">
        <v>0.51249200000000006</v>
      </c>
      <c r="M57" s="109">
        <v>0.42056199999999999</v>
      </c>
      <c r="N57" s="109">
        <v>-9.1930000000000067E-2</v>
      </c>
      <c r="O57" s="109">
        <v>0.195492</v>
      </c>
      <c r="P57" s="109">
        <v>0.14857599999999999</v>
      </c>
      <c r="Y57" s="4">
        <v>0</v>
      </c>
      <c r="Z57" s="4">
        <f t="shared" si="48"/>
        <v>7.5</v>
      </c>
      <c r="AA57">
        <v>7.5</v>
      </c>
    </row>
    <row r="58" spans="6:27" ht="15.6" x14ac:dyDescent="0.3">
      <c r="F58" s="206"/>
      <c r="G58" s="206"/>
      <c r="H58" s="110">
        <v>2</v>
      </c>
      <c r="I58" s="109">
        <v>28.89</v>
      </c>
      <c r="J58" s="109">
        <v>2.58</v>
      </c>
      <c r="K58" s="115">
        <v>0.91069574247144347</v>
      </c>
      <c r="L58" s="209"/>
      <c r="M58" s="109">
        <v>0.50678600000000007</v>
      </c>
      <c r="N58" s="109">
        <v>-5.7059999999999889E-3</v>
      </c>
      <c r="O58" s="109">
        <v>0.17266799999999999</v>
      </c>
      <c r="P58" s="109">
        <v>0.186616</v>
      </c>
      <c r="Y58" s="4">
        <v>0</v>
      </c>
      <c r="Z58" s="4">
        <f t="shared" si="48"/>
        <v>7.75</v>
      </c>
      <c r="AA58">
        <v>7.5</v>
      </c>
    </row>
    <row r="59" spans="6:27" ht="15.6" x14ac:dyDescent="0.3">
      <c r="F59" s="207"/>
      <c r="G59" s="207"/>
      <c r="H59" s="110">
        <v>3</v>
      </c>
      <c r="I59" s="109">
        <v>25.22</v>
      </c>
      <c r="J59" s="109">
        <v>2.3200000000000003</v>
      </c>
      <c r="K59" s="115">
        <v>0.90800951625693893</v>
      </c>
      <c r="L59" s="210"/>
      <c r="M59" s="109">
        <v>0.47571999999999998</v>
      </c>
      <c r="N59" s="109">
        <v>-3.6772000000000082E-2</v>
      </c>
      <c r="O59" s="109">
        <v>0.14921000000000001</v>
      </c>
      <c r="P59" s="109">
        <v>0.17457</v>
      </c>
      <c r="R59" s="204" t="s">
        <v>0</v>
      </c>
      <c r="S59" s="204" t="s">
        <v>362</v>
      </c>
      <c r="T59" s="204" t="s">
        <v>470</v>
      </c>
      <c r="U59" s="204" t="s">
        <v>471</v>
      </c>
      <c r="V59"/>
      <c r="X59" s="4">
        <v>3</v>
      </c>
      <c r="Y59" s="4">
        <f>AG4</f>
        <v>10</v>
      </c>
      <c r="Z59" t="e" cm="1" vm="1">
        <f t="array" aca="1" ref="Z59" ca="1">AJ4:AJ30</f>
        <v>#VALUE!</v>
      </c>
    </row>
    <row r="60" spans="6:27" ht="15.6" x14ac:dyDescent="0.3">
      <c r="F60" s="205">
        <v>9</v>
      </c>
      <c r="G60" s="205" t="s">
        <v>19</v>
      </c>
      <c r="H60" s="110">
        <v>1</v>
      </c>
      <c r="I60" s="109">
        <v>33.299999999999997</v>
      </c>
      <c r="J60" s="109">
        <v>2.9000000000000004</v>
      </c>
      <c r="K60" s="115">
        <v>0.91291291291291299</v>
      </c>
      <c r="L60" s="208">
        <v>0.55940800000000002</v>
      </c>
      <c r="M60" s="109">
        <v>0.27093800000000001</v>
      </c>
      <c r="N60" s="109">
        <v>-0.28847</v>
      </c>
      <c r="O60" s="109">
        <v>0.15872</v>
      </c>
      <c r="P60" s="109">
        <v>0.162524</v>
      </c>
      <c r="R60" s="200">
        <v>1</v>
      </c>
      <c r="S60" s="201" t="s">
        <v>464</v>
      </c>
      <c r="T60" s="200">
        <v>0.14604</v>
      </c>
      <c r="U60" s="200">
        <v>0.151112</v>
      </c>
      <c r="V60"/>
      <c r="X60" s="4">
        <v>3</v>
      </c>
      <c r="Y60" s="4">
        <f>AG5</f>
        <v>10</v>
      </c>
    </row>
    <row r="61" spans="6:27" ht="15.6" x14ac:dyDescent="0.3">
      <c r="F61" s="206"/>
      <c r="G61" s="206"/>
      <c r="H61" s="110">
        <v>2</v>
      </c>
      <c r="I61" s="109">
        <v>18.41</v>
      </c>
      <c r="J61" s="109">
        <v>2.2300000000000004</v>
      </c>
      <c r="K61" s="115">
        <v>0.87887017925040734</v>
      </c>
      <c r="L61" s="209"/>
      <c r="M61" s="109">
        <v>0.30136999999999997</v>
      </c>
      <c r="N61" s="109">
        <v>-0.25803800000000005</v>
      </c>
      <c r="O61" s="109">
        <v>0.130824</v>
      </c>
      <c r="P61" s="109">
        <v>0.20056399999999999</v>
      </c>
      <c r="R61" s="200">
        <v>2</v>
      </c>
      <c r="S61" s="201" t="s">
        <v>465</v>
      </c>
      <c r="T61" s="200">
        <v>0.16506000000000001</v>
      </c>
      <c r="U61" s="200">
        <v>0.15681800000000001</v>
      </c>
      <c r="V61"/>
      <c r="X61" s="4">
        <v>3</v>
      </c>
      <c r="Y61" s="4">
        <f>AG6</f>
        <v>10</v>
      </c>
    </row>
    <row r="62" spans="6:27" ht="15.6" x14ac:dyDescent="0.3">
      <c r="F62" s="207"/>
      <c r="G62" s="207"/>
      <c r="H62" s="110">
        <v>3</v>
      </c>
      <c r="I62" s="109">
        <v>28.14</v>
      </c>
      <c r="J62" s="109">
        <v>1.9800000000000004</v>
      </c>
      <c r="K62" s="115">
        <v>0.92963752665245203</v>
      </c>
      <c r="L62" s="210"/>
      <c r="M62" s="109">
        <v>0.419294</v>
      </c>
      <c r="N62" s="109">
        <v>-0.14011400000000002</v>
      </c>
      <c r="O62" s="109">
        <v>0.15681800000000001</v>
      </c>
      <c r="P62" s="109">
        <v>0.163158</v>
      </c>
      <c r="R62" s="202">
        <v>3</v>
      </c>
      <c r="S62" s="203" t="s">
        <v>466</v>
      </c>
      <c r="T62" s="202">
        <v>0.14413799999999999</v>
      </c>
      <c r="U62" s="202">
        <v>0.16125600000000001</v>
      </c>
      <c r="V62"/>
      <c r="X62" s="4">
        <v>3</v>
      </c>
      <c r="Y62" s="4">
        <f>AG7</f>
        <v>10</v>
      </c>
    </row>
    <row r="63" spans="6:27" x14ac:dyDescent="0.3">
      <c r="Y63" s="4">
        <v>3</v>
      </c>
      <c r="Z63" s="4">
        <f t="shared" ref="Z63:Z67" si="49">AG8</f>
        <v>9.25</v>
      </c>
    </row>
    <row r="64" spans="6:27" x14ac:dyDescent="0.3">
      <c r="Y64" s="4">
        <v>3</v>
      </c>
      <c r="Z64" s="4">
        <f t="shared" si="49"/>
        <v>9.5</v>
      </c>
    </row>
    <row r="65" spans="18:27" x14ac:dyDescent="0.3">
      <c r="Y65" s="4">
        <v>3</v>
      </c>
      <c r="Z65" s="4">
        <f t="shared" si="49"/>
        <v>9.5</v>
      </c>
    </row>
    <row r="66" spans="18:27" ht="15.6" x14ac:dyDescent="0.3">
      <c r="R66" s="197" t="s">
        <v>0</v>
      </c>
      <c r="S66" s="197" t="s">
        <v>362</v>
      </c>
      <c r="T66" s="197" t="s">
        <v>443</v>
      </c>
      <c r="U66" s="197" t="s">
        <v>363</v>
      </c>
      <c r="V66" s="197" t="s">
        <v>406</v>
      </c>
      <c r="Y66" s="4">
        <v>3</v>
      </c>
      <c r="Z66" s="4">
        <f t="shared" si="49"/>
        <v>10</v>
      </c>
    </row>
    <row r="67" spans="18:27" ht="15.6" x14ac:dyDescent="0.3">
      <c r="R67" s="198">
        <v>1</v>
      </c>
      <c r="S67" s="199" t="s">
        <v>464</v>
      </c>
      <c r="T67" s="199" t="s">
        <v>463</v>
      </c>
      <c r="U67" s="198">
        <f>O37</f>
        <v>0.14604</v>
      </c>
      <c r="V67" s="198">
        <f>P36</f>
        <v>0.151112</v>
      </c>
      <c r="Y67" s="4">
        <v>3</v>
      </c>
      <c r="Z67" s="4">
        <f t="shared" si="49"/>
        <v>10</v>
      </c>
    </row>
    <row r="68" spans="18:27" ht="15.6" x14ac:dyDescent="0.3">
      <c r="R68" s="190">
        <v>2</v>
      </c>
      <c r="S68" s="172" t="s">
        <v>465</v>
      </c>
      <c r="T68" s="172" t="s">
        <v>463</v>
      </c>
      <c r="U68" s="190">
        <f>O45</f>
        <v>0.16505999999999998</v>
      </c>
      <c r="V68" s="190">
        <f>P46</f>
        <v>0.15681800000000001</v>
      </c>
      <c r="Y68" s="4">
        <v>3</v>
      </c>
      <c r="Z68" s="4">
        <f>AG15</f>
        <v>7.75</v>
      </c>
    </row>
    <row r="69" spans="18:27" ht="15.6" x14ac:dyDescent="0.3">
      <c r="R69" s="192">
        <v>3</v>
      </c>
      <c r="S69" s="193" t="s">
        <v>466</v>
      </c>
      <c r="T69" s="193" t="s">
        <v>463</v>
      </c>
      <c r="U69" s="192">
        <f>O54</f>
        <v>0.14413799999999999</v>
      </c>
      <c r="V69" s="192">
        <f>P54</f>
        <v>0.16125600000000001</v>
      </c>
      <c r="Y69" s="4">
        <v>3</v>
      </c>
      <c r="Z69" s="4">
        <f>AG18</f>
        <v>7.75</v>
      </c>
    </row>
    <row r="70" spans="18:27" x14ac:dyDescent="0.3">
      <c r="V70"/>
      <c r="Y70" s="4">
        <v>3</v>
      </c>
      <c r="Z70" s="4">
        <f t="shared" ref="Z70:Z79" si="50">AG21</f>
        <v>7.75</v>
      </c>
    </row>
    <row r="71" spans="18:27" x14ac:dyDescent="0.3">
      <c r="R71" t="s">
        <v>467</v>
      </c>
      <c r="Y71" s="4">
        <v>3</v>
      </c>
      <c r="Z71" s="4">
        <f t="shared" si="50"/>
        <v>7.5</v>
      </c>
    </row>
    <row r="72" spans="18:27" x14ac:dyDescent="0.3">
      <c r="R72" t="s">
        <v>468</v>
      </c>
      <c r="Y72" s="4">
        <v>3</v>
      </c>
      <c r="Z72" s="4">
        <f t="shared" si="50"/>
        <v>7.75</v>
      </c>
    </row>
    <row r="73" spans="18:27" x14ac:dyDescent="0.3">
      <c r="R73" t="s">
        <v>469</v>
      </c>
      <c r="Y73" s="4">
        <v>3</v>
      </c>
      <c r="Z73" s="4">
        <f t="shared" si="50"/>
        <v>7.5</v>
      </c>
    </row>
    <row r="74" spans="18:27" x14ac:dyDescent="0.3">
      <c r="Y74" s="4">
        <v>3</v>
      </c>
      <c r="Z74" s="4">
        <f t="shared" si="50"/>
        <v>7.75</v>
      </c>
    </row>
    <row r="75" spans="18:27" x14ac:dyDescent="0.3">
      <c r="Y75" s="4">
        <v>3</v>
      </c>
      <c r="Z75" s="4">
        <f t="shared" si="50"/>
        <v>7.5</v>
      </c>
    </row>
    <row r="76" spans="18:27" x14ac:dyDescent="0.3">
      <c r="Y76" s="4">
        <v>3</v>
      </c>
      <c r="Z76" s="4">
        <f t="shared" si="50"/>
        <v>7.5</v>
      </c>
    </row>
    <row r="77" spans="18:27" x14ac:dyDescent="0.3">
      <c r="Y77" s="4">
        <v>3</v>
      </c>
      <c r="Z77" s="4">
        <f t="shared" si="50"/>
        <v>7.5</v>
      </c>
    </row>
    <row r="78" spans="18:27" x14ac:dyDescent="0.3">
      <c r="Y78" s="4">
        <v>3</v>
      </c>
      <c r="Z78" s="4">
        <f t="shared" si="50"/>
        <v>7.5</v>
      </c>
    </row>
    <row r="79" spans="18:27" x14ac:dyDescent="0.3">
      <c r="Y79" s="4">
        <v>3</v>
      </c>
      <c r="Z79" s="4">
        <f t="shared" si="50"/>
        <v>7.75</v>
      </c>
    </row>
    <row r="80" spans="18:27" x14ac:dyDescent="0.3">
      <c r="X80">
        <v>1</v>
      </c>
      <c r="Y80" s="4">
        <v>5</v>
      </c>
      <c r="Z80" s="4">
        <f>AM4</f>
        <v>9.5</v>
      </c>
      <c r="AA80" cm="1">
        <f t="array" ref="AA80:AA106">AP4:AP30</f>
        <v>9.5</v>
      </c>
    </row>
    <row r="81" spans="24:27" x14ac:dyDescent="0.3">
      <c r="X81">
        <v>2</v>
      </c>
      <c r="Y81" s="4">
        <v>5</v>
      </c>
      <c r="Z81" s="4">
        <f t="shared" ref="Z81:Z106" si="51">AM5</f>
        <v>9.25</v>
      </c>
      <c r="AA81">
        <v>10</v>
      </c>
    </row>
    <row r="82" spans="24:27" x14ac:dyDescent="0.3">
      <c r="X82">
        <v>3</v>
      </c>
      <c r="Y82" s="4">
        <v>5</v>
      </c>
      <c r="Z82" s="4">
        <f t="shared" si="51"/>
        <v>9.25</v>
      </c>
      <c r="AA82">
        <v>9.5</v>
      </c>
    </row>
    <row r="83" spans="24:27" x14ac:dyDescent="0.3">
      <c r="X83">
        <v>4</v>
      </c>
      <c r="Y83" s="4">
        <v>5</v>
      </c>
      <c r="Z83" s="4">
        <f t="shared" si="51"/>
        <v>9.5</v>
      </c>
      <c r="AA83">
        <v>9.5</v>
      </c>
    </row>
    <row r="84" spans="24:27" x14ac:dyDescent="0.3">
      <c r="X84">
        <v>5</v>
      </c>
      <c r="Y84" s="4">
        <v>5</v>
      </c>
      <c r="Z84" s="4">
        <f t="shared" si="51"/>
        <v>8.75</v>
      </c>
      <c r="AA84">
        <v>9.5</v>
      </c>
    </row>
    <row r="85" spans="24:27" x14ac:dyDescent="0.3">
      <c r="X85">
        <v>6</v>
      </c>
      <c r="Y85" s="4">
        <v>5</v>
      </c>
      <c r="Z85" s="4">
        <f t="shared" si="51"/>
        <v>9</v>
      </c>
      <c r="AA85">
        <v>9.5</v>
      </c>
    </row>
    <row r="86" spans="24:27" x14ac:dyDescent="0.3">
      <c r="X86">
        <v>7</v>
      </c>
      <c r="Y86" s="4">
        <v>5</v>
      </c>
      <c r="Z86" s="4">
        <f t="shared" si="51"/>
        <v>9</v>
      </c>
      <c r="AA86">
        <v>9.5</v>
      </c>
    </row>
    <row r="87" spans="24:27" x14ac:dyDescent="0.3">
      <c r="X87">
        <v>8</v>
      </c>
      <c r="Y87" s="4">
        <v>5</v>
      </c>
      <c r="Z87" s="4">
        <f t="shared" si="51"/>
        <v>9.5</v>
      </c>
      <c r="AA87">
        <v>9.5</v>
      </c>
    </row>
    <row r="88" spans="24:27" x14ac:dyDescent="0.3">
      <c r="X88">
        <v>9</v>
      </c>
      <c r="Y88" s="4">
        <v>5</v>
      </c>
      <c r="Z88" s="4">
        <f t="shared" si="51"/>
        <v>9.5</v>
      </c>
      <c r="AA88">
        <v>9.5</v>
      </c>
    </row>
    <row r="89" spans="24:27" x14ac:dyDescent="0.3">
      <c r="X89">
        <v>10</v>
      </c>
      <c r="Y89" s="4">
        <v>5</v>
      </c>
      <c r="Z89" s="4">
        <f t="shared" si="51"/>
        <v>7.75</v>
      </c>
      <c r="AA89">
        <v>7.75</v>
      </c>
    </row>
    <row r="90" spans="24:27" x14ac:dyDescent="0.3">
      <c r="X90">
        <v>11</v>
      </c>
      <c r="Y90" s="4">
        <v>5</v>
      </c>
      <c r="Z90" s="4">
        <f t="shared" si="51"/>
        <v>7.75</v>
      </c>
      <c r="AA90">
        <v>7.75</v>
      </c>
    </row>
    <row r="91" spans="24:27" x14ac:dyDescent="0.3">
      <c r="X91">
        <v>12</v>
      </c>
      <c r="Y91" s="4">
        <v>5</v>
      </c>
      <c r="Z91" s="4">
        <f t="shared" si="51"/>
        <v>7.75</v>
      </c>
      <c r="AA91">
        <v>7.75</v>
      </c>
    </row>
    <row r="92" spans="24:27" x14ac:dyDescent="0.3">
      <c r="X92">
        <v>13</v>
      </c>
      <c r="Y92" s="4">
        <v>5</v>
      </c>
      <c r="Z92" s="4">
        <f t="shared" si="51"/>
        <v>8</v>
      </c>
      <c r="AA92">
        <v>7.5</v>
      </c>
    </row>
    <row r="93" spans="24:27" x14ac:dyDescent="0.3">
      <c r="X93">
        <v>14</v>
      </c>
      <c r="Y93" s="4">
        <v>5</v>
      </c>
      <c r="Z93" s="4">
        <f t="shared" si="51"/>
        <v>7.5</v>
      </c>
      <c r="AA93">
        <v>7.25</v>
      </c>
    </row>
    <row r="94" spans="24:27" x14ac:dyDescent="0.3">
      <c r="X94">
        <v>15</v>
      </c>
      <c r="Y94" s="4">
        <v>5</v>
      </c>
      <c r="Z94" s="4">
        <f t="shared" si="51"/>
        <v>7.5</v>
      </c>
      <c r="AA94">
        <v>7.5</v>
      </c>
    </row>
    <row r="95" spans="24:27" x14ac:dyDescent="0.3">
      <c r="X95">
        <v>16</v>
      </c>
      <c r="Y95" s="4">
        <v>5</v>
      </c>
      <c r="Z95" s="4">
        <f t="shared" si="51"/>
        <v>7.25</v>
      </c>
      <c r="AA95">
        <v>7.5</v>
      </c>
    </row>
    <row r="96" spans="24:27" x14ac:dyDescent="0.3">
      <c r="X96">
        <v>17</v>
      </c>
      <c r="Y96" s="4">
        <v>5</v>
      </c>
      <c r="Z96" s="4">
        <f t="shared" si="51"/>
        <v>7.25</v>
      </c>
      <c r="AA96">
        <v>7.25</v>
      </c>
    </row>
    <row r="97" spans="24:27" x14ac:dyDescent="0.3">
      <c r="X97">
        <v>18</v>
      </c>
      <c r="Y97" s="4">
        <v>5</v>
      </c>
      <c r="Z97" s="4">
        <f t="shared" si="51"/>
        <v>7.25</v>
      </c>
      <c r="AA97">
        <v>7.5</v>
      </c>
    </row>
    <row r="98" spans="24:27" x14ac:dyDescent="0.3">
      <c r="X98">
        <v>19</v>
      </c>
      <c r="Y98" s="4">
        <v>5</v>
      </c>
      <c r="Z98" s="4">
        <f t="shared" si="51"/>
        <v>7.5</v>
      </c>
      <c r="AA98">
        <v>7.5</v>
      </c>
    </row>
    <row r="99" spans="24:27" x14ac:dyDescent="0.3">
      <c r="X99">
        <v>20</v>
      </c>
      <c r="Y99" s="4">
        <v>5</v>
      </c>
      <c r="Z99" s="4">
        <f t="shared" si="51"/>
        <v>7.5</v>
      </c>
      <c r="AA99">
        <v>7.25</v>
      </c>
    </row>
    <row r="100" spans="24:27" x14ac:dyDescent="0.3">
      <c r="X100">
        <v>21</v>
      </c>
      <c r="Y100" s="4">
        <v>5</v>
      </c>
      <c r="Z100" s="4">
        <f t="shared" si="51"/>
        <v>7.25</v>
      </c>
      <c r="AA100">
        <v>7.5</v>
      </c>
    </row>
    <row r="101" spans="24:27" x14ac:dyDescent="0.3">
      <c r="X101">
        <v>22</v>
      </c>
      <c r="Y101" s="4">
        <v>5</v>
      </c>
      <c r="Z101" s="4">
        <f t="shared" si="51"/>
        <v>7.5</v>
      </c>
      <c r="AA101">
        <v>7.25</v>
      </c>
    </row>
    <row r="102" spans="24:27" x14ac:dyDescent="0.3">
      <c r="X102">
        <v>23</v>
      </c>
      <c r="Y102" s="4">
        <v>5</v>
      </c>
      <c r="Z102" s="4">
        <f t="shared" si="51"/>
        <v>7.25</v>
      </c>
      <c r="AA102">
        <v>7.25</v>
      </c>
    </row>
    <row r="103" spans="24:27" x14ac:dyDescent="0.3">
      <c r="X103">
        <v>24</v>
      </c>
      <c r="Y103" s="4">
        <v>5</v>
      </c>
      <c r="Z103" s="4">
        <f t="shared" si="51"/>
        <v>7.25</v>
      </c>
      <c r="AA103">
        <v>7.25</v>
      </c>
    </row>
    <row r="104" spans="24:27" x14ac:dyDescent="0.3">
      <c r="X104">
        <v>25</v>
      </c>
      <c r="Y104" s="4">
        <v>5</v>
      </c>
      <c r="Z104" s="4">
        <f t="shared" si="51"/>
        <v>7.25</v>
      </c>
      <c r="AA104">
        <v>7.5</v>
      </c>
    </row>
    <row r="105" spans="24:27" x14ac:dyDescent="0.3">
      <c r="X105">
        <v>26</v>
      </c>
      <c r="Y105" s="4">
        <v>5</v>
      </c>
      <c r="Z105" s="4">
        <f t="shared" si="51"/>
        <v>7.25</v>
      </c>
      <c r="AA105">
        <v>7.5</v>
      </c>
    </row>
    <row r="106" spans="24:27" x14ac:dyDescent="0.3">
      <c r="X106">
        <v>27</v>
      </c>
      <c r="Y106" s="4">
        <v>5</v>
      </c>
      <c r="Z106" s="4">
        <f t="shared" si="51"/>
        <v>7.25</v>
      </c>
      <c r="AA106">
        <v>7.5</v>
      </c>
    </row>
    <row r="107" spans="24:27" x14ac:dyDescent="0.3">
      <c r="X107">
        <v>1</v>
      </c>
      <c r="Y107" s="4">
        <v>7</v>
      </c>
      <c r="Z107" s="4" cm="1">
        <f t="array" ref="Z107:Z133">AS4:AS30</f>
        <v>9.5</v>
      </c>
      <c r="AA107" cm="1">
        <f t="array" ref="AA107:AA133">AV4:AV30</f>
        <v>9.5</v>
      </c>
    </row>
    <row r="108" spans="24:27" x14ac:dyDescent="0.3">
      <c r="X108">
        <v>2</v>
      </c>
      <c r="Y108" s="4">
        <v>7</v>
      </c>
      <c r="Z108" s="4">
        <v>9.25</v>
      </c>
      <c r="AA108">
        <v>10</v>
      </c>
    </row>
    <row r="109" spans="24:27" x14ac:dyDescent="0.3">
      <c r="X109">
        <v>3</v>
      </c>
      <c r="Y109" s="4">
        <v>7</v>
      </c>
      <c r="Z109" s="4">
        <v>9.25</v>
      </c>
      <c r="AA109">
        <v>9.5</v>
      </c>
    </row>
    <row r="110" spans="24:27" x14ac:dyDescent="0.3">
      <c r="X110">
        <v>4</v>
      </c>
      <c r="Y110" s="4">
        <v>7</v>
      </c>
      <c r="Z110" s="4">
        <v>9.5</v>
      </c>
      <c r="AA110">
        <v>9.5</v>
      </c>
    </row>
    <row r="111" spans="24:27" x14ac:dyDescent="0.3">
      <c r="X111">
        <v>5</v>
      </c>
      <c r="Y111" s="4">
        <v>7</v>
      </c>
      <c r="Z111" s="4">
        <v>8.75</v>
      </c>
      <c r="AA111">
        <v>9</v>
      </c>
    </row>
    <row r="112" spans="24:27" x14ac:dyDescent="0.3">
      <c r="X112">
        <v>6</v>
      </c>
      <c r="Y112" s="4">
        <v>7</v>
      </c>
      <c r="Z112" s="4">
        <v>9</v>
      </c>
      <c r="AA112">
        <v>9.5</v>
      </c>
    </row>
    <row r="113" spans="24:27" x14ac:dyDescent="0.3">
      <c r="X113">
        <v>7</v>
      </c>
      <c r="Y113" s="4">
        <v>7</v>
      </c>
      <c r="Z113" s="4">
        <v>9</v>
      </c>
      <c r="AA113">
        <v>9.5</v>
      </c>
    </row>
    <row r="114" spans="24:27" x14ac:dyDescent="0.3">
      <c r="X114">
        <v>8</v>
      </c>
      <c r="Y114" s="4">
        <v>7</v>
      </c>
      <c r="Z114" s="4">
        <v>9.5</v>
      </c>
      <c r="AA114">
        <v>9.5</v>
      </c>
    </row>
    <row r="115" spans="24:27" x14ac:dyDescent="0.3">
      <c r="X115">
        <v>9</v>
      </c>
      <c r="Y115" s="4">
        <v>7</v>
      </c>
      <c r="Z115" s="4">
        <v>9.5</v>
      </c>
      <c r="AA115">
        <v>9.5</v>
      </c>
    </row>
    <row r="116" spans="24:27" x14ac:dyDescent="0.3">
      <c r="X116">
        <v>10</v>
      </c>
      <c r="Y116" s="4">
        <v>7</v>
      </c>
      <c r="Z116" s="4">
        <v>7.75</v>
      </c>
      <c r="AA116">
        <v>7.75</v>
      </c>
    </row>
    <row r="117" spans="24:27" x14ac:dyDescent="0.3">
      <c r="X117">
        <v>11</v>
      </c>
      <c r="Y117" s="4">
        <v>7</v>
      </c>
      <c r="Z117" s="4">
        <v>7.75</v>
      </c>
      <c r="AA117">
        <v>7.75</v>
      </c>
    </row>
    <row r="118" spans="24:27" x14ac:dyDescent="0.3">
      <c r="X118">
        <v>12</v>
      </c>
      <c r="Y118" s="4">
        <v>7</v>
      </c>
      <c r="Z118" s="4">
        <v>7.75</v>
      </c>
      <c r="AA118">
        <v>7.75</v>
      </c>
    </row>
    <row r="119" spans="24:27" x14ac:dyDescent="0.3">
      <c r="X119">
        <v>13</v>
      </c>
      <c r="Y119" s="4">
        <v>7</v>
      </c>
      <c r="Z119" s="4">
        <v>8</v>
      </c>
      <c r="AA119">
        <v>7.5</v>
      </c>
    </row>
    <row r="120" spans="24:27" x14ac:dyDescent="0.3">
      <c r="X120">
        <v>14</v>
      </c>
      <c r="Y120" s="4">
        <v>7</v>
      </c>
      <c r="Z120" s="4">
        <v>7.5</v>
      </c>
      <c r="AA120">
        <v>7.25</v>
      </c>
    </row>
    <row r="121" spans="24:27" x14ac:dyDescent="0.3">
      <c r="X121">
        <v>15</v>
      </c>
      <c r="Y121" s="4">
        <v>7</v>
      </c>
      <c r="Z121" s="4">
        <v>7.5</v>
      </c>
      <c r="AA121">
        <v>7.5</v>
      </c>
    </row>
    <row r="122" spans="24:27" x14ac:dyDescent="0.3">
      <c r="X122">
        <v>16</v>
      </c>
      <c r="Y122" s="4">
        <v>7</v>
      </c>
      <c r="Z122" s="4">
        <v>7.25</v>
      </c>
      <c r="AA122">
        <v>7.5</v>
      </c>
    </row>
    <row r="123" spans="24:27" x14ac:dyDescent="0.3">
      <c r="X123">
        <v>17</v>
      </c>
      <c r="Y123" s="4">
        <v>7</v>
      </c>
      <c r="Z123" s="4">
        <v>7.25</v>
      </c>
      <c r="AA123">
        <v>7.25</v>
      </c>
    </row>
    <row r="124" spans="24:27" x14ac:dyDescent="0.3">
      <c r="X124">
        <v>18</v>
      </c>
      <c r="Y124" s="4">
        <v>7</v>
      </c>
      <c r="Z124" s="4">
        <v>7.25</v>
      </c>
      <c r="AA124">
        <v>7.5</v>
      </c>
    </row>
    <row r="125" spans="24:27" x14ac:dyDescent="0.3">
      <c r="X125">
        <v>19</v>
      </c>
      <c r="Y125" s="4">
        <v>7</v>
      </c>
      <c r="Z125" s="4">
        <v>7.5</v>
      </c>
      <c r="AA125">
        <v>7.5</v>
      </c>
    </row>
    <row r="126" spans="24:27" x14ac:dyDescent="0.3">
      <c r="X126">
        <v>20</v>
      </c>
      <c r="Y126" s="4">
        <v>7</v>
      </c>
      <c r="Z126" s="4">
        <v>7.5</v>
      </c>
      <c r="AA126">
        <v>7.25</v>
      </c>
    </row>
    <row r="127" spans="24:27" x14ac:dyDescent="0.3">
      <c r="X127">
        <v>21</v>
      </c>
      <c r="Y127" s="4">
        <v>7</v>
      </c>
      <c r="Z127" s="4">
        <v>7.25</v>
      </c>
      <c r="AA127">
        <v>7.5</v>
      </c>
    </row>
    <row r="128" spans="24:27" x14ac:dyDescent="0.3">
      <c r="X128">
        <v>22</v>
      </c>
      <c r="Y128" s="4">
        <v>7</v>
      </c>
      <c r="Z128" s="4">
        <v>7.5</v>
      </c>
      <c r="AA128">
        <v>7.25</v>
      </c>
    </row>
    <row r="129" spans="24:27" x14ac:dyDescent="0.3">
      <c r="X129">
        <v>23</v>
      </c>
      <c r="Y129" s="4">
        <v>7</v>
      </c>
      <c r="Z129" s="4">
        <v>7.25</v>
      </c>
      <c r="AA129">
        <v>7.25</v>
      </c>
    </row>
    <row r="130" spans="24:27" x14ac:dyDescent="0.3">
      <c r="X130">
        <v>24</v>
      </c>
      <c r="Y130" s="4">
        <v>7</v>
      </c>
      <c r="Z130" s="4">
        <v>7.25</v>
      </c>
      <c r="AA130">
        <v>7.25</v>
      </c>
    </row>
    <row r="131" spans="24:27" x14ac:dyDescent="0.3">
      <c r="X131">
        <v>25</v>
      </c>
      <c r="Y131" s="4">
        <v>7</v>
      </c>
      <c r="Z131" s="4">
        <v>7.25</v>
      </c>
      <c r="AA131">
        <v>7.5</v>
      </c>
    </row>
    <row r="132" spans="24:27" x14ac:dyDescent="0.3">
      <c r="X132">
        <v>26</v>
      </c>
      <c r="Y132" s="4">
        <v>7</v>
      </c>
      <c r="Z132" s="4">
        <v>7.25</v>
      </c>
      <c r="AA132">
        <v>7.5</v>
      </c>
    </row>
    <row r="133" spans="24:27" x14ac:dyDescent="0.3">
      <c r="X133">
        <v>27</v>
      </c>
      <c r="Y133" s="4">
        <v>7</v>
      </c>
      <c r="Z133" s="4">
        <v>7.25</v>
      </c>
      <c r="AA133">
        <v>7.5</v>
      </c>
    </row>
    <row r="134" spans="24:27" x14ac:dyDescent="0.3">
      <c r="X134">
        <v>1</v>
      </c>
      <c r="Y134" s="4">
        <v>9</v>
      </c>
      <c r="Z134" s="4" cm="1">
        <f t="array" ref="Z134:Z160">AY4:AY30</f>
        <v>9.5</v>
      </c>
      <c r="AA134" cm="1">
        <f t="array" ref="AA134:AA160">BB4:BB30</f>
        <v>9.5</v>
      </c>
    </row>
    <row r="135" spans="24:27" x14ac:dyDescent="0.3">
      <c r="X135">
        <v>2</v>
      </c>
      <c r="Y135" s="4">
        <v>9</v>
      </c>
      <c r="Z135" s="4">
        <v>9.25</v>
      </c>
      <c r="AA135">
        <v>10</v>
      </c>
    </row>
    <row r="136" spans="24:27" x14ac:dyDescent="0.3">
      <c r="X136">
        <v>3</v>
      </c>
      <c r="Y136" s="4">
        <v>9</v>
      </c>
      <c r="Z136" s="4">
        <v>9.25</v>
      </c>
      <c r="AA136">
        <v>9.5</v>
      </c>
    </row>
    <row r="137" spans="24:27" x14ac:dyDescent="0.3">
      <c r="X137">
        <v>4</v>
      </c>
      <c r="Y137" s="4">
        <v>9</v>
      </c>
      <c r="Z137" s="4">
        <v>10</v>
      </c>
      <c r="AA137">
        <v>9.5</v>
      </c>
    </row>
    <row r="138" spans="24:27" x14ac:dyDescent="0.3">
      <c r="X138">
        <v>5</v>
      </c>
      <c r="Y138" s="4">
        <v>9</v>
      </c>
      <c r="Z138" s="4">
        <v>9</v>
      </c>
      <c r="AA138">
        <v>9.5</v>
      </c>
    </row>
    <row r="139" spans="24:27" x14ac:dyDescent="0.3">
      <c r="X139">
        <v>6</v>
      </c>
      <c r="Y139" s="4">
        <v>9</v>
      </c>
      <c r="Z139" s="4">
        <v>9</v>
      </c>
      <c r="AA139">
        <v>10</v>
      </c>
    </row>
    <row r="140" spans="24:27" x14ac:dyDescent="0.3">
      <c r="X140">
        <v>7</v>
      </c>
      <c r="Y140" s="4">
        <v>9</v>
      </c>
      <c r="Z140" s="4">
        <v>8.75</v>
      </c>
      <c r="AA140">
        <v>9.5</v>
      </c>
    </row>
    <row r="141" spans="24:27" x14ac:dyDescent="0.3">
      <c r="X141">
        <v>8</v>
      </c>
      <c r="Y141" s="4">
        <v>9</v>
      </c>
      <c r="Z141" s="4">
        <v>9.25</v>
      </c>
      <c r="AA141">
        <v>9.25</v>
      </c>
    </row>
    <row r="142" spans="24:27" x14ac:dyDescent="0.3">
      <c r="X142">
        <v>9</v>
      </c>
      <c r="Y142" s="4">
        <v>9</v>
      </c>
      <c r="Z142" s="4">
        <v>10</v>
      </c>
      <c r="AA142">
        <v>9.5</v>
      </c>
    </row>
    <row r="143" spans="24:27" x14ac:dyDescent="0.3">
      <c r="X143">
        <v>10</v>
      </c>
      <c r="Y143" s="4">
        <v>9</v>
      </c>
      <c r="Z143" s="4">
        <v>7.25</v>
      </c>
      <c r="AA143">
        <v>7</v>
      </c>
    </row>
    <row r="144" spans="24:27" x14ac:dyDescent="0.3">
      <c r="X144">
        <v>11</v>
      </c>
      <c r="Y144" s="4">
        <v>9</v>
      </c>
      <c r="Z144" s="4">
        <v>7</v>
      </c>
      <c r="AA144">
        <v>7.25</v>
      </c>
    </row>
    <row r="145" spans="24:27" x14ac:dyDescent="0.3">
      <c r="X145">
        <v>12</v>
      </c>
      <c r="Y145" s="4">
        <v>9</v>
      </c>
      <c r="Z145" s="4">
        <v>7</v>
      </c>
      <c r="AA145">
        <v>7</v>
      </c>
    </row>
    <row r="146" spans="24:27" x14ac:dyDescent="0.3">
      <c r="X146">
        <v>13</v>
      </c>
      <c r="Y146" s="4">
        <v>9</v>
      </c>
      <c r="Z146" s="4">
        <v>6.5</v>
      </c>
      <c r="AA146">
        <v>6.5</v>
      </c>
    </row>
    <row r="147" spans="24:27" x14ac:dyDescent="0.3">
      <c r="X147">
        <v>14</v>
      </c>
      <c r="Y147" s="4">
        <v>9</v>
      </c>
      <c r="Z147" s="4">
        <v>6.5</v>
      </c>
      <c r="AA147">
        <v>6.75</v>
      </c>
    </row>
    <row r="148" spans="24:27" x14ac:dyDescent="0.3">
      <c r="X148">
        <v>15</v>
      </c>
      <c r="Y148" s="4">
        <v>9</v>
      </c>
      <c r="Z148" s="4">
        <v>6.5</v>
      </c>
      <c r="AA148">
        <v>6.5</v>
      </c>
    </row>
    <row r="149" spans="24:27" x14ac:dyDescent="0.3">
      <c r="X149">
        <v>16</v>
      </c>
      <c r="Y149" s="4">
        <v>9</v>
      </c>
      <c r="Z149" s="4">
        <v>6.25</v>
      </c>
      <c r="AA149">
        <v>6.25</v>
      </c>
    </row>
    <row r="150" spans="24:27" x14ac:dyDescent="0.3">
      <c r="X150">
        <v>17</v>
      </c>
      <c r="Y150" s="4">
        <v>9</v>
      </c>
      <c r="Z150" s="4">
        <v>6.25</v>
      </c>
      <c r="AA150">
        <v>7</v>
      </c>
    </row>
    <row r="151" spans="24:27" x14ac:dyDescent="0.3">
      <c r="X151">
        <v>18</v>
      </c>
      <c r="Y151" s="4">
        <v>9</v>
      </c>
      <c r="Z151" s="4">
        <v>6.25</v>
      </c>
      <c r="AA151">
        <v>6.25</v>
      </c>
    </row>
    <row r="152" spans="24:27" x14ac:dyDescent="0.3">
      <c r="X152">
        <v>19</v>
      </c>
      <c r="Y152" s="4">
        <v>9</v>
      </c>
      <c r="Z152" s="4">
        <v>7</v>
      </c>
      <c r="AA152">
        <v>6.25</v>
      </c>
    </row>
    <row r="153" spans="24:27" x14ac:dyDescent="0.3">
      <c r="X153">
        <v>20</v>
      </c>
      <c r="Y153" s="4">
        <v>9</v>
      </c>
      <c r="Z153" s="4">
        <v>6.25</v>
      </c>
      <c r="AA153">
        <v>6.5</v>
      </c>
    </row>
    <row r="154" spans="24:27" x14ac:dyDescent="0.3">
      <c r="X154">
        <v>21</v>
      </c>
      <c r="Y154" s="4">
        <v>9</v>
      </c>
      <c r="Z154" s="4">
        <v>6</v>
      </c>
      <c r="AA154">
        <v>6.5</v>
      </c>
    </row>
    <row r="155" spans="24:27" x14ac:dyDescent="0.3">
      <c r="X155">
        <v>22</v>
      </c>
      <c r="Y155" s="4">
        <v>9</v>
      </c>
      <c r="Z155" s="4">
        <v>6</v>
      </c>
      <c r="AA155">
        <v>6.25</v>
      </c>
    </row>
    <row r="156" spans="24:27" x14ac:dyDescent="0.3">
      <c r="X156">
        <v>23</v>
      </c>
      <c r="Y156" s="4">
        <v>9</v>
      </c>
      <c r="Z156" s="4">
        <v>6</v>
      </c>
      <c r="AA156">
        <v>6</v>
      </c>
    </row>
    <row r="157" spans="24:27" x14ac:dyDescent="0.3">
      <c r="X157">
        <v>24</v>
      </c>
      <c r="Y157" s="4">
        <v>9</v>
      </c>
      <c r="Z157" s="4">
        <v>6.25</v>
      </c>
      <c r="AA157">
        <v>6</v>
      </c>
    </row>
    <row r="158" spans="24:27" x14ac:dyDescent="0.3">
      <c r="X158">
        <v>25</v>
      </c>
      <c r="Y158" s="4">
        <v>9</v>
      </c>
      <c r="Z158" s="4">
        <v>6</v>
      </c>
      <c r="AA158">
        <v>6</v>
      </c>
    </row>
    <row r="159" spans="24:27" x14ac:dyDescent="0.3">
      <c r="X159">
        <v>26</v>
      </c>
      <c r="Y159" s="4">
        <v>9</v>
      </c>
      <c r="Z159" s="4">
        <v>6</v>
      </c>
      <c r="AA159">
        <v>6.25</v>
      </c>
    </row>
    <row r="160" spans="24:27" x14ac:dyDescent="0.3">
      <c r="X160">
        <v>27</v>
      </c>
      <c r="Y160" s="4">
        <v>9</v>
      </c>
      <c r="Z160" s="4">
        <v>6.25</v>
      </c>
      <c r="AA160">
        <v>6.25</v>
      </c>
    </row>
    <row r="161" spans="24:27" x14ac:dyDescent="0.3">
      <c r="X161">
        <v>1</v>
      </c>
      <c r="Y161" s="4">
        <v>11</v>
      </c>
      <c r="Z161" s="4" cm="1">
        <f t="array" ref="Z161:Z187">BE4:BE30</f>
        <v>9.5</v>
      </c>
      <c r="AA161" cm="1">
        <f t="array" ref="AA161:AA187">BH4:BH30</f>
        <v>9.5</v>
      </c>
    </row>
    <row r="162" spans="24:27" x14ac:dyDescent="0.3">
      <c r="X162">
        <v>2</v>
      </c>
      <c r="Y162" s="4">
        <v>11</v>
      </c>
      <c r="Z162" s="4">
        <v>9.25</v>
      </c>
      <c r="AA162">
        <v>10</v>
      </c>
    </row>
    <row r="163" spans="24:27" x14ac:dyDescent="0.3">
      <c r="X163">
        <v>3</v>
      </c>
      <c r="Y163" s="4">
        <v>11</v>
      </c>
      <c r="Z163" s="4">
        <v>9.25</v>
      </c>
      <c r="AA163">
        <v>9.5</v>
      </c>
    </row>
    <row r="164" spans="24:27" x14ac:dyDescent="0.3">
      <c r="X164">
        <v>4</v>
      </c>
      <c r="Y164" s="4">
        <v>11</v>
      </c>
      <c r="Z164" s="4">
        <v>10</v>
      </c>
      <c r="AA164">
        <v>9.5</v>
      </c>
    </row>
    <row r="165" spans="24:27" x14ac:dyDescent="0.3">
      <c r="X165">
        <v>5</v>
      </c>
      <c r="Y165" s="4">
        <v>11</v>
      </c>
      <c r="Z165" s="4">
        <v>9</v>
      </c>
      <c r="AA165">
        <v>9.5</v>
      </c>
    </row>
    <row r="166" spans="24:27" x14ac:dyDescent="0.3">
      <c r="X166">
        <v>6</v>
      </c>
      <c r="Y166" s="4">
        <v>11</v>
      </c>
      <c r="Z166" s="4">
        <v>9</v>
      </c>
      <c r="AA166">
        <v>10</v>
      </c>
    </row>
    <row r="167" spans="24:27" x14ac:dyDescent="0.3">
      <c r="X167">
        <v>7</v>
      </c>
      <c r="Y167" s="4">
        <v>11</v>
      </c>
      <c r="Z167" s="4">
        <v>8.75</v>
      </c>
      <c r="AA167">
        <v>9.5</v>
      </c>
    </row>
    <row r="168" spans="24:27" x14ac:dyDescent="0.3">
      <c r="X168">
        <v>8</v>
      </c>
      <c r="Y168" s="4">
        <v>11</v>
      </c>
      <c r="Z168" s="4">
        <v>9.25</v>
      </c>
      <c r="AA168">
        <v>9.25</v>
      </c>
    </row>
    <row r="169" spans="24:27" x14ac:dyDescent="0.3">
      <c r="X169">
        <v>9</v>
      </c>
      <c r="Y169" s="4">
        <v>11</v>
      </c>
      <c r="Z169" s="4">
        <v>10</v>
      </c>
      <c r="AA169">
        <v>9.5</v>
      </c>
    </row>
    <row r="170" spans="24:27" x14ac:dyDescent="0.3">
      <c r="X170">
        <v>10</v>
      </c>
      <c r="Y170" s="4">
        <v>11</v>
      </c>
      <c r="Z170" s="4">
        <v>6.5</v>
      </c>
      <c r="AA170">
        <v>6.75</v>
      </c>
    </row>
    <row r="171" spans="24:27" x14ac:dyDescent="0.3">
      <c r="X171">
        <v>11</v>
      </c>
      <c r="Y171" s="4">
        <v>11</v>
      </c>
      <c r="Z171" s="4">
        <v>6.25</v>
      </c>
      <c r="AA171">
        <v>6.75</v>
      </c>
    </row>
    <row r="172" spans="24:27" x14ac:dyDescent="0.3">
      <c r="X172">
        <v>12</v>
      </c>
      <c r="Y172" s="4">
        <v>11</v>
      </c>
      <c r="Z172" s="4">
        <v>6.75</v>
      </c>
      <c r="AA172">
        <v>6.25</v>
      </c>
    </row>
    <row r="173" spans="24:27" x14ac:dyDescent="0.3">
      <c r="X173">
        <v>13</v>
      </c>
      <c r="Y173" s="4">
        <v>11</v>
      </c>
      <c r="Z173" s="4">
        <v>5.75</v>
      </c>
      <c r="AA173">
        <v>5.75</v>
      </c>
    </row>
    <row r="174" spans="24:27" x14ac:dyDescent="0.3">
      <c r="X174">
        <v>14</v>
      </c>
      <c r="Y174" s="4">
        <v>11</v>
      </c>
      <c r="Z174" s="4">
        <v>6</v>
      </c>
      <c r="AA174">
        <v>5.75</v>
      </c>
    </row>
    <row r="175" spans="24:27" x14ac:dyDescent="0.3">
      <c r="X175">
        <v>15</v>
      </c>
      <c r="Y175" s="4">
        <v>11</v>
      </c>
      <c r="Z175" s="4">
        <v>5.75</v>
      </c>
      <c r="AA175">
        <v>5.75</v>
      </c>
    </row>
    <row r="176" spans="24:27" x14ac:dyDescent="0.3">
      <c r="X176">
        <v>16</v>
      </c>
      <c r="Y176" s="4">
        <v>11</v>
      </c>
      <c r="Z176" s="4">
        <v>5.75</v>
      </c>
      <c r="AA176">
        <v>5.75</v>
      </c>
    </row>
    <row r="177" spans="24:27" x14ac:dyDescent="0.3">
      <c r="X177">
        <v>17</v>
      </c>
      <c r="Y177" s="4">
        <v>11</v>
      </c>
      <c r="Z177" s="4">
        <v>5.5</v>
      </c>
      <c r="AA177">
        <v>5.5</v>
      </c>
    </row>
    <row r="178" spans="24:27" x14ac:dyDescent="0.3">
      <c r="X178">
        <v>18</v>
      </c>
      <c r="Y178" s="4">
        <v>11</v>
      </c>
      <c r="Z178" s="4">
        <v>5.5</v>
      </c>
      <c r="AA178">
        <v>5.25</v>
      </c>
    </row>
    <row r="179" spans="24:27" x14ac:dyDescent="0.3">
      <c r="X179">
        <v>19</v>
      </c>
      <c r="Y179" s="4">
        <v>11</v>
      </c>
      <c r="Z179" s="4">
        <v>5.75</v>
      </c>
      <c r="AA179">
        <v>5.25</v>
      </c>
    </row>
    <row r="180" spans="24:27" x14ac:dyDescent="0.3">
      <c r="X180">
        <v>20</v>
      </c>
      <c r="Y180" s="4">
        <v>11</v>
      </c>
      <c r="Z180" s="4">
        <v>5.25</v>
      </c>
      <c r="AA180">
        <v>5.25</v>
      </c>
    </row>
    <row r="181" spans="24:27" x14ac:dyDescent="0.3">
      <c r="X181">
        <v>21</v>
      </c>
      <c r="Y181" s="4">
        <v>11</v>
      </c>
      <c r="Z181" s="4">
        <v>5.25</v>
      </c>
      <c r="AA181">
        <v>5.75</v>
      </c>
    </row>
    <row r="182" spans="24:27" x14ac:dyDescent="0.3">
      <c r="X182">
        <v>22</v>
      </c>
      <c r="Y182" s="4">
        <v>11</v>
      </c>
      <c r="Z182" s="4">
        <v>5.5</v>
      </c>
      <c r="AA182">
        <v>5.75</v>
      </c>
    </row>
    <row r="183" spans="24:27" x14ac:dyDescent="0.3">
      <c r="X183">
        <v>23</v>
      </c>
      <c r="Y183" s="4">
        <v>11</v>
      </c>
      <c r="Z183">
        <v>5.25</v>
      </c>
      <c r="AA183">
        <v>4.75</v>
      </c>
    </row>
    <row r="184" spans="24:27" x14ac:dyDescent="0.3">
      <c r="X184">
        <v>24</v>
      </c>
      <c r="Y184" s="4">
        <v>11</v>
      </c>
      <c r="Z184">
        <v>5.25</v>
      </c>
      <c r="AA184">
        <v>5.25</v>
      </c>
    </row>
    <row r="185" spans="24:27" x14ac:dyDescent="0.3">
      <c r="X185">
        <v>25</v>
      </c>
      <c r="Y185" s="4">
        <v>11</v>
      </c>
      <c r="Z185">
        <v>4.75</v>
      </c>
      <c r="AA185">
        <v>4.75</v>
      </c>
    </row>
    <row r="186" spans="24:27" x14ac:dyDescent="0.3">
      <c r="X186">
        <v>26</v>
      </c>
      <c r="Y186" s="4">
        <v>11</v>
      </c>
      <c r="Z186">
        <v>5.25</v>
      </c>
      <c r="AA186">
        <v>5.25</v>
      </c>
    </row>
    <row r="187" spans="24:27" x14ac:dyDescent="0.3">
      <c r="X187">
        <v>27</v>
      </c>
      <c r="Y187" s="4">
        <v>11</v>
      </c>
      <c r="Z187">
        <v>4.75</v>
      </c>
      <c r="AA187">
        <v>5.75</v>
      </c>
    </row>
    <row r="188" spans="24:27" x14ac:dyDescent="0.3">
      <c r="X188">
        <v>1</v>
      </c>
      <c r="Y188" s="4">
        <v>13</v>
      </c>
      <c r="Z188" cm="1">
        <f t="array" ref="Z188:Z214">BK4:BK30</f>
        <v>9.5</v>
      </c>
      <c r="AA188" cm="1">
        <f t="array" ref="AA188:AA214">BN4:BN30</f>
        <v>9.5</v>
      </c>
    </row>
    <row r="189" spans="24:27" x14ac:dyDescent="0.3">
      <c r="X189">
        <v>2</v>
      </c>
      <c r="Y189" s="4">
        <v>13</v>
      </c>
      <c r="Z189">
        <v>8.75</v>
      </c>
      <c r="AA189">
        <v>9.5</v>
      </c>
    </row>
    <row r="190" spans="24:27" x14ac:dyDescent="0.3">
      <c r="X190">
        <v>3</v>
      </c>
      <c r="Y190" s="4">
        <v>13</v>
      </c>
      <c r="Z190">
        <v>8.75</v>
      </c>
      <c r="AA190">
        <v>9.5</v>
      </c>
    </row>
    <row r="191" spans="24:27" x14ac:dyDescent="0.3">
      <c r="X191">
        <v>4</v>
      </c>
      <c r="Y191" s="4">
        <v>13</v>
      </c>
      <c r="Z191">
        <v>8.25</v>
      </c>
      <c r="AA191">
        <v>8</v>
      </c>
    </row>
    <row r="192" spans="24:27" x14ac:dyDescent="0.3">
      <c r="X192">
        <v>5</v>
      </c>
      <c r="Y192" s="4">
        <v>13</v>
      </c>
      <c r="Z192">
        <v>8.5</v>
      </c>
      <c r="AA192">
        <v>8.5</v>
      </c>
    </row>
    <row r="193" spans="24:27" x14ac:dyDescent="0.3">
      <c r="X193">
        <v>6</v>
      </c>
      <c r="Y193" s="4">
        <v>13</v>
      </c>
      <c r="Z193">
        <v>8.5</v>
      </c>
      <c r="AA193">
        <v>7.75</v>
      </c>
    </row>
    <row r="194" spans="24:27" x14ac:dyDescent="0.3">
      <c r="X194">
        <v>7</v>
      </c>
      <c r="Y194" s="4">
        <v>13</v>
      </c>
      <c r="Z194">
        <v>7</v>
      </c>
      <c r="AA194">
        <v>6.5</v>
      </c>
    </row>
    <row r="195" spans="24:27" x14ac:dyDescent="0.3">
      <c r="X195">
        <v>8</v>
      </c>
      <c r="Y195" s="4">
        <v>13</v>
      </c>
      <c r="Z195">
        <v>8.25</v>
      </c>
      <c r="AA195">
        <v>8</v>
      </c>
    </row>
    <row r="196" spans="24:27" x14ac:dyDescent="0.3">
      <c r="X196">
        <v>9</v>
      </c>
      <c r="Y196" s="4">
        <v>13</v>
      </c>
      <c r="Z196">
        <v>8.5</v>
      </c>
      <c r="AA196">
        <v>7.75</v>
      </c>
    </row>
    <row r="197" spans="24:27" x14ac:dyDescent="0.3">
      <c r="X197">
        <v>10</v>
      </c>
      <c r="Y197" s="4">
        <v>13</v>
      </c>
      <c r="Z197">
        <v>6.25</v>
      </c>
      <c r="AA197">
        <v>6.25</v>
      </c>
    </row>
    <row r="198" spans="24:27" x14ac:dyDescent="0.3">
      <c r="X198">
        <v>11</v>
      </c>
      <c r="Y198" s="4">
        <v>13</v>
      </c>
      <c r="Z198">
        <v>6.25</v>
      </c>
      <c r="AA198">
        <v>5.75</v>
      </c>
    </row>
    <row r="199" spans="24:27" x14ac:dyDescent="0.3">
      <c r="X199">
        <v>12</v>
      </c>
      <c r="Y199" s="4">
        <v>13</v>
      </c>
      <c r="Z199">
        <v>6.25</v>
      </c>
      <c r="AA199">
        <v>6.25</v>
      </c>
    </row>
    <row r="200" spans="24:27" x14ac:dyDescent="0.3">
      <c r="X200">
        <v>13</v>
      </c>
      <c r="Y200" s="4">
        <v>13</v>
      </c>
      <c r="Z200">
        <v>5.75</v>
      </c>
      <c r="AA200">
        <v>5.75</v>
      </c>
    </row>
    <row r="201" spans="24:27" x14ac:dyDescent="0.3">
      <c r="X201">
        <v>14</v>
      </c>
      <c r="Y201" s="4">
        <v>13</v>
      </c>
      <c r="Z201">
        <v>5.75</v>
      </c>
      <c r="AA201">
        <v>5.75</v>
      </c>
    </row>
    <row r="202" spans="24:27" x14ac:dyDescent="0.3">
      <c r="X202">
        <v>15</v>
      </c>
      <c r="Y202" s="4">
        <v>13</v>
      </c>
      <c r="Z202">
        <v>5.75</v>
      </c>
      <c r="AA202">
        <v>5.75</v>
      </c>
    </row>
    <row r="203" spans="24:27" x14ac:dyDescent="0.3">
      <c r="X203">
        <v>16</v>
      </c>
      <c r="Y203" s="4">
        <v>13</v>
      </c>
      <c r="Z203">
        <v>5.75</v>
      </c>
      <c r="AA203">
        <v>5.75</v>
      </c>
    </row>
    <row r="204" spans="24:27" x14ac:dyDescent="0.3">
      <c r="X204">
        <v>17</v>
      </c>
      <c r="Y204" s="4">
        <v>13</v>
      </c>
      <c r="Z204">
        <v>5.75</v>
      </c>
      <c r="AA204">
        <v>5.5</v>
      </c>
    </row>
    <row r="205" spans="24:27" x14ac:dyDescent="0.3">
      <c r="X205">
        <v>18</v>
      </c>
      <c r="Y205" s="4">
        <v>13</v>
      </c>
      <c r="Z205">
        <v>5.75</v>
      </c>
      <c r="AA205">
        <v>5.25</v>
      </c>
    </row>
    <row r="206" spans="24:27" x14ac:dyDescent="0.3">
      <c r="X206">
        <v>19</v>
      </c>
      <c r="Y206" s="4">
        <v>13</v>
      </c>
      <c r="Z206">
        <v>5.75</v>
      </c>
      <c r="AA206">
        <v>5.5</v>
      </c>
    </row>
    <row r="207" spans="24:27" x14ac:dyDescent="0.3">
      <c r="X207">
        <v>20</v>
      </c>
      <c r="Y207" s="4">
        <v>13</v>
      </c>
      <c r="Z207">
        <v>5.25</v>
      </c>
      <c r="AA207">
        <v>5.25</v>
      </c>
    </row>
    <row r="208" spans="24:27" x14ac:dyDescent="0.3">
      <c r="X208">
        <v>21</v>
      </c>
      <c r="Y208" s="4">
        <v>13</v>
      </c>
      <c r="Z208">
        <v>5.25</v>
      </c>
      <c r="AA208">
        <v>5.75</v>
      </c>
    </row>
    <row r="209" spans="24:27" x14ac:dyDescent="0.3">
      <c r="X209">
        <v>22</v>
      </c>
      <c r="Y209" s="4">
        <v>13</v>
      </c>
      <c r="Z209">
        <v>5.5</v>
      </c>
      <c r="AA209">
        <v>5.75</v>
      </c>
    </row>
    <row r="210" spans="24:27" x14ac:dyDescent="0.3">
      <c r="X210">
        <v>23</v>
      </c>
      <c r="Y210" s="4">
        <v>13</v>
      </c>
      <c r="Z210">
        <v>5.25</v>
      </c>
      <c r="AA210">
        <v>4.75</v>
      </c>
    </row>
    <row r="211" spans="24:27" x14ac:dyDescent="0.3">
      <c r="X211">
        <v>24</v>
      </c>
      <c r="Y211" s="4">
        <v>13</v>
      </c>
      <c r="Z211">
        <v>5.25</v>
      </c>
      <c r="AA211">
        <v>5.25</v>
      </c>
    </row>
    <row r="212" spans="24:27" x14ac:dyDescent="0.3">
      <c r="X212">
        <v>25</v>
      </c>
      <c r="Y212" s="4">
        <v>13</v>
      </c>
      <c r="Z212">
        <v>4.75</v>
      </c>
      <c r="AA212">
        <v>4.75</v>
      </c>
    </row>
    <row r="213" spans="24:27" x14ac:dyDescent="0.3">
      <c r="X213">
        <v>26</v>
      </c>
      <c r="Y213" s="4">
        <v>13</v>
      </c>
      <c r="Z213">
        <v>5.25</v>
      </c>
      <c r="AA213">
        <v>5.25</v>
      </c>
    </row>
    <row r="214" spans="24:27" x14ac:dyDescent="0.3">
      <c r="X214">
        <v>27</v>
      </c>
      <c r="Y214" s="4">
        <v>13</v>
      </c>
      <c r="Z214">
        <v>4.75</v>
      </c>
      <c r="AA214">
        <v>5.75</v>
      </c>
    </row>
    <row r="215" spans="24:27" x14ac:dyDescent="0.3">
      <c r="X215">
        <v>1</v>
      </c>
      <c r="Y215" s="4">
        <v>15</v>
      </c>
      <c r="Z215" cm="1">
        <f t="array" ref="Z215:Z241">BQ4:BQ30</f>
        <v>8.75</v>
      </c>
      <c r="AA215" cm="1">
        <f t="array" ref="AA215:AA241">BT4:BT30</f>
        <v>8.75</v>
      </c>
    </row>
    <row r="216" spans="24:27" x14ac:dyDescent="0.3">
      <c r="X216">
        <v>2</v>
      </c>
      <c r="Y216" s="4">
        <v>15</v>
      </c>
      <c r="Z216">
        <v>8.75</v>
      </c>
      <c r="AA216">
        <v>8.5</v>
      </c>
    </row>
    <row r="217" spans="24:27" x14ac:dyDescent="0.3">
      <c r="X217">
        <v>3</v>
      </c>
      <c r="Y217" s="4">
        <v>15</v>
      </c>
      <c r="Z217">
        <v>8.25</v>
      </c>
      <c r="AA217">
        <v>8.75</v>
      </c>
    </row>
    <row r="218" spans="24:27" x14ac:dyDescent="0.3">
      <c r="X218">
        <v>4</v>
      </c>
      <c r="Y218" s="4">
        <v>15</v>
      </c>
      <c r="Z218">
        <v>8.25</v>
      </c>
      <c r="AA218">
        <v>8</v>
      </c>
    </row>
    <row r="219" spans="24:27" x14ac:dyDescent="0.3">
      <c r="X219">
        <v>5</v>
      </c>
      <c r="Y219" s="4">
        <v>15</v>
      </c>
      <c r="Z219">
        <v>8.5</v>
      </c>
      <c r="AA219">
        <v>8.5</v>
      </c>
    </row>
    <row r="220" spans="24:27" x14ac:dyDescent="0.3">
      <c r="X220">
        <v>6</v>
      </c>
      <c r="Y220" s="4">
        <v>15</v>
      </c>
      <c r="Z220">
        <v>8.25</v>
      </c>
      <c r="AA220">
        <v>7.75</v>
      </c>
    </row>
    <row r="221" spans="24:27" x14ac:dyDescent="0.3">
      <c r="X221">
        <v>7</v>
      </c>
      <c r="Y221" s="4">
        <v>15</v>
      </c>
      <c r="Z221">
        <v>7</v>
      </c>
      <c r="AA221">
        <v>6.5</v>
      </c>
    </row>
    <row r="222" spans="24:27" x14ac:dyDescent="0.3">
      <c r="X222">
        <v>8</v>
      </c>
      <c r="Y222" s="4">
        <v>15</v>
      </c>
      <c r="Z222">
        <v>7</v>
      </c>
      <c r="AA222">
        <v>7</v>
      </c>
    </row>
    <row r="223" spans="24:27" x14ac:dyDescent="0.3">
      <c r="X223">
        <v>9</v>
      </c>
      <c r="Y223" s="4">
        <v>15</v>
      </c>
      <c r="Z223">
        <v>7</v>
      </c>
      <c r="AA223">
        <v>6.75</v>
      </c>
    </row>
    <row r="224" spans="24:27" x14ac:dyDescent="0.3">
      <c r="X224">
        <v>10</v>
      </c>
      <c r="Y224" s="4">
        <v>15</v>
      </c>
      <c r="Z224">
        <v>5.75</v>
      </c>
      <c r="AA224">
        <v>5.75</v>
      </c>
    </row>
    <row r="225" spans="24:27" x14ac:dyDescent="0.3">
      <c r="X225">
        <v>11</v>
      </c>
      <c r="Y225" s="4">
        <v>15</v>
      </c>
      <c r="Z225">
        <v>5.75</v>
      </c>
      <c r="AA225">
        <v>5.75</v>
      </c>
    </row>
    <row r="226" spans="24:27" x14ac:dyDescent="0.3">
      <c r="X226">
        <v>12</v>
      </c>
      <c r="Y226" s="4">
        <v>15</v>
      </c>
      <c r="Z226">
        <v>5.75</v>
      </c>
      <c r="AA226">
        <v>5.75</v>
      </c>
    </row>
    <row r="227" spans="24:27" x14ac:dyDescent="0.3">
      <c r="X227">
        <v>13</v>
      </c>
      <c r="Y227" s="4">
        <v>15</v>
      </c>
      <c r="Z227">
        <v>5.5</v>
      </c>
      <c r="AA227">
        <v>5.5</v>
      </c>
    </row>
    <row r="228" spans="24:27" x14ac:dyDescent="0.3">
      <c r="X228">
        <v>14</v>
      </c>
      <c r="Y228" s="4">
        <v>15</v>
      </c>
      <c r="Z228">
        <v>5.5</v>
      </c>
      <c r="AA228">
        <v>5.5</v>
      </c>
    </row>
    <row r="229" spans="24:27" x14ac:dyDescent="0.3">
      <c r="X229">
        <v>15</v>
      </c>
      <c r="Y229" s="4">
        <v>15</v>
      </c>
      <c r="Z229">
        <v>5.75</v>
      </c>
      <c r="AA229">
        <v>5.75</v>
      </c>
    </row>
    <row r="230" spans="24:27" x14ac:dyDescent="0.3">
      <c r="X230">
        <v>16</v>
      </c>
      <c r="Y230" s="4">
        <v>15</v>
      </c>
      <c r="Z230">
        <v>5.75</v>
      </c>
      <c r="AA230">
        <v>5.75</v>
      </c>
    </row>
    <row r="231" spans="24:27" x14ac:dyDescent="0.3">
      <c r="X231">
        <v>17</v>
      </c>
      <c r="Y231" s="4">
        <v>15</v>
      </c>
      <c r="Z231">
        <v>5.75</v>
      </c>
      <c r="AA231">
        <v>5.5</v>
      </c>
    </row>
    <row r="232" spans="24:27" x14ac:dyDescent="0.3">
      <c r="X232">
        <v>18</v>
      </c>
      <c r="Y232" s="4">
        <v>15</v>
      </c>
      <c r="Z232">
        <v>5.75</v>
      </c>
      <c r="AA232">
        <v>5.25</v>
      </c>
    </row>
    <row r="233" spans="24:27" x14ac:dyDescent="0.3">
      <c r="X233">
        <v>19</v>
      </c>
      <c r="Y233" s="4">
        <v>15</v>
      </c>
      <c r="Z233">
        <v>5.75</v>
      </c>
      <c r="AA233">
        <v>5.5</v>
      </c>
    </row>
    <row r="234" spans="24:27" x14ac:dyDescent="0.3">
      <c r="X234">
        <v>20</v>
      </c>
      <c r="Y234" s="4">
        <v>15</v>
      </c>
      <c r="Z234">
        <v>5.25</v>
      </c>
      <c r="AA234">
        <v>5.25</v>
      </c>
    </row>
    <row r="235" spans="24:27" x14ac:dyDescent="0.3">
      <c r="X235">
        <v>21</v>
      </c>
      <c r="Y235" s="4">
        <v>15</v>
      </c>
      <c r="Z235">
        <v>5.25</v>
      </c>
      <c r="AA235">
        <v>5.5</v>
      </c>
    </row>
    <row r="236" spans="24:27" x14ac:dyDescent="0.3">
      <c r="X236">
        <v>22</v>
      </c>
      <c r="Y236" s="4">
        <v>15</v>
      </c>
      <c r="Z236">
        <v>5.5</v>
      </c>
      <c r="AA236">
        <v>5.75</v>
      </c>
    </row>
    <row r="237" spans="24:27" x14ac:dyDescent="0.3">
      <c r="X237">
        <v>23</v>
      </c>
      <c r="Y237" s="4">
        <v>15</v>
      </c>
      <c r="Z237">
        <v>5.25</v>
      </c>
      <c r="AA237">
        <v>4.75</v>
      </c>
    </row>
    <row r="238" spans="24:27" x14ac:dyDescent="0.3">
      <c r="X238">
        <v>24</v>
      </c>
      <c r="Y238" s="4">
        <v>15</v>
      </c>
      <c r="Z238">
        <v>5.25</v>
      </c>
      <c r="AA238">
        <v>5.25</v>
      </c>
    </row>
    <row r="239" spans="24:27" x14ac:dyDescent="0.3">
      <c r="X239">
        <v>25</v>
      </c>
      <c r="Y239" s="4">
        <v>15</v>
      </c>
      <c r="Z239">
        <v>4.75</v>
      </c>
      <c r="AA239">
        <v>4.75</v>
      </c>
    </row>
    <row r="240" spans="24:27" x14ac:dyDescent="0.3">
      <c r="X240">
        <v>26</v>
      </c>
      <c r="Y240" s="4">
        <v>15</v>
      </c>
      <c r="Z240">
        <v>5.25</v>
      </c>
      <c r="AA240">
        <v>5.25</v>
      </c>
    </row>
    <row r="241" spans="24:27" x14ac:dyDescent="0.3">
      <c r="X241">
        <v>27</v>
      </c>
      <c r="Y241" s="4">
        <v>15</v>
      </c>
      <c r="Z241">
        <v>4.75</v>
      </c>
      <c r="AA241">
        <v>5.75</v>
      </c>
    </row>
    <row r="242" spans="24:27" x14ac:dyDescent="0.3">
      <c r="X242">
        <v>1</v>
      </c>
      <c r="Y242" s="4">
        <v>17</v>
      </c>
      <c r="Z242" cm="1">
        <f t="array" ref="Z242:Z268">BW4:BW30</f>
        <v>8.75</v>
      </c>
      <c r="AA242" cm="1">
        <f t="array" ref="AA242:AA268">BZ4:BZ30</f>
        <v>8.75</v>
      </c>
    </row>
    <row r="243" spans="24:27" x14ac:dyDescent="0.3">
      <c r="X243">
        <v>2</v>
      </c>
      <c r="Y243" s="4">
        <v>17</v>
      </c>
      <c r="Z243">
        <v>8.25</v>
      </c>
      <c r="AA243">
        <v>8.5</v>
      </c>
    </row>
    <row r="244" spans="24:27" x14ac:dyDescent="0.3">
      <c r="X244">
        <v>3</v>
      </c>
      <c r="Y244" s="4">
        <v>17</v>
      </c>
      <c r="Z244">
        <v>8.25</v>
      </c>
      <c r="AA244">
        <v>8.75</v>
      </c>
    </row>
    <row r="245" spans="24:27" x14ac:dyDescent="0.3">
      <c r="X245">
        <v>4</v>
      </c>
      <c r="Y245" s="4">
        <v>17</v>
      </c>
      <c r="Z245">
        <v>8.25</v>
      </c>
      <c r="AA245">
        <v>8</v>
      </c>
    </row>
    <row r="246" spans="24:27" x14ac:dyDescent="0.3">
      <c r="X246">
        <v>5</v>
      </c>
      <c r="Y246" s="4">
        <v>17</v>
      </c>
      <c r="Z246">
        <v>8.5</v>
      </c>
      <c r="AA246">
        <v>8.5</v>
      </c>
    </row>
    <row r="247" spans="24:27" x14ac:dyDescent="0.3">
      <c r="X247">
        <v>6</v>
      </c>
      <c r="Y247" s="4">
        <v>17</v>
      </c>
      <c r="Z247">
        <v>8.25</v>
      </c>
      <c r="AA247">
        <v>7.75</v>
      </c>
    </row>
    <row r="248" spans="24:27" x14ac:dyDescent="0.3">
      <c r="X248">
        <v>7</v>
      </c>
      <c r="Y248" s="4">
        <v>17</v>
      </c>
      <c r="Z248">
        <v>7</v>
      </c>
      <c r="AA248">
        <v>6.5</v>
      </c>
    </row>
    <row r="249" spans="24:27" x14ac:dyDescent="0.3">
      <c r="X249">
        <v>8</v>
      </c>
      <c r="Y249" s="4">
        <v>17</v>
      </c>
      <c r="Z249">
        <v>7</v>
      </c>
      <c r="AA249">
        <v>7</v>
      </c>
    </row>
    <row r="250" spans="24:27" x14ac:dyDescent="0.3">
      <c r="X250">
        <v>9</v>
      </c>
      <c r="Y250" s="4">
        <v>17</v>
      </c>
      <c r="Z250">
        <v>7</v>
      </c>
      <c r="AA250">
        <v>6.75</v>
      </c>
    </row>
    <row r="251" spans="24:27" x14ac:dyDescent="0.3">
      <c r="X251">
        <v>10</v>
      </c>
      <c r="Y251" s="4">
        <v>17</v>
      </c>
      <c r="Z251">
        <v>5.75</v>
      </c>
      <c r="AA251">
        <v>5.75</v>
      </c>
    </row>
    <row r="252" spans="24:27" x14ac:dyDescent="0.3">
      <c r="X252">
        <v>11</v>
      </c>
      <c r="Y252" s="4">
        <v>17</v>
      </c>
      <c r="Z252">
        <v>5.75</v>
      </c>
      <c r="AA252">
        <v>5.75</v>
      </c>
    </row>
    <row r="253" spans="24:27" x14ac:dyDescent="0.3">
      <c r="X253">
        <v>12</v>
      </c>
      <c r="Y253" s="4">
        <v>17</v>
      </c>
      <c r="Z253">
        <v>5.75</v>
      </c>
      <c r="AA253">
        <v>5.75</v>
      </c>
    </row>
    <row r="254" spans="24:27" x14ac:dyDescent="0.3">
      <c r="X254">
        <v>13</v>
      </c>
      <c r="Y254" s="4">
        <v>17</v>
      </c>
      <c r="Z254">
        <v>5.5</v>
      </c>
      <c r="AA254">
        <v>5.5</v>
      </c>
    </row>
    <row r="255" spans="24:27" x14ac:dyDescent="0.3">
      <c r="X255">
        <v>14</v>
      </c>
      <c r="Y255" s="4">
        <v>17</v>
      </c>
      <c r="Z255">
        <v>5.5</v>
      </c>
      <c r="AA255">
        <v>5.5</v>
      </c>
    </row>
    <row r="256" spans="24:27" x14ac:dyDescent="0.3">
      <c r="X256">
        <v>15</v>
      </c>
      <c r="Y256" s="4">
        <v>17</v>
      </c>
      <c r="Z256">
        <v>5.75</v>
      </c>
      <c r="AA256">
        <v>5.75</v>
      </c>
    </row>
    <row r="257" spans="24:27" x14ac:dyDescent="0.3">
      <c r="X257">
        <v>16</v>
      </c>
      <c r="Y257" s="4">
        <v>17</v>
      </c>
      <c r="Z257">
        <v>5.75</v>
      </c>
      <c r="AA257">
        <v>5.75</v>
      </c>
    </row>
    <row r="258" spans="24:27" x14ac:dyDescent="0.3">
      <c r="X258">
        <v>17</v>
      </c>
      <c r="Y258" s="4">
        <v>17</v>
      </c>
      <c r="Z258">
        <v>5.75</v>
      </c>
      <c r="AA258">
        <v>5.5</v>
      </c>
    </row>
    <row r="259" spans="24:27" x14ac:dyDescent="0.3">
      <c r="X259">
        <v>18</v>
      </c>
      <c r="Y259" s="4">
        <v>17</v>
      </c>
      <c r="Z259">
        <v>5.75</v>
      </c>
      <c r="AA259">
        <v>5.25</v>
      </c>
    </row>
    <row r="260" spans="24:27" x14ac:dyDescent="0.3">
      <c r="X260">
        <v>19</v>
      </c>
      <c r="Y260" s="4">
        <v>17</v>
      </c>
      <c r="Z260">
        <v>5.75</v>
      </c>
      <c r="AA260">
        <v>5.5</v>
      </c>
    </row>
    <row r="261" spans="24:27" x14ac:dyDescent="0.3">
      <c r="X261">
        <v>20</v>
      </c>
      <c r="Y261" s="4">
        <v>17</v>
      </c>
      <c r="Z261">
        <v>5.25</v>
      </c>
      <c r="AA261">
        <v>5.25</v>
      </c>
    </row>
    <row r="262" spans="24:27" x14ac:dyDescent="0.3">
      <c r="X262">
        <v>21</v>
      </c>
      <c r="Y262" s="4">
        <v>17</v>
      </c>
      <c r="Z262">
        <v>5.25</v>
      </c>
      <c r="AA262">
        <v>5.5</v>
      </c>
    </row>
    <row r="263" spans="24:27" x14ac:dyDescent="0.3">
      <c r="X263">
        <v>22</v>
      </c>
      <c r="Y263" s="4">
        <v>17</v>
      </c>
      <c r="Z263">
        <v>5.5</v>
      </c>
      <c r="AA263">
        <v>5.75</v>
      </c>
    </row>
    <row r="264" spans="24:27" x14ac:dyDescent="0.3">
      <c r="X264">
        <v>23</v>
      </c>
      <c r="Y264" s="4">
        <v>17</v>
      </c>
      <c r="Z264">
        <v>5.25</v>
      </c>
      <c r="AA264">
        <v>4.75</v>
      </c>
    </row>
    <row r="265" spans="24:27" x14ac:dyDescent="0.3">
      <c r="X265">
        <v>24</v>
      </c>
      <c r="Y265" s="4">
        <v>17</v>
      </c>
      <c r="Z265">
        <v>5.25</v>
      </c>
      <c r="AA265">
        <v>5.25</v>
      </c>
    </row>
    <row r="266" spans="24:27" x14ac:dyDescent="0.3">
      <c r="X266">
        <v>25</v>
      </c>
      <c r="Y266" s="4">
        <v>17</v>
      </c>
      <c r="Z266">
        <v>4.75</v>
      </c>
      <c r="AA266">
        <v>4.75</v>
      </c>
    </row>
    <row r="267" spans="24:27" x14ac:dyDescent="0.3">
      <c r="X267">
        <v>26</v>
      </c>
      <c r="Y267" s="4">
        <v>17</v>
      </c>
      <c r="Z267">
        <v>5.25</v>
      </c>
      <c r="AA267">
        <v>5.25</v>
      </c>
    </row>
    <row r="268" spans="24:27" x14ac:dyDescent="0.3">
      <c r="X268">
        <v>27</v>
      </c>
      <c r="Y268" s="4">
        <v>17</v>
      </c>
      <c r="Z268">
        <v>4.75</v>
      </c>
      <c r="AA268">
        <v>5.75</v>
      </c>
    </row>
    <row r="269" spans="24:27" x14ac:dyDescent="0.3">
      <c r="X269">
        <v>1</v>
      </c>
      <c r="Y269" s="4">
        <v>19</v>
      </c>
      <c r="Z269" cm="1">
        <f t="array" ref="Z269:Z295">CC4:CC30</f>
        <v>8.75</v>
      </c>
      <c r="AA269" cm="1">
        <f t="array" ref="AA269:AA295">CF4:CF30</f>
        <v>8.75</v>
      </c>
    </row>
    <row r="270" spans="24:27" x14ac:dyDescent="0.3">
      <c r="X270">
        <v>2</v>
      </c>
      <c r="Y270" s="4">
        <v>19</v>
      </c>
      <c r="Z270">
        <v>8.25</v>
      </c>
      <c r="AA270">
        <v>8.5</v>
      </c>
    </row>
    <row r="271" spans="24:27" x14ac:dyDescent="0.3">
      <c r="X271">
        <v>3</v>
      </c>
      <c r="Y271" s="4">
        <v>19</v>
      </c>
      <c r="Z271">
        <v>8.25</v>
      </c>
      <c r="AA271">
        <v>8.75</v>
      </c>
    </row>
    <row r="272" spans="24:27" x14ac:dyDescent="0.3">
      <c r="X272">
        <v>4</v>
      </c>
      <c r="Y272" s="4">
        <v>19</v>
      </c>
      <c r="Z272">
        <v>8.25</v>
      </c>
      <c r="AA272">
        <v>8</v>
      </c>
    </row>
    <row r="273" spans="24:27" x14ac:dyDescent="0.3">
      <c r="X273">
        <v>5</v>
      </c>
      <c r="Y273" s="4">
        <v>19</v>
      </c>
      <c r="Z273">
        <v>8.5</v>
      </c>
      <c r="AA273">
        <v>8.5</v>
      </c>
    </row>
    <row r="274" spans="24:27" x14ac:dyDescent="0.3">
      <c r="X274">
        <v>6</v>
      </c>
      <c r="Y274" s="4">
        <v>19</v>
      </c>
      <c r="Z274">
        <v>8.25</v>
      </c>
      <c r="AA274">
        <v>7.75</v>
      </c>
    </row>
    <row r="275" spans="24:27" x14ac:dyDescent="0.3">
      <c r="X275">
        <v>7</v>
      </c>
      <c r="Y275" s="4">
        <v>19</v>
      </c>
      <c r="Z275">
        <v>7</v>
      </c>
      <c r="AA275">
        <v>6.5</v>
      </c>
    </row>
    <row r="276" spans="24:27" x14ac:dyDescent="0.3">
      <c r="X276">
        <v>8</v>
      </c>
      <c r="Y276" s="4">
        <v>19</v>
      </c>
      <c r="Z276">
        <v>7</v>
      </c>
      <c r="AA276">
        <v>7</v>
      </c>
    </row>
    <row r="277" spans="24:27" x14ac:dyDescent="0.3">
      <c r="X277">
        <v>9</v>
      </c>
      <c r="Y277" s="4">
        <v>19</v>
      </c>
      <c r="Z277">
        <v>7</v>
      </c>
      <c r="AA277">
        <v>6.75</v>
      </c>
    </row>
    <row r="278" spans="24:27" x14ac:dyDescent="0.3">
      <c r="X278">
        <v>10</v>
      </c>
      <c r="Y278" s="4">
        <v>19</v>
      </c>
      <c r="Z278">
        <v>5.75</v>
      </c>
      <c r="AA278">
        <v>5.75</v>
      </c>
    </row>
    <row r="279" spans="24:27" x14ac:dyDescent="0.3">
      <c r="X279">
        <v>11</v>
      </c>
      <c r="Y279" s="4">
        <v>19</v>
      </c>
      <c r="Z279">
        <v>5.75</v>
      </c>
      <c r="AA279">
        <v>5.75</v>
      </c>
    </row>
    <row r="280" spans="24:27" x14ac:dyDescent="0.3">
      <c r="X280">
        <v>12</v>
      </c>
      <c r="Y280" s="4">
        <v>19</v>
      </c>
      <c r="Z280">
        <v>5.75</v>
      </c>
      <c r="AA280">
        <v>5.75</v>
      </c>
    </row>
    <row r="281" spans="24:27" x14ac:dyDescent="0.3">
      <c r="X281">
        <v>13</v>
      </c>
      <c r="Y281" s="4">
        <v>19</v>
      </c>
      <c r="Z281">
        <v>5.5</v>
      </c>
      <c r="AA281">
        <v>5.5</v>
      </c>
    </row>
    <row r="282" spans="24:27" x14ac:dyDescent="0.3">
      <c r="X282">
        <v>14</v>
      </c>
      <c r="Y282" s="4">
        <v>19</v>
      </c>
      <c r="Z282">
        <v>5.5</v>
      </c>
      <c r="AA282">
        <v>5.5</v>
      </c>
    </row>
    <row r="283" spans="24:27" x14ac:dyDescent="0.3">
      <c r="X283">
        <v>15</v>
      </c>
      <c r="Y283" s="4">
        <v>19</v>
      </c>
      <c r="Z283">
        <v>5.75</v>
      </c>
      <c r="AA283">
        <v>5.75</v>
      </c>
    </row>
    <row r="284" spans="24:27" x14ac:dyDescent="0.3">
      <c r="X284">
        <v>16</v>
      </c>
      <c r="Y284" s="4">
        <v>19</v>
      </c>
      <c r="Z284">
        <v>5.75</v>
      </c>
      <c r="AA284">
        <v>5.75</v>
      </c>
    </row>
    <row r="285" spans="24:27" x14ac:dyDescent="0.3">
      <c r="X285">
        <v>17</v>
      </c>
      <c r="Y285" s="4">
        <v>19</v>
      </c>
      <c r="Z285">
        <v>5.75</v>
      </c>
      <c r="AA285">
        <v>5.5</v>
      </c>
    </row>
    <row r="286" spans="24:27" x14ac:dyDescent="0.3">
      <c r="X286">
        <v>18</v>
      </c>
      <c r="Y286" s="4">
        <v>19</v>
      </c>
      <c r="Z286">
        <v>5.75</v>
      </c>
      <c r="AA286">
        <v>5.25</v>
      </c>
    </row>
    <row r="287" spans="24:27" x14ac:dyDescent="0.3">
      <c r="X287">
        <v>19</v>
      </c>
      <c r="Y287" s="4">
        <v>19</v>
      </c>
      <c r="Z287">
        <v>5.75</v>
      </c>
      <c r="AA287">
        <v>5.5</v>
      </c>
    </row>
    <row r="288" spans="24:27" x14ac:dyDescent="0.3">
      <c r="X288">
        <v>20</v>
      </c>
      <c r="Y288" s="4">
        <v>19</v>
      </c>
      <c r="Z288">
        <v>5.25</v>
      </c>
      <c r="AA288">
        <v>5.25</v>
      </c>
    </row>
    <row r="289" spans="24:27" x14ac:dyDescent="0.3">
      <c r="X289">
        <v>21</v>
      </c>
      <c r="Y289" s="4">
        <v>19</v>
      </c>
      <c r="Z289">
        <v>5.25</v>
      </c>
      <c r="AA289">
        <v>5.5</v>
      </c>
    </row>
    <row r="290" spans="24:27" x14ac:dyDescent="0.3">
      <c r="X290">
        <v>22</v>
      </c>
      <c r="Y290" s="4">
        <v>19</v>
      </c>
      <c r="Z290">
        <v>5.5</v>
      </c>
      <c r="AA290">
        <v>5.75</v>
      </c>
    </row>
    <row r="291" spans="24:27" x14ac:dyDescent="0.3">
      <c r="X291">
        <v>23</v>
      </c>
      <c r="Y291" s="4">
        <v>19</v>
      </c>
      <c r="Z291">
        <v>5.25</v>
      </c>
      <c r="AA291">
        <v>4.75</v>
      </c>
    </row>
    <row r="292" spans="24:27" x14ac:dyDescent="0.3">
      <c r="X292">
        <v>24</v>
      </c>
      <c r="Y292" s="4">
        <v>19</v>
      </c>
      <c r="Z292">
        <v>5.25</v>
      </c>
      <c r="AA292">
        <v>5.25</v>
      </c>
    </row>
    <row r="293" spans="24:27" x14ac:dyDescent="0.3">
      <c r="X293">
        <v>25</v>
      </c>
      <c r="Y293" s="4">
        <v>19</v>
      </c>
      <c r="Z293">
        <v>4.75</v>
      </c>
      <c r="AA293">
        <v>4.75</v>
      </c>
    </row>
    <row r="294" spans="24:27" x14ac:dyDescent="0.3">
      <c r="X294">
        <v>26</v>
      </c>
      <c r="Y294" s="4">
        <v>19</v>
      </c>
      <c r="Z294">
        <v>5.25</v>
      </c>
      <c r="AA294">
        <v>5.25</v>
      </c>
    </row>
    <row r="295" spans="24:27" x14ac:dyDescent="0.3">
      <c r="X295">
        <v>27</v>
      </c>
      <c r="Y295" s="4">
        <v>19</v>
      </c>
      <c r="Z295">
        <v>4.75</v>
      </c>
      <c r="AA295">
        <v>5.75</v>
      </c>
    </row>
  </sheetData>
  <mergeCells count="97">
    <mergeCell ref="A7:A9"/>
    <mergeCell ref="B7:B9"/>
    <mergeCell ref="A1:A3"/>
    <mergeCell ref="B1:B3"/>
    <mergeCell ref="C1:C3"/>
    <mergeCell ref="A4:A6"/>
    <mergeCell ref="B4:B6"/>
    <mergeCell ref="A10:A12"/>
    <mergeCell ref="B10:B12"/>
    <mergeCell ref="A13:A15"/>
    <mergeCell ref="B13:B15"/>
    <mergeCell ref="A16:A18"/>
    <mergeCell ref="B16:B18"/>
    <mergeCell ref="A19:A21"/>
    <mergeCell ref="B19:B21"/>
    <mergeCell ref="A22:A24"/>
    <mergeCell ref="B22:B24"/>
    <mergeCell ref="A25:A27"/>
    <mergeCell ref="B25:B27"/>
    <mergeCell ref="M22:M24"/>
    <mergeCell ref="M25:M27"/>
    <mergeCell ref="M28:M30"/>
    <mergeCell ref="A28:A30"/>
    <mergeCell ref="B28:B30"/>
    <mergeCell ref="M7:M9"/>
    <mergeCell ref="M10:M12"/>
    <mergeCell ref="M13:M15"/>
    <mergeCell ref="M16:M18"/>
    <mergeCell ref="M19:M21"/>
    <mergeCell ref="O10:O12"/>
    <mergeCell ref="O13:O15"/>
    <mergeCell ref="CA1:CE1"/>
    <mergeCell ref="CA2:CE2"/>
    <mergeCell ref="CR1:CW1"/>
    <mergeCell ref="CR2:CW2"/>
    <mergeCell ref="CM1:CQ1"/>
    <mergeCell ref="CM2:CQ2"/>
    <mergeCell ref="BI1:BM1"/>
    <mergeCell ref="BI2:BM2"/>
    <mergeCell ref="BO1:BS1"/>
    <mergeCell ref="BO2:BS2"/>
    <mergeCell ref="BU1:BY1"/>
    <mergeCell ref="BU2:BY2"/>
    <mergeCell ref="AQ1:AU1"/>
    <mergeCell ref="AQ2:AU2"/>
    <mergeCell ref="K1:K3"/>
    <mergeCell ref="CX3:CY3"/>
    <mergeCell ref="CZ3:DA3"/>
    <mergeCell ref="O4:O6"/>
    <mergeCell ref="O7:O9"/>
    <mergeCell ref="AW1:BA1"/>
    <mergeCell ref="AW2:BA2"/>
    <mergeCell ref="BC1:BG1"/>
    <mergeCell ref="BC2:BG2"/>
    <mergeCell ref="Y1:AC1"/>
    <mergeCell ref="Y2:AC2"/>
    <mergeCell ref="AE1:AI1"/>
    <mergeCell ref="AE2:AI2"/>
    <mergeCell ref="AK1:AO1"/>
    <mergeCell ref="AK2:AO2"/>
    <mergeCell ref="M4:M6"/>
    <mergeCell ref="O16:O18"/>
    <mergeCell ref="O19:O21"/>
    <mergeCell ref="O22:O24"/>
    <mergeCell ref="O25:O27"/>
    <mergeCell ref="O28:O30"/>
    <mergeCell ref="F33:F35"/>
    <mergeCell ref="G33:G35"/>
    <mergeCell ref="H33:H35"/>
    <mergeCell ref="K33:K35"/>
    <mergeCell ref="F36:F38"/>
    <mergeCell ref="G36:G38"/>
    <mergeCell ref="L36:L38"/>
    <mergeCell ref="F39:F41"/>
    <mergeCell ref="G39:G41"/>
    <mergeCell ref="L39:L41"/>
    <mergeCell ref="F42:F44"/>
    <mergeCell ref="G42:G44"/>
    <mergeCell ref="L42:L44"/>
    <mergeCell ref="F45:F47"/>
    <mergeCell ref="G45:G47"/>
    <mergeCell ref="L45:L47"/>
    <mergeCell ref="F48:F50"/>
    <mergeCell ref="G48:G50"/>
    <mergeCell ref="L48:L50"/>
    <mergeCell ref="F51:F53"/>
    <mergeCell ref="G51:G53"/>
    <mergeCell ref="L51:L53"/>
    <mergeCell ref="F54:F56"/>
    <mergeCell ref="G54:G56"/>
    <mergeCell ref="L54:L56"/>
    <mergeCell ref="F57:F59"/>
    <mergeCell ref="G57:G59"/>
    <mergeCell ref="L57:L59"/>
    <mergeCell ref="F60:F62"/>
    <mergeCell ref="G60:G62"/>
    <mergeCell ref="L60:L6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90DE-2040-4755-AA00-47BC73AFB4C3}">
  <dimension ref="A1:AQ32"/>
  <sheetViews>
    <sheetView zoomScale="62" workbookViewId="0">
      <selection activeCell="A5" sqref="A5"/>
    </sheetView>
  </sheetViews>
  <sheetFormatPr defaultRowHeight="14.4" x14ac:dyDescent="0.3"/>
  <sheetData>
    <row r="1" spans="1:43" x14ac:dyDescent="0.3">
      <c r="A1" s="8"/>
      <c r="B1" s="2"/>
      <c r="C1" s="2"/>
      <c r="D1" s="2"/>
      <c r="E1" s="2"/>
      <c r="F1" s="2"/>
      <c r="G1" s="2"/>
      <c r="H1" s="2"/>
      <c r="I1" s="2"/>
      <c r="J1" s="2"/>
      <c r="L1" s="216"/>
      <c r="M1" s="215"/>
      <c r="N1" s="215"/>
      <c r="O1" s="215"/>
      <c r="P1" s="215"/>
      <c r="Q1" s="215"/>
      <c r="R1" s="215"/>
      <c r="S1" s="215"/>
      <c r="T1" s="215"/>
      <c r="U1" s="215"/>
      <c r="W1" s="216"/>
      <c r="X1" s="215"/>
      <c r="Y1" s="215"/>
      <c r="Z1" s="215"/>
      <c r="AA1" s="215"/>
      <c r="AB1" s="215"/>
      <c r="AC1" s="215"/>
      <c r="AD1" s="215"/>
      <c r="AE1" s="215"/>
      <c r="AF1" s="216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x14ac:dyDescent="0.3">
      <c r="A2" s="8">
        <v>0</v>
      </c>
      <c r="B2" s="2">
        <v>3</v>
      </c>
      <c r="C2" s="2">
        <v>5</v>
      </c>
      <c r="D2" s="2">
        <v>7</v>
      </c>
      <c r="E2" s="2">
        <v>9</v>
      </c>
      <c r="F2" s="2">
        <v>11</v>
      </c>
      <c r="G2" s="2">
        <v>13</v>
      </c>
      <c r="H2" s="2">
        <v>15</v>
      </c>
      <c r="I2" s="2">
        <v>17</v>
      </c>
      <c r="J2" s="2">
        <v>19</v>
      </c>
      <c r="L2" s="8">
        <v>0</v>
      </c>
      <c r="M2" s="2">
        <v>3</v>
      </c>
      <c r="N2" s="2">
        <v>5</v>
      </c>
      <c r="O2" s="2">
        <v>7</v>
      </c>
      <c r="P2" s="2">
        <v>9</v>
      </c>
      <c r="Q2" s="2">
        <v>11</v>
      </c>
      <c r="R2" s="2">
        <v>13</v>
      </c>
      <c r="S2" s="2">
        <v>15</v>
      </c>
      <c r="T2" s="2">
        <v>17</v>
      </c>
      <c r="U2" s="2">
        <v>19</v>
      </c>
      <c r="W2" s="8">
        <v>0</v>
      </c>
      <c r="X2" s="2">
        <v>3</v>
      </c>
      <c r="Y2" s="2">
        <v>5</v>
      </c>
      <c r="Z2" s="2">
        <v>7</v>
      </c>
      <c r="AA2" s="2">
        <v>9</v>
      </c>
      <c r="AB2" s="2">
        <v>11</v>
      </c>
      <c r="AC2" s="2">
        <v>13</v>
      </c>
      <c r="AD2" s="2">
        <v>15</v>
      </c>
      <c r="AE2" s="2">
        <v>17</v>
      </c>
      <c r="AF2" s="2">
        <v>19</v>
      </c>
      <c r="AH2" s="8">
        <v>0</v>
      </c>
      <c r="AI2" s="2">
        <v>3</v>
      </c>
      <c r="AJ2" s="2">
        <v>5</v>
      </c>
      <c r="AK2" s="2">
        <v>7</v>
      </c>
      <c r="AL2" s="2">
        <v>9</v>
      </c>
      <c r="AM2" s="2">
        <v>11</v>
      </c>
      <c r="AN2" s="2">
        <v>13</v>
      </c>
      <c r="AO2" s="2">
        <v>15</v>
      </c>
      <c r="AP2" s="2">
        <v>17</v>
      </c>
      <c r="AQ2" s="2">
        <v>19</v>
      </c>
    </row>
    <row r="3" spans="1:43" x14ac:dyDescent="0.3">
      <c r="A3" s="2" t="s">
        <v>26</v>
      </c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  <c r="H3" s="2" t="s">
        <v>26</v>
      </c>
      <c r="I3" s="2" t="s">
        <v>26</v>
      </c>
      <c r="J3" s="2" t="s">
        <v>26</v>
      </c>
      <c r="L3" s="2" t="s">
        <v>27</v>
      </c>
      <c r="M3" s="2" t="s">
        <v>27</v>
      </c>
      <c r="N3" s="2" t="s">
        <v>27</v>
      </c>
      <c r="O3" s="2" t="s">
        <v>27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27</v>
      </c>
      <c r="U3" s="2" t="s">
        <v>27</v>
      </c>
      <c r="W3" s="2" t="s">
        <v>28</v>
      </c>
      <c r="X3" s="2" t="s">
        <v>28</v>
      </c>
      <c r="Y3" s="2" t="s">
        <v>28</v>
      </c>
      <c r="Z3" s="2" t="s">
        <v>28</v>
      </c>
      <c r="AA3" s="2" t="s">
        <v>28</v>
      </c>
      <c r="AB3" s="2" t="s">
        <v>28</v>
      </c>
      <c r="AC3" s="2" t="s">
        <v>28</v>
      </c>
      <c r="AD3" s="2" t="s">
        <v>28</v>
      </c>
      <c r="AE3" s="2" t="s">
        <v>28</v>
      </c>
      <c r="AF3" s="2" t="s">
        <v>28</v>
      </c>
      <c r="AH3" s="2" t="s">
        <v>29</v>
      </c>
      <c r="AI3" s="2" t="s">
        <v>29</v>
      </c>
      <c r="AJ3" s="2" t="s">
        <v>29</v>
      </c>
      <c r="AK3" s="2" t="s">
        <v>29</v>
      </c>
      <c r="AL3" s="2" t="s">
        <v>29</v>
      </c>
      <c r="AM3" s="2" t="s">
        <v>29</v>
      </c>
      <c r="AN3" s="2" t="s">
        <v>29</v>
      </c>
      <c r="AO3" s="2" t="s">
        <v>29</v>
      </c>
      <c r="AP3" s="2" t="s">
        <v>29</v>
      </c>
      <c r="AQ3" s="2" t="s">
        <v>29</v>
      </c>
    </row>
    <row r="4" spans="1:43" x14ac:dyDescent="0.3">
      <c r="A4" s="2">
        <v>10</v>
      </c>
      <c r="B4" s="2">
        <v>10</v>
      </c>
      <c r="C4" s="2">
        <v>9</v>
      </c>
      <c r="D4" s="2">
        <v>9</v>
      </c>
      <c r="E4" s="2">
        <v>9</v>
      </c>
      <c r="F4" s="2">
        <v>9</v>
      </c>
      <c r="G4" s="2">
        <v>9</v>
      </c>
      <c r="H4" s="2">
        <v>8.5</v>
      </c>
      <c r="I4" s="2">
        <v>8.5</v>
      </c>
      <c r="J4" s="2">
        <v>8.5</v>
      </c>
      <c r="L4" s="2">
        <v>10</v>
      </c>
      <c r="M4" s="2">
        <v>10</v>
      </c>
      <c r="N4" s="2">
        <v>10</v>
      </c>
      <c r="O4" s="2">
        <v>10</v>
      </c>
      <c r="P4" s="2">
        <v>10</v>
      </c>
      <c r="Q4" s="2">
        <v>10</v>
      </c>
      <c r="R4" s="2">
        <v>10</v>
      </c>
      <c r="S4" s="2">
        <v>9</v>
      </c>
      <c r="T4" s="2">
        <v>9</v>
      </c>
      <c r="U4" s="2">
        <v>9</v>
      </c>
      <c r="W4" s="2">
        <v>10</v>
      </c>
      <c r="X4" s="2">
        <v>10</v>
      </c>
      <c r="Y4" s="2">
        <v>9</v>
      </c>
      <c r="Z4" s="2">
        <v>9</v>
      </c>
      <c r="AA4" s="2">
        <v>9</v>
      </c>
      <c r="AB4" s="2">
        <v>9</v>
      </c>
      <c r="AC4" s="2">
        <v>9</v>
      </c>
      <c r="AD4" s="2">
        <v>8.5</v>
      </c>
      <c r="AE4" s="2">
        <v>8.5</v>
      </c>
      <c r="AF4" s="2">
        <v>8.5</v>
      </c>
      <c r="AH4" s="2">
        <v>10</v>
      </c>
      <c r="AI4" s="2">
        <v>10</v>
      </c>
      <c r="AJ4" s="2">
        <v>10</v>
      </c>
      <c r="AK4" s="2">
        <v>10</v>
      </c>
      <c r="AL4" s="2">
        <v>10</v>
      </c>
      <c r="AM4" s="2">
        <v>10</v>
      </c>
      <c r="AN4" s="2">
        <v>10</v>
      </c>
      <c r="AO4" s="2">
        <v>9</v>
      </c>
      <c r="AP4" s="2">
        <v>9</v>
      </c>
      <c r="AQ4" s="2">
        <v>9</v>
      </c>
    </row>
    <row r="5" spans="1:43" x14ac:dyDescent="0.3">
      <c r="A5" s="2">
        <v>10</v>
      </c>
      <c r="B5" s="2">
        <v>10</v>
      </c>
      <c r="C5" s="2">
        <v>8.5</v>
      </c>
      <c r="D5" s="2">
        <v>8.5</v>
      </c>
      <c r="E5" s="2">
        <v>8.5</v>
      </c>
      <c r="F5" s="2">
        <v>8.5</v>
      </c>
      <c r="G5" s="2">
        <v>8.5</v>
      </c>
      <c r="H5" s="2">
        <v>8.5</v>
      </c>
      <c r="I5" s="2">
        <v>7.5</v>
      </c>
      <c r="J5" s="2">
        <v>7.5</v>
      </c>
      <c r="L5" s="2">
        <v>10</v>
      </c>
      <c r="M5" s="2">
        <v>10</v>
      </c>
      <c r="N5" s="2">
        <v>10</v>
      </c>
      <c r="O5" s="2">
        <v>10</v>
      </c>
      <c r="P5" s="2">
        <v>10</v>
      </c>
      <c r="Q5" s="2">
        <v>10</v>
      </c>
      <c r="R5" s="2">
        <v>9</v>
      </c>
      <c r="S5" s="2">
        <v>9</v>
      </c>
      <c r="T5" s="2">
        <v>9</v>
      </c>
      <c r="U5" s="2">
        <v>9</v>
      </c>
      <c r="W5" s="2">
        <v>10</v>
      </c>
      <c r="X5" s="2">
        <v>10</v>
      </c>
      <c r="Y5" s="2">
        <v>10</v>
      </c>
      <c r="Z5" s="2">
        <v>10</v>
      </c>
      <c r="AA5" s="2">
        <v>10</v>
      </c>
      <c r="AB5" s="2">
        <v>10</v>
      </c>
      <c r="AC5" s="2">
        <v>9</v>
      </c>
      <c r="AD5" s="2">
        <v>8</v>
      </c>
      <c r="AE5" s="2">
        <v>8</v>
      </c>
      <c r="AF5" s="2">
        <v>8</v>
      </c>
      <c r="AH5" s="2">
        <v>10</v>
      </c>
      <c r="AI5" s="2">
        <v>10</v>
      </c>
      <c r="AJ5" s="2">
        <v>10</v>
      </c>
      <c r="AK5" s="2">
        <v>10</v>
      </c>
      <c r="AL5" s="2">
        <v>10</v>
      </c>
      <c r="AM5" s="2">
        <v>10</v>
      </c>
      <c r="AN5" s="2">
        <v>10</v>
      </c>
      <c r="AO5" s="2">
        <v>9</v>
      </c>
      <c r="AP5" s="2">
        <v>9</v>
      </c>
      <c r="AQ5" s="2">
        <v>9</v>
      </c>
    </row>
    <row r="6" spans="1:43" x14ac:dyDescent="0.3">
      <c r="A6" s="2">
        <v>10</v>
      </c>
      <c r="B6" s="2">
        <v>10</v>
      </c>
      <c r="C6" s="2">
        <v>8.5</v>
      </c>
      <c r="D6" s="2">
        <v>8.5</v>
      </c>
      <c r="E6" s="2">
        <v>8.5</v>
      </c>
      <c r="F6" s="2">
        <v>8.5</v>
      </c>
      <c r="G6" s="2">
        <v>8.5</v>
      </c>
      <c r="H6" s="2">
        <v>7.5</v>
      </c>
      <c r="I6" s="2">
        <v>7.5</v>
      </c>
      <c r="J6" s="2">
        <v>7.5</v>
      </c>
      <c r="L6" s="2">
        <v>10</v>
      </c>
      <c r="M6" s="2">
        <v>10</v>
      </c>
      <c r="N6" s="2">
        <v>10</v>
      </c>
      <c r="O6" s="2">
        <v>10</v>
      </c>
      <c r="P6" s="2">
        <v>10</v>
      </c>
      <c r="Q6" s="2">
        <v>10</v>
      </c>
      <c r="R6" s="2">
        <v>9</v>
      </c>
      <c r="S6" s="2">
        <v>9</v>
      </c>
      <c r="T6" s="2">
        <v>9</v>
      </c>
      <c r="U6" s="2">
        <v>9</v>
      </c>
      <c r="W6" s="2">
        <v>10</v>
      </c>
      <c r="X6" s="2">
        <v>10</v>
      </c>
      <c r="Y6" s="2">
        <v>9</v>
      </c>
      <c r="Z6" s="2">
        <v>9</v>
      </c>
      <c r="AA6" s="2">
        <v>9</v>
      </c>
      <c r="AB6" s="2">
        <v>9</v>
      </c>
      <c r="AC6" s="2">
        <v>9</v>
      </c>
      <c r="AD6" s="2">
        <v>8.5</v>
      </c>
      <c r="AE6" s="2">
        <v>8.5</v>
      </c>
      <c r="AF6" s="2">
        <v>8.5</v>
      </c>
      <c r="AH6" s="2">
        <v>10</v>
      </c>
      <c r="AI6" s="2">
        <v>10</v>
      </c>
      <c r="AJ6" s="2">
        <v>10</v>
      </c>
      <c r="AK6" s="2">
        <v>10</v>
      </c>
      <c r="AL6" s="2">
        <v>10</v>
      </c>
      <c r="AM6" s="2">
        <v>10</v>
      </c>
      <c r="AN6" s="2">
        <v>10</v>
      </c>
      <c r="AO6" s="2">
        <v>9</v>
      </c>
      <c r="AP6" s="2">
        <v>9</v>
      </c>
      <c r="AQ6" s="2">
        <v>9</v>
      </c>
    </row>
    <row r="7" spans="1:43" x14ac:dyDescent="0.3">
      <c r="A7" s="2">
        <v>7.5</v>
      </c>
      <c r="B7" s="2">
        <v>10</v>
      </c>
      <c r="C7" s="2">
        <v>10</v>
      </c>
      <c r="D7" s="2">
        <v>10</v>
      </c>
      <c r="E7" s="2">
        <v>10</v>
      </c>
      <c r="F7" s="2">
        <v>10</v>
      </c>
      <c r="G7" s="2">
        <v>7.5</v>
      </c>
      <c r="H7" s="2">
        <v>7.5</v>
      </c>
      <c r="I7" s="2">
        <v>7.5</v>
      </c>
      <c r="J7" s="2">
        <v>7.5</v>
      </c>
      <c r="L7" s="2">
        <v>9</v>
      </c>
      <c r="M7" s="2">
        <v>10</v>
      </c>
      <c r="N7" s="2">
        <v>9</v>
      </c>
      <c r="O7" s="2">
        <v>9</v>
      </c>
      <c r="P7" s="2">
        <v>10</v>
      </c>
      <c r="Q7" s="2">
        <v>10</v>
      </c>
      <c r="R7" s="2">
        <v>9</v>
      </c>
      <c r="S7" s="2">
        <v>9</v>
      </c>
      <c r="T7" s="2">
        <v>9</v>
      </c>
      <c r="U7" s="2">
        <v>9</v>
      </c>
      <c r="W7" s="2">
        <v>7.5</v>
      </c>
      <c r="X7" s="2">
        <v>8.5</v>
      </c>
      <c r="Y7" s="2">
        <v>10</v>
      </c>
      <c r="Z7" s="2">
        <v>10</v>
      </c>
      <c r="AA7" s="2">
        <v>9</v>
      </c>
      <c r="AB7" s="2">
        <v>9</v>
      </c>
      <c r="AC7" s="2">
        <v>7</v>
      </c>
      <c r="AD7" s="2">
        <v>7</v>
      </c>
      <c r="AE7" s="2">
        <v>7</v>
      </c>
      <c r="AF7" s="2">
        <v>7</v>
      </c>
      <c r="AH7" s="2">
        <v>9</v>
      </c>
      <c r="AI7" s="2">
        <v>10</v>
      </c>
      <c r="AJ7" s="2">
        <v>9</v>
      </c>
      <c r="AK7" s="2">
        <v>9</v>
      </c>
      <c r="AL7" s="2">
        <v>10</v>
      </c>
      <c r="AM7" s="2">
        <v>10</v>
      </c>
      <c r="AN7" s="2">
        <v>9</v>
      </c>
      <c r="AO7" s="2">
        <v>9</v>
      </c>
      <c r="AP7" s="2">
        <v>9</v>
      </c>
      <c r="AQ7" s="2">
        <v>9</v>
      </c>
    </row>
    <row r="8" spans="1:43" x14ac:dyDescent="0.3">
      <c r="A8" s="2">
        <v>7</v>
      </c>
      <c r="B8" s="2">
        <v>8.5</v>
      </c>
      <c r="C8" s="2">
        <v>8.5</v>
      </c>
      <c r="D8" s="2">
        <v>8.5</v>
      </c>
      <c r="E8" s="2">
        <v>8</v>
      </c>
      <c r="F8" s="2">
        <v>8</v>
      </c>
      <c r="G8" s="2">
        <v>8</v>
      </c>
      <c r="H8" s="2">
        <v>8</v>
      </c>
      <c r="I8" s="2">
        <v>8</v>
      </c>
      <c r="J8" s="2">
        <v>7</v>
      </c>
      <c r="L8" s="2">
        <v>9</v>
      </c>
      <c r="M8" s="2">
        <v>10</v>
      </c>
      <c r="N8" s="2">
        <v>9</v>
      </c>
      <c r="O8" s="2">
        <v>9</v>
      </c>
      <c r="P8" s="2">
        <v>10</v>
      </c>
      <c r="Q8" s="2">
        <v>10</v>
      </c>
      <c r="R8" s="2">
        <v>9</v>
      </c>
      <c r="S8" s="2">
        <v>9</v>
      </c>
      <c r="T8" s="2">
        <v>9</v>
      </c>
      <c r="U8" s="2">
        <v>9</v>
      </c>
      <c r="W8" s="2">
        <v>7.5</v>
      </c>
      <c r="X8" s="2">
        <v>9</v>
      </c>
      <c r="Y8" s="2">
        <v>10</v>
      </c>
      <c r="Z8" s="2">
        <v>9</v>
      </c>
      <c r="AA8" s="2">
        <v>9</v>
      </c>
      <c r="AB8" s="2">
        <v>9</v>
      </c>
      <c r="AC8" s="2">
        <v>8</v>
      </c>
      <c r="AD8" s="2">
        <v>8</v>
      </c>
      <c r="AE8" s="2">
        <v>8</v>
      </c>
      <c r="AF8" s="2">
        <v>7.5</v>
      </c>
      <c r="AH8" s="2">
        <v>9</v>
      </c>
      <c r="AI8" s="2">
        <v>10</v>
      </c>
      <c r="AJ8" s="2">
        <v>9</v>
      </c>
      <c r="AK8" s="2">
        <v>9</v>
      </c>
      <c r="AL8" s="2">
        <v>10</v>
      </c>
      <c r="AM8" s="2">
        <v>10</v>
      </c>
      <c r="AN8" s="2">
        <v>9</v>
      </c>
      <c r="AO8" s="2">
        <v>9</v>
      </c>
      <c r="AP8" s="2">
        <v>9</v>
      </c>
      <c r="AQ8" s="2">
        <v>9</v>
      </c>
    </row>
    <row r="9" spans="1:43" x14ac:dyDescent="0.3">
      <c r="A9" s="2">
        <v>7.5</v>
      </c>
      <c r="B9" s="2">
        <v>9</v>
      </c>
      <c r="C9" s="2">
        <v>9</v>
      </c>
      <c r="D9" s="2">
        <v>9</v>
      </c>
      <c r="E9" s="2">
        <v>8</v>
      </c>
      <c r="F9" s="2">
        <v>8</v>
      </c>
      <c r="G9" s="2">
        <v>8</v>
      </c>
      <c r="H9" s="2">
        <v>7.5</v>
      </c>
      <c r="I9" s="2">
        <v>7.5</v>
      </c>
      <c r="J9" s="2">
        <v>7.5</v>
      </c>
      <c r="L9" s="2">
        <v>9</v>
      </c>
      <c r="M9" s="2">
        <v>10</v>
      </c>
      <c r="N9" s="2">
        <v>9</v>
      </c>
      <c r="O9" s="2">
        <v>9</v>
      </c>
      <c r="P9" s="2">
        <v>10</v>
      </c>
      <c r="Q9" s="2">
        <v>10</v>
      </c>
      <c r="R9" s="2">
        <v>9</v>
      </c>
      <c r="S9" s="2">
        <v>9</v>
      </c>
      <c r="T9" s="2">
        <v>9</v>
      </c>
      <c r="U9" s="2">
        <v>9</v>
      </c>
      <c r="W9" s="2">
        <v>7</v>
      </c>
      <c r="X9" s="2">
        <v>8.5</v>
      </c>
      <c r="Y9" s="2">
        <v>10</v>
      </c>
      <c r="Z9" s="2">
        <v>10</v>
      </c>
      <c r="AA9" s="2">
        <v>10</v>
      </c>
      <c r="AB9" s="2">
        <v>10</v>
      </c>
      <c r="AC9" s="2">
        <v>7.5</v>
      </c>
      <c r="AD9" s="2">
        <v>7.5</v>
      </c>
      <c r="AE9" s="2">
        <v>7.5</v>
      </c>
      <c r="AF9" s="2">
        <v>7</v>
      </c>
      <c r="AH9" s="2">
        <v>9</v>
      </c>
      <c r="AI9" s="2">
        <v>10</v>
      </c>
      <c r="AJ9" s="2">
        <v>9</v>
      </c>
      <c r="AK9" s="2">
        <v>9</v>
      </c>
      <c r="AL9" s="2">
        <v>10</v>
      </c>
      <c r="AM9" s="2">
        <v>10</v>
      </c>
      <c r="AN9" s="2">
        <v>8</v>
      </c>
      <c r="AO9" s="2">
        <v>8</v>
      </c>
      <c r="AP9" s="2">
        <v>8</v>
      </c>
      <c r="AQ9" s="2">
        <v>8</v>
      </c>
    </row>
    <row r="10" spans="1:43" x14ac:dyDescent="0.3">
      <c r="A10" s="2">
        <v>7</v>
      </c>
      <c r="B10" s="3">
        <v>9</v>
      </c>
      <c r="C10" s="3">
        <v>9</v>
      </c>
      <c r="D10" s="3">
        <v>9</v>
      </c>
      <c r="E10" s="3">
        <v>7.5</v>
      </c>
      <c r="F10" s="3">
        <v>7.5</v>
      </c>
      <c r="G10" s="3">
        <v>6</v>
      </c>
      <c r="H10" s="3">
        <v>6</v>
      </c>
      <c r="I10" s="3">
        <v>6</v>
      </c>
      <c r="J10" s="3">
        <v>6</v>
      </c>
      <c r="L10" s="2">
        <v>9</v>
      </c>
      <c r="M10" s="2">
        <v>10</v>
      </c>
      <c r="N10" s="2">
        <v>9</v>
      </c>
      <c r="O10" s="2">
        <v>9</v>
      </c>
      <c r="P10" s="2">
        <v>10</v>
      </c>
      <c r="Q10" s="2">
        <v>10</v>
      </c>
      <c r="R10" s="2">
        <v>8</v>
      </c>
      <c r="S10" s="2">
        <v>8</v>
      </c>
      <c r="T10" s="2">
        <v>8</v>
      </c>
      <c r="U10" s="2">
        <v>8</v>
      </c>
      <c r="W10" s="2">
        <v>7</v>
      </c>
      <c r="X10" s="3">
        <v>10</v>
      </c>
      <c r="Y10" s="3">
        <v>10</v>
      </c>
      <c r="Z10" s="3">
        <v>10</v>
      </c>
      <c r="AA10" s="3">
        <v>9</v>
      </c>
      <c r="AB10" s="3">
        <v>9</v>
      </c>
      <c r="AC10" s="3">
        <v>5</v>
      </c>
      <c r="AD10" s="3">
        <v>5</v>
      </c>
      <c r="AE10" s="3">
        <v>5</v>
      </c>
      <c r="AF10" s="3">
        <v>5</v>
      </c>
      <c r="AH10" s="2">
        <v>9</v>
      </c>
      <c r="AI10" s="2">
        <v>10</v>
      </c>
      <c r="AJ10" s="2">
        <v>9</v>
      </c>
      <c r="AK10" s="2">
        <v>9</v>
      </c>
      <c r="AL10" s="2">
        <v>10</v>
      </c>
      <c r="AM10" s="2">
        <v>10</v>
      </c>
      <c r="AN10" s="2">
        <v>8</v>
      </c>
      <c r="AO10" s="2">
        <v>8</v>
      </c>
      <c r="AP10" s="2">
        <v>8</v>
      </c>
      <c r="AQ10" s="2">
        <v>8</v>
      </c>
    </row>
    <row r="11" spans="1:43" x14ac:dyDescent="0.3">
      <c r="A11" s="2">
        <v>7</v>
      </c>
      <c r="B11" s="2">
        <v>10</v>
      </c>
      <c r="C11" s="2">
        <v>10</v>
      </c>
      <c r="D11" s="2">
        <v>10</v>
      </c>
      <c r="E11" s="2">
        <v>8.5</v>
      </c>
      <c r="F11" s="2">
        <v>8.5</v>
      </c>
      <c r="G11" s="2">
        <v>7.5</v>
      </c>
      <c r="H11" s="2">
        <v>5</v>
      </c>
      <c r="I11" s="2">
        <v>5</v>
      </c>
      <c r="J11" s="2">
        <v>5</v>
      </c>
      <c r="L11" s="2">
        <v>9</v>
      </c>
      <c r="M11" s="2">
        <v>10</v>
      </c>
      <c r="N11" s="2">
        <v>9</v>
      </c>
      <c r="O11" s="2">
        <v>9</v>
      </c>
      <c r="P11" s="2">
        <v>10</v>
      </c>
      <c r="Q11" s="2">
        <v>10</v>
      </c>
      <c r="R11" s="2">
        <v>9</v>
      </c>
      <c r="S11" s="2">
        <v>9</v>
      </c>
      <c r="T11" s="2">
        <v>9</v>
      </c>
      <c r="U11" s="2">
        <v>9</v>
      </c>
      <c r="W11" s="2">
        <v>7</v>
      </c>
      <c r="X11" s="2">
        <v>10</v>
      </c>
      <c r="Y11" s="2">
        <v>10</v>
      </c>
      <c r="Z11" s="2">
        <v>10</v>
      </c>
      <c r="AA11" s="2">
        <v>8.5</v>
      </c>
      <c r="AB11" s="2">
        <v>8.5</v>
      </c>
      <c r="AC11" s="2">
        <v>7.5</v>
      </c>
      <c r="AD11" s="2">
        <v>5.5</v>
      </c>
      <c r="AE11" s="2">
        <v>5.5</v>
      </c>
      <c r="AF11" s="2">
        <v>5.5</v>
      </c>
      <c r="AH11" s="2">
        <v>9</v>
      </c>
      <c r="AI11" s="2">
        <v>10</v>
      </c>
      <c r="AJ11" s="2">
        <v>9</v>
      </c>
      <c r="AK11" s="2">
        <v>9</v>
      </c>
      <c r="AL11" s="2">
        <v>10</v>
      </c>
      <c r="AM11" s="2">
        <v>10</v>
      </c>
      <c r="AN11" s="2">
        <v>8.5</v>
      </c>
      <c r="AO11" s="2">
        <v>8.5</v>
      </c>
      <c r="AP11" s="2">
        <v>8.5</v>
      </c>
      <c r="AQ11" s="2">
        <v>8.5</v>
      </c>
    </row>
    <row r="12" spans="1:43" x14ac:dyDescent="0.3">
      <c r="A12" s="2">
        <v>7.5</v>
      </c>
      <c r="B12" s="2">
        <v>10</v>
      </c>
      <c r="C12" s="2">
        <v>10</v>
      </c>
      <c r="D12" s="2">
        <v>10</v>
      </c>
      <c r="E12" s="2">
        <v>10</v>
      </c>
      <c r="F12" s="2">
        <v>10</v>
      </c>
      <c r="G12" s="2">
        <v>8</v>
      </c>
      <c r="H12" s="2">
        <v>5</v>
      </c>
      <c r="I12" s="2">
        <v>5</v>
      </c>
      <c r="J12" s="2">
        <v>5</v>
      </c>
      <c r="L12" s="2">
        <v>9</v>
      </c>
      <c r="M12" s="2">
        <v>10</v>
      </c>
      <c r="N12" s="2">
        <v>9</v>
      </c>
      <c r="O12" s="2">
        <v>9</v>
      </c>
      <c r="P12" s="2">
        <v>10</v>
      </c>
      <c r="Q12" s="2">
        <v>10</v>
      </c>
      <c r="R12" s="2">
        <v>9</v>
      </c>
      <c r="S12" s="2">
        <v>9</v>
      </c>
      <c r="T12" s="2">
        <v>9</v>
      </c>
      <c r="U12" s="2">
        <v>9</v>
      </c>
      <c r="W12" s="2">
        <v>7.5</v>
      </c>
      <c r="X12" s="2">
        <v>10</v>
      </c>
      <c r="Y12" s="2">
        <v>10</v>
      </c>
      <c r="Z12" s="2">
        <v>10</v>
      </c>
      <c r="AA12" s="2">
        <v>9</v>
      </c>
      <c r="AB12" s="2">
        <v>9</v>
      </c>
      <c r="AC12" s="2">
        <v>7</v>
      </c>
      <c r="AD12" s="2">
        <v>5</v>
      </c>
      <c r="AE12" s="2">
        <v>5</v>
      </c>
      <c r="AF12" s="2">
        <v>5</v>
      </c>
      <c r="AH12" s="2">
        <v>9</v>
      </c>
      <c r="AI12" s="2">
        <v>10</v>
      </c>
      <c r="AJ12" s="2">
        <v>9</v>
      </c>
      <c r="AK12" s="2">
        <v>9</v>
      </c>
      <c r="AL12" s="2">
        <v>10</v>
      </c>
      <c r="AM12" s="2">
        <v>10</v>
      </c>
      <c r="AN12" s="2">
        <v>8.5</v>
      </c>
      <c r="AO12" s="2">
        <v>8.5</v>
      </c>
      <c r="AP12" s="2">
        <v>8.5</v>
      </c>
      <c r="AQ12" s="2">
        <v>8.5</v>
      </c>
    </row>
    <row r="13" spans="1:43" x14ac:dyDescent="0.3">
      <c r="A13" s="2">
        <v>7</v>
      </c>
      <c r="B13" s="2">
        <v>6.5</v>
      </c>
      <c r="C13" s="2">
        <v>6.5</v>
      </c>
      <c r="D13" s="2">
        <v>6.5</v>
      </c>
      <c r="E13" s="2">
        <v>6.5</v>
      </c>
      <c r="F13" s="2">
        <v>6.5</v>
      </c>
      <c r="G13" s="2">
        <v>6</v>
      </c>
      <c r="H13" s="2">
        <v>5</v>
      </c>
      <c r="I13" s="2">
        <v>5</v>
      </c>
      <c r="J13" s="2">
        <v>5</v>
      </c>
      <c r="L13" s="2">
        <v>9</v>
      </c>
      <c r="M13" s="2">
        <v>9</v>
      </c>
      <c r="N13" s="2">
        <v>9</v>
      </c>
      <c r="O13" s="2">
        <v>9</v>
      </c>
      <c r="P13" s="2">
        <v>8</v>
      </c>
      <c r="Q13" s="2">
        <v>6.5</v>
      </c>
      <c r="R13" s="2">
        <v>6.5</v>
      </c>
      <c r="S13" s="2">
        <v>6.5</v>
      </c>
      <c r="T13" s="2">
        <v>6.5</v>
      </c>
      <c r="U13" s="2">
        <v>6.5</v>
      </c>
      <c r="W13" s="2">
        <v>7</v>
      </c>
      <c r="X13" s="2">
        <v>6.5</v>
      </c>
      <c r="Y13" s="2">
        <v>6.5</v>
      </c>
      <c r="Z13" s="2">
        <v>6.5</v>
      </c>
      <c r="AA13" s="2">
        <v>6.5</v>
      </c>
      <c r="AB13" s="2">
        <v>6.5</v>
      </c>
      <c r="AC13" s="2">
        <v>6</v>
      </c>
      <c r="AD13" s="2">
        <v>5</v>
      </c>
      <c r="AE13" s="2">
        <v>5</v>
      </c>
      <c r="AF13" s="2">
        <v>5</v>
      </c>
      <c r="AH13" s="2">
        <v>9</v>
      </c>
      <c r="AI13" s="2">
        <v>9</v>
      </c>
      <c r="AJ13" s="2">
        <v>9</v>
      </c>
      <c r="AK13" s="2">
        <v>9</v>
      </c>
      <c r="AL13" s="2">
        <v>7.5</v>
      </c>
      <c r="AM13" s="2">
        <v>7</v>
      </c>
      <c r="AN13" s="2">
        <v>6.5</v>
      </c>
      <c r="AO13" s="2">
        <v>6.5</v>
      </c>
      <c r="AP13" s="2">
        <v>6.5</v>
      </c>
      <c r="AQ13" s="2">
        <v>6.5</v>
      </c>
    </row>
    <row r="14" spans="1:43" x14ac:dyDescent="0.3">
      <c r="A14" s="2">
        <v>7</v>
      </c>
      <c r="B14" s="2">
        <v>6.5</v>
      </c>
      <c r="C14" s="2">
        <v>6.5</v>
      </c>
      <c r="D14" s="2">
        <v>6.5</v>
      </c>
      <c r="E14" s="2">
        <v>6.5</v>
      </c>
      <c r="F14" s="2">
        <v>6</v>
      </c>
      <c r="G14" s="2">
        <v>6</v>
      </c>
      <c r="H14" s="2">
        <v>5</v>
      </c>
      <c r="I14" s="2">
        <v>5</v>
      </c>
      <c r="J14" s="2">
        <v>5</v>
      </c>
      <c r="L14" s="2">
        <v>9</v>
      </c>
      <c r="M14" s="2">
        <v>9</v>
      </c>
      <c r="N14" s="2">
        <v>9</v>
      </c>
      <c r="O14" s="2">
        <v>9</v>
      </c>
      <c r="P14" s="2">
        <v>7.5</v>
      </c>
      <c r="Q14" s="2">
        <v>6.5</v>
      </c>
      <c r="R14" s="2">
        <v>6.5</v>
      </c>
      <c r="S14" s="2">
        <v>6.5</v>
      </c>
      <c r="T14" s="2">
        <v>6.5</v>
      </c>
      <c r="U14" s="2">
        <v>6.5</v>
      </c>
      <c r="W14" s="2">
        <v>7</v>
      </c>
      <c r="X14" s="2">
        <v>6.5</v>
      </c>
      <c r="Y14" s="2">
        <v>6.5</v>
      </c>
      <c r="Z14" s="2">
        <v>6.5</v>
      </c>
      <c r="AA14" s="2">
        <v>6.5</v>
      </c>
      <c r="AB14" s="2">
        <v>6.5</v>
      </c>
      <c r="AC14" s="2">
        <v>5</v>
      </c>
      <c r="AD14" s="2">
        <v>5</v>
      </c>
      <c r="AE14" s="2">
        <v>5</v>
      </c>
      <c r="AF14" s="2">
        <v>5</v>
      </c>
      <c r="AH14" s="2">
        <v>9</v>
      </c>
      <c r="AI14" s="2">
        <v>9</v>
      </c>
      <c r="AJ14" s="2">
        <v>9</v>
      </c>
      <c r="AK14" s="2">
        <v>9</v>
      </c>
      <c r="AL14" s="2">
        <v>8</v>
      </c>
      <c r="AM14" s="2">
        <v>7</v>
      </c>
      <c r="AN14" s="2">
        <v>6.5</v>
      </c>
      <c r="AO14" s="2">
        <v>6.5</v>
      </c>
      <c r="AP14" s="2">
        <v>6.5</v>
      </c>
      <c r="AQ14" s="2">
        <v>6.5</v>
      </c>
    </row>
    <row r="15" spans="1:43" x14ac:dyDescent="0.3">
      <c r="A15" s="2">
        <v>7.5</v>
      </c>
      <c r="B15" s="2">
        <v>6.5</v>
      </c>
      <c r="C15" s="2">
        <v>6.5</v>
      </c>
      <c r="D15" s="2">
        <v>6.5</v>
      </c>
      <c r="E15" s="2">
        <v>6.5</v>
      </c>
      <c r="F15" s="2">
        <v>6.5</v>
      </c>
      <c r="G15" s="2">
        <v>6</v>
      </c>
      <c r="H15" s="2">
        <v>5</v>
      </c>
      <c r="I15" s="2">
        <v>5</v>
      </c>
      <c r="J15" s="2">
        <v>5</v>
      </c>
      <c r="L15" s="2">
        <v>9</v>
      </c>
      <c r="M15" s="2">
        <v>9</v>
      </c>
      <c r="N15" s="2">
        <v>9</v>
      </c>
      <c r="O15" s="2">
        <v>9</v>
      </c>
      <c r="P15" s="2">
        <v>7.5</v>
      </c>
      <c r="Q15" s="2">
        <v>7</v>
      </c>
      <c r="R15" s="2">
        <v>6.5</v>
      </c>
      <c r="S15" s="2">
        <v>6.5</v>
      </c>
      <c r="T15" s="2">
        <v>6.5</v>
      </c>
      <c r="U15" s="2">
        <v>6.5</v>
      </c>
      <c r="W15" s="2">
        <v>6.5</v>
      </c>
      <c r="X15" s="2">
        <v>6.5</v>
      </c>
      <c r="Y15" s="2">
        <v>6.5</v>
      </c>
      <c r="Z15" s="2">
        <v>6.5</v>
      </c>
      <c r="AA15" s="2">
        <v>6</v>
      </c>
      <c r="AB15" s="2">
        <v>6</v>
      </c>
      <c r="AC15" s="2">
        <v>6</v>
      </c>
      <c r="AD15" s="2">
        <v>5</v>
      </c>
      <c r="AE15" s="2">
        <v>5</v>
      </c>
      <c r="AF15" s="2">
        <v>5</v>
      </c>
      <c r="AH15" s="2">
        <v>9</v>
      </c>
      <c r="AI15" s="2">
        <v>9</v>
      </c>
      <c r="AJ15" s="2">
        <v>9</v>
      </c>
      <c r="AK15" s="2">
        <v>9</v>
      </c>
      <c r="AL15" s="2">
        <v>8</v>
      </c>
      <c r="AM15" s="2">
        <v>6.5</v>
      </c>
      <c r="AN15" s="2">
        <v>6.5</v>
      </c>
      <c r="AO15" s="2">
        <v>6.5</v>
      </c>
      <c r="AP15" s="2">
        <v>6.5</v>
      </c>
      <c r="AQ15" s="2">
        <v>6.5</v>
      </c>
    </row>
    <row r="16" spans="1:43" x14ac:dyDescent="0.3">
      <c r="A16" s="2">
        <v>6.5</v>
      </c>
      <c r="B16" s="2">
        <v>6.5</v>
      </c>
      <c r="C16" s="2">
        <v>7.5</v>
      </c>
      <c r="D16" s="2">
        <v>7.5</v>
      </c>
      <c r="E16" s="2">
        <v>5.5</v>
      </c>
      <c r="F16" s="2">
        <v>5.5</v>
      </c>
      <c r="G16" s="2">
        <v>5.5</v>
      </c>
      <c r="H16" s="2">
        <v>5</v>
      </c>
      <c r="I16" s="2">
        <v>5</v>
      </c>
      <c r="J16" s="2">
        <v>5</v>
      </c>
      <c r="L16" s="2">
        <v>8.5</v>
      </c>
      <c r="M16" s="2">
        <v>8.5</v>
      </c>
      <c r="N16" s="2">
        <v>8.5</v>
      </c>
      <c r="O16" s="2">
        <v>8.5</v>
      </c>
      <c r="P16" s="2">
        <v>7.5</v>
      </c>
      <c r="Q16" s="2">
        <v>6</v>
      </c>
      <c r="R16" s="2">
        <v>6</v>
      </c>
      <c r="S16" s="2">
        <v>6</v>
      </c>
      <c r="T16" s="2">
        <v>6</v>
      </c>
      <c r="U16" s="2">
        <v>6</v>
      </c>
      <c r="W16" s="2">
        <v>6.5</v>
      </c>
      <c r="X16" s="2">
        <v>6.5</v>
      </c>
      <c r="Y16" s="2">
        <v>6.5</v>
      </c>
      <c r="Z16" s="2">
        <v>6.5</v>
      </c>
      <c r="AA16" s="2">
        <v>5.5</v>
      </c>
      <c r="AB16" s="2">
        <v>5.5</v>
      </c>
      <c r="AC16" s="2">
        <v>5.5</v>
      </c>
      <c r="AD16" s="2">
        <v>5</v>
      </c>
      <c r="AE16" s="2">
        <v>5</v>
      </c>
      <c r="AF16" s="2">
        <v>5</v>
      </c>
      <c r="AH16" s="2">
        <v>8.5</v>
      </c>
      <c r="AI16" s="2">
        <v>8.5</v>
      </c>
      <c r="AJ16" s="2">
        <v>8.5</v>
      </c>
      <c r="AK16" s="2">
        <v>8.5</v>
      </c>
      <c r="AL16" s="2">
        <v>7.5</v>
      </c>
      <c r="AM16" s="2">
        <v>6</v>
      </c>
      <c r="AN16" s="2">
        <v>6</v>
      </c>
      <c r="AO16" s="2">
        <v>6</v>
      </c>
      <c r="AP16" s="2">
        <v>6</v>
      </c>
      <c r="AQ16" s="2">
        <v>6</v>
      </c>
    </row>
    <row r="17" spans="1:43" x14ac:dyDescent="0.3">
      <c r="A17" s="2">
        <v>6.5</v>
      </c>
      <c r="B17" s="2">
        <v>6.5</v>
      </c>
      <c r="C17" s="2">
        <v>6.5</v>
      </c>
      <c r="D17" s="2">
        <v>6.5</v>
      </c>
      <c r="E17" s="2">
        <v>5.5</v>
      </c>
      <c r="F17" s="2">
        <v>5.5</v>
      </c>
      <c r="G17" s="2">
        <v>5.5</v>
      </c>
      <c r="H17" s="2">
        <v>5</v>
      </c>
      <c r="I17" s="2">
        <v>5</v>
      </c>
      <c r="J17" s="2">
        <v>5</v>
      </c>
      <c r="L17" s="2">
        <v>8.5</v>
      </c>
      <c r="M17" s="2">
        <v>8.5</v>
      </c>
      <c r="N17" s="2">
        <v>8.5</v>
      </c>
      <c r="O17" s="2">
        <v>8.5</v>
      </c>
      <c r="P17" s="2">
        <v>7.5</v>
      </c>
      <c r="Q17" s="2">
        <v>6.5</v>
      </c>
      <c r="R17" s="2">
        <v>6</v>
      </c>
      <c r="S17" s="2">
        <v>6</v>
      </c>
      <c r="T17" s="2">
        <v>6</v>
      </c>
      <c r="U17" s="2">
        <v>6</v>
      </c>
      <c r="W17" s="2">
        <v>7</v>
      </c>
      <c r="X17" s="2">
        <v>7</v>
      </c>
      <c r="Y17" s="2">
        <v>6</v>
      </c>
      <c r="Z17" s="2">
        <v>6</v>
      </c>
      <c r="AA17" s="2">
        <v>5.5</v>
      </c>
      <c r="AB17" s="2">
        <v>5.5</v>
      </c>
      <c r="AC17" s="2">
        <v>5.5</v>
      </c>
      <c r="AD17" s="2">
        <v>5</v>
      </c>
      <c r="AE17" s="2">
        <v>5</v>
      </c>
      <c r="AF17" s="2">
        <v>5</v>
      </c>
      <c r="AH17" s="2">
        <v>8.5</v>
      </c>
      <c r="AI17" s="2">
        <v>8.5</v>
      </c>
      <c r="AJ17" s="2">
        <v>8.5</v>
      </c>
      <c r="AK17" s="2">
        <v>8.5</v>
      </c>
      <c r="AL17" s="2">
        <v>8</v>
      </c>
      <c r="AM17" s="2">
        <v>6</v>
      </c>
      <c r="AN17" s="2">
        <v>6</v>
      </c>
      <c r="AO17" s="2">
        <v>6</v>
      </c>
      <c r="AP17" s="2">
        <v>6</v>
      </c>
      <c r="AQ17" s="2">
        <v>6</v>
      </c>
    </row>
    <row r="18" spans="1:43" x14ac:dyDescent="0.3">
      <c r="A18" s="2">
        <v>7</v>
      </c>
      <c r="B18" s="2">
        <v>7</v>
      </c>
      <c r="C18" s="2">
        <v>6.5</v>
      </c>
      <c r="D18" s="2">
        <v>6.5</v>
      </c>
      <c r="E18" s="2">
        <v>5</v>
      </c>
      <c r="F18" s="2">
        <v>5</v>
      </c>
      <c r="G18" s="2">
        <v>5</v>
      </c>
      <c r="H18" s="2">
        <v>5</v>
      </c>
      <c r="I18" s="2">
        <v>5</v>
      </c>
      <c r="J18" s="2">
        <v>5</v>
      </c>
      <c r="L18" s="2">
        <v>8.5</v>
      </c>
      <c r="M18" s="2">
        <v>8.5</v>
      </c>
      <c r="N18" s="2">
        <v>8.5</v>
      </c>
      <c r="O18" s="2">
        <v>8.5</v>
      </c>
      <c r="P18" s="2">
        <v>8</v>
      </c>
      <c r="Q18" s="2">
        <v>6.5</v>
      </c>
      <c r="R18" s="2">
        <v>6.5</v>
      </c>
      <c r="S18" s="2">
        <v>6.5</v>
      </c>
      <c r="T18" s="2">
        <v>6.5</v>
      </c>
      <c r="U18" s="2">
        <v>6.5</v>
      </c>
      <c r="W18" s="2">
        <v>6.5</v>
      </c>
      <c r="X18" s="2">
        <v>6.5</v>
      </c>
      <c r="Y18" s="2">
        <v>6.5</v>
      </c>
      <c r="Z18" s="2">
        <v>6.5</v>
      </c>
      <c r="AA18" s="2">
        <v>5.5</v>
      </c>
      <c r="AB18" s="2">
        <v>5.5</v>
      </c>
      <c r="AC18" s="2">
        <v>5.5</v>
      </c>
      <c r="AD18" s="2">
        <v>5.5</v>
      </c>
      <c r="AE18" s="2">
        <v>5.5</v>
      </c>
      <c r="AF18" s="2">
        <v>5.5</v>
      </c>
      <c r="AH18" s="2">
        <v>8.5</v>
      </c>
      <c r="AI18" s="2">
        <v>8.5</v>
      </c>
      <c r="AJ18" s="2">
        <v>8.5</v>
      </c>
      <c r="AK18" s="2">
        <v>8.5</v>
      </c>
      <c r="AL18" s="2">
        <v>7.5</v>
      </c>
      <c r="AM18" s="2">
        <v>6</v>
      </c>
      <c r="AN18" s="2">
        <v>6</v>
      </c>
      <c r="AO18" s="2">
        <v>6</v>
      </c>
      <c r="AP18" s="2">
        <v>6</v>
      </c>
      <c r="AQ18" s="2">
        <v>6</v>
      </c>
    </row>
    <row r="19" spans="1:43" x14ac:dyDescent="0.3">
      <c r="A19" s="2">
        <v>6.5</v>
      </c>
      <c r="B19" s="2">
        <v>6.5</v>
      </c>
      <c r="C19" s="2">
        <v>6</v>
      </c>
      <c r="D19" s="2">
        <v>6</v>
      </c>
      <c r="E19" s="2">
        <v>5</v>
      </c>
      <c r="F19" s="2">
        <v>5</v>
      </c>
      <c r="G19" s="2">
        <v>5</v>
      </c>
      <c r="H19" s="2">
        <v>5</v>
      </c>
      <c r="I19" s="2">
        <v>5</v>
      </c>
      <c r="J19" s="2">
        <v>5</v>
      </c>
      <c r="L19" s="2">
        <v>8.5</v>
      </c>
      <c r="M19" s="2">
        <v>8.5</v>
      </c>
      <c r="N19" s="2">
        <v>8.5</v>
      </c>
      <c r="O19" s="2">
        <v>8.5</v>
      </c>
      <c r="P19" s="2">
        <v>7.5</v>
      </c>
      <c r="Q19" s="2">
        <v>6.5</v>
      </c>
      <c r="R19" s="2">
        <v>6.5</v>
      </c>
      <c r="S19" s="2">
        <v>6.5</v>
      </c>
      <c r="T19" s="2">
        <v>6.5</v>
      </c>
      <c r="U19" s="2">
        <v>6.5</v>
      </c>
      <c r="W19" s="2">
        <v>6.5</v>
      </c>
      <c r="X19" s="2">
        <v>6.5</v>
      </c>
      <c r="Y19" s="2">
        <v>6.5</v>
      </c>
      <c r="Z19" s="2">
        <v>6.5</v>
      </c>
      <c r="AA19" s="2">
        <v>5</v>
      </c>
      <c r="AB19" s="2">
        <v>5</v>
      </c>
      <c r="AC19" s="2">
        <v>5</v>
      </c>
      <c r="AD19" s="2">
        <v>5</v>
      </c>
      <c r="AE19" s="2">
        <v>5</v>
      </c>
      <c r="AF19" s="2">
        <v>5</v>
      </c>
      <c r="AH19" s="2">
        <v>8.5</v>
      </c>
      <c r="AI19" s="2">
        <v>8.5</v>
      </c>
      <c r="AJ19" s="2">
        <v>8.5</v>
      </c>
      <c r="AK19" s="2">
        <v>8.5</v>
      </c>
      <c r="AL19" s="2">
        <v>7.5</v>
      </c>
      <c r="AM19" s="2">
        <v>6.5</v>
      </c>
      <c r="AN19" s="2">
        <v>6.5</v>
      </c>
      <c r="AO19" s="2">
        <v>6.5</v>
      </c>
      <c r="AP19" s="2">
        <v>6.5</v>
      </c>
      <c r="AQ19" s="2">
        <v>6.5</v>
      </c>
    </row>
    <row r="20" spans="1:43" x14ac:dyDescent="0.3">
      <c r="A20" s="2">
        <v>6.5</v>
      </c>
      <c r="B20" s="2">
        <v>6.5</v>
      </c>
      <c r="C20" s="2">
        <v>6</v>
      </c>
      <c r="D20" s="2">
        <v>6</v>
      </c>
      <c r="E20" s="2">
        <v>5</v>
      </c>
      <c r="F20" s="2">
        <v>5</v>
      </c>
      <c r="G20" s="2">
        <v>5</v>
      </c>
      <c r="H20" s="2">
        <v>5</v>
      </c>
      <c r="I20" s="2">
        <v>5</v>
      </c>
      <c r="J20" s="2">
        <v>5</v>
      </c>
      <c r="L20" s="2">
        <v>8.5</v>
      </c>
      <c r="M20" s="2">
        <v>8.5</v>
      </c>
      <c r="N20" s="2">
        <v>8.5</v>
      </c>
      <c r="O20" s="2">
        <v>8.5</v>
      </c>
      <c r="P20" s="2">
        <v>7.5</v>
      </c>
      <c r="Q20" s="2">
        <v>6</v>
      </c>
      <c r="R20" s="2">
        <v>6.5</v>
      </c>
      <c r="S20" s="2">
        <v>6.5</v>
      </c>
      <c r="T20" s="2">
        <v>6.5</v>
      </c>
      <c r="U20" s="2">
        <v>6.5</v>
      </c>
      <c r="W20" s="2">
        <v>7</v>
      </c>
      <c r="X20" s="2">
        <v>7</v>
      </c>
      <c r="Y20" s="2">
        <v>6</v>
      </c>
      <c r="Z20" s="2">
        <v>6</v>
      </c>
      <c r="AA20" s="2">
        <v>6</v>
      </c>
      <c r="AB20" s="2">
        <v>5</v>
      </c>
      <c r="AC20" s="2">
        <v>5</v>
      </c>
      <c r="AD20" s="2">
        <v>5</v>
      </c>
      <c r="AE20" s="2">
        <v>5</v>
      </c>
      <c r="AF20" s="2">
        <v>5</v>
      </c>
      <c r="AH20" s="2">
        <v>8.5</v>
      </c>
      <c r="AI20" s="2">
        <v>8.5</v>
      </c>
      <c r="AJ20" s="2">
        <v>8.5</v>
      </c>
      <c r="AK20" s="2">
        <v>8.5</v>
      </c>
      <c r="AL20" s="2">
        <v>8</v>
      </c>
      <c r="AM20" s="2">
        <v>6</v>
      </c>
      <c r="AN20" s="2">
        <v>6</v>
      </c>
      <c r="AO20" s="2">
        <v>6</v>
      </c>
      <c r="AP20" s="2">
        <v>6</v>
      </c>
      <c r="AQ20" s="2">
        <v>6</v>
      </c>
    </row>
    <row r="21" spans="1:43" x14ac:dyDescent="0.3">
      <c r="A21" s="2">
        <v>7</v>
      </c>
      <c r="B21" s="2">
        <v>7</v>
      </c>
      <c r="C21" s="2">
        <v>6</v>
      </c>
      <c r="D21" s="2">
        <v>6</v>
      </c>
      <c r="E21" s="2">
        <v>5</v>
      </c>
      <c r="F21" s="2">
        <v>5</v>
      </c>
      <c r="G21" s="2">
        <v>5</v>
      </c>
      <c r="H21" s="2">
        <v>5</v>
      </c>
      <c r="I21" s="2">
        <v>5</v>
      </c>
      <c r="J21" s="2">
        <v>5</v>
      </c>
      <c r="L21" s="2">
        <v>8.5</v>
      </c>
      <c r="M21" s="2">
        <v>8.5</v>
      </c>
      <c r="N21" s="2">
        <v>8.5</v>
      </c>
      <c r="O21" s="2">
        <v>8.5</v>
      </c>
      <c r="P21" s="2">
        <v>7.5</v>
      </c>
      <c r="Q21" s="2">
        <v>6</v>
      </c>
      <c r="R21" s="2">
        <v>6.5</v>
      </c>
      <c r="S21" s="2">
        <v>6.5</v>
      </c>
      <c r="T21" s="2">
        <v>6.5</v>
      </c>
      <c r="U21" s="2">
        <v>6.5</v>
      </c>
      <c r="W21" s="2">
        <v>6.5</v>
      </c>
      <c r="X21" s="2">
        <v>6.5</v>
      </c>
      <c r="Y21" s="2">
        <v>6.5</v>
      </c>
      <c r="Z21" s="2">
        <v>6.5</v>
      </c>
      <c r="AA21" s="2">
        <v>5</v>
      </c>
      <c r="AB21" s="2">
        <v>5</v>
      </c>
      <c r="AC21" s="2">
        <v>5</v>
      </c>
      <c r="AD21" s="2">
        <v>5</v>
      </c>
      <c r="AE21" s="2">
        <v>5</v>
      </c>
      <c r="AF21" s="2">
        <v>5</v>
      </c>
      <c r="AH21" s="2">
        <v>8.5</v>
      </c>
      <c r="AI21" s="2">
        <v>8.5</v>
      </c>
      <c r="AJ21" s="2">
        <v>8.5</v>
      </c>
      <c r="AK21" s="2">
        <v>8.5</v>
      </c>
      <c r="AL21" s="2">
        <v>7.5</v>
      </c>
      <c r="AM21" s="2">
        <v>5.5</v>
      </c>
      <c r="AN21" s="2">
        <v>5.5</v>
      </c>
      <c r="AO21" s="2">
        <v>5.5</v>
      </c>
      <c r="AP21" s="2">
        <v>5.5</v>
      </c>
      <c r="AQ21" s="2">
        <v>5.5</v>
      </c>
    </row>
    <row r="22" spans="1:43" x14ac:dyDescent="0.3">
      <c r="A22" s="2">
        <v>6.5</v>
      </c>
      <c r="B22" s="2">
        <v>6.5</v>
      </c>
      <c r="C22" s="2">
        <v>6.5</v>
      </c>
      <c r="D22" s="2">
        <v>6.5</v>
      </c>
      <c r="E22" s="2">
        <v>6</v>
      </c>
      <c r="F22" s="2">
        <v>5.5</v>
      </c>
      <c r="G22" s="2">
        <v>5.5</v>
      </c>
      <c r="H22" s="2">
        <v>5.5</v>
      </c>
      <c r="I22" s="2">
        <v>5.5</v>
      </c>
      <c r="J22" s="2">
        <v>5.5</v>
      </c>
      <c r="L22" s="2">
        <v>8.5</v>
      </c>
      <c r="M22" s="2">
        <v>8.5</v>
      </c>
      <c r="N22" s="2">
        <v>8.5</v>
      </c>
      <c r="O22" s="2">
        <v>8.5</v>
      </c>
      <c r="P22" s="2">
        <v>8</v>
      </c>
      <c r="Q22" s="2">
        <v>6</v>
      </c>
      <c r="R22" s="2">
        <v>6</v>
      </c>
      <c r="S22" s="2">
        <v>6</v>
      </c>
      <c r="T22" s="2">
        <v>6</v>
      </c>
      <c r="U22" s="2">
        <v>6</v>
      </c>
      <c r="W22" s="2">
        <v>6.5</v>
      </c>
      <c r="X22" s="2">
        <v>6.5</v>
      </c>
      <c r="Y22" s="2">
        <v>6.5</v>
      </c>
      <c r="Z22" s="2">
        <v>6.5</v>
      </c>
      <c r="AA22" s="2">
        <v>5</v>
      </c>
      <c r="AB22" s="2">
        <v>5</v>
      </c>
      <c r="AC22" s="2">
        <v>5</v>
      </c>
      <c r="AD22" s="2">
        <v>5</v>
      </c>
      <c r="AE22" s="2">
        <v>5</v>
      </c>
      <c r="AF22" s="2">
        <v>5</v>
      </c>
      <c r="AH22" s="2">
        <v>8.5</v>
      </c>
      <c r="AI22" s="2">
        <v>8.5</v>
      </c>
      <c r="AJ22" s="2">
        <v>8.5</v>
      </c>
      <c r="AK22" s="2">
        <v>8.5</v>
      </c>
      <c r="AL22" s="2">
        <v>7.5</v>
      </c>
      <c r="AM22" s="2">
        <v>5.5</v>
      </c>
      <c r="AN22" s="2">
        <v>6</v>
      </c>
      <c r="AO22" s="2">
        <v>6</v>
      </c>
      <c r="AP22" s="2">
        <v>6</v>
      </c>
      <c r="AQ22" s="2">
        <v>6</v>
      </c>
    </row>
    <row r="23" spans="1:43" x14ac:dyDescent="0.3">
      <c r="A23" s="2">
        <v>7</v>
      </c>
      <c r="B23" s="2">
        <v>7</v>
      </c>
      <c r="C23" s="2">
        <v>6.5</v>
      </c>
      <c r="D23" s="2">
        <v>6.5</v>
      </c>
      <c r="E23" s="2">
        <v>5</v>
      </c>
      <c r="F23" s="2">
        <v>5</v>
      </c>
      <c r="G23" s="2">
        <v>5</v>
      </c>
      <c r="H23" s="2">
        <v>5</v>
      </c>
      <c r="I23" s="2">
        <v>5</v>
      </c>
      <c r="J23" s="2">
        <v>5</v>
      </c>
      <c r="L23" s="2">
        <v>8.5</v>
      </c>
      <c r="M23" s="2">
        <v>8.5</v>
      </c>
      <c r="N23" s="2">
        <v>8.5</v>
      </c>
      <c r="O23" s="2">
        <v>8.5</v>
      </c>
      <c r="P23" s="2">
        <v>7.5</v>
      </c>
      <c r="Q23" s="2">
        <v>5.5</v>
      </c>
      <c r="R23" s="2">
        <v>5.5</v>
      </c>
      <c r="S23" s="2">
        <v>5.5</v>
      </c>
      <c r="T23" s="2">
        <v>5.5</v>
      </c>
      <c r="U23" s="2">
        <v>5.5</v>
      </c>
      <c r="W23" s="2">
        <v>6.5</v>
      </c>
      <c r="X23" s="2">
        <v>6.5</v>
      </c>
      <c r="Y23" s="2">
        <v>6</v>
      </c>
      <c r="Z23" s="2">
        <v>6</v>
      </c>
      <c r="AA23" s="2">
        <v>5</v>
      </c>
      <c r="AB23" s="2">
        <v>5</v>
      </c>
      <c r="AC23" s="2">
        <v>5</v>
      </c>
      <c r="AD23" s="2">
        <v>5</v>
      </c>
      <c r="AE23" s="2">
        <v>5</v>
      </c>
      <c r="AF23" s="2">
        <v>5</v>
      </c>
      <c r="AH23" s="2">
        <v>8.5</v>
      </c>
      <c r="AI23" s="2">
        <v>8.5</v>
      </c>
      <c r="AJ23" s="2">
        <v>8.5</v>
      </c>
      <c r="AK23" s="2">
        <v>8.5</v>
      </c>
      <c r="AL23" s="2">
        <v>8</v>
      </c>
      <c r="AM23" s="2">
        <v>5.5</v>
      </c>
      <c r="AN23" s="2">
        <v>5.5</v>
      </c>
      <c r="AO23" s="2">
        <v>5.5</v>
      </c>
      <c r="AP23" s="2">
        <v>5.5</v>
      </c>
      <c r="AQ23" s="2">
        <v>5.5</v>
      </c>
    </row>
    <row r="24" spans="1:43" x14ac:dyDescent="0.3">
      <c r="A24" s="2">
        <v>6.5</v>
      </c>
      <c r="B24" s="2">
        <v>6.5</v>
      </c>
      <c r="C24" s="2">
        <v>6</v>
      </c>
      <c r="D24" s="2">
        <v>6</v>
      </c>
      <c r="E24" s="2">
        <v>5</v>
      </c>
      <c r="F24" s="2">
        <v>5</v>
      </c>
      <c r="G24" s="2">
        <v>5</v>
      </c>
      <c r="H24" s="2">
        <v>5</v>
      </c>
      <c r="I24" s="2">
        <v>5</v>
      </c>
      <c r="J24" s="2">
        <v>5</v>
      </c>
      <c r="L24" s="2">
        <v>8.5</v>
      </c>
      <c r="M24" s="2">
        <v>8.5</v>
      </c>
      <c r="N24" s="2">
        <v>8.5</v>
      </c>
      <c r="O24" s="2">
        <v>8.5</v>
      </c>
      <c r="P24" s="2">
        <v>7</v>
      </c>
      <c r="Q24" s="2">
        <v>5.5</v>
      </c>
      <c r="R24" s="2">
        <v>5.5</v>
      </c>
      <c r="S24" s="2">
        <v>5.5</v>
      </c>
      <c r="T24" s="2">
        <v>5.5</v>
      </c>
      <c r="U24" s="2">
        <v>5.5</v>
      </c>
      <c r="W24" s="2">
        <v>7</v>
      </c>
      <c r="X24" s="2">
        <v>7</v>
      </c>
      <c r="Y24" s="2">
        <v>6.5</v>
      </c>
      <c r="Z24" s="2">
        <v>6.5</v>
      </c>
      <c r="AA24" s="2">
        <v>5.5</v>
      </c>
      <c r="AB24" s="2">
        <v>5.5</v>
      </c>
      <c r="AC24" s="2">
        <v>5.5</v>
      </c>
      <c r="AD24" s="2">
        <v>5</v>
      </c>
      <c r="AE24" s="2">
        <v>5</v>
      </c>
      <c r="AF24" s="2">
        <v>5</v>
      </c>
      <c r="AH24" s="2">
        <v>8.5</v>
      </c>
      <c r="AI24" s="2">
        <v>8.5</v>
      </c>
      <c r="AJ24" s="2">
        <v>8.5</v>
      </c>
      <c r="AK24" s="2">
        <v>8.5</v>
      </c>
      <c r="AL24" s="2">
        <v>7.5</v>
      </c>
      <c r="AM24" s="2">
        <v>6</v>
      </c>
      <c r="AN24" s="2">
        <v>6</v>
      </c>
      <c r="AO24" s="2">
        <v>6</v>
      </c>
      <c r="AP24" s="2">
        <v>6</v>
      </c>
      <c r="AQ24" s="2">
        <v>6</v>
      </c>
    </row>
    <row r="25" spans="1:43" x14ac:dyDescent="0.3">
      <c r="A25" s="2">
        <v>7</v>
      </c>
      <c r="B25" s="2">
        <v>7</v>
      </c>
      <c r="C25" s="2">
        <v>6.5</v>
      </c>
      <c r="D25" s="2">
        <v>6.5</v>
      </c>
      <c r="E25" s="2">
        <v>5</v>
      </c>
      <c r="F25" s="2">
        <v>5</v>
      </c>
      <c r="G25" s="2">
        <v>5</v>
      </c>
      <c r="H25" s="2">
        <v>5</v>
      </c>
      <c r="I25" s="2">
        <v>5</v>
      </c>
      <c r="J25" s="2">
        <v>5</v>
      </c>
      <c r="L25" s="2">
        <v>8.5</v>
      </c>
      <c r="M25" s="2">
        <v>8.5</v>
      </c>
      <c r="N25" s="2">
        <v>8.5</v>
      </c>
      <c r="O25" s="2">
        <v>8.5</v>
      </c>
      <c r="P25" s="2">
        <v>7</v>
      </c>
      <c r="Q25" s="2">
        <v>6</v>
      </c>
      <c r="R25" s="2">
        <v>6</v>
      </c>
      <c r="S25" s="2">
        <v>6</v>
      </c>
      <c r="T25" s="2">
        <v>6</v>
      </c>
      <c r="U25" s="2">
        <v>6</v>
      </c>
      <c r="W25" s="2">
        <v>6.5</v>
      </c>
      <c r="X25" s="2">
        <v>6.5</v>
      </c>
      <c r="Y25" s="2">
        <v>6</v>
      </c>
      <c r="Z25" s="2">
        <v>6</v>
      </c>
      <c r="AA25" s="2">
        <v>5.5</v>
      </c>
      <c r="AB25" s="2">
        <v>5.5</v>
      </c>
      <c r="AC25" s="2">
        <v>5.5</v>
      </c>
      <c r="AD25" s="2">
        <v>5.5</v>
      </c>
      <c r="AE25" s="2">
        <v>5.5</v>
      </c>
      <c r="AF25" s="2">
        <v>5.5</v>
      </c>
      <c r="AH25" s="2">
        <v>8.5</v>
      </c>
      <c r="AI25" s="2">
        <v>8.5</v>
      </c>
      <c r="AJ25" s="2">
        <v>8.5</v>
      </c>
      <c r="AK25" s="2">
        <v>8.5</v>
      </c>
      <c r="AL25" s="2">
        <v>7</v>
      </c>
      <c r="AM25" s="2">
        <v>6</v>
      </c>
      <c r="AN25" s="2">
        <v>6</v>
      </c>
      <c r="AO25" s="2">
        <v>6</v>
      </c>
      <c r="AP25" s="2">
        <v>6</v>
      </c>
      <c r="AQ25" s="2">
        <v>6</v>
      </c>
    </row>
    <row r="26" spans="1:43" x14ac:dyDescent="0.3">
      <c r="A26" s="2">
        <v>6.5</v>
      </c>
      <c r="B26" s="2">
        <v>6.5</v>
      </c>
      <c r="C26" s="2">
        <v>6</v>
      </c>
      <c r="D26" s="2">
        <v>6</v>
      </c>
      <c r="E26" s="2">
        <v>5</v>
      </c>
      <c r="F26" s="2">
        <v>5</v>
      </c>
      <c r="G26" s="2">
        <v>5</v>
      </c>
      <c r="H26" s="2">
        <v>5</v>
      </c>
      <c r="I26" s="2">
        <v>5</v>
      </c>
      <c r="J26" s="2">
        <v>5</v>
      </c>
      <c r="L26" s="2">
        <v>8.5</v>
      </c>
      <c r="M26" s="2">
        <v>8.5</v>
      </c>
      <c r="N26" s="2">
        <v>8.5</v>
      </c>
      <c r="O26" s="2">
        <v>8.5</v>
      </c>
      <c r="P26" s="2">
        <v>7</v>
      </c>
      <c r="Q26" s="2">
        <v>5.5</v>
      </c>
      <c r="R26" s="2">
        <v>5.5</v>
      </c>
      <c r="S26" s="2">
        <v>5.5</v>
      </c>
      <c r="T26" s="2">
        <v>5.5</v>
      </c>
      <c r="U26" s="2">
        <v>5.5</v>
      </c>
      <c r="W26" s="2">
        <v>6.5</v>
      </c>
      <c r="X26" s="2">
        <v>6.5</v>
      </c>
      <c r="Y26" s="2">
        <v>6</v>
      </c>
      <c r="Z26" s="2">
        <v>6</v>
      </c>
      <c r="AA26" s="2">
        <v>5</v>
      </c>
      <c r="AB26" s="2">
        <v>4.5</v>
      </c>
      <c r="AC26" s="2">
        <v>4.5</v>
      </c>
      <c r="AD26" s="2">
        <v>4.5</v>
      </c>
      <c r="AE26" s="2">
        <v>4.5</v>
      </c>
      <c r="AF26" s="2">
        <v>4.5</v>
      </c>
      <c r="AH26" s="2">
        <v>8.5</v>
      </c>
      <c r="AI26" s="2">
        <v>8.5</v>
      </c>
      <c r="AJ26" s="2">
        <v>8.5</v>
      </c>
      <c r="AK26" s="2">
        <v>8.5</v>
      </c>
      <c r="AL26" s="2">
        <v>7</v>
      </c>
      <c r="AM26" s="2">
        <v>5</v>
      </c>
      <c r="AN26" s="2">
        <v>5</v>
      </c>
      <c r="AO26" s="2">
        <v>5</v>
      </c>
      <c r="AP26" s="2">
        <v>5</v>
      </c>
      <c r="AQ26" s="2">
        <v>5</v>
      </c>
    </row>
    <row r="27" spans="1:43" x14ac:dyDescent="0.3">
      <c r="A27" s="2">
        <v>6.5</v>
      </c>
      <c r="B27" s="2">
        <v>6.5</v>
      </c>
      <c r="C27" s="2">
        <v>6</v>
      </c>
      <c r="D27" s="2">
        <v>6</v>
      </c>
      <c r="E27" s="2">
        <v>5</v>
      </c>
      <c r="F27" s="2">
        <v>5</v>
      </c>
      <c r="G27" s="2">
        <v>5</v>
      </c>
      <c r="H27" s="2">
        <v>5</v>
      </c>
      <c r="I27" s="2">
        <v>5</v>
      </c>
      <c r="J27" s="2">
        <v>5</v>
      </c>
      <c r="L27" s="2">
        <v>8.5</v>
      </c>
      <c r="M27" s="2">
        <v>8.5</v>
      </c>
      <c r="N27" s="2">
        <v>8.5</v>
      </c>
      <c r="O27" s="2">
        <v>8.5</v>
      </c>
      <c r="P27" s="2">
        <v>7.5</v>
      </c>
      <c r="Q27" s="2">
        <v>5.5</v>
      </c>
      <c r="R27" s="2">
        <v>5.5</v>
      </c>
      <c r="S27" s="2">
        <v>5.5</v>
      </c>
      <c r="T27" s="2">
        <v>5.5</v>
      </c>
      <c r="U27" s="2">
        <v>5.5</v>
      </c>
      <c r="W27" s="2">
        <v>7</v>
      </c>
      <c r="X27" s="2">
        <v>7</v>
      </c>
      <c r="Y27" s="2">
        <v>6</v>
      </c>
      <c r="Z27" s="2">
        <v>6</v>
      </c>
      <c r="AA27" s="2">
        <v>5</v>
      </c>
      <c r="AB27" s="2">
        <v>5</v>
      </c>
      <c r="AC27" s="2">
        <v>5</v>
      </c>
      <c r="AD27" s="2">
        <v>5</v>
      </c>
      <c r="AE27" s="2">
        <v>5</v>
      </c>
      <c r="AF27" s="2">
        <v>5</v>
      </c>
      <c r="AH27" s="2">
        <v>8.5</v>
      </c>
      <c r="AI27" s="2">
        <v>8.5</v>
      </c>
      <c r="AJ27" s="2">
        <v>8.5</v>
      </c>
      <c r="AK27" s="2">
        <v>8.5</v>
      </c>
      <c r="AL27" s="2">
        <v>7</v>
      </c>
      <c r="AM27" s="2">
        <v>5.5</v>
      </c>
      <c r="AN27" s="2">
        <v>5.5</v>
      </c>
      <c r="AO27" s="2">
        <v>5.5</v>
      </c>
      <c r="AP27" s="2">
        <v>5.5</v>
      </c>
      <c r="AQ27" s="2">
        <v>5.5</v>
      </c>
    </row>
    <row r="28" spans="1:43" x14ac:dyDescent="0.3">
      <c r="A28" s="2">
        <v>6.5</v>
      </c>
      <c r="B28" s="2">
        <v>6.5</v>
      </c>
      <c r="C28" s="2">
        <v>6</v>
      </c>
      <c r="D28" s="2">
        <v>6</v>
      </c>
      <c r="E28" s="2">
        <v>5</v>
      </c>
      <c r="F28" s="2">
        <v>4.5</v>
      </c>
      <c r="G28" s="2">
        <v>4.5</v>
      </c>
      <c r="H28" s="2">
        <v>4.5</v>
      </c>
      <c r="I28" s="2">
        <v>4.5</v>
      </c>
      <c r="J28" s="2">
        <v>4.5</v>
      </c>
      <c r="L28" s="2">
        <v>8.5</v>
      </c>
      <c r="M28" s="2">
        <v>8.5</v>
      </c>
      <c r="N28" s="2">
        <v>8.5</v>
      </c>
      <c r="O28" s="2">
        <v>8.5</v>
      </c>
      <c r="P28" s="2">
        <v>7</v>
      </c>
      <c r="Q28" s="2">
        <v>5</v>
      </c>
      <c r="R28" s="2">
        <v>5</v>
      </c>
      <c r="S28" s="2">
        <v>5</v>
      </c>
      <c r="T28" s="2">
        <v>5</v>
      </c>
      <c r="U28" s="2">
        <v>5</v>
      </c>
      <c r="W28" s="2">
        <v>7</v>
      </c>
      <c r="X28" s="2">
        <v>7</v>
      </c>
      <c r="Y28" s="2">
        <v>6.5</v>
      </c>
      <c r="Z28" s="2">
        <v>6.5</v>
      </c>
      <c r="AA28" s="2">
        <v>5</v>
      </c>
      <c r="AB28" s="2">
        <v>4.5</v>
      </c>
      <c r="AC28" s="2">
        <v>4.5</v>
      </c>
      <c r="AD28" s="2">
        <v>4.5</v>
      </c>
      <c r="AE28" s="2">
        <v>4.5</v>
      </c>
      <c r="AF28" s="2">
        <v>4.5</v>
      </c>
      <c r="AH28" s="2">
        <v>8.5</v>
      </c>
      <c r="AI28" s="2">
        <v>8.5</v>
      </c>
      <c r="AJ28" s="2">
        <v>8.5</v>
      </c>
      <c r="AK28" s="2">
        <v>8.5</v>
      </c>
      <c r="AL28" s="2">
        <v>7</v>
      </c>
      <c r="AM28" s="2">
        <v>5</v>
      </c>
      <c r="AN28" s="2">
        <v>5</v>
      </c>
      <c r="AO28" s="2">
        <v>5</v>
      </c>
      <c r="AP28" s="2">
        <v>5</v>
      </c>
      <c r="AQ28" s="2">
        <v>5</v>
      </c>
    </row>
    <row r="29" spans="1:43" x14ac:dyDescent="0.3">
      <c r="A29" s="2">
        <v>6.5</v>
      </c>
      <c r="B29" s="2">
        <v>6.5</v>
      </c>
      <c r="C29" s="2">
        <v>6</v>
      </c>
      <c r="D29" s="2">
        <v>6</v>
      </c>
      <c r="E29" s="2">
        <v>5</v>
      </c>
      <c r="F29" s="2">
        <v>5</v>
      </c>
      <c r="G29" s="2">
        <v>5</v>
      </c>
      <c r="H29" s="2">
        <v>5</v>
      </c>
      <c r="I29" s="2">
        <v>5</v>
      </c>
      <c r="J29" s="2">
        <v>5</v>
      </c>
      <c r="L29" s="2">
        <v>8.5</v>
      </c>
      <c r="M29" s="2">
        <v>8.5</v>
      </c>
      <c r="N29" s="2">
        <v>8.5</v>
      </c>
      <c r="O29" s="2">
        <v>8.5</v>
      </c>
      <c r="P29" s="2">
        <v>7</v>
      </c>
      <c r="Q29" s="2">
        <v>5.5</v>
      </c>
      <c r="R29" s="2">
        <v>5.5</v>
      </c>
      <c r="S29" s="2">
        <v>5.5</v>
      </c>
      <c r="T29" s="2">
        <v>5.5</v>
      </c>
      <c r="U29" s="2">
        <v>5.5</v>
      </c>
      <c r="W29" s="2">
        <v>6.5</v>
      </c>
      <c r="X29" s="2">
        <v>6.5</v>
      </c>
      <c r="Y29" s="2">
        <v>6.5</v>
      </c>
      <c r="Z29" s="2">
        <v>6.5</v>
      </c>
      <c r="AA29" s="2">
        <v>5</v>
      </c>
      <c r="AB29" s="2">
        <v>5</v>
      </c>
      <c r="AC29" s="2">
        <v>5</v>
      </c>
      <c r="AD29" s="2">
        <v>5</v>
      </c>
      <c r="AE29" s="2">
        <v>5</v>
      </c>
      <c r="AF29" s="2">
        <v>5</v>
      </c>
      <c r="AH29" s="2">
        <v>8.5</v>
      </c>
      <c r="AI29" s="2">
        <v>8.5</v>
      </c>
      <c r="AJ29" s="2">
        <v>8.5</v>
      </c>
      <c r="AK29" s="2">
        <v>8.5</v>
      </c>
      <c r="AL29" s="2">
        <v>7.5</v>
      </c>
      <c r="AM29" s="2">
        <v>5.5</v>
      </c>
      <c r="AN29" s="2">
        <v>5.5</v>
      </c>
      <c r="AO29" s="2">
        <v>5.5</v>
      </c>
      <c r="AP29" s="2">
        <v>5.5</v>
      </c>
      <c r="AQ29" s="2">
        <v>5.5</v>
      </c>
    </row>
    <row r="30" spans="1:43" x14ac:dyDescent="0.3">
      <c r="A30" s="2">
        <v>7</v>
      </c>
      <c r="B30" s="2">
        <v>7</v>
      </c>
      <c r="C30" s="2">
        <v>6</v>
      </c>
      <c r="D30" s="2">
        <v>6</v>
      </c>
      <c r="E30" s="2">
        <v>5</v>
      </c>
      <c r="F30" s="2">
        <v>4.5</v>
      </c>
      <c r="G30" s="2">
        <v>4.5</v>
      </c>
      <c r="H30" s="2">
        <v>4.5</v>
      </c>
      <c r="I30" s="2">
        <v>4.5</v>
      </c>
      <c r="J30" s="2">
        <v>4.5</v>
      </c>
      <c r="L30" s="2">
        <v>8.5</v>
      </c>
      <c r="M30" s="2">
        <v>8.5</v>
      </c>
      <c r="N30" s="2">
        <v>8.5</v>
      </c>
      <c r="O30" s="2">
        <v>8.5</v>
      </c>
      <c r="P30" s="2">
        <v>7.5</v>
      </c>
      <c r="Q30" s="2">
        <v>5</v>
      </c>
      <c r="R30" s="2">
        <v>5</v>
      </c>
      <c r="S30" s="2">
        <v>5</v>
      </c>
      <c r="T30" s="2">
        <v>5</v>
      </c>
      <c r="U30" s="2">
        <v>5</v>
      </c>
      <c r="W30" s="2">
        <v>6.5</v>
      </c>
      <c r="X30" s="2">
        <v>6.5</v>
      </c>
      <c r="Y30" s="2">
        <v>6.5</v>
      </c>
      <c r="Z30" s="2">
        <v>6.5</v>
      </c>
      <c r="AA30" s="2">
        <v>5.5</v>
      </c>
      <c r="AB30" s="2">
        <v>5.5</v>
      </c>
      <c r="AC30" s="2">
        <v>5.5</v>
      </c>
      <c r="AD30" s="2">
        <v>5.5</v>
      </c>
      <c r="AE30" s="2">
        <v>5.5</v>
      </c>
      <c r="AF30" s="2">
        <v>5.5</v>
      </c>
      <c r="AH30" s="2">
        <v>8.5</v>
      </c>
      <c r="AI30" s="2">
        <v>8.5</v>
      </c>
      <c r="AJ30" s="2">
        <v>8.5</v>
      </c>
      <c r="AK30" s="2">
        <v>8.5</v>
      </c>
      <c r="AL30" s="2">
        <v>7</v>
      </c>
      <c r="AM30" s="2">
        <v>6</v>
      </c>
      <c r="AN30" s="2">
        <v>6</v>
      </c>
      <c r="AO30" s="2">
        <v>6</v>
      </c>
      <c r="AP30" s="2">
        <v>6</v>
      </c>
      <c r="AQ30" s="2">
        <v>6</v>
      </c>
    </row>
    <row r="32" spans="1:43" x14ac:dyDescent="0.3">
      <c r="A32" s="1"/>
      <c r="B32" s="336"/>
      <c r="C32" s="1"/>
      <c r="D32" s="1"/>
      <c r="E32" s="336"/>
      <c r="F32" s="1"/>
      <c r="G32" s="1"/>
      <c r="L32" s="336"/>
      <c r="M32" s="1"/>
      <c r="N32" s="1"/>
      <c r="O32" s="336"/>
      <c r="P32" s="1"/>
      <c r="Q32" s="1"/>
      <c r="R32" s="336"/>
      <c r="W32" s="1"/>
      <c r="X32" s="1"/>
      <c r="Y32" s="336"/>
      <c r="Z32" s="1"/>
      <c r="AA32" s="1"/>
      <c r="AB32" s="336"/>
      <c r="AC32" s="1"/>
      <c r="AH32" s="1"/>
      <c r="AI32" s="336"/>
      <c r="AJ32" s="1"/>
      <c r="AK32" s="1"/>
      <c r="AL32" s="336"/>
      <c r="AM32" s="1"/>
    </row>
  </sheetData>
  <mergeCells count="29">
    <mergeCell ref="E32"/>
    <mergeCell ref="L1"/>
    <mergeCell ref="M1"/>
    <mergeCell ref="B32"/>
    <mergeCell ref="L32"/>
    <mergeCell ref="O32"/>
    <mergeCell ref="T1"/>
    <mergeCell ref="U1"/>
    <mergeCell ref="N1"/>
    <mergeCell ref="O1"/>
    <mergeCell ref="P1"/>
    <mergeCell ref="Q1"/>
    <mergeCell ref="R1"/>
    <mergeCell ref="S1"/>
    <mergeCell ref="W1"/>
    <mergeCell ref="X1"/>
    <mergeCell ref="Y1"/>
    <mergeCell ref="Z1"/>
    <mergeCell ref="R32"/>
    <mergeCell ref="AF1"/>
    <mergeCell ref="AI32"/>
    <mergeCell ref="AL32"/>
    <mergeCell ref="AB32"/>
    <mergeCell ref="Y32"/>
    <mergeCell ref="AA1"/>
    <mergeCell ref="AB1"/>
    <mergeCell ref="AC1"/>
    <mergeCell ref="AD1"/>
    <mergeCell ref="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Sheet1</vt:lpstr>
      <vt:lpstr>Sheet2</vt:lpstr>
      <vt:lpstr>Sheet3</vt:lpstr>
      <vt:lpstr>Sheet4</vt:lpstr>
      <vt:lpstr>Sheet5</vt:lpstr>
      <vt:lpstr>jumlah daun</vt:lpstr>
      <vt:lpstr>Sheet6</vt:lpstr>
      <vt:lpstr>Sheet7</vt:lpstr>
      <vt:lpstr>Sheet8</vt:lpstr>
      <vt:lpstr>Sheet9</vt:lpstr>
      <vt:lpstr>0-19</vt:lpstr>
      <vt:lpstr>Sheet10</vt:lpstr>
      <vt:lpstr>tpc</vt:lpstr>
      <vt:lpstr>finish</vt:lpstr>
      <vt:lpstr>Sheet11</vt:lpstr>
      <vt:lpstr>Sheet14</vt:lpstr>
      <vt:lpstr>Sheet12</vt:lpstr>
      <vt:lpstr>pertumbuhan</vt:lpstr>
      <vt:lpstr>Sheet16</vt:lpstr>
      <vt:lpstr>al</vt:lpstr>
      <vt:lpstr>Sheet13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Ellia</dc:creator>
  <cp:lastModifiedBy>Shellita Karo Sekali</cp:lastModifiedBy>
  <dcterms:created xsi:type="dcterms:W3CDTF">2025-11-07T07:34:05Z</dcterms:created>
  <dcterms:modified xsi:type="dcterms:W3CDTF">2026-05-09T02:26:07Z</dcterms:modified>
</cp:coreProperties>
</file>