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F:\File document\skripsi\"/>
    </mc:Choice>
  </mc:AlternateContent>
  <xr:revisionPtr revIDLastSave="0" documentId="13_ncr:1_{7E9F0B7A-F0A3-40B7-972C-D40B3AD49F5E}" xr6:coauthVersionLast="47" xr6:coauthVersionMax="47" xr10:uidLastSave="{00000000-0000-0000-0000-000000000000}"/>
  <bookViews>
    <workbookView xWindow="-120" yWindow="-120" windowWidth="20730" windowHeight="11310" tabRatio="841" activeTab="1" xr2:uid="{00000000-000D-0000-FFFF-FFFF00000000}"/>
  </bookViews>
  <sheets>
    <sheet name="DATA MASTER" sheetId="1" r:id="rId1"/>
    <sheet name="HASIL" sheetId="46" r:id="rId2"/>
    <sheet name="IHSG" sheetId="2" r:id="rId3"/>
    <sheet name="MARK" sheetId="3" r:id="rId4"/>
    <sheet name="ZINC" sheetId="37" r:id="rId5"/>
    <sheet name="LPIN" sheetId="38" r:id="rId6"/>
    <sheet name="TOBA" sheetId="39" r:id="rId7"/>
    <sheet name="CARS" sheetId="40" r:id="rId8"/>
    <sheet name="TAMU" sheetId="41" r:id="rId9"/>
    <sheet name="PTSN" sheetId="42" r:id="rId10"/>
    <sheet name="TMAS" sheetId="43" r:id="rId11"/>
    <sheet name="JSKY" sheetId="44" r:id="rId12"/>
    <sheet name="MDKA" sheetId="45" r:id="rId13"/>
    <sheet name="ANDI" sheetId="14" r:id="rId14"/>
    <sheet name="TBIG" sheetId="13" r:id="rId15"/>
    <sheet name="BLTZ" sheetId="15" r:id="rId16"/>
    <sheet name="TOWR" sheetId="16" r:id="rId17"/>
    <sheet name="MINA" sheetId="17" r:id="rId18"/>
    <sheet name="TOPS" sheetId="18" r:id="rId19"/>
    <sheet name="GEMA" sheetId="19" r:id="rId20"/>
    <sheet name="BUVA" sheetId="20" r:id="rId21"/>
    <sheet name="MFIN" sheetId="21" r:id="rId22"/>
    <sheet name="KKGI" sheetId="22" r:id="rId23"/>
    <sheet name="IIKP" sheetId="23" r:id="rId24"/>
    <sheet name="SAME" sheetId="24" r:id="rId25"/>
    <sheet name="BFIN" sheetId="25" r:id="rId26"/>
    <sheet name="INTD" sheetId="26" r:id="rId27"/>
    <sheet name="VOKS" sheetId="27" r:id="rId28"/>
    <sheet name="SMDR" sheetId="28" r:id="rId29"/>
    <sheet name="ULTJ" sheetId="29" r:id="rId30"/>
    <sheet name="BTEK" sheetId="30" r:id="rId31"/>
    <sheet name="BMRI" sheetId="31" r:id="rId32"/>
    <sheet name="INAI" sheetId="32" r:id="rId33"/>
    <sheet name="BBRI" sheetId="33" r:id="rId34"/>
    <sheet name="MKNT" sheetId="34" r:id="rId35"/>
    <sheet name="TPIA" sheetId="35" r:id="rId36"/>
    <sheet name="PTBA" sheetId="36" r:id="rId37"/>
  </sheets>
  <externalReferences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_xlnm._FilterDatabase" localSheetId="0" hidden="1">'DATA MASTER'!$AK$3:$AY$72</definedName>
    <definedName name="_xlnm._FilterDatabase" localSheetId="1" hidden="1">HASIL!$A$1:$J$39</definedName>
    <definedName name="_xlnm._FilterDatabase" localSheetId="2" hidden="1">IHSG!$A$1:$A$685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46" l="1"/>
  <c r="J5" i="46"/>
  <c r="J6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J32" i="46"/>
  <c r="J33" i="46"/>
  <c r="J34" i="46"/>
  <c r="J35" i="46"/>
  <c r="J36" i="46"/>
  <c r="J3" i="46"/>
  <c r="B36" i="46" l="1"/>
  <c r="B34" i="46"/>
  <c r="B32" i="46"/>
  <c r="B30" i="46"/>
  <c r="B28" i="46"/>
  <c r="B35" i="46"/>
  <c r="B29" i="46"/>
  <c r="B31" i="46"/>
  <c r="B33" i="46"/>
  <c r="B4" i="46"/>
  <c r="B5" i="46"/>
  <c r="B6" i="46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B20" i="46"/>
  <c r="B21" i="46"/>
  <c r="B22" i="46"/>
  <c r="B23" i="46"/>
  <c r="B24" i="46"/>
  <c r="B25" i="46"/>
  <c r="B26" i="46"/>
  <c r="B27" i="46"/>
  <c r="B3" i="46"/>
  <c r="V5" i="1" l="1" a="1"/>
  <c r="V5" i="1" s="1"/>
  <c r="V6" i="1" a="1"/>
  <c r="AB6" i="1" s="1"/>
  <c r="V7" i="1" a="1"/>
  <c r="V7" i="1" s="1"/>
  <c r="V8" i="1" a="1"/>
  <c r="V8" i="1" s="1"/>
  <c r="V10" i="1" a="1"/>
  <c r="V10" i="1" s="1"/>
  <c r="V9" i="1" a="1"/>
  <c r="V9" i="1" s="1"/>
  <c r="V11" i="1" a="1"/>
  <c r="AB11" i="1" s="1"/>
  <c r="V12" i="1" a="1"/>
  <c r="AC12" i="1" s="1"/>
  <c r="V13" i="1" a="1"/>
  <c r="V13" i="1" s="1"/>
  <c r="V14" i="1" a="1"/>
  <c r="V14" i="1" s="1"/>
  <c r="V15" i="1" a="1"/>
  <c r="V16" i="1" a="1"/>
  <c r="X16" i="1" s="1"/>
  <c r="V17" i="1" a="1"/>
  <c r="V17" i="1" s="1"/>
  <c r="V18" i="1" a="1"/>
  <c r="V18" i="1" s="1"/>
  <c r="V19" i="1" a="1"/>
  <c r="AB19" i="1" s="1"/>
  <c r="V20" i="1" a="1"/>
  <c r="X20" i="1" s="1"/>
  <c r="V21" i="1" a="1"/>
  <c r="V21" i="1" s="1"/>
  <c r="V22" i="1" a="1"/>
  <c r="V22" i="1" s="1"/>
  <c r="V23" i="1" a="1"/>
  <c r="V23" i="1" s="1"/>
  <c r="V24" i="1" a="1"/>
  <c r="V24" i="1" s="1"/>
  <c r="V26" i="1" a="1"/>
  <c r="X26" i="1" s="1"/>
  <c r="V28" i="1" a="1"/>
  <c r="V28" i="1" s="1"/>
  <c r="V30" i="1" a="1"/>
  <c r="AC30" i="1" s="1"/>
  <c r="V32" i="1" a="1"/>
  <c r="V32" i="1" s="1"/>
  <c r="V34" i="1" a="1"/>
  <c r="AB34" i="1" s="1"/>
  <c r="V36" i="1" a="1"/>
  <c r="V36" i="1" s="1"/>
  <c r="V38" i="1" a="1"/>
  <c r="X38" i="1" s="1"/>
  <c r="V40" i="1" a="1"/>
  <c r="V40" i="1" s="1"/>
  <c r="V42" i="1" a="1"/>
  <c r="W42" i="1" s="1"/>
  <c r="V44" i="1" a="1"/>
  <c r="W44" i="1" s="1"/>
  <c r="V45" i="1" a="1"/>
  <c r="V45" i="1" s="1"/>
  <c r="V46" i="1" a="1"/>
  <c r="V46" i="1" s="1"/>
  <c r="V48" i="1" a="1"/>
  <c r="Z48" i="1" s="1"/>
  <c r="V50" i="1" a="1"/>
  <c r="V50" i="1" s="1"/>
  <c r="V52" i="1" a="1"/>
  <c r="AC52" i="1" s="1"/>
  <c r="V54" i="1" a="1"/>
  <c r="AB54" i="1" s="1"/>
  <c r="V56" i="1" a="1"/>
  <c r="V56" i="1" s="1"/>
  <c r="V58" i="1" a="1"/>
  <c r="AA58" i="1" s="1"/>
  <c r="V60" i="1" a="1"/>
  <c r="V60" i="1" s="1"/>
  <c r="V62" i="1" a="1"/>
  <c r="AB62" i="1" s="1"/>
  <c r="V64" i="1" a="1"/>
  <c r="AB64" i="1" s="1"/>
  <c r="V66" i="1" a="1"/>
  <c r="X66" i="1" s="1"/>
  <c r="V68" i="1" a="1"/>
  <c r="V68" i="1" s="1"/>
  <c r="V70" i="1" a="1"/>
  <c r="V70" i="1" s="1"/>
  <c r="V72" i="1" a="1"/>
  <c r="V72" i="1" s="1"/>
  <c r="H72" i="1" a="1"/>
  <c r="H72" i="1" s="1"/>
  <c r="H70" i="1" a="1"/>
  <c r="H70" i="1" s="1"/>
  <c r="H68" i="1" a="1"/>
  <c r="I68" i="1" s="1"/>
  <c r="H66" i="1" a="1"/>
  <c r="H66" i="1" s="1"/>
  <c r="H64" i="1" a="1"/>
  <c r="H64" i="1" s="1"/>
  <c r="H62" i="1" a="1"/>
  <c r="H62" i="1" s="1"/>
  <c r="H60" i="1" a="1"/>
  <c r="H60" i="1" s="1"/>
  <c r="H58" i="1" a="1"/>
  <c r="H58" i="1" s="1"/>
  <c r="H56" i="1" a="1"/>
  <c r="H56" i="1" s="1"/>
  <c r="H54" i="1" a="1"/>
  <c r="H54" i="1" s="1"/>
  <c r="H52" i="1" a="1"/>
  <c r="H52" i="1" s="1"/>
  <c r="H50" i="1" a="1"/>
  <c r="H50" i="1" s="1"/>
  <c r="H48" i="1" a="1"/>
  <c r="H48" i="1" s="1"/>
  <c r="H46" i="1" a="1"/>
  <c r="H46" i="1" s="1"/>
  <c r="H45" i="1" a="1"/>
  <c r="H45" i="1" s="1"/>
  <c r="H44" i="1" a="1"/>
  <c r="H44" i="1" s="1"/>
  <c r="H42" i="1" a="1"/>
  <c r="H42" i="1" s="1"/>
  <c r="H40" i="1" a="1"/>
  <c r="H40" i="1" s="1"/>
  <c r="H38" i="1" a="1"/>
  <c r="H38" i="1" s="1"/>
  <c r="H36" i="1" a="1"/>
  <c r="H36" i="1" s="1"/>
  <c r="D17" i="17"/>
  <c r="D16" i="17"/>
  <c r="H32" i="1" a="1"/>
  <c r="H32" i="1" s="1"/>
  <c r="H30" i="1" a="1"/>
  <c r="H30" i="1" s="1"/>
  <c r="H28" i="1" a="1"/>
  <c r="H28" i="1" s="1"/>
  <c r="H26" i="1" a="1"/>
  <c r="H26" i="1" s="1"/>
  <c r="H24" i="1" a="1"/>
  <c r="H24" i="1" s="1"/>
  <c r="H23" i="1" a="1"/>
  <c r="H23" i="1" s="1"/>
  <c r="H22" i="1" a="1"/>
  <c r="H22" i="1" s="1"/>
  <c r="H21" i="1" a="1"/>
  <c r="H21" i="1" s="1"/>
  <c r="H20" i="1" a="1"/>
  <c r="H20" i="1" s="1"/>
  <c r="H19" i="1" a="1"/>
  <c r="H19" i="1" s="1"/>
  <c r="H18" i="1" a="1"/>
  <c r="H18" i="1" s="1"/>
  <c r="H17" i="1" a="1"/>
  <c r="H17" i="1" s="1"/>
  <c r="H16" i="1" a="1"/>
  <c r="H16" i="1" s="1"/>
  <c r="H15" i="1" a="1"/>
  <c r="H15" i="1" s="1"/>
  <c r="H14" i="1" a="1"/>
  <c r="H14" i="1" s="1"/>
  <c r="H13" i="1" a="1"/>
  <c r="H13" i="1" s="1"/>
  <c r="H12" i="1" a="1"/>
  <c r="H12" i="1" s="1"/>
  <c r="H10" i="1" a="1"/>
  <c r="H10" i="1" s="1"/>
  <c r="H11" i="1" a="1"/>
  <c r="H11" i="1" s="1"/>
  <c r="H9" i="1" a="1"/>
  <c r="H9" i="1" s="1"/>
  <c r="H8" i="1" a="1"/>
  <c r="H8" i="1" s="1"/>
  <c r="H6" i="1" a="1"/>
  <c r="H6" i="1" s="1"/>
  <c r="H7" i="1" a="1"/>
  <c r="H7" i="1" s="1"/>
  <c r="H5" i="1" a="1"/>
  <c r="H5" i="1" s="1"/>
  <c r="H34" i="1" l="1" a="1"/>
  <c r="H34" i="1" s="1"/>
  <c r="Y40" i="1"/>
  <c r="X60" i="1"/>
  <c r="AC20" i="1"/>
  <c r="AB56" i="1"/>
  <c r="AG5" i="1"/>
  <c r="AC70" i="1"/>
  <c r="Y64" i="1"/>
  <c r="AC5" i="1"/>
  <c r="AB70" i="1"/>
  <c r="Y68" i="1"/>
  <c r="Y66" i="1"/>
  <c r="X52" i="1"/>
  <c r="AG14" i="1"/>
  <c r="AF9" i="1"/>
  <c r="AG46" i="1"/>
  <c r="AG45" i="1"/>
  <c r="AC9" i="1"/>
  <c r="AG10" i="1"/>
  <c r="AG56" i="1"/>
  <c r="AC46" i="1"/>
  <c r="AF45" i="1"/>
  <c r="AA9" i="1"/>
  <c r="AF10" i="1"/>
  <c r="AG70" i="1"/>
  <c r="AF60" i="1"/>
  <c r="Y58" i="1"/>
  <c r="AC56" i="1"/>
  <c r="Y50" i="1"/>
  <c r="AB46" i="1"/>
  <c r="W45" i="1"/>
  <c r="Y36" i="1"/>
  <c r="AB13" i="1"/>
  <c r="AI9" i="1"/>
  <c r="Y9" i="1"/>
  <c r="X10" i="1"/>
  <c r="AC6" i="1"/>
  <c r="AG32" i="1"/>
  <c r="AG28" i="1"/>
  <c r="AG18" i="1"/>
  <c r="AF7" i="1"/>
  <c r="Y70" i="1"/>
  <c r="AG66" i="1"/>
  <c r="Y56" i="1"/>
  <c r="Y46" i="1"/>
  <c r="AB45" i="1"/>
  <c r="AG40" i="1"/>
  <c r="AG36" i="1"/>
  <c r="AB32" i="1"/>
  <c r="AB28" i="1"/>
  <c r="AC23" i="1"/>
  <c r="AC21" i="1"/>
  <c r="AB18" i="1"/>
  <c r="AB7" i="1"/>
  <c r="AB5" i="1"/>
  <c r="BE5" i="1" s="1"/>
  <c r="AC68" i="1"/>
  <c r="AF66" i="1"/>
  <c r="AG50" i="1"/>
  <c r="AF48" i="1"/>
  <c r="AA45" i="1"/>
  <c r="AB40" i="1"/>
  <c r="AB36" i="1"/>
  <c r="Y32" i="1"/>
  <c r="Y28" i="1"/>
  <c r="AB23" i="1"/>
  <c r="AB21" i="1"/>
  <c r="Y18" i="1"/>
  <c r="AC13" i="1"/>
  <c r="AC11" i="1"/>
  <c r="BF11" i="1" s="1"/>
  <c r="Y8" i="1"/>
  <c r="Z7" i="1"/>
  <c r="AF58" i="1"/>
  <c r="AC38" i="1"/>
  <c r="AG34" i="1"/>
  <c r="AF26" i="1"/>
  <c r="AC24" i="1"/>
  <c r="AG23" i="1"/>
  <c r="Y23" i="1"/>
  <c r="AG21" i="1"/>
  <c r="Y21" i="1"/>
  <c r="AB17" i="1"/>
  <c r="AC14" i="1"/>
  <c r="AG13" i="1"/>
  <c r="BJ13" i="1" s="1"/>
  <c r="Y13" i="1"/>
  <c r="AG24" i="1"/>
  <c r="AC60" i="1"/>
  <c r="AF70" i="1"/>
  <c r="X70" i="1"/>
  <c r="AG64" i="1"/>
  <c r="AB60" i="1"/>
  <c r="AE58" i="1"/>
  <c r="AF56" i="1"/>
  <c r="X56" i="1"/>
  <c r="AC54" i="1"/>
  <c r="AG52" i="1"/>
  <c r="AC50" i="1"/>
  <c r="AE45" i="1"/>
  <c r="Y45" i="1"/>
  <c r="AG44" i="1"/>
  <c r="AC40" i="1"/>
  <c r="AC36" i="1"/>
  <c r="W34" i="1"/>
  <c r="AC32" i="1"/>
  <c r="AC28" i="1"/>
  <c r="AC26" i="1"/>
  <c r="AB24" i="1"/>
  <c r="AF23" i="1"/>
  <c r="X23" i="1"/>
  <c r="AF21" i="1"/>
  <c r="X21" i="1"/>
  <c r="AC18" i="1"/>
  <c r="AG17" i="1"/>
  <c r="Y17" i="1"/>
  <c r="AB14" i="1"/>
  <c r="AF13" i="1"/>
  <c r="X13" i="1"/>
  <c r="AE9" i="1"/>
  <c r="X9" i="1"/>
  <c r="AC10" i="1"/>
  <c r="AG8" i="1"/>
  <c r="AG7" i="1"/>
  <c r="Y5" i="1"/>
  <c r="AC17" i="1"/>
  <c r="AG60" i="1"/>
  <c r="Y60" i="1"/>
  <c r="AB50" i="1"/>
  <c r="AI45" i="1"/>
  <c r="AC45" i="1"/>
  <c r="X45" i="1"/>
  <c r="Y24" i="1"/>
  <c r="AF17" i="1"/>
  <c r="X17" i="1"/>
  <c r="Y14" i="1"/>
  <c r="Y10" i="1"/>
  <c r="AC8" i="1"/>
  <c r="AG62" i="1"/>
  <c r="V15" i="1"/>
  <c r="X15" i="1"/>
  <c r="BA15" i="1" s="1"/>
  <c r="AF15" i="1"/>
  <c r="Y15" i="1"/>
  <c r="AG15" i="1"/>
  <c r="V44" i="1"/>
  <c r="X44" i="1"/>
  <c r="AC44" i="1"/>
  <c r="AI44" i="1"/>
  <c r="Y44" i="1"/>
  <c r="AE44" i="1"/>
  <c r="AF34" i="1"/>
  <c r="V16" i="1"/>
  <c r="Y16" i="1"/>
  <c r="AG16" i="1"/>
  <c r="AB16" i="1"/>
  <c r="AF12" i="1"/>
  <c r="AI72" i="1"/>
  <c r="AC72" i="1"/>
  <c r="X72" i="1"/>
  <c r="V66" i="1"/>
  <c r="AB66" i="1"/>
  <c r="V64" i="1"/>
  <c r="X64" i="1"/>
  <c r="AF64" i="1"/>
  <c r="V54" i="1"/>
  <c r="X54" i="1"/>
  <c r="AF54" i="1"/>
  <c r="Y54" i="1"/>
  <c r="AG54" i="1"/>
  <c r="AB44" i="1"/>
  <c r="V38" i="1"/>
  <c r="Y38" i="1"/>
  <c r="AG38" i="1"/>
  <c r="AB38" i="1"/>
  <c r="V20" i="1"/>
  <c r="Y20" i="1"/>
  <c r="AG20" i="1"/>
  <c r="AB20" i="1"/>
  <c r="BE19" i="1" s="1"/>
  <c r="AF16" i="1"/>
  <c r="AC15" i="1"/>
  <c r="V6" i="1"/>
  <c r="X6" i="1"/>
  <c r="AF6" i="1"/>
  <c r="Y6" i="1"/>
  <c r="AG6" i="1"/>
  <c r="AF72" i="1"/>
  <c r="AA72" i="1"/>
  <c r="V62" i="1"/>
  <c r="X62" i="1"/>
  <c r="AF62" i="1"/>
  <c r="W48" i="1"/>
  <c r="X48" i="1"/>
  <c r="AC48" i="1"/>
  <c r="AH48" i="1"/>
  <c r="Y48" i="1"/>
  <c r="AD48" i="1"/>
  <c r="V30" i="1"/>
  <c r="Y30" i="1"/>
  <c r="AG30" i="1"/>
  <c r="AB30" i="1"/>
  <c r="V12" i="1"/>
  <c r="Y12" i="1"/>
  <c r="AG12" i="1"/>
  <c r="AB12" i="1"/>
  <c r="BE11" i="1" s="1"/>
  <c r="AE72" i="1"/>
  <c r="Y72" i="1"/>
  <c r="AC62" i="1"/>
  <c r="AB48" i="1"/>
  <c r="AF44" i="1"/>
  <c r="V34" i="1"/>
  <c r="X34" i="1"/>
  <c r="AC34" i="1"/>
  <c r="AI34" i="1"/>
  <c r="Y34" i="1"/>
  <c r="AE34" i="1"/>
  <c r="AF30" i="1"/>
  <c r="V19" i="1"/>
  <c r="X19" i="1"/>
  <c r="BA19" i="1" s="1"/>
  <c r="AF19" i="1"/>
  <c r="Y19" i="1"/>
  <c r="AG19" i="1"/>
  <c r="AG72" i="1"/>
  <c r="AB72" i="1"/>
  <c r="W72" i="1"/>
  <c r="AC66" i="1"/>
  <c r="AC64" i="1"/>
  <c r="Y62" i="1"/>
  <c r="V58" i="1"/>
  <c r="W58" i="1"/>
  <c r="AB58" i="1"/>
  <c r="AG58" i="1"/>
  <c r="X58" i="1"/>
  <c r="AC58" i="1"/>
  <c r="AI58" i="1"/>
  <c r="V52" i="1"/>
  <c r="Y52" i="1"/>
  <c r="AB52" i="1"/>
  <c r="AG48" i="1"/>
  <c r="V48" i="1"/>
  <c r="AA44" i="1"/>
  <c r="AF38" i="1"/>
  <c r="AA34" i="1"/>
  <c r="X30" i="1"/>
  <c r="V26" i="1"/>
  <c r="Y26" i="1"/>
  <c r="AG26" i="1"/>
  <c r="AB26" i="1"/>
  <c r="AF20" i="1"/>
  <c r="AC19" i="1"/>
  <c r="AC16" i="1"/>
  <c r="AB15" i="1"/>
  <c r="X12" i="1"/>
  <c r="V11" i="1"/>
  <c r="X11" i="1"/>
  <c r="AF11" i="1"/>
  <c r="Y11" i="1"/>
  <c r="AG11" i="1"/>
  <c r="W7" i="1"/>
  <c r="X7" i="1"/>
  <c r="AC7" i="1"/>
  <c r="AH7" i="1"/>
  <c r="Y7" i="1"/>
  <c r="AD7" i="1"/>
  <c r="AF50" i="1"/>
  <c r="X50" i="1"/>
  <c r="AF46" i="1"/>
  <c r="X46" i="1"/>
  <c r="AF40" i="1"/>
  <c r="X40" i="1"/>
  <c r="AF36" i="1"/>
  <c r="X36" i="1"/>
  <c r="AF32" i="1"/>
  <c r="X32" i="1"/>
  <c r="AF28" i="1"/>
  <c r="X28" i="1"/>
  <c r="AF24" i="1"/>
  <c r="X24" i="1"/>
  <c r="AF18" i="1"/>
  <c r="X18" i="1"/>
  <c r="AF14" i="1"/>
  <c r="X14" i="1"/>
  <c r="AG9" i="1"/>
  <c r="AB9" i="1"/>
  <c r="W9" i="1"/>
  <c r="AF5" i="1"/>
  <c r="X5" i="1"/>
  <c r="BA5" i="1" s="1"/>
  <c r="AB10" i="1"/>
  <c r="AI5" i="1"/>
  <c r="AE5" i="1"/>
  <c r="AA5" i="1"/>
  <c r="W5" i="1"/>
  <c r="AH5" i="1"/>
  <c r="AD5" i="1"/>
  <c r="Z5" i="1"/>
  <c r="AI6" i="1"/>
  <c r="AE6" i="1"/>
  <c r="AA6" i="1"/>
  <c r="W6" i="1"/>
  <c r="AH6" i="1"/>
  <c r="AD6" i="1"/>
  <c r="Z6" i="1"/>
  <c r="AI7" i="1"/>
  <c r="AE7" i="1"/>
  <c r="AA7" i="1"/>
  <c r="AF8" i="1"/>
  <c r="AB8" i="1"/>
  <c r="X8" i="1"/>
  <c r="AI8" i="1"/>
  <c r="AE8" i="1"/>
  <c r="AA8" i="1"/>
  <c r="W8" i="1"/>
  <c r="AH8" i="1"/>
  <c r="AD8" i="1"/>
  <c r="Z8" i="1"/>
  <c r="AI10" i="1"/>
  <c r="AE10" i="1"/>
  <c r="AA10" i="1"/>
  <c r="W10" i="1"/>
  <c r="AH10" i="1"/>
  <c r="AD10" i="1"/>
  <c r="Z10" i="1"/>
  <c r="AH9" i="1"/>
  <c r="AD9" i="1"/>
  <c r="Z9" i="1"/>
  <c r="AI11" i="1"/>
  <c r="AE11" i="1"/>
  <c r="AA11" i="1"/>
  <c r="W11" i="1"/>
  <c r="AH11" i="1"/>
  <c r="AD11" i="1"/>
  <c r="Z11" i="1"/>
  <c r="AI12" i="1"/>
  <c r="AE12" i="1"/>
  <c r="AA12" i="1"/>
  <c r="W12" i="1"/>
  <c r="AH12" i="1"/>
  <c r="AD12" i="1"/>
  <c r="Z12" i="1"/>
  <c r="AI13" i="1"/>
  <c r="AE13" i="1"/>
  <c r="AA13" i="1"/>
  <c r="W13" i="1"/>
  <c r="AH13" i="1"/>
  <c r="AD13" i="1"/>
  <c r="Z13" i="1"/>
  <c r="AI14" i="1"/>
  <c r="AE14" i="1"/>
  <c r="AA14" i="1"/>
  <c r="W14" i="1"/>
  <c r="AH14" i="1"/>
  <c r="AD14" i="1"/>
  <c r="Z14" i="1"/>
  <c r="AI15" i="1"/>
  <c r="AE15" i="1"/>
  <c r="AA15" i="1"/>
  <c r="W15" i="1"/>
  <c r="AH15" i="1"/>
  <c r="AD15" i="1"/>
  <c r="Z15" i="1"/>
  <c r="AI16" i="1"/>
  <c r="AE16" i="1"/>
  <c r="AA16" i="1"/>
  <c r="W16" i="1"/>
  <c r="AH16" i="1"/>
  <c r="AD16" i="1"/>
  <c r="Z16" i="1"/>
  <c r="AI17" i="1"/>
  <c r="AE17" i="1"/>
  <c r="AA17" i="1"/>
  <c r="W17" i="1"/>
  <c r="AH17" i="1"/>
  <c r="AD17" i="1"/>
  <c r="Z17" i="1"/>
  <c r="AI18" i="1"/>
  <c r="AE18" i="1"/>
  <c r="AA18" i="1"/>
  <c r="W18" i="1"/>
  <c r="AH18" i="1"/>
  <c r="AD18" i="1"/>
  <c r="Z18" i="1"/>
  <c r="AI19" i="1"/>
  <c r="AE19" i="1"/>
  <c r="AA19" i="1"/>
  <c r="W19" i="1"/>
  <c r="AH19" i="1"/>
  <c r="AD19" i="1"/>
  <c r="Z19" i="1"/>
  <c r="AI20" i="1"/>
  <c r="AE20" i="1"/>
  <c r="AA20" i="1"/>
  <c r="W20" i="1"/>
  <c r="AH20" i="1"/>
  <c r="AD20" i="1"/>
  <c r="Z20" i="1"/>
  <c r="AI21" i="1"/>
  <c r="AE21" i="1"/>
  <c r="AA21" i="1"/>
  <c r="W21" i="1"/>
  <c r="AH21" i="1"/>
  <c r="AD21" i="1"/>
  <c r="Z21" i="1"/>
  <c r="AG22" i="1"/>
  <c r="AC22" i="1"/>
  <c r="Y22" i="1"/>
  <c r="AF22" i="1"/>
  <c r="AB22" i="1"/>
  <c r="X22" i="1"/>
  <c r="AI22" i="1"/>
  <c r="AE22" i="1"/>
  <c r="AA22" i="1"/>
  <c r="W22" i="1"/>
  <c r="AH22" i="1"/>
  <c r="AD22" i="1"/>
  <c r="Z22" i="1"/>
  <c r="AI23" i="1"/>
  <c r="AE23" i="1"/>
  <c r="AA23" i="1"/>
  <c r="W23" i="1"/>
  <c r="AH23" i="1"/>
  <c r="AD23" i="1"/>
  <c r="Z23" i="1"/>
  <c r="AI24" i="1"/>
  <c r="AE24" i="1"/>
  <c r="AA24" i="1"/>
  <c r="W24" i="1"/>
  <c r="AH24" i="1"/>
  <c r="AD24" i="1"/>
  <c r="Z24" i="1"/>
  <c r="AI26" i="1"/>
  <c r="AE26" i="1"/>
  <c r="AA26" i="1"/>
  <c r="W26" i="1"/>
  <c r="AH26" i="1"/>
  <c r="AD26" i="1"/>
  <c r="Z26" i="1"/>
  <c r="AI28" i="1"/>
  <c r="AE28" i="1"/>
  <c r="AA28" i="1"/>
  <c r="W28" i="1"/>
  <c r="AH28" i="1"/>
  <c r="AD28" i="1"/>
  <c r="Z28" i="1"/>
  <c r="AI30" i="1"/>
  <c r="AE30" i="1"/>
  <c r="AA30" i="1"/>
  <c r="W30" i="1"/>
  <c r="AH30" i="1"/>
  <c r="AD30" i="1"/>
  <c r="Z30" i="1"/>
  <c r="AI32" i="1"/>
  <c r="AE32" i="1"/>
  <c r="AA32" i="1"/>
  <c r="W32" i="1"/>
  <c r="AH32" i="1"/>
  <c r="AD32" i="1"/>
  <c r="Z32" i="1"/>
  <c r="AH34" i="1"/>
  <c r="AD34" i="1"/>
  <c r="Z34" i="1"/>
  <c r="AI36" i="1"/>
  <c r="AE36" i="1"/>
  <c r="AA36" i="1"/>
  <c r="W36" i="1"/>
  <c r="AH36" i="1"/>
  <c r="AD36" i="1"/>
  <c r="Z36" i="1"/>
  <c r="AI38" i="1"/>
  <c r="AE38" i="1"/>
  <c r="AA38" i="1"/>
  <c r="W38" i="1"/>
  <c r="AH38" i="1"/>
  <c r="AD38" i="1"/>
  <c r="Z38" i="1"/>
  <c r="AI40" i="1"/>
  <c r="AE40" i="1"/>
  <c r="AA40" i="1"/>
  <c r="W40" i="1"/>
  <c r="AH40" i="1"/>
  <c r="AD40" i="1"/>
  <c r="Z40" i="1"/>
  <c r="AF42" i="1"/>
  <c r="AB42" i="1"/>
  <c r="X42" i="1"/>
  <c r="AH42" i="1"/>
  <c r="AD42" i="1"/>
  <c r="Z42" i="1"/>
  <c r="V42" i="1"/>
  <c r="AG42" i="1"/>
  <c r="AC42" i="1"/>
  <c r="Y42" i="1"/>
  <c r="AI42" i="1"/>
  <c r="AE42" i="1"/>
  <c r="AA42" i="1"/>
  <c r="AH44" i="1"/>
  <c r="AD44" i="1"/>
  <c r="Z44" i="1"/>
  <c r="AH45" i="1"/>
  <c r="AD45" i="1"/>
  <c r="Z45" i="1"/>
  <c r="AI46" i="1"/>
  <c r="AE46" i="1"/>
  <c r="AA46" i="1"/>
  <c r="W46" i="1"/>
  <c r="AH46" i="1"/>
  <c r="AD46" i="1"/>
  <c r="Z46" i="1"/>
  <c r="AI48" i="1"/>
  <c r="AE48" i="1"/>
  <c r="AA48" i="1"/>
  <c r="AI50" i="1"/>
  <c r="AE50" i="1"/>
  <c r="AA50" i="1"/>
  <c r="W50" i="1"/>
  <c r="AH50" i="1"/>
  <c r="AD50" i="1"/>
  <c r="Z50" i="1"/>
  <c r="AF52" i="1"/>
  <c r="AI52" i="1"/>
  <c r="AE52" i="1"/>
  <c r="AA52" i="1"/>
  <c r="W52" i="1"/>
  <c r="AH52" i="1"/>
  <c r="AD52" i="1"/>
  <c r="Z52" i="1"/>
  <c r="AI54" i="1"/>
  <c r="AE54" i="1"/>
  <c r="AA54" i="1"/>
  <c r="W54" i="1"/>
  <c r="AH54" i="1"/>
  <c r="AD54" i="1"/>
  <c r="Z54" i="1"/>
  <c r="AI56" i="1"/>
  <c r="AE56" i="1"/>
  <c r="AA56" i="1"/>
  <c r="W56" i="1"/>
  <c r="AH56" i="1"/>
  <c r="AD56" i="1"/>
  <c r="Z56" i="1"/>
  <c r="AH58" i="1"/>
  <c r="AD58" i="1"/>
  <c r="Z58" i="1"/>
  <c r="AI60" i="1"/>
  <c r="AE60" i="1"/>
  <c r="AA60" i="1"/>
  <c r="W60" i="1"/>
  <c r="AH60" i="1"/>
  <c r="AD60" i="1"/>
  <c r="Z60" i="1"/>
  <c r="AI62" i="1"/>
  <c r="AE62" i="1"/>
  <c r="AA62" i="1"/>
  <c r="W62" i="1"/>
  <c r="AH62" i="1"/>
  <c r="AD62" i="1"/>
  <c r="Z62" i="1"/>
  <c r="AI64" i="1"/>
  <c r="AE64" i="1"/>
  <c r="AA64" i="1"/>
  <c r="W64" i="1"/>
  <c r="AH64" i="1"/>
  <c r="AD64" i="1"/>
  <c r="Z64" i="1"/>
  <c r="AI66" i="1"/>
  <c r="AE66" i="1"/>
  <c r="AA66" i="1"/>
  <c r="W66" i="1"/>
  <c r="AH66" i="1"/>
  <c r="AD66" i="1"/>
  <c r="Z66" i="1"/>
  <c r="AF68" i="1"/>
  <c r="X68" i="1"/>
  <c r="AI68" i="1"/>
  <c r="AE68" i="1"/>
  <c r="AA68" i="1"/>
  <c r="W68" i="1"/>
  <c r="AG68" i="1"/>
  <c r="AB68" i="1"/>
  <c r="AH68" i="1"/>
  <c r="AD68" i="1"/>
  <c r="Z68" i="1"/>
  <c r="AI70" i="1"/>
  <c r="AE70" i="1"/>
  <c r="AA70" i="1"/>
  <c r="W70" i="1"/>
  <c r="AH70" i="1"/>
  <c r="AD70" i="1"/>
  <c r="Z70" i="1"/>
  <c r="AH72" i="1"/>
  <c r="AD72" i="1"/>
  <c r="Z72" i="1"/>
  <c r="S72" i="1"/>
  <c r="K72" i="1"/>
  <c r="R72" i="1"/>
  <c r="J72" i="1"/>
  <c r="U72" i="1"/>
  <c r="Q72" i="1"/>
  <c r="M72" i="1"/>
  <c r="I72" i="1"/>
  <c r="O72" i="1"/>
  <c r="N72" i="1"/>
  <c r="T72" i="1"/>
  <c r="P72" i="1"/>
  <c r="L72" i="1"/>
  <c r="O68" i="1"/>
  <c r="K68" i="1"/>
  <c r="P68" i="1"/>
  <c r="S68" i="1"/>
  <c r="H68" i="1"/>
  <c r="R70" i="1"/>
  <c r="N70" i="1"/>
  <c r="J70" i="1"/>
  <c r="S70" i="1"/>
  <c r="O70" i="1"/>
  <c r="K70" i="1"/>
  <c r="U70" i="1"/>
  <c r="Q70" i="1"/>
  <c r="M70" i="1"/>
  <c r="I70" i="1"/>
  <c r="T70" i="1"/>
  <c r="P70" i="1"/>
  <c r="L70" i="1"/>
  <c r="N66" i="1"/>
  <c r="S66" i="1"/>
  <c r="K66" i="1"/>
  <c r="T68" i="1"/>
  <c r="L68" i="1"/>
  <c r="O66" i="1"/>
  <c r="R66" i="1"/>
  <c r="J66" i="1"/>
  <c r="R68" i="1"/>
  <c r="N68" i="1"/>
  <c r="J68" i="1"/>
  <c r="U68" i="1"/>
  <c r="Q68" i="1"/>
  <c r="M68" i="1"/>
  <c r="U66" i="1"/>
  <c r="Q66" i="1"/>
  <c r="M66" i="1"/>
  <c r="I66" i="1"/>
  <c r="T66" i="1"/>
  <c r="P66" i="1"/>
  <c r="L66" i="1"/>
  <c r="O64" i="1"/>
  <c r="K64" i="1"/>
  <c r="S64" i="1"/>
  <c r="R64" i="1"/>
  <c r="N64" i="1"/>
  <c r="U64" i="1"/>
  <c r="Q64" i="1"/>
  <c r="M64" i="1"/>
  <c r="I64" i="1"/>
  <c r="J64" i="1"/>
  <c r="T64" i="1"/>
  <c r="P64" i="1"/>
  <c r="L64" i="1"/>
  <c r="O62" i="1"/>
  <c r="R62" i="1"/>
  <c r="J62" i="1"/>
  <c r="U62" i="1"/>
  <c r="Q62" i="1"/>
  <c r="M62" i="1"/>
  <c r="I62" i="1"/>
  <c r="S62" i="1"/>
  <c r="K62" i="1"/>
  <c r="N62" i="1"/>
  <c r="T62" i="1"/>
  <c r="P62" i="1"/>
  <c r="L62" i="1"/>
  <c r="S60" i="1"/>
  <c r="O60" i="1"/>
  <c r="R60" i="1"/>
  <c r="J60" i="1"/>
  <c r="U60" i="1"/>
  <c r="Q60" i="1"/>
  <c r="M60" i="1"/>
  <c r="I60" i="1"/>
  <c r="K60" i="1"/>
  <c r="N60" i="1"/>
  <c r="T60" i="1"/>
  <c r="P60" i="1"/>
  <c r="L60" i="1"/>
  <c r="S58" i="1"/>
  <c r="O58" i="1"/>
  <c r="K58" i="1"/>
  <c r="R58" i="1"/>
  <c r="N58" i="1"/>
  <c r="J58" i="1"/>
  <c r="U58" i="1"/>
  <c r="Q58" i="1"/>
  <c r="M58" i="1"/>
  <c r="I58" i="1"/>
  <c r="T58" i="1"/>
  <c r="P58" i="1"/>
  <c r="L58" i="1"/>
  <c r="S56" i="1"/>
  <c r="K56" i="1"/>
  <c r="N56" i="1"/>
  <c r="U56" i="1"/>
  <c r="Q56" i="1"/>
  <c r="M56" i="1"/>
  <c r="I56" i="1"/>
  <c r="O56" i="1"/>
  <c r="R56" i="1"/>
  <c r="J56" i="1"/>
  <c r="T56" i="1"/>
  <c r="P56" i="1"/>
  <c r="L56" i="1"/>
  <c r="S54" i="1"/>
  <c r="K54" i="1"/>
  <c r="R54" i="1"/>
  <c r="U54" i="1"/>
  <c r="Q54" i="1"/>
  <c r="M54" i="1"/>
  <c r="I54" i="1"/>
  <c r="O54" i="1"/>
  <c r="N54" i="1"/>
  <c r="J54" i="1"/>
  <c r="T54" i="1"/>
  <c r="P54" i="1"/>
  <c r="L54" i="1"/>
  <c r="S52" i="1"/>
  <c r="K52" i="1"/>
  <c r="N52" i="1"/>
  <c r="U52" i="1"/>
  <c r="Q52" i="1"/>
  <c r="M52" i="1"/>
  <c r="I52" i="1"/>
  <c r="O52" i="1"/>
  <c r="R52" i="1"/>
  <c r="J52" i="1"/>
  <c r="T52" i="1"/>
  <c r="P52" i="1"/>
  <c r="L52" i="1"/>
  <c r="K50" i="1"/>
  <c r="S50" i="1"/>
  <c r="N50" i="1"/>
  <c r="U50" i="1"/>
  <c r="Q50" i="1"/>
  <c r="M50" i="1"/>
  <c r="I50" i="1"/>
  <c r="O50" i="1"/>
  <c r="R50" i="1"/>
  <c r="J50" i="1"/>
  <c r="T50" i="1"/>
  <c r="P50" i="1"/>
  <c r="L50" i="1"/>
  <c r="S48" i="1"/>
  <c r="O48" i="1"/>
  <c r="K48" i="1"/>
  <c r="R48" i="1"/>
  <c r="N48" i="1"/>
  <c r="J48" i="1"/>
  <c r="U48" i="1"/>
  <c r="Q48" i="1"/>
  <c r="M48" i="1"/>
  <c r="I48" i="1"/>
  <c r="T48" i="1"/>
  <c r="P48" i="1"/>
  <c r="L48" i="1"/>
  <c r="S46" i="1"/>
  <c r="K46" i="1"/>
  <c r="N46" i="1"/>
  <c r="U46" i="1"/>
  <c r="Q46" i="1"/>
  <c r="M46" i="1"/>
  <c r="I46" i="1"/>
  <c r="O46" i="1"/>
  <c r="R46" i="1"/>
  <c r="J46" i="1"/>
  <c r="T46" i="1"/>
  <c r="P46" i="1"/>
  <c r="L46" i="1"/>
  <c r="S45" i="1"/>
  <c r="O45" i="1"/>
  <c r="K45" i="1"/>
  <c r="AP45" i="1" s="1"/>
  <c r="R45" i="1"/>
  <c r="N45" i="1"/>
  <c r="J45" i="1"/>
  <c r="U45" i="1"/>
  <c r="Q45" i="1"/>
  <c r="M45" i="1"/>
  <c r="I45" i="1"/>
  <c r="AN45" i="1" s="1"/>
  <c r="T45" i="1"/>
  <c r="P45" i="1"/>
  <c r="L45" i="1"/>
  <c r="S44" i="1"/>
  <c r="K44" i="1"/>
  <c r="R44" i="1"/>
  <c r="U44" i="1"/>
  <c r="Q44" i="1"/>
  <c r="M44" i="1"/>
  <c r="I44" i="1"/>
  <c r="O44" i="1"/>
  <c r="N44" i="1"/>
  <c r="J44" i="1"/>
  <c r="T44" i="1"/>
  <c r="P44" i="1"/>
  <c r="L44" i="1"/>
  <c r="K42" i="1"/>
  <c r="U42" i="1"/>
  <c r="Q42" i="1"/>
  <c r="M42" i="1"/>
  <c r="I42" i="1"/>
  <c r="S42" i="1"/>
  <c r="O42" i="1"/>
  <c r="R42" i="1"/>
  <c r="N42" i="1"/>
  <c r="J42" i="1"/>
  <c r="T42" i="1"/>
  <c r="P42" i="1"/>
  <c r="L42" i="1"/>
  <c r="K40" i="1"/>
  <c r="U40" i="1"/>
  <c r="M40" i="1"/>
  <c r="I40" i="1"/>
  <c r="S40" i="1"/>
  <c r="O40" i="1"/>
  <c r="R40" i="1"/>
  <c r="N40" i="1"/>
  <c r="J40" i="1"/>
  <c r="Q40" i="1"/>
  <c r="T40" i="1"/>
  <c r="P40" i="1"/>
  <c r="L40" i="1"/>
  <c r="S38" i="1"/>
  <c r="K38" i="1"/>
  <c r="N38" i="1"/>
  <c r="U38" i="1"/>
  <c r="Q38" i="1"/>
  <c r="M38" i="1"/>
  <c r="I38" i="1"/>
  <c r="O38" i="1"/>
  <c r="R38" i="1"/>
  <c r="J38" i="1"/>
  <c r="T38" i="1"/>
  <c r="P38" i="1"/>
  <c r="L38" i="1"/>
  <c r="O36" i="1"/>
  <c r="N36" i="1"/>
  <c r="U36" i="1"/>
  <c r="Q36" i="1"/>
  <c r="M36" i="1"/>
  <c r="I36" i="1"/>
  <c r="S36" i="1"/>
  <c r="K36" i="1"/>
  <c r="R36" i="1"/>
  <c r="J36" i="1"/>
  <c r="T36" i="1"/>
  <c r="P36" i="1"/>
  <c r="L36" i="1"/>
  <c r="S34" i="1"/>
  <c r="O34" i="1"/>
  <c r="K34" i="1"/>
  <c r="R34" i="1"/>
  <c r="N34" i="1"/>
  <c r="J34" i="1"/>
  <c r="U34" i="1"/>
  <c r="Q34" i="1"/>
  <c r="M34" i="1"/>
  <c r="I34" i="1"/>
  <c r="T34" i="1"/>
  <c r="P34" i="1"/>
  <c r="L34" i="1"/>
  <c r="S32" i="1"/>
  <c r="O32" i="1"/>
  <c r="K32" i="1"/>
  <c r="R32" i="1"/>
  <c r="N32" i="1"/>
  <c r="J32" i="1"/>
  <c r="U32" i="1"/>
  <c r="Q32" i="1"/>
  <c r="M32" i="1"/>
  <c r="I32" i="1"/>
  <c r="T32" i="1"/>
  <c r="P32" i="1"/>
  <c r="L32" i="1"/>
  <c r="S30" i="1"/>
  <c r="O30" i="1"/>
  <c r="K30" i="1"/>
  <c r="R30" i="1"/>
  <c r="N30" i="1"/>
  <c r="J30" i="1"/>
  <c r="U30" i="1"/>
  <c r="Q30" i="1"/>
  <c r="M30" i="1"/>
  <c r="I30" i="1"/>
  <c r="T30" i="1"/>
  <c r="P30" i="1"/>
  <c r="L30" i="1"/>
  <c r="O28" i="1"/>
  <c r="R28" i="1"/>
  <c r="J28" i="1"/>
  <c r="U28" i="1"/>
  <c r="Q28" i="1"/>
  <c r="M28" i="1"/>
  <c r="I28" i="1"/>
  <c r="S28" i="1"/>
  <c r="K28" i="1"/>
  <c r="N28" i="1"/>
  <c r="T28" i="1"/>
  <c r="P28" i="1"/>
  <c r="L28" i="1"/>
  <c r="O26" i="1"/>
  <c r="R26" i="1"/>
  <c r="J26" i="1"/>
  <c r="U26" i="1"/>
  <c r="Q26" i="1"/>
  <c r="M26" i="1"/>
  <c r="I26" i="1"/>
  <c r="S26" i="1"/>
  <c r="K26" i="1"/>
  <c r="N26" i="1"/>
  <c r="T26" i="1"/>
  <c r="P26" i="1"/>
  <c r="L26" i="1"/>
  <c r="S24" i="1"/>
  <c r="K24" i="1"/>
  <c r="R24" i="1"/>
  <c r="J24" i="1"/>
  <c r="U24" i="1"/>
  <c r="Q24" i="1"/>
  <c r="M24" i="1"/>
  <c r="I24" i="1"/>
  <c r="O24" i="1"/>
  <c r="N24" i="1"/>
  <c r="T24" i="1"/>
  <c r="P24" i="1"/>
  <c r="L24" i="1"/>
  <c r="S23" i="1"/>
  <c r="K23" i="1"/>
  <c r="N23" i="1"/>
  <c r="AS23" i="1" s="1"/>
  <c r="U23" i="1"/>
  <c r="Q23" i="1"/>
  <c r="M23" i="1"/>
  <c r="AR23" i="1" s="1"/>
  <c r="I23" i="1"/>
  <c r="AN23" i="1" s="1"/>
  <c r="O23" i="1"/>
  <c r="R23" i="1"/>
  <c r="J23" i="1"/>
  <c r="T23" i="1"/>
  <c r="P23" i="1"/>
  <c r="L23" i="1"/>
  <c r="S22" i="1"/>
  <c r="K22" i="1"/>
  <c r="Q22" i="1"/>
  <c r="M22" i="1"/>
  <c r="I22" i="1"/>
  <c r="O22" i="1"/>
  <c r="R22" i="1"/>
  <c r="N22" i="1"/>
  <c r="J22" i="1"/>
  <c r="U22" i="1"/>
  <c r="T22" i="1"/>
  <c r="P22" i="1"/>
  <c r="L22" i="1"/>
  <c r="O21" i="1"/>
  <c r="AT21" i="1" s="1"/>
  <c r="I21" i="1"/>
  <c r="S21" i="1"/>
  <c r="K21" i="1"/>
  <c r="R21" i="1"/>
  <c r="N21" i="1"/>
  <c r="J21" i="1"/>
  <c r="U21" i="1"/>
  <c r="Q21" i="1"/>
  <c r="AV21" i="1" s="1"/>
  <c r="M21" i="1"/>
  <c r="T21" i="1"/>
  <c r="P21" i="1"/>
  <c r="L21" i="1"/>
  <c r="AQ21" i="1" s="1"/>
  <c r="S20" i="1"/>
  <c r="O20" i="1"/>
  <c r="N20" i="1"/>
  <c r="U20" i="1"/>
  <c r="Q20" i="1"/>
  <c r="M20" i="1"/>
  <c r="I20" i="1"/>
  <c r="K20" i="1"/>
  <c r="R20" i="1"/>
  <c r="J20" i="1"/>
  <c r="T20" i="1"/>
  <c r="P20" i="1"/>
  <c r="L20" i="1"/>
  <c r="K19" i="1"/>
  <c r="I19" i="1"/>
  <c r="AN19" i="1" s="1"/>
  <c r="S19" i="1"/>
  <c r="AX19" i="1" s="1"/>
  <c r="O19" i="1"/>
  <c r="R19" i="1"/>
  <c r="N19" i="1"/>
  <c r="J19" i="1"/>
  <c r="AO19" i="1" s="1"/>
  <c r="U19" i="1"/>
  <c r="Q19" i="1"/>
  <c r="M19" i="1"/>
  <c r="AR19" i="1" s="1"/>
  <c r="T19" i="1"/>
  <c r="P19" i="1"/>
  <c r="L19" i="1"/>
  <c r="O18" i="1"/>
  <c r="S18" i="1"/>
  <c r="K18" i="1"/>
  <c r="R18" i="1"/>
  <c r="N18" i="1"/>
  <c r="J18" i="1"/>
  <c r="U18" i="1"/>
  <c r="Q18" i="1"/>
  <c r="M18" i="1"/>
  <c r="I18" i="1"/>
  <c r="T18" i="1"/>
  <c r="P18" i="1"/>
  <c r="L18" i="1"/>
  <c r="S17" i="1"/>
  <c r="K17" i="1"/>
  <c r="N17" i="1"/>
  <c r="U17" i="1"/>
  <c r="AY17" i="1" s="1"/>
  <c r="Q17" i="1"/>
  <c r="AV17" i="1" s="1"/>
  <c r="M17" i="1"/>
  <c r="I17" i="1"/>
  <c r="O17" i="1"/>
  <c r="AT17" i="1" s="1"/>
  <c r="R17" i="1"/>
  <c r="AW17" i="1" s="1"/>
  <c r="J17" i="1"/>
  <c r="T17" i="1"/>
  <c r="P17" i="1"/>
  <c r="AU17" i="1" s="1"/>
  <c r="L17" i="1"/>
  <c r="AQ17" i="1" s="1"/>
  <c r="O16" i="1"/>
  <c r="S16" i="1"/>
  <c r="K16" i="1"/>
  <c r="R16" i="1"/>
  <c r="N16" i="1"/>
  <c r="J16" i="1"/>
  <c r="U16" i="1"/>
  <c r="Q16" i="1"/>
  <c r="M16" i="1"/>
  <c r="I16" i="1"/>
  <c r="T16" i="1"/>
  <c r="P16" i="1"/>
  <c r="L16" i="1"/>
  <c r="S15" i="1"/>
  <c r="K15" i="1"/>
  <c r="AP15" i="1" s="1"/>
  <c r="Q15" i="1"/>
  <c r="AV15" i="1" s="1"/>
  <c r="I15" i="1"/>
  <c r="AN15" i="1" s="1"/>
  <c r="O15" i="1"/>
  <c r="R15" i="1"/>
  <c r="N15" i="1"/>
  <c r="AS15" i="1" s="1"/>
  <c r="J15" i="1"/>
  <c r="AO15" i="1" s="1"/>
  <c r="U15" i="1"/>
  <c r="M15" i="1"/>
  <c r="AR15" i="1" s="1"/>
  <c r="T15" i="1"/>
  <c r="P15" i="1"/>
  <c r="L15" i="1"/>
  <c r="K14" i="1"/>
  <c r="M14" i="1"/>
  <c r="S14" i="1"/>
  <c r="O14" i="1"/>
  <c r="R14" i="1"/>
  <c r="N14" i="1"/>
  <c r="J14" i="1"/>
  <c r="U14" i="1"/>
  <c r="Q14" i="1"/>
  <c r="I14" i="1"/>
  <c r="T14" i="1"/>
  <c r="P14" i="1"/>
  <c r="L14" i="1"/>
  <c r="O13" i="1"/>
  <c r="AT13" i="1" s="1"/>
  <c r="N13" i="1"/>
  <c r="U13" i="1"/>
  <c r="Q13" i="1"/>
  <c r="M13" i="1"/>
  <c r="I13" i="1"/>
  <c r="S13" i="1"/>
  <c r="K13" i="1"/>
  <c r="AP13" i="1" s="1"/>
  <c r="R13" i="1"/>
  <c r="AW13" i="1" s="1"/>
  <c r="J13" i="1"/>
  <c r="T13" i="1"/>
  <c r="P13" i="1"/>
  <c r="L13" i="1"/>
  <c r="AQ13" i="1" s="1"/>
  <c r="O12" i="1"/>
  <c r="R12" i="1"/>
  <c r="J12" i="1"/>
  <c r="U12" i="1"/>
  <c r="Q12" i="1"/>
  <c r="M12" i="1"/>
  <c r="I12" i="1"/>
  <c r="S12" i="1"/>
  <c r="K12" i="1"/>
  <c r="N12" i="1"/>
  <c r="T12" i="1"/>
  <c r="P12" i="1"/>
  <c r="L12" i="1"/>
  <c r="J10" i="1"/>
  <c r="S10" i="1"/>
  <c r="K10" i="1"/>
  <c r="R10" i="1"/>
  <c r="U10" i="1"/>
  <c r="Q10" i="1"/>
  <c r="M10" i="1"/>
  <c r="I10" i="1"/>
  <c r="O10" i="1"/>
  <c r="N10" i="1"/>
  <c r="T10" i="1"/>
  <c r="P10" i="1"/>
  <c r="L10" i="1"/>
  <c r="K11" i="1"/>
  <c r="S11" i="1"/>
  <c r="AX11" i="1" s="1"/>
  <c r="O11" i="1"/>
  <c r="R11" i="1"/>
  <c r="N11" i="1"/>
  <c r="AS11" i="1" s="1"/>
  <c r="J11" i="1"/>
  <c r="U11" i="1"/>
  <c r="Q11" i="1"/>
  <c r="M11" i="1"/>
  <c r="I11" i="1"/>
  <c r="AN11" i="1" s="1"/>
  <c r="T11" i="1"/>
  <c r="P11" i="1"/>
  <c r="L11" i="1"/>
  <c r="AQ11" i="1" s="1"/>
  <c r="S9" i="1"/>
  <c r="AX9" i="1" s="1"/>
  <c r="O9" i="1"/>
  <c r="K9" i="1"/>
  <c r="R9" i="1"/>
  <c r="AW9" i="1" s="1"/>
  <c r="N9" i="1"/>
  <c r="J9" i="1"/>
  <c r="U9" i="1"/>
  <c r="Q9" i="1"/>
  <c r="M9" i="1"/>
  <c r="I9" i="1"/>
  <c r="AN9" i="1" s="1"/>
  <c r="T9" i="1"/>
  <c r="P9" i="1"/>
  <c r="AU9" i="1" s="1"/>
  <c r="L9" i="1"/>
  <c r="AQ9" i="1" s="1"/>
  <c r="S8" i="1"/>
  <c r="O8" i="1"/>
  <c r="N8" i="1"/>
  <c r="U8" i="1"/>
  <c r="I8" i="1"/>
  <c r="K8" i="1"/>
  <c r="R8" i="1"/>
  <c r="J8" i="1"/>
  <c r="Q8" i="1"/>
  <c r="M8" i="1"/>
  <c r="T8" i="1"/>
  <c r="P8" i="1"/>
  <c r="L8" i="1"/>
  <c r="O6" i="1"/>
  <c r="S6" i="1"/>
  <c r="K6" i="1"/>
  <c r="R6" i="1"/>
  <c r="N6" i="1"/>
  <c r="J6" i="1"/>
  <c r="U6" i="1"/>
  <c r="Q6" i="1"/>
  <c r="M6" i="1"/>
  <c r="I6" i="1"/>
  <c r="T6" i="1"/>
  <c r="P6" i="1"/>
  <c r="L6" i="1"/>
  <c r="S7" i="1"/>
  <c r="AX7" i="1" s="1"/>
  <c r="O7" i="1"/>
  <c r="AT7" i="1" s="1"/>
  <c r="K7" i="1"/>
  <c r="R7" i="1"/>
  <c r="N7" i="1"/>
  <c r="AS7" i="1" s="1"/>
  <c r="J7" i="1"/>
  <c r="U7" i="1"/>
  <c r="Q7" i="1"/>
  <c r="M7" i="1"/>
  <c r="I7" i="1"/>
  <c r="AN7" i="1" s="1"/>
  <c r="T7" i="1"/>
  <c r="P7" i="1"/>
  <c r="L7" i="1"/>
  <c r="AQ7" i="1" s="1"/>
  <c r="O5" i="1"/>
  <c r="S5" i="1"/>
  <c r="K5" i="1"/>
  <c r="R5" i="1"/>
  <c r="AW5" i="1" s="1"/>
  <c r="N5" i="1"/>
  <c r="J5" i="1"/>
  <c r="U5" i="1"/>
  <c r="Q5" i="1"/>
  <c r="M5" i="1"/>
  <c r="I5" i="1"/>
  <c r="T5" i="1"/>
  <c r="P5" i="1"/>
  <c r="L5" i="1"/>
  <c r="AQ5" i="1" s="1"/>
  <c r="E17" i="24"/>
  <c r="C17" i="24"/>
  <c r="B17" i="24"/>
  <c r="B16" i="24"/>
  <c r="C16" i="24"/>
  <c r="E16" i="24"/>
  <c r="E4" i="17"/>
  <c r="E5" i="17"/>
  <c r="E6" i="17"/>
  <c r="E7" i="17"/>
  <c r="E8" i="17"/>
  <c r="E9" i="17"/>
  <c r="C4" i="17"/>
  <c r="C5" i="17"/>
  <c r="C6" i="17"/>
  <c r="C7" i="17"/>
  <c r="C8" i="17"/>
  <c r="C9" i="17"/>
  <c r="B4" i="17"/>
  <c r="B5" i="17"/>
  <c r="B6" i="17"/>
  <c r="B7" i="17"/>
  <c r="B8" i="17"/>
  <c r="B9" i="17"/>
  <c r="E10" i="17"/>
  <c r="C10" i="17"/>
  <c r="B10" i="17"/>
  <c r="AO11" i="1" l="1"/>
  <c r="AN12" i="1" s="1"/>
  <c r="AR13" i="1"/>
  <c r="AX17" i="1"/>
  <c r="AW21" i="1"/>
  <c r="AU5" i="1"/>
  <c r="AV5" i="1"/>
  <c r="AR7" i="1"/>
  <c r="AV13" i="1"/>
  <c r="AW15" i="1"/>
  <c r="AU21" i="1"/>
  <c r="AP21" i="1"/>
  <c r="AP23" i="1"/>
  <c r="AN24" i="1" s="1"/>
  <c r="AO45" i="1"/>
  <c r="AT45" i="1"/>
  <c r="AY5" i="1"/>
  <c r="AP5" i="1"/>
  <c r="AU7" i="1"/>
  <c r="AS8" i="1" s="1"/>
  <c r="AV7" i="1"/>
  <c r="AW7" i="1"/>
  <c r="AY9" i="1"/>
  <c r="AP9" i="1"/>
  <c r="AU11" i="1"/>
  <c r="AV11" i="1"/>
  <c r="AW11" i="1"/>
  <c r="AX13" i="1"/>
  <c r="AY13" i="1"/>
  <c r="AQ15" i="1"/>
  <c r="AN16" i="1" s="1"/>
  <c r="AY15" i="1"/>
  <c r="AT15" i="1"/>
  <c r="AX15" i="1"/>
  <c r="AN17" i="1"/>
  <c r="AN18" i="1" s="1"/>
  <c r="AS17" i="1"/>
  <c r="AS18" i="1" s="1"/>
  <c r="AQ19" i="1"/>
  <c r="AV19" i="1"/>
  <c r="AW19" i="1"/>
  <c r="AP19" i="1"/>
  <c r="AN20" i="1" s="1"/>
  <c r="AO21" i="1"/>
  <c r="AX21" i="1"/>
  <c r="AQ23" i="1"/>
  <c r="AW23" i="1"/>
  <c r="AV23" i="1"/>
  <c r="AX23" i="1"/>
  <c r="AQ45" i="1"/>
  <c r="AR45" i="1"/>
  <c r="AS45" i="1"/>
  <c r="AX45" i="1"/>
  <c r="BF19" i="1"/>
  <c r="BA9" i="1"/>
  <c r="AR5" i="1"/>
  <c r="AS5" i="1"/>
  <c r="AT5" i="1"/>
  <c r="AO7" i="1"/>
  <c r="AN8" i="1" s="1"/>
  <c r="AR9" i="1"/>
  <c r="AS9" i="1"/>
  <c r="AS10" i="1" s="1"/>
  <c r="AY45" i="1"/>
  <c r="AV9" i="1"/>
  <c r="AR11" i="1"/>
  <c r="AP11" i="1"/>
  <c r="AU13" i="1"/>
  <c r="AS19" i="1"/>
  <c r="AY21" i="1"/>
  <c r="AO23" i="1"/>
  <c r="AN5" i="1"/>
  <c r="AO5" i="1"/>
  <c r="AN6" i="1" s="1"/>
  <c r="AX5" i="1"/>
  <c r="AY7" i="1"/>
  <c r="AP7" i="1"/>
  <c r="AO9" i="1"/>
  <c r="AN10" i="1" s="1"/>
  <c r="AT9" i="1"/>
  <c r="AY11" i="1"/>
  <c r="AT11" i="1"/>
  <c r="AO13" i="1"/>
  <c r="AN14" i="1" s="1"/>
  <c r="AN13" i="1"/>
  <c r="AS13" i="1"/>
  <c r="AU15" i="1"/>
  <c r="AO17" i="1"/>
  <c r="AR17" i="1"/>
  <c r="AP17" i="1"/>
  <c r="AU19" i="1"/>
  <c r="AY19" i="1"/>
  <c r="AT19" i="1"/>
  <c r="AR21" i="1"/>
  <c r="AS21" i="1"/>
  <c r="AS22" i="1" s="1"/>
  <c r="AN21" i="1"/>
  <c r="AU23" i="1"/>
  <c r="AT23" i="1"/>
  <c r="AY23" i="1"/>
  <c r="AU45" i="1"/>
  <c r="AV45" i="1"/>
  <c r="AW45" i="1"/>
  <c r="BF45" i="1"/>
  <c r="BJ7" i="1"/>
  <c r="BB17" i="1"/>
  <c r="BE45" i="1"/>
  <c r="BC21" i="1"/>
  <c r="BD21" i="1"/>
  <c r="BB11" i="1"/>
  <c r="BB45" i="1"/>
  <c r="BK45" i="1"/>
  <c r="BG23" i="1"/>
  <c r="BH23" i="1"/>
  <c r="AZ19" i="1"/>
  <c r="BG17" i="1"/>
  <c r="BH17" i="1"/>
  <c r="AZ15" i="1"/>
  <c r="BG13" i="1"/>
  <c r="BH13" i="1"/>
  <c r="AZ11" i="1"/>
  <c r="BD7" i="1"/>
  <c r="BK5" i="1"/>
  <c r="AZ9" i="1"/>
  <c r="BA7" i="1"/>
  <c r="BI11" i="1"/>
  <c r="BE15" i="1"/>
  <c r="BE17" i="1"/>
  <c r="BJ23" i="1"/>
  <c r="BF15" i="1"/>
  <c r="BK9" i="1"/>
  <c r="BJ9" i="1"/>
  <c r="BJ11" i="1"/>
  <c r="BJ17" i="1"/>
  <c r="BG45" i="1"/>
  <c r="BC23" i="1"/>
  <c r="BD23" i="1"/>
  <c r="BK19" i="1"/>
  <c r="BC17" i="1"/>
  <c r="BD17" i="1"/>
  <c r="BK15" i="1"/>
  <c r="BC13" i="1"/>
  <c r="BD13" i="1"/>
  <c r="BK11" i="1"/>
  <c r="BG5" i="1"/>
  <c r="BH5" i="1"/>
  <c r="BI5" i="1"/>
  <c r="BF7" i="1"/>
  <c r="BI15" i="1"/>
  <c r="BA17" i="1"/>
  <c r="BI13" i="1"/>
  <c r="BI23" i="1"/>
  <c r="BB23" i="1"/>
  <c r="BE21" i="1"/>
  <c r="BF21" i="1"/>
  <c r="BE13" i="1"/>
  <c r="BJ45" i="1"/>
  <c r="BI19" i="1"/>
  <c r="BI7" i="1"/>
  <c r="BJ5" i="1"/>
  <c r="BG21" i="1"/>
  <c r="BH21" i="1"/>
  <c r="BC9" i="1"/>
  <c r="BG7" i="1"/>
  <c r="BI17" i="1"/>
  <c r="BA45" i="1"/>
  <c r="BB5" i="1"/>
  <c r="BA21" i="1"/>
  <c r="BH45" i="1"/>
  <c r="BE23" i="1"/>
  <c r="BF23" i="1"/>
  <c r="BD9" i="1"/>
  <c r="BF5" i="1"/>
  <c r="BK23" i="1"/>
  <c r="BK21" i="1"/>
  <c r="BC19" i="1"/>
  <c r="BD19" i="1"/>
  <c r="BK17" i="1"/>
  <c r="BC15" i="1"/>
  <c r="BD15" i="1"/>
  <c r="BK13" i="1"/>
  <c r="BC11" i="1"/>
  <c r="BD11" i="1"/>
  <c r="BG9" i="1"/>
  <c r="BH7" i="1"/>
  <c r="AZ5" i="1"/>
  <c r="BE9" i="1"/>
  <c r="BB7" i="1"/>
  <c r="AZ7" i="1"/>
  <c r="BA11" i="1"/>
  <c r="BJ19" i="1"/>
  <c r="BJ15" i="1"/>
  <c r="BF17" i="1"/>
  <c r="BH9" i="1"/>
  <c r="BI21" i="1"/>
  <c r="BB13" i="1"/>
  <c r="BB21" i="1"/>
  <c r="BF13" i="1"/>
  <c r="BD45" i="1"/>
  <c r="BE7" i="1"/>
  <c r="BB9" i="1"/>
  <c r="AZ45" i="1"/>
  <c r="BI45" i="1"/>
  <c r="BI9" i="1"/>
  <c r="BC45" i="1"/>
  <c r="AZ23" i="1"/>
  <c r="AZ21" i="1"/>
  <c r="BG19" i="1"/>
  <c r="BH19" i="1"/>
  <c r="AZ17" i="1"/>
  <c r="BG15" i="1"/>
  <c r="BH15" i="1"/>
  <c r="AZ13" i="1"/>
  <c r="BG11" i="1"/>
  <c r="BH11" i="1"/>
  <c r="BC5" i="1"/>
  <c r="BD5" i="1"/>
  <c r="BK7" i="1"/>
  <c r="BB19" i="1"/>
  <c r="BB15" i="1"/>
  <c r="BA13" i="1"/>
  <c r="BA23" i="1"/>
  <c r="BJ21" i="1"/>
  <c r="BC7" i="1"/>
  <c r="BF9" i="1"/>
  <c r="B4" i="36"/>
  <c r="C4" i="36"/>
  <c r="E4" i="36"/>
  <c r="B5" i="36"/>
  <c r="C5" i="36"/>
  <c r="E5" i="36"/>
  <c r="B6" i="36"/>
  <c r="C6" i="36"/>
  <c r="E6" i="36"/>
  <c r="B7" i="36"/>
  <c r="C7" i="36"/>
  <c r="E7" i="36"/>
  <c r="B8" i="36"/>
  <c r="C8" i="36"/>
  <c r="E8" i="36"/>
  <c r="B9" i="36"/>
  <c r="C9" i="36"/>
  <c r="E9" i="36"/>
  <c r="B10" i="36"/>
  <c r="C10" i="36"/>
  <c r="E10" i="36"/>
  <c r="B11" i="36"/>
  <c r="C11" i="36"/>
  <c r="E11" i="36"/>
  <c r="B12" i="36"/>
  <c r="C12" i="36"/>
  <c r="E12" i="36"/>
  <c r="B13" i="36"/>
  <c r="C13" i="36"/>
  <c r="E13" i="36"/>
  <c r="B14" i="36"/>
  <c r="C14" i="36"/>
  <c r="E14" i="36"/>
  <c r="B15" i="36"/>
  <c r="C15" i="36"/>
  <c r="E15" i="36"/>
  <c r="B16" i="36"/>
  <c r="C16" i="36"/>
  <c r="E16" i="36"/>
  <c r="B17" i="36"/>
  <c r="C17" i="36"/>
  <c r="E17" i="36"/>
  <c r="E3" i="36"/>
  <c r="C3" i="36"/>
  <c r="B3" i="36"/>
  <c r="B4" i="35"/>
  <c r="C4" i="35"/>
  <c r="E4" i="35"/>
  <c r="B5" i="35"/>
  <c r="C5" i="35"/>
  <c r="E5" i="35"/>
  <c r="B6" i="35"/>
  <c r="C6" i="35"/>
  <c r="E6" i="35"/>
  <c r="B7" i="35"/>
  <c r="C7" i="35"/>
  <c r="E7" i="35"/>
  <c r="B8" i="35"/>
  <c r="C8" i="35"/>
  <c r="E8" i="35"/>
  <c r="B9" i="35"/>
  <c r="C9" i="35"/>
  <c r="E9" i="35"/>
  <c r="B10" i="35"/>
  <c r="C10" i="35"/>
  <c r="E10" i="35"/>
  <c r="B11" i="35"/>
  <c r="C11" i="35"/>
  <c r="E11" i="35"/>
  <c r="B12" i="35"/>
  <c r="C12" i="35"/>
  <c r="E12" i="35"/>
  <c r="B13" i="35"/>
  <c r="C13" i="35"/>
  <c r="E13" i="35"/>
  <c r="B14" i="35"/>
  <c r="C14" i="35"/>
  <c r="E14" i="35"/>
  <c r="B15" i="35"/>
  <c r="C15" i="35"/>
  <c r="E15" i="35"/>
  <c r="B16" i="35"/>
  <c r="C16" i="35"/>
  <c r="E16" i="35"/>
  <c r="B17" i="35"/>
  <c r="C17" i="35"/>
  <c r="E17" i="35"/>
  <c r="E3" i="35"/>
  <c r="C3" i="35"/>
  <c r="B3" i="35"/>
  <c r="B16" i="34"/>
  <c r="C16" i="34"/>
  <c r="E16" i="34"/>
  <c r="B17" i="34"/>
  <c r="C17" i="34"/>
  <c r="E17" i="34"/>
  <c r="B4" i="34"/>
  <c r="C4" i="34"/>
  <c r="E4" i="34"/>
  <c r="B5" i="34"/>
  <c r="C5" i="34"/>
  <c r="E5" i="34"/>
  <c r="B6" i="34"/>
  <c r="C6" i="34"/>
  <c r="E6" i="34"/>
  <c r="B7" i="34"/>
  <c r="C7" i="34"/>
  <c r="E7" i="34"/>
  <c r="B8" i="34"/>
  <c r="C8" i="34"/>
  <c r="E8" i="34"/>
  <c r="B9" i="34"/>
  <c r="C9" i="34"/>
  <c r="E9" i="34"/>
  <c r="B10" i="34"/>
  <c r="C10" i="34"/>
  <c r="E10" i="34"/>
  <c r="B11" i="34"/>
  <c r="C11" i="34"/>
  <c r="E11" i="34"/>
  <c r="B12" i="34"/>
  <c r="C12" i="34"/>
  <c r="E12" i="34"/>
  <c r="B13" i="34"/>
  <c r="C13" i="34"/>
  <c r="E13" i="34"/>
  <c r="B14" i="34"/>
  <c r="C14" i="34"/>
  <c r="E14" i="34"/>
  <c r="B15" i="34"/>
  <c r="C15" i="34"/>
  <c r="E15" i="34"/>
  <c r="E3" i="34"/>
  <c r="C3" i="34"/>
  <c r="B3" i="34"/>
  <c r="B11" i="33"/>
  <c r="C11" i="33"/>
  <c r="E11" i="33"/>
  <c r="B12" i="33"/>
  <c r="C12" i="33"/>
  <c r="E12" i="33"/>
  <c r="B13" i="33"/>
  <c r="C13" i="33"/>
  <c r="E13" i="33"/>
  <c r="B14" i="33"/>
  <c r="C14" i="33"/>
  <c r="E14" i="33"/>
  <c r="B15" i="33"/>
  <c r="C15" i="33"/>
  <c r="E15" i="33"/>
  <c r="B16" i="33"/>
  <c r="C16" i="33"/>
  <c r="E16" i="33"/>
  <c r="B17" i="33"/>
  <c r="C17" i="33"/>
  <c r="E17" i="33"/>
  <c r="B4" i="33"/>
  <c r="C4" i="33"/>
  <c r="E4" i="33"/>
  <c r="B5" i="33"/>
  <c r="C5" i="33"/>
  <c r="E5" i="33"/>
  <c r="B6" i="33"/>
  <c r="C6" i="33"/>
  <c r="E6" i="33"/>
  <c r="B7" i="33"/>
  <c r="C7" i="33"/>
  <c r="E7" i="33"/>
  <c r="B8" i="33"/>
  <c r="C8" i="33"/>
  <c r="E8" i="33"/>
  <c r="B9" i="33"/>
  <c r="C9" i="33"/>
  <c r="E9" i="33"/>
  <c r="B10" i="33"/>
  <c r="C10" i="33"/>
  <c r="E10" i="33"/>
  <c r="E3" i="33"/>
  <c r="C3" i="33"/>
  <c r="B3" i="33"/>
  <c r="B4" i="32"/>
  <c r="C4" i="32"/>
  <c r="E4" i="32"/>
  <c r="B5" i="32"/>
  <c r="C5" i="32"/>
  <c r="E5" i="32"/>
  <c r="B6" i="32"/>
  <c r="C6" i="32"/>
  <c r="E6" i="32"/>
  <c r="B7" i="32"/>
  <c r="C7" i="32"/>
  <c r="E7" i="32"/>
  <c r="B8" i="32"/>
  <c r="C8" i="32"/>
  <c r="E8" i="32"/>
  <c r="B9" i="32"/>
  <c r="C9" i="32"/>
  <c r="E9" i="32"/>
  <c r="B10" i="32"/>
  <c r="C10" i="32"/>
  <c r="E10" i="32"/>
  <c r="B11" i="32"/>
  <c r="C11" i="32"/>
  <c r="E11" i="32"/>
  <c r="B12" i="32"/>
  <c r="C12" i="32"/>
  <c r="E12" i="32"/>
  <c r="B13" i="32"/>
  <c r="C13" i="32"/>
  <c r="E13" i="32"/>
  <c r="B14" i="32"/>
  <c r="C14" i="32"/>
  <c r="E14" i="32"/>
  <c r="B15" i="32"/>
  <c r="C15" i="32"/>
  <c r="E15" i="32"/>
  <c r="B16" i="32"/>
  <c r="C16" i="32"/>
  <c r="E16" i="32"/>
  <c r="B17" i="32"/>
  <c r="C17" i="32"/>
  <c r="E17" i="32"/>
  <c r="E3" i="32"/>
  <c r="C3" i="32"/>
  <c r="B3" i="32"/>
  <c r="B4" i="31"/>
  <c r="C4" i="31"/>
  <c r="E4" i="31"/>
  <c r="B5" i="31"/>
  <c r="C5" i="31"/>
  <c r="E5" i="31"/>
  <c r="B6" i="31"/>
  <c r="C6" i="31"/>
  <c r="E6" i="31"/>
  <c r="B7" i="31"/>
  <c r="C7" i="31"/>
  <c r="E7" i="31"/>
  <c r="B8" i="31"/>
  <c r="C8" i="31"/>
  <c r="E8" i="31"/>
  <c r="B9" i="31"/>
  <c r="C9" i="31"/>
  <c r="E9" i="31"/>
  <c r="B10" i="31"/>
  <c r="C10" i="31"/>
  <c r="E10" i="31"/>
  <c r="B11" i="31"/>
  <c r="C11" i="31"/>
  <c r="E11" i="31"/>
  <c r="B12" i="31"/>
  <c r="C12" i="31"/>
  <c r="E12" i="31"/>
  <c r="B13" i="31"/>
  <c r="C13" i="31"/>
  <c r="E13" i="31"/>
  <c r="B14" i="31"/>
  <c r="C14" i="31"/>
  <c r="E14" i="31"/>
  <c r="B15" i="31"/>
  <c r="C15" i="31"/>
  <c r="E15" i="31"/>
  <c r="B16" i="31"/>
  <c r="C16" i="31"/>
  <c r="E16" i="31"/>
  <c r="B17" i="31"/>
  <c r="C17" i="31"/>
  <c r="E17" i="31"/>
  <c r="E3" i="31"/>
  <c r="C3" i="31"/>
  <c r="B3" i="31"/>
  <c r="B4" i="30"/>
  <c r="C4" i="30"/>
  <c r="E4" i="30"/>
  <c r="B5" i="30"/>
  <c r="C5" i="30"/>
  <c r="E5" i="30"/>
  <c r="B6" i="30"/>
  <c r="C6" i="30"/>
  <c r="E6" i="30"/>
  <c r="B7" i="30"/>
  <c r="C7" i="30"/>
  <c r="E7" i="30"/>
  <c r="B8" i="30"/>
  <c r="C8" i="30"/>
  <c r="E8" i="30"/>
  <c r="B9" i="30"/>
  <c r="C9" i="30"/>
  <c r="E9" i="30"/>
  <c r="B10" i="30"/>
  <c r="C10" i="30"/>
  <c r="E10" i="30"/>
  <c r="B11" i="30"/>
  <c r="C11" i="30"/>
  <c r="E11" i="30"/>
  <c r="B12" i="30"/>
  <c r="C12" i="30"/>
  <c r="E12" i="30"/>
  <c r="B13" i="30"/>
  <c r="C13" i="30"/>
  <c r="E13" i="30"/>
  <c r="B14" i="30"/>
  <c r="C14" i="30"/>
  <c r="E14" i="30"/>
  <c r="B15" i="30"/>
  <c r="C15" i="30"/>
  <c r="E15" i="30"/>
  <c r="B16" i="30"/>
  <c r="C16" i="30"/>
  <c r="E16" i="30"/>
  <c r="B17" i="30"/>
  <c r="C17" i="30"/>
  <c r="E17" i="30"/>
  <c r="E3" i="30"/>
  <c r="C3" i="30"/>
  <c r="B3" i="30"/>
  <c r="B4" i="29"/>
  <c r="C4" i="29"/>
  <c r="E4" i="29"/>
  <c r="B5" i="29"/>
  <c r="C5" i="29"/>
  <c r="E5" i="29"/>
  <c r="B6" i="29"/>
  <c r="C6" i="29"/>
  <c r="E6" i="29"/>
  <c r="B7" i="29"/>
  <c r="C7" i="29"/>
  <c r="E7" i="29"/>
  <c r="B8" i="29"/>
  <c r="C8" i="29"/>
  <c r="E8" i="29"/>
  <c r="B9" i="29"/>
  <c r="C9" i="29"/>
  <c r="E9" i="29"/>
  <c r="B10" i="29"/>
  <c r="C10" i="29"/>
  <c r="E10" i="29"/>
  <c r="B11" i="29"/>
  <c r="C11" i="29"/>
  <c r="E11" i="29"/>
  <c r="B12" i="29"/>
  <c r="C12" i="29"/>
  <c r="E12" i="29"/>
  <c r="B13" i="29"/>
  <c r="C13" i="29"/>
  <c r="E13" i="29"/>
  <c r="B14" i="29"/>
  <c r="C14" i="29"/>
  <c r="E14" i="29"/>
  <c r="B15" i="29"/>
  <c r="C15" i="29"/>
  <c r="E15" i="29"/>
  <c r="B16" i="29"/>
  <c r="C16" i="29"/>
  <c r="E16" i="29"/>
  <c r="B17" i="29"/>
  <c r="C17" i="29"/>
  <c r="E17" i="29"/>
  <c r="E3" i="29"/>
  <c r="C3" i="29"/>
  <c r="B3" i="29"/>
  <c r="B4" i="28"/>
  <c r="C4" i="28"/>
  <c r="E4" i="28"/>
  <c r="B5" i="28"/>
  <c r="C5" i="28"/>
  <c r="E5" i="28"/>
  <c r="B6" i="28"/>
  <c r="C6" i="28"/>
  <c r="E6" i="28"/>
  <c r="B7" i="28"/>
  <c r="C7" i="28"/>
  <c r="E7" i="28"/>
  <c r="B8" i="28"/>
  <c r="C8" i="28"/>
  <c r="E8" i="28"/>
  <c r="B9" i="28"/>
  <c r="C9" i="28"/>
  <c r="E9" i="28"/>
  <c r="B10" i="28"/>
  <c r="C10" i="28"/>
  <c r="E10" i="28"/>
  <c r="B11" i="28"/>
  <c r="C11" i="28"/>
  <c r="E11" i="28"/>
  <c r="B12" i="28"/>
  <c r="C12" i="28"/>
  <c r="E12" i="28"/>
  <c r="B13" i="28"/>
  <c r="C13" i="28"/>
  <c r="E13" i="28"/>
  <c r="B14" i="28"/>
  <c r="C14" i="28"/>
  <c r="E14" i="28"/>
  <c r="B15" i="28"/>
  <c r="C15" i="28"/>
  <c r="E15" i="28"/>
  <c r="B16" i="28"/>
  <c r="C16" i="28"/>
  <c r="E16" i="28"/>
  <c r="B17" i="28"/>
  <c r="C17" i="28"/>
  <c r="E17" i="28"/>
  <c r="E3" i="28"/>
  <c r="C3" i="28"/>
  <c r="B3" i="28"/>
  <c r="AS12" i="1" l="1"/>
  <c r="AS24" i="1"/>
  <c r="AS14" i="1"/>
  <c r="F7" i="46" s="1"/>
  <c r="AS6" i="1"/>
  <c r="F3" i="46" s="1"/>
  <c r="AS20" i="1"/>
  <c r="AS46" i="1"/>
  <c r="AN22" i="1"/>
  <c r="E11" i="46" s="1"/>
  <c r="G11" i="46" s="1"/>
  <c r="AS16" i="1"/>
  <c r="F8" i="46" s="1"/>
  <c r="AN46" i="1"/>
  <c r="H59" i="1" a="1"/>
  <c r="V61" i="1" a="1"/>
  <c r="V69" i="1" a="1"/>
  <c r="V55" i="1" a="1"/>
  <c r="H61" i="1" a="1"/>
  <c r="V63" i="1" a="1"/>
  <c r="V65" i="1" a="1"/>
  <c r="V67" i="1" a="1"/>
  <c r="H69" i="1" a="1"/>
  <c r="V71" i="1" a="1"/>
  <c r="V57" i="1" a="1"/>
  <c r="H63" i="1" a="1"/>
  <c r="H65" i="1" a="1"/>
  <c r="H67" i="1" a="1"/>
  <c r="H71" i="1" a="1"/>
  <c r="H55" i="1" a="1"/>
  <c r="H57" i="1" a="1"/>
  <c r="V59" i="1" a="1"/>
  <c r="BH12" i="1"/>
  <c r="I6" i="46" s="1"/>
  <c r="E10" i="46"/>
  <c r="E7" i="46"/>
  <c r="BB22" i="1"/>
  <c r="H11" i="46" s="1"/>
  <c r="F12" i="46"/>
  <c r="BH46" i="1"/>
  <c r="I23" i="46" s="1"/>
  <c r="BB14" i="1"/>
  <c r="H7" i="46" s="1"/>
  <c r="E9" i="46"/>
  <c r="BB16" i="1"/>
  <c r="H8" i="46" s="1"/>
  <c r="BH20" i="1"/>
  <c r="I10" i="46" s="1"/>
  <c r="BH18" i="1"/>
  <c r="I9" i="46" s="1"/>
  <c r="BB20" i="1"/>
  <c r="H10" i="46" s="1"/>
  <c r="BH16" i="1"/>
  <c r="I8" i="46" s="1"/>
  <c r="BB10" i="1"/>
  <c r="H5" i="46" s="1"/>
  <c r="BB12" i="1"/>
  <c r="H6" i="46" s="1"/>
  <c r="E12" i="46"/>
  <c r="BH22" i="1"/>
  <c r="I11" i="46" s="1"/>
  <c r="E5" i="46"/>
  <c r="BB18" i="1"/>
  <c r="H9" i="46" s="1"/>
  <c r="E3" i="46"/>
  <c r="BB8" i="1"/>
  <c r="H4" i="46" s="1"/>
  <c r="BH14" i="1"/>
  <c r="I7" i="46" s="1"/>
  <c r="E8" i="46"/>
  <c r="BH6" i="1"/>
  <c r="I3" i="46" s="1"/>
  <c r="E6" i="46"/>
  <c r="G6" i="46" s="1"/>
  <c r="E23" i="46"/>
  <c r="G23" i="46" s="1"/>
  <c r="F23" i="46"/>
  <c r="F6" i="46"/>
  <c r="BB46" i="1"/>
  <c r="H23" i="46" s="1"/>
  <c r="BH8" i="1"/>
  <c r="I4" i="46" s="1"/>
  <c r="F11" i="46"/>
  <c r="BH10" i="1"/>
  <c r="I5" i="46" s="1"/>
  <c r="F10" i="46"/>
  <c r="BH24" i="1"/>
  <c r="I12" i="46" s="1"/>
  <c r="E4" i="46"/>
  <c r="F4" i="46"/>
  <c r="BB24" i="1"/>
  <c r="H12" i="46" s="1"/>
  <c r="F9" i="46"/>
  <c r="BB6" i="1"/>
  <c r="H3" i="46" s="1"/>
  <c r="F5" i="46"/>
  <c r="B4" i="27"/>
  <c r="C4" i="27"/>
  <c r="E4" i="27"/>
  <c r="B5" i="27"/>
  <c r="C5" i="27"/>
  <c r="E5" i="27"/>
  <c r="B6" i="27"/>
  <c r="C6" i="27"/>
  <c r="E6" i="27"/>
  <c r="B7" i="27"/>
  <c r="C7" i="27"/>
  <c r="E7" i="27"/>
  <c r="B8" i="27"/>
  <c r="C8" i="27"/>
  <c r="E8" i="27"/>
  <c r="B9" i="27"/>
  <c r="C9" i="27"/>
  <c r="E9" i="27"/>
  <c r="B10" i="27"/>
  <c r="C10" i="27"/>
  <c r="E10" i="27"/>
  <c r="B11" i="27"/>
  <c r="C11" i="27"/>
  <c r="E11" i="27"/>
  <c r="B12" i="27"/>
  <c r="C12" i="27"/>
  <c r="E12" i="27"/>
  <c r="B13" i="27"/>
  <c r="C13" i="27"/>
  <c r="E13" i="27"/>
  <c r="B14" i="27"/>
  <c r="C14" i="27"/>
  <c r="E14" i="27"/>
  <c r="B15" i="27"/>
  <c r="C15" i="27"/>
  <c r="E15" i="27"/>
  <c r="B16" i="27"/>
  <c r="C16" i="27"/>
  <c r="E16" i="27"/>
  <c r="B17" i="27"/>
  <c r="C17" i="27"/>
  <c r="E17" i="27"/>
  <c r="E3" i="27"/>
  <c r="C3" i="27"/>
  <c r="B3" i="27"/>
  <c r="B4" i="26"/>
  <c r="C4" i="26"/>
  <c r="E4" i="26"/>
  <c r="B5" i="26"/>
  <c r="C5" i="26"/>
  <c r="E5" i="26"/>
  <c r="B6" i="26"/>
  <c r="C6" i="26"/>
  <c r="E6" i="26"/>
  <c r="B7" i="26"/>
  <c r="C7" i="26"/>
  <c r="E7" i="26"/>
  <c r="B8" i="26"/>
  <c r="C8" i="26"/>
  <c r="E8" i="26"/>
  <c r="B9" i="26"/>
  <c r="C9" i="26"/>
  <c r="E9" i="26"/>
  <c r="B10" i="26"/>
  <c r="C10" i="26"/>
  <c r="E10" i="26"/>
  <c r="B11" i="26"/>
  <c r="C11" i="26"/>
  <c r="E11" i="26"/>
  <c r="B12" i="26"/>
  <c r="C12" i="26"/>
  <c r="E12" i="26"/>
  <c r="B13" i="26"/>
  <c r="C13" i="26"/>
  <c r="E13" i="26"/>
  <c r="B14" i="26"/>
  <c r="C14" i="26"/>
  <c r="E14" i="26"/>
  <c r="B15" i="26"/>
  <c r="C15" i="26"/>
  <c r="E15" i="26"/>
  <c r="B16" i="26"/>
  <c r="C16" i="26"/>
  <c r="E16" i="26"/>
  <c r="B17" i="26"/>
  <c r="C17" i="26"/>
  <c r="E17" i="26"/>
  <c r="E3" i="26"/>
  <c r="C3" i="26"/>
  <c r="B3" i="26"/>
  <c r="B16" i="25"/>
  <c r="C16" i="25"/>
  <c r="E16" i="25"/>
  <c r="B17" i="25"/>
  <c r="C17" i="25"/>
  <c r="E17" i="25"/>
  <c r="B4" i="25"/>
  <c r="C4" i="25"/>
  <c r="E4" i="25"/>
  <c r="B5" i="25"/>
  <c r="C5" i="25"/>
  <c r="E5" i="25"/>
  <c r="B6" i="25"/>
  <c r="C6" i="25"/>
  <c r="E6" i="25"/>
  <c r="B7" i="25"/>
  <c r="C7" i="25"/>
  <c r="E7" i="25"/>
  <c r="B8" i="25"/>
  <c r="C8" i="25"/>
  <c r="E8" i="25"/>
  <c r="B9" i="25"/>
  <c r="C9" i="25"/>
  <c r="E9" i="25"/>
  <c r="B10" i="25"/>
  <c r="C10" i="25"/>
  <c r="E10" i="25"/>
  <c r="B11" i="25"/>
  <c r="C11" i="25"/>
  <c r="E11" i="25"/>
  <c r="B12" i="25"/>
  <c r="C12" i="25"/>
  <c r="E12" i="25"/>
  <c r="B13" i="25"/>
  <c r="C13" i="25"/>
  <c r="E13" i="25"/>
  <c r="B14" i="25"/>
  <c r="C14" i="25"/>
  <c r="E14" i="25"/>
  <c r="B15" i="25"/>
  <c r="C15" i="25"/>
  <c r="E15" i="25"/>
  <c r="E3" i="25"/>
  <c r="C3" i="25"/>
  <c r="B3" i="25"/>
  <c r="B4" i="24"/>
  <c r="C4" i="24"/>
  <c r="E4" i="24"/>
  <c r="B5" i="24"/>
  <c r="C5" i="24"/>
  <c r="E5" i="24"/>
  <c r="B6" i="24"/>
  <c r="C6" i="24"/>
  <c r="E6" i="24"/>
  <c r="B7" i="24"/>
  <c r="C7" i="24"/>
  <c r="E7" i="24"/>
  <c r="B8" i="24"/>
  <c r="C8" i="24"/>
  <c r="E8" i="24"/>
  <c r="B9" i="24"/>
  <c r="C9" i="24"/>
  <c r="E9" i="24"/>
  <c r="B10" i="24"/>
  <c r="C10" i="24"/>
  <c r="E10" i="24"/>
  <c r="B11" i="24"/>
  <c r="C11" i="24"/>
  <c r="E11" i="24"/>
  <c r="B12" i="24"/>
  <c r="C12" i="24"/>
  <c r="E12" i="24"/>
  <c r="B13" i="24"/>
  <c r="C13" i="24"/>
  <c r="E13" i="24"/>
  <c r="B14" i="24"/>
  <c r="C14" i="24"/>
  <c r="E14" i="24"/>
  <c r="B15" i="24"/>
  <c r="C15" i="24"/>
  <c r="E15" i="24"/>
  <c r="E3" i="24"/>
  <c r="C3" i="24"/>
  <c r="B3" i="24"/>
  <c r="B4" i="22"/>
  <c r="C4" i="22"/>
  <c r="E4" i="22"/>
  <c r="B5" i="22"/>
  <c r="C5" i="22"/>
  <c r="E5" i="22"/>
  <c r="B6" i="22"/>
  <c r="C6" i="22"/>
  <c r="E6" i="22"/>
  <c r="B7" i="22"/>
  <c r="C7" i="22"/>
  <c r="E7" i="22"/>
  <c r="B8" i="22"/>
  <c r="C8" i="22"/>
  <c r="E8" i="22"/>
  <c r="B9" i="22"/>
  <c r="C9" i="22"/>
  <c r="E9" i="22"/>
  <c r="B10" i="22"/>
  <c r="C10" i="22"/>
  <c r="E10" i="22"/>
  <c r="B11" i="22"/>
  <c r="C11" i="22"/>
  <c r="E11" i="22"/>
  <c r="B12" i="22"/>
  <c r="C12" i="22"/>
  <c r="E12" i="22"/>
  <c r="B13" i="22"/>
  <c r="C13" i="22"/>
  <c r="E13" i="22"/>
  <c r="B14" i="22"/>
  <c r="C14" i="22"/>
  <c r="E14" i="22"/>
  <c r="B15" i="22"/>
  <c r="C15" i="22"/>
  <c r="E15" i="22"/>
  <c r="B16" i="22"/>
  <c r="C16" i="22"/>
  <c r="E16" i="22"/>
  <c r="B17" i="22"/>
  <c r="C17" i="22"/>
  <c r="E17" i="22"/>
  <c r="E3" i="22"/>
  <c r="C3" i="22"/>
  <c r="B3" i="22"/>
  <c r="B4" i="21"/>
  <c r="C4" i="21"/>
  <c r="E4" i="21"/>
  <c r="B5" i="21"/>
  <c r="C5" i="21"/>
  <c r="E5" i="21"/>
  <c r="B6" i="21"/>
  <c r="C6" i="21"/>
  <c r="E6" i="21"/>
  <c r="B7" i="21"/>
  <c r="C7" i="21"/>
  <c r="E7" i="21"/>
  <c r="B8" i="21"/>
  <c r="C8" i="21"/>
  <c r="E8" i="21"/>
  <c r="B9" i="21"/>
  <c r="C9" i="21"/>
  <c r="E9" i="21"/>
  <c r="B10" i="21"/>
  <c r="C10" i="21"/>
  <c r="E10" i="21"/>
  <c r="B11" i="21"/>
  <c r="C11" i="21"/>
  <c r="E11" i="21"/>
  <c r="B12" i="21"/>
  <c r="C12" i="21"/>
  <c r="E12" i="21"/>
  <c r="B13" i="21"/>
  <c r="C13" i="21"/>
  <c r="E13" i="21"/>
  <c r="B14" i="21"/>
  <c r="C14" i="21"/>
  <c r="E14" i="21"/>
  <c r="B15" i="21"/>
  <c r="C15" i="21"/>
  <c r="E15" i="21"/>
  <c r="B16" i="21"/>
  <c r="C16" i="21"/>
  <c r="E16" i="21"/>
  <c r="B17" i="21"/>
  <c r="C17" i="21"/>
  <c r="E17" i="21"/>
  <c r="E3" i="21"/>
  <c r="C3" i="21"/>
  <c r="B3" i="21"/>
  <c r="B4" i="20"/>
  <c r="C4" i="20"/>
  <c r="E4" i="20"/>
  <c r="B5" i="20"/>
  <c r="C5" i="20"/>
  <c r="E5" i="20"/>
  <c r="B6" i="20"/>
  <c r="C6" i="20"/>
  <c r="E6" i="20"/>
  <c r="B7" i="20"/>
  <c r="C7" i="20"/>
  <c r="E7" i="20"/>
  <c r="B8" i="20"/>
  <c r="C8" i="20"/>
  <c r="E8" i="20"/>
  <c r="B9" i="20"/>
  <c r="C9" i="20"/>
  <c r="E9" i="20"/>
  <c r="B10" i="20"/>
  <c r="C10" i="20"/>
  <c r="E10" i="20"/>
  <c r="B11" i="20"/>
  <c r="C11" i="20"/>
  <c r="E11" i="20"/>
  <c r="B12" i="20"/>
  <c r="C12" i="20"/>
  <c r="E12" i="20"/>
  <c r="B13" i="20"/>
  <c r="C13" i="20"/>
  <c r="E13" i="20"/>
  <c r="B14" i="20"/>
  <c r="C14" i="20"/>
  <c r="E14" i="20"/>
  <c r="B15" i="20"/>
  <c r="C15" i="20"/>
  <c r="E15" i="20"/>
  <c r="B16" i="20"/>
  <c r="C16" i="20"/>
  <c r="E16" i="20"/>
  <c r="B17" i="20"/>
  <c r="C17" i="20"/>
  <c r="E17" i="20"/>
  <c r="E3" i="20"/>
  <c r="C3" i="20"/>
  <c r="B3" i="20"/>
  <c r="B4" i="19"/>
  <c r="C4" i="19"/>
  <c r="E4" i="19"/>
  <c r="B5" i="19"/>
  <c r="C5" i="19"/>
  <c r="E5" i="19"/>
  <c r="B6" i="19"/>
  <c r="C6" i="19"/>
  <c r="E6" i="19"/>
  <c r="B7" i="19"/>
  <c r="C7" i="19"/>
  <c r="E7" i="19"/>
  <c r="B8" i="19"/>
  <c r="C8" i="19"/>
  <c r="E8" i="19"/>
  <c r="B9" i="19"/>
  <c r="C9" i="19"/>
  <c r="E9" i="19"/>
  <c r="B10" i="19"/>
  <c r="C10" i="19"/>
  <c r="E10" i="19"/>
  <c r="B11" i="19"/>
  <c r="C11" i="19"/>
  <c r="E11" i="19"/>
  <c r="B12" i="19"/>
  <c r="C12" i="19"/>
  <c r="E12" i="19"/>
  <c r="B13" i="19"/>
  <c r="C13" i="19"/>
  <c r="E13" i="19"/>
  <c r="B14" i="19"/>
  <c r="C14" i="19"/>
  <c r="E14" i="19"/>
  <c r="B15" i="19"/>
  <c r="C15" i="19"/>
  <c r="E15" i="19"/>
  <c r="B16" i="19"/>
  <c r="C16" i="19"/>
  <c r="E16" i="19"/>
  <c r="B17" i="19"/>
  <c r="C17" i="19"/>
  <c r="E17" i="19"/>
  <c r="E3" i="19"/>
  <c r="C3" i="19"/>
  <c r="B3" i="19"/>
  <c r="B4" i="18"/>
  <c r="C4" i="18"/>
  <c r="E4" i="18"/>
  <c r="B5" i="18"/>
  <c r="C5" i="18"/>
  <c r="E5" i="18"/>
  <c r="B6" i="18"/>
  <c r="C6" i="18"/>
  <c r="E6" i="18"/>
  <c r="B7" i="18"/>
  <c r="C7" i="18"/>
  <c r="E7" i="18"/>
  <c r="B8" i="18"/>
  <c r="C8" i="18"/>
  <c r="E8" i="18"/>
  <c r="B9" i="18"/>
  <c r="C9" i="18"/>
  <c r="E9" i="18"/>
  <c r="B10" i="18"/>
  <c r="C10" i="18"/>
  <c r="E10" i="18"/>
  <c r="B11" i="18"/>
  <c r="C11" i="18"/>
  <c r="E11" i="18"/>
  <c r="B12" i="18"/>
  <c r="C12" i="18"/>
  <c r="E12" i="18"/>
  <c r="B13" i="18"/>
  <c r="C13" i="18"/>
  <c r="E13" i="18"/>
  <c r="B14" i="18"/>
  <c r="C14" i="18"/>
  <c r="E14" i="18"/>
  <c r="B15" i="18"/>
  <c r="C15" i="18"/>
  <c r="E15" i="18"/>
  <c r="B16" i="18"/>
  <c r="C16" i="18"/>
  <c r="E16" i="18"/>
  <c r="B17" i="18"/>
  <c r="C17" i="18"/>
  <c r="E17" i="18"/>
  <c r="E3" i="18"/>
  <c r="C3" i="18"/>
  <c r="B3" i="18"/>
  <c r="B11" i="17"/>
  <c r="C11" i="17"/>
  <c r="E11" i="17"/>
  <c r="B12" i="17"/>
  <c r="C12" i="17"/>
  <c r="E12" i="17"/>
  <c r="B13" i="17"/>
  <c r="C13" i="17"/>
  <c r="E13" i="17"/>
  <c r="B14" i="17"/>
  <c r="C14" i="17"/>
  <c r="E14" i="17"/>
  <c r="B15" i="17"/>
  <c r="C15" i="17"/>
  <c r="E15" i="17"/>
  <c r="B16" i="17"/>
  <c r="C16" i="17"/>
  <c r="E16" i="17"/>
  <c r="B17" i="17"/>
  <c r="C17" i="17"/>
  <c r="E17" i="17"/>
  <c r="E3" i="17"/>
  <c r="C3" i="17"/>
  <c r="B3" i="17"/>
  <c r="B17" i="16"/>
  <c r="C17" i="16"/>
  <c r="E17" i="16"/>
  <c r="B16" i="16"/>
  <c r="C16" i="16"/>
  <c r="E16" i="16"/>
  <c r="B4" i="16"/>
  <c r="C4" i="16"/>
  <c r="E4" i="16"/>
  <c r="B5" i="16"/>
  <c r="C5" i="16"/>
  <c r="E5" i="16"/>
  <c r="B6" i="16"/>
  <c r="C6" i="16"/>
  <c r="E6" i="16"/>
  <c r="B7" i="16"/>
  <c r="C7" i="16"/>
  <c r="E7" i="16"/>
  <c r="B8" i="16"/>
  <c r="C8" i="16"/>
  <c r="E8" i="16"/>
  <c r="B9" i="16"/>
  <c r="C9" i="16"/>
  <c r="E9" i="16"/>
  <c r="B10" i="16"/>
  <c r="C10" i="16"/>
  <c r="E10" i="16"/>
  <c r="B11" i="16"/>
  <c r="C11" i="16"/>
  <c r="E11" i="16"/>
  <c r="B12" i="16"/>
  <c r="C12" i="16"/>
  <c r="E12" i="16"/>
  <c r="B13" i="16"/>
  <c r="C13" i="16"/>
  <c r="E13" i="16"/>
  <c r="B14" i="16"/>
  <c r="C14" i="16"/>
  <c r="E14" i="16"/>
  <c r="B15" i="16"/>
  <c r="C15" i="16"/>
  <c r="E15" i="16"/>
  <c r="E3" i="16"/>
  <c r="C3" i="16"/>
  <c r="B3" i="16"/>
  <c r="B4" i="15"/>
  <c r="C4" i="15"/>
  <c r="E4" i="15"/>
  <c r="B5" i="15"/>
  <c r="C5" i="15"/>
  <c r="E5" i="15"/>
  <c r="B6" i="15"/>
  <c r="C6" i="15"/>
  <c r="E6" i="15"/>
  <c r="B7" i="15"/>
  <c r="C7" i="15"/>
  <c r="E7" i="15"/>
  <c r="B8" i="15"/>
  <c r="C8" i="15"/>
  <c r="E8" i="15"/>
  <c r="B9" i="15"/>
  <c r="C9" i="15"/>
  <c r="E9" i="15"/>
  <c r="B10" i="15"/>
  <c r="C10" i="15"/>
  <c r="E10" i="15"/>
  <c r="B11" i="15"/>
  <c r="C11" i="15"/>
  <c r="E11" i="15"/>
  <c r="B12" i="15"/>
  <c r="C12" i="15"/>
  <c r="E12" i="15"/>
  <c r="B13" i="15"/>
  <c r="C13" i="15"/>
  <c r="E13" i="15"/>
  <c r="B14" i="15"/>
  <c r="C14" i="15"/>
  <c r="E14" i="15"/>
  <c r="B15" i="15"/>
  <c r="C15" i="15"/>
  <c r="E15" i="15"/>
  <c r="B16" i="15"/>
  <c r="C16" i="15"/>
  <c r="E16" i="15"/>
  <c r="B17" i="15"/>
  <c r="C17" i="15"/>
  <c r="E17" i="15"/>
  <c r="E3" i="15"/>
  <c r="C3" i="15"/>
  <c r="B3" i="15"/>
  <c r="B16" i="13"/>
  <c r="C16" i="13"/>
  <c r="E16" i="13"/>
  <c r="B17" i="13"/>
  <c r="C17" i="13"/>
  <c r="E17" i="13"/>
  <c r="B4" i="13"/>
  <c r="C4" i="13"/>
  <c r="E4" i="13"/>
  <c r="B5" i="13"/>
  <c r="C5" i="13"/>
  <c r="E5" i="13"/>
  <c r="B6" i="13"/>
  <c r="C6" i="13"/>
  <c r="E6" i="13"/>
  <c r="B7" i="13"/>
  <c r="C7" i="13"/>
  <c r="E7" i="13"/>
  <c r="B8" i="13"/>
  <c r="C8" i="13"/>
  <c r="E8" i="13"/>
  <c r="B9" i="13"/>
  <c r="C9" i="13"/>
  <c r="E9" i="13"/>
  <c r="B10" i="13"/>
  <c r="C10" i="13"/>
  <c r="E10" i="13"/>
  <c r="B11" i="13"/>
  <c r="C11" i="13"/>
  <c r="E11" i="13"/>
  <c r="B12" i="13"/>
  <c r="C12" i="13"/>
  <c r="E12" i="13"/>
  <c r="B13" i="13"/>
  <c r="C13" i="13"/>
  <c r="E13" i="13"/>
  <c r="B14" i="13"/>
  <c r="C14" i="13"/>
  <c r="E14" i="13"/>
  <c r="B15" i="13"/>
  <c r="C15" i="13"/>
  <c r="E15" i="13"/>
  <c r="E3" i="13"/>
  <c r="C3" i="13"/>
  <c r="B3" i="13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3" i="14"/>
  <c r="B4" i="14"/>
  <c r="B5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3" i="14"/>
  <c r="G3" i="46" l="1"/>
  <c r="G12" i="46"/>
  <c r="G9" i="46"/>
  <c r="G4" i="46"/>
  <c r="G8" i="46"/>
  <c r="G7" i="46"/>
  <c r="G5" i="46"/>
  <c r="G10" i="46"/>
  <c r="V25" i="1" a="1"/>
  <c r="V29" i="1" a="1"/>
  <c r="H31" i="1" a="1"/>
  <c r="H37" i="1" a="1"/>
  <c r="V39" i="1" a="1"/>
  <c r="V49" i="1" a="1"/>
  <c r="H51" i="1" a="1"/>
  <c r="V53" i="1" a="1"/>
  <c r="H55" i="1"/>
  <c r="K55" i="1"/>
  <c r="Q55" i="1"/>
  <c r="J55" i="1"/>
  <c r="AO55" i="1" s="1"/>
  <c r="R55" i="1"/>
  <c r="M55" i="1"/>
  <c r="T55" i="1"/>
  <c r="N55" i="1"/>
  <c r="AS55" i="1" s="1"/>
  <c r="I55" i="1"/>
  <c r="AN55" i="1" s="1"/>
  <c r="P55" i="1"/>
  <c r="S55" i="1"/>
  <c r="AX55" i="1" s="1"/>
  <c r="U55" i="1"/>
  <c r="AY55" i="1" s="1"/>
  <c r="O55" i="1"/>
  <c r="L55" i="1"/>
  <c r="AQ55" i="1" s="1"/>
  <c r="H63" i="1"/>
  <c r="O63" i="1"/>
  <c r="R63" i="1"/>
  <c r="Q63" i="1"/>
  <c r="P63" i="1"/>
  <c r="N63" i="1"/>
  <c r="AS63" i="1" s="1"/>
  <c r="M63" i="1"/>
  <c r="L63" i="1"/>
  <c r="S63" i="1"/>
  <c r="AX63" i="1" s="1"/>
  <c r="J63" i="1"/>
  <c r="AO63" i="1" s="1"/>
  <c r="I63" i="1"/>
  <c r="K63" i="1"/>
  <c r="U63" i="1"/>
  <c r="T63" i="1"/>
  <c r="V67" i="1"/>
  <c r="AG67" i="1"/>
  <c r="BJ67" i="1" s="1"/>
  <c r="AI67" i="1"/>
  <c r="AB67" i="1"/>
  <c r="BE67" i="1" s="1"/>
  <c r="Y67" i="1"/>
  <c r="BB67" i="1" s="1"/>
  <c r="AE67" i="1"/>
  <c r="BH67" i="1" s="1"/>
  <c r="AH67" i="1"/>
  <c r="BK67" i="1" s="1"/>
  <c r="AF67" i="1"/>
  <c r="BI67" i="1" s="1"/>
  <c r="AA67" i="1"/>
  <c r="BD67" i="1" s="1"/>
  <c r="AD67" i="1"/>
  <c r="BG67" i="1" s="1"/>
  <c r="AC67" i="1"/>
  <c r="BF67" i="1" s="1"/>
  <c r="X67" i="1"/>
  <c r="BA67" i="1" s="1"/>
  <c r="W67" i="1"/>
  <c r="AZ67" i="1" s="1"/>
  <c r="Z67" i="1"/>
  <c r="BC67" i="1" s="1"/>
  <c r="AA55" i="1"/>
  <c r="BD55" i="1" s="1"/>
  <c r="AF55" i="1"/>
  <c r="BI55" i="1" s="1"/>
  <c r="V55" i="1"/>
  <c r="Y55" i="1"/>
  <c r="BB55" i="1" s="1"/>
  <c r="AH55" i="1"/>
  <c r="BK55" i="1" s="1"/>
  <c r="W55" i="1"/>
  <c r="AZ55" i="1" s="1"/>
  <c r="AB55" i="1"/>
  <c r="BE55" i="1" s="1"/>
  <c r="X55" i="1"/>
  <c r="BA55" i="1" s="1"/>
  <c r="AE55" i="1"/>
  <c r="BH55" i="1" s="1"/>
  <c r="AD55" i="1"/>
  <c r="BG55" i="1" s="1"/>
  <c r="AG55" i="1"/>
  <c r="BJ55" i="1" s="1"/>
  <c r="AC55" i="1"/>
  <c r="BF55" i="1" s="1"/>
  <c r="Z55" i="1"/>
  <c r="BC55" i="1" s="1"/>
  <c r="AI55" i="1"/>
  <c r="H25" i="1" a="1"/>
  <c r="V27" i="1" a="1"/>
  <c r="H29" i="1" a="1"/>
  <c r="V33" i="1" a="1"/>
  <c r="H39" i="1" a="1"/>
  <c r="V41" i="1" a="1"/>
  <c r="V47" i="1" a="1"/>
  <c r="H49" i="1" a="1"/>
  <c r="H53" i="1" a="1"/>
  <c r="H71" i="1"/>
  <c r="N71" i="1"/>
  <c r="K71" i="1"/>
  <c r="R71" i="1"/>
  <c r="I71" i="1"/>
  <c r="AN71" i="1" s="1"/>
  <c r="O71" i="1"/>
  <c r="AT71" i="1" s="1"/>
  <c r="J71" i="1"/>
  <c r="AO71" i="1" s="1"/>
  <c r="U71" i="1"/>
  <c r="T71" i="1"/>
  <c r="Q71" i="1"/>
  <c r="P71" i="1"/>
  <c r="AU71" i="1" s="1"/>
  <c r="S71" i="1"/>
  <c r="AX71" i="1" s="1"/>
  <c r="M71" i="1"/>
  <c r="L71" i="1"/>
  <c r="V57" i="1"/>
  <c r="AI57" i="1"/>
  <c r="AG57" i="1"/>
  <c r="BJ57" i="1" s="1"/>
  <c r="Z57" i="1"/>
  <c r="BC57" i="1" s="1"/>
  <c r="AE57" i="1"/>
  <c r="BH57" i="1" s="1"/>
  <c r="AC57" i="1"/>
  <c r="BF57" i="1" s="1"/>
  <c r="AB57" i="1"/>
  <c r="BE57" i="1" s="1"/>
  <c r="Y57" i="1"/>
  <c r="BB57" i="1" s="1"/>
  <c r="X57" i="1"/>
  <c r="BA57" i="1" s="1"/>
  <c r="AF57" i="1"/>
  <c r="BI57" i="1" s="1"/>
  <c r="W57" i="1"/>
  <c r="AZ57" i="1" s="1"/>
  <c r="AH57" i="1"/>
  <c r="BK57" i="1" s="1"/>
  <c r="AA57" i="1"/>
  <c r="BD57" i="1" s="1"/>
  <c r="AD57" i="1"/>
  <c r="BG57" i="1" s="1"/>
  <c r="Y65" i="1"/>
  <c r="BB65" i="1" s="1"/>
  <c r="AF65" i="1"/>
  <c r="BI65" i="1" s="1"/>
  <c r="AE65" i="1"/>
  <c r="BH65" i="1" s="1"/>
  <c r="AC65" i="1"/>
  <c r="BF65" i="1" s="1"/>
  <c r="V65" i="1"/>
  <c r="Z65" i="1"/>
  <c r="BC65" i="1" s="1"/>
  <c r="AI65" i="1"/>
  <c r="X65" i="1"/>
  <c r="BA65" i="1" s="1"/>
  <c r="AG65" i="1"/>
  <c r="BJ65" i="1" s="1"/>
  <c r="W65" i="1"/>
  <c r="AZ65" i="1" s="1"/>
  <c r="AB65" i="1"/>
  <c r="BE65" i="1" s="1"/>
  <c r="BH66" i="1" s="1"/>
  <c r="I33" i="46" s="1"/>
  <c r="AD65" i="1"/>
  <c r="BG65" i="1" s="1"/>
  <c r="AA65" i="1"/>
  <c r="BD65" i="1" s="1"/>
  <c r="AH65" i="1"/>
  <c r="BK65" i="1" s="1"/>
  <c r="AC69" i="1"/>
  <c r="BF69" i="1" s="1"/>
  <c r="AF69" i="1"/>
  <c r="BI69" i="1" s="1"/>
  <c r="AG69" i="1"/>
  <c r="BJ69" i="1" s="1"/>
  <c r="V69" i="1"/>
  <c r="AE69" i="1"/>
  <c r="BH69" i="1" s="1"/>
  <c r="AD69" i="1"/>
  <c r="BG69" i="1" s="1"/>
  <c r="X69" i="1"/>
  <c r="BA69" i="1" s="1"/>
  <c r="AB69" i="1"/>
  <c r="BE69" i="1" s="1"/>
  <c r="AA69" i="1"/>
  <c r="BD69" i="1" s="1"/>
  <c r="Z69" i="1"/>
  <c r="BC69" i="1" s="1"/>
  <c r="Y69" i="1"/>
  <c r="BB69" i="1" s="1"/>
  <c r="W69" i="1"/>
  <c r="AZ69" i="1" s="1"/>
  <c r="AI69" i="1"/>
  <c r="AH69" i="1"/>
  <c r="BK69" i="1" s="1"/>
  <c r="H27" i="1" a="1"/>
  <c r="H33" i="1" a="1"/>
  <c r="V35" i="1" a="1"/>
  <c r="H41" i="1" a="1"/>
  <c r="V43" i="1" a="1"/>
  <c r="H47" i="1" a="1"/>
  <c r="X59" i="1"/>
  <c r="BA59" i="1" s="1"/>
  <c r="Y59" i="1"/>
  <c r="BB59" i="1" s="1"/>
  <c r="AF59" i="1"/>
  <c r="BI59" i="1" s="1"/>
  <c r="AI59" i="1"/>
  <c r="AH59" i="1"/>
  <c r="BK59" i="1" s="1"/>
  <c r="AG59" i="1"/>
  <c r="BJ59" i="1" s="1"/>
  <c r="AE59" i="1"/>
  <c r="BH59" i="1" s="1"/>
  <c r="AD59" i="1"/>
  <c r="BG59" i="1" s="1"/>
  <c r="AC59" i="1"/>
  <c r="BF59" i="1" s="1"/>
  <c r="AB59" i="1"/>
  <c r="BE59" i="1" s="1"/>
  <c r="AA59" i="1"/>
  <c r="BD59" i="1" s="1"/>
  <c r="Z59" i="1"/>
  <c r="BC59" i="1" s="1"/>
  <c r="V59" i="1"/>
  <c r="W59" i="1"/>
  <c r="AZ59" i="1" s="1"/>
  <c r="H67" i="1"/>
  <c r="J67" i="1"/>
  <c r="I67" i="1"/>
  <c r="AN67" i="1" s="1"/>
  <c r="N67" i="1"/>
  <c r="U67" i="1"/>
  <c r="S67" i="1"/>
  <c r="AX67" i="1" s="1"/>
  <c r="T67" i="1"/>
  <c r="Q67" i="1"/>
  <c r="K67" i="1"/>
  <c r="P67" i="1"/>
  <c r="O67" i="1"/>
  <c r="AT67" i="1" s="1"/>
  <c r="M67" i="1"/>
  <c r="R67" i="1"/>
  <c r="L67" i="1"/>
  <c r="AQ67" i="1" s="1"/>
  <c r="V71" i="1"/>
  <c r="AB71" i="1"/>
  <c r="BE71" i="1" s="1"/>
  <c r="W71" i="1"/>
  <c r="AZ71" i="1" s="1"/>
  <c r="AD71" i="1"/>
  <c r="BG71" i="1" s="1"/>
  <c r="AG71" i="1"/>
  <c r="BJ71" i="1" s="1"/>
  <c r="AC71" i="1"/>
  <c r="BF71" i="1" s="1"/>
  <c r="AI71" i="1"/>
  <c r="AF71" i="1"/>
  <c r="BI71" i="1" s="1"/>
  <c r="Z71" i="1"/>
  <c r="BC71" i="1" s="1"/>
  <c r="AE71" i="1"/>
  <c r="BH71" i="1" s="1"/>
  <c r="X71" i="1"/>
  <c r="BA71" i="1" s="1"/>
  <c r="Y71" i="1"/>
  <c r="BB71" i="1" s="1"/>
  <c r="AA71" i="1"/>
  <c r="BD71" i="1" s="1"/>
  <c r="AH71" i="1"/>
  <c r="BK71" i="1" s="1"/>
  <c r="V63" i="1"/>
  <c r="AF63" i="1"/>
  <c r="BI63" i="1" s="1"/>
  <c r="AI63" i="1"/>
  <c r="AG63" i="1"/>
  <c r="BJ63" i="1" s="1"/>
  <c r="AB63" i="1"/>
  <c r="BE63" i="1" s="1"/>
  <c r="AE63" i="1"/>
  <c r="BH63" i="1" s="1"/>
  <c r="AH63" i="1"/>
  <c r="BK63" i="1" s="1"/>
  <c r="X63" i="1"/>
  <c r="BA63" i="1" s="1"/>
  <c r="AA63" i="1"/>
  <c r="BD63" i="1" s="1"/>
  <c r="AD63" i="1"/>
  <c r="BG63" i="1" s="1"/>
  <c r="Y63" i="1"/>
  <c r="BB63" i="1" s="1"/>
  <c r="AC63" i="1"/>
  <c r="BF63" i="1" s="1"/>
  <c r="W63" i="1"/>
  <c r="AZ63" i="1" s="1"/>
  <c r="Z63" i="1"/>
  <c r="BC63" i="1" s="1"/>
  <c r="V61" i="1"/>
  <c r="AG61" i="1"/>
  <c r="BJ61" i="1" s="1"/>
  <c r="X61" i="1"/>
  <c r="BA61" i="1" s="1"/>
  <c r="W61" i="1"/>
  <c r="AZ61" i="1" s="1"/>
  <c r="AI61" i="1"/>
  <c r="AH61" i="1"/>
  <c r="BK61" i="1" s="1"/>
  <c r="Y61" i="1"/>
  <c r="BB61" i="1" s="1"/>
  <c r="AF61" i="1"/>
  <c r="BI61" i="1" s="1"/>
  <c r="AE61" i="1"/>
  <c r="BH61" i="1" s="1"/>
  <c r="AD61" i="1"/>
  <c r="BG61" i="1" s="1"/>
  <c r="AC61" i="1"/>
  <c r="BF61" i="1" s="1"/>
  <c r="AB61" i="1"/>
  <c r="BE61" i="1" s="1"/>
  <c r="AA61" i="1"/>
  <c r="BD61" i="1" s="1"/>
  <c r="Z61" i="1"/>
  <c r="BC61" i="1" s="1"/>
  <c r="V31" i="1" a="1"/>
  <c r="H35" i="1" a="1"/>
  <c r="V37" i="1" a="1"/>
  <c r="H43" i="1" a="1"/>
  <c r="V51" i="1" a="1"/>
  <c r="H57" i="1"/>
  <c r="S57" i="1"/>
  <c r="U57" i="1"/>
  <c r="K57" i="1"/>
  <c r="L57" i="1"/>
  <c r="O57" i="1"/>
  <c r="Q57" i="1"/>
  <c r="N57" i="1"/>
  <c r="R57" i="1"/>
  <c r="AW57" i="1" s="1"/>
  <c r="M57" i="1"/>
  <c r="T57" i="1"/>
  <c r="J57" i="1"/>
  <c r="I57" i="1"/>
  <c r="AN57" i="1" s="1"/>
  <c r="P57" i="1"/>
  <c r="AU57" i="1" s="1"/>
  <c r="H65" i="1"/>
  <c r="Q65" i="1"/>
  <c r="N65" i="1"/>
  <c r="AS65" i="1" s="1"/>
  <c r="R65" i="1"/>
  <c r="M65" i="1"/>
  <c r="T65" i="1"/>
  <c r="K65" i="1"/>
  <c r="J65" i="1"/>
  <c r="AO65" i="1" s="1"/>
  <c r="I65" i="1"/>
  <c r="AN65" i="1" s="1"/>
  <c r="P65" i="1"/>
  <c r="O65" i="1"/>
  <c r="AT65" i="1" s="1"/>
  <c r="U65" i="1"/>
  <c r="S65" i="1"/>
  <c r="L65" i="1"/>
  <c r="H69" i="1"/>
  <c r="O69" i="1"/>
  <c r="K69" i="1"/>
  <c r="N69" i="1"/>
  <c r="R69" i="1"/>
  <c r="I69" i="1"/>
  <c r="U69" i="1"/>
  <c r="F69" i="1" s="1"/>
  <c r="T69" i="1"/>
  <c r="S69" i="1"/>
  <c r="AX69" i="1" s="1"/>
  <c r="Q69" i="1"/>
  <c r="AV69" i="1" s="1"/>
  <c r="P69" i="1"/>
  <c r="J69" i="1"/>
  <c r="M69" i="1"/>
  <c r="L69" i="1"/>
  <c r="AQ69" i="1" s="1"/>
  <c r="H61" i="1"/>
  <c r="S61" i="1"/>
  <c r="U61" i="1"/>
  <c r="F61" i="1" s="1"/>
  <c r="AM61" i="1" s="1"/>
  <c r="R61" i="1"/>
  <c r="L61" i="1"/>
  <c r="K61" i="1"/>
  <c r="Q61" i="1"/>
  <c r="N61" i="1"/>
  <c r="AS61" i="1" s="1"/>
  <c r="M61" i="1"/>
  <c r="AR61" i="1" s="1"/>
  <c r="T61" i="1"/>
  <c r="O61" i="1"/>
  <c r="J61" i="1"/>
  <c r="AO61" i="1" s="1"/>
  <c r="I61" i="1"/>
  <c r="AN61" i="1" s="1"/>
  <c r="P61" i="1"/>
  <c r="H59" i="1"/>
  <c r="J59" i="1"/>
  <c r="AO59" i="1" s="1"/>
  <c r="I59" i="1"/>
  <c r="T59" i="1"/>
  <c r="U59" i="1"/>
  <c r="F59" i="1" s="1"/>
  <c r="AM59" i="1" s="1"/>
  <c r="K59" i="1"/>
  <c r="AP59" i="1" s="1"/>
  <c r="P59" i="1"/>
  <c r="S59" i="1"/>
  <c r="Q59" i="1"/>
  <c r="AV59" i="1" s="1"/>
  <c r="R59" i="1"/>
  <c r="L59" i="1"/>
  <c r="O59" i="1"/>
  <c r="M59" i="1"/>
  <c r="AR59" i="1" s="1"/>
  <c r="N59" i="1"/>
  <c r="F7" i="1"/>
  <c r="AM7" i="1" s="1"/>
  <c r="F9" i="1"/>
  <c r="AM9" i="1" s="1"/>
  <c r="F11" i="1"/>
  <c r="AM11" i="1" s="1"/>
  <c r="F13" i="1"/>
  <c r="AM13" i="1" s="1"/>
  <c r="F15" i="1"/>
  <c r="AM15" i="1" s="1"/>
  <c r="F17" i="1"/>
  <c r="AM17" i="1" s="1"/>
  <c r="F19" i="1"/>
  <c r="AM19" i="1" s="1"/>
  <c r="F21" i="1"/>
  <c r="AM21" i="1" s="1"/>
  <c r="F23" i="1"/>
  <c r="AM23" i="1" s="1"/>
  <c r="F45" i="1"/>
  <c r="AM45" i="1" s="1"/>
  <c r="F57" i="1"/>
  <c r="AM57" i="1" s="1"/>
  <c r="F63" i="1"/>
  <c r="AM63" i="1" s="1"/>
  <c r="F65" i="1"/>
  <c r="F67" i="1"/>
  <c r="F71" i="1"/>
  <c r="AM71" i="1" s="1"/>
  <c r="F5" i="1"/>
  <c r="AM5" i="1" s="1"/>
  <c r="AP65" i="1" l="1"/>
  <c r="AT59" i="1"/>
  <c r="AX59" i="1"/>
  <c r="AU61" i="1"/>
  <c r="AP61" i="1"/>
  <c r="AX61" i="1"/>
  <c r="AO69" i="1"/>
  <c r="AS69" i="1"/>
  <c r="AQ65" i="1"/>
  <c r="AU65" i="1"/>
  <c r="AO57" i="1"/>
  <c r="AS57" i="1"/>
  <c r="BB64" i="1"/>
  <c r="H32" i="46" s="1"/>
  <c r="AW67" i="1"/>
  <c r="AP67" i="1"/>
  <c r="AP63" i="1"/>
  <c r="AV63" i="1"/>
  <c r="AU55" i="1"/>
  <c r="F55" i="1"/>
  <c r="AM55" i="1" s="1"/>
  <c r="AT61" i="1"/>
  <c r="AR69" i="1"/>
  <c r="AW69" i="1"/>
  <c r="AM65" i="1"/>
  <c r="D33" i="46" s="1"/>
  <c r="C33" i="46" s="1"/>
  <c r="D35" i="46"/>
  <c r="C35" i="46" s="1"/>
  <c r="AM69" i="1"/>
  <c r="AS59" i="1"/>
  <c r="AW59" i="1"/>
  <c r="AW61" i="1"/>
  <c r="AN69" i="1"/>
  <c r="AT69" i="1"/>
  <c r="AY65" i="1"/>
  <c r="AW65" i="1"/>
  <c r="AR57" i="1"/>
  <c r="AT57" i="1"/>
  <c r="AX57" i="1"/>
  <c r="Y37" i="1"/>
  <c r="BB37" i="1" s="1"/>
  <c r="AE37" i="1"/>
  <c r="BH37" i="1" s="1"/>
  <c r="W37" i="1"/>
  <c r="AZ37" i="1" s="1"/>
  <c r="AC37" i="1"/>
  <c r="BF37" i="1" s="1"/>
  <c r="Z37" i="1"/>
  <c r="BC37" i="1" s="1"/>
  <c r="AB37" i="1"/>
  <c r="BE37" i="1" s="1"/>
  <c r="AI37" i="1"/>
  <c r="AG37" i="1"/>
  <c r="BJ37" i="1" s="1"/>
  <c r="AH37" i="1"/>
  <c r="BK37" i="1" s="1"/>
  <c r="AF37" i="1"/>
  <c r="BI37" i="1" s="1"/>
  <c r="AA37" i="1"/>
  <c r="BD37" i="1" s="1"/>
  <c r="V37" i="1"/>
  <c r="X37" i="1"/>
  <c r="BA37" i="1" s="1"/>
  <c r="AD37" i="1"/>
  <c r="BG37" i="1" s="1"/>
  <c r="V35" i="1"/>
  <c r="AH35" i="1"/>
  <c r="BK35" i="1" s="1"/>
  <c r="AE35" i="1"/>
  <c r="BH35" i="1" s="1"/>
  <c r="AF35" i="1"/>
  <c r="BI35" i="1" s="1"/>
  <c r="AI35" i="1"/>
  <c r="AG35" i="1"/>
  <c r="BJ35" i="1" s="1"/>
  <c r="AD35" i="1"/>
  <c r="BG35" i="1" s="1"/>
  <c r="Y35" i="1"/>
  <c r="BB35" i="1" s="1"/>
  <c r="AA35" i="1"/>
  <c r="BD35" i="1" s="1"/>
  <c r="AC35" i="1"/>
  <c r="BF35" i="1" s="1"/>
  <c r="AB35" i="1"/>
  <c r="BE35" i="1" s="1"/>
  <c r="BH36" i="1" s="1"/>
  <c r="I18" i="46" s="1"/>
  <c r="Z35" i="1"/>
  <c r="BC35" i="1" s="1"/>
  <c r="X35" i="1"/>
  <c r="BA35" i="1" s="1"/>
  <c r="W35" i="1"/>
  <c r="AZ35" i="1" s="1"/>
  <c r="AP71" i="1"/>
  <c r="H49" i="1"/>
  <c r="S49" i="1"/>
  <c r="N49" i="1"/>
  <c r="M49" i="1"/>
  <c r="AR49" i="1" s="1"/>
  <c r="L49" i="1"/>
  <c r="O49" i="1"/>
  <c r="J49" i="1"/>
  <c r="I49" i="1"/>
  <c r="AN49" i="1" s="1"/>
  <c r="K49" i="1"/>
  <c r="U49" i="1"/>
  <c r="T49" i="1"/>
  <c r="R49" i="1"/>
  <c r="AW49" i="1" s="1"/>
  <c r="Q49" i="1"/>
  <c r="P49" i="1"/>
  <c r="AU49" i="1" s="1"/>
  <c r="X33" i="1"/>
  <c r="BA33" i="1" s="1"/>
  <c r="AA33" i="1"/>
  <c r="BD33" i="1" s="1"/>
  <c r="Z33" i="1"/>
  <c r="BC33" i="1" s="1"/>
  <c r="AF33" i="1"/>
  <c r="BI33" i="1" s="1"/>
  <c r="W33" i="1"/>
  <c r="AZ33" i="1" s="1"/>
  <c r="Y33" i="1"/>
  <c r="BB33" i="1" s="1"/>
  <c r="AC33" i="1"/>
  <c r="BF33" i="1" s="1"/>
  <c r="AI33" i="1"/>
  <c r="AH33" i="1"/>
  <c r="BK33" i="1" s="1"/>
  <c r="V33" i="1"/>
  <c r="AG33" i="1"/>
  <c r="BJ33" i="1" s="1"/>
  <c r="AB33" i="1"/>
  <c r="BE33" i="1" s="1"/>
  <c r="AE33" i="1"/>
  <c r="BH33" i="1" s="1"/>
  <c r="AD33" i="1"/>
  <c r="BG33" i="1" s="1"/>
  <c r="BB56" i="1"/>
  <c r="H28" i="46" s="1"/>
  <c r="BH68" i="1"/>
  <c r="I34" i="46" s="1"/>
  <c r="AT63" i="1"/>
  <c r="V53" i="1"/>
  <c r="X53" i="1"/>
  <c r="BA53" i="1" s="1"/>
  <c r="AA53" i="1"/>
  <c r="BD53" i="1" s="1"/>
  <c r="Z53" i="1"/>
  <c r="BC53" i="1" s="1"/>
  <c r="AG53" i="1"/>
  <c r="BJ53" i="1" s="1"/>
  <c r="W53" i="1"/>
  <c r="AZ53" i="1" s="1"/>
  <c r="Y53" i="1"/>
  <c r="BB53" i="1" s="1"/>
  <c r="AI53" i="1"/>
  <c r="AH53" i="1"/>
  <c r="BK53" i="1" s="1"/>
  <c r="AC53" i="1"/>
  <c r="BF53" i="1" s="1"/>
  <c r="AB53" i="1"/>
  <c r="BE53" i="1" s="1"/>
  <c r="AF53" i="1"/>
  <c r="BI53" i="1" s="1"/>
  <c r="AE53" i="1"/>
  <c r="BH53" i="1" s="1"/>
  <c r="AD53" i="1"/>
  <c r="BG53" i="1" s="1"/>
  <c r="H37" i="1"/>
  <c r="O37" i="1"/>
  <c r="R37" i="1"/>
  <c r="AW37" i="1" s="1"/>
  <c r="M37" i="1"/>
  <c r="L37" i="1"/>
  <c r="N37" i="1"/>
  <c r="J37" i="1"/>
  <c r="AO37" i="1" s="1"/>
  <c r="I37" i="1"/>
  <c r="S37" i="1"/>
  <c r="U37" i="1"/>
  <c r="T37" i="1"/>
  <c r="K37" i="1"/>
  <c r="Q37" i="1"/>
  <c r="P37" i="1"/>
  <c r="AU37" i="1" s="1"/>
  <c r="AY59" i="1"/>
  <c r="AV61" i="1"/>
  <c r="AY61" i="1"/>
  <c r="AQ57" i="1"/>
  <c r="H35" i="1"/>
  <c r="R35" i="1"/>
  <c r="M35" i="1"/>
  <c r="T35" i="1"/>
  <c r="J35" i="1"/>
  <c r="I35" i="1"/>
  <c r="P35" i="1"/>
  <c r="AU35" i="1" s="1"/>
  <c r="S35" i="1"/>
  <c r="AX35" i="1" s="1"/>
  <c r="U35" i="1"/>
  <c r="O35" i="1"/>
  <c r="L35" i="1"/>
  <c r="K35" i="1"/>
  <c r="Q35" i="1"/>
  <c r="N35" i="1"/>
  <c r="BH62" i="1"/>
  <c r="I31" i="46" s="1"/>
  <c r="BB62" i="1"/>
  <c r="H31" i="46" s="1"/>
  <c r="AU67" i="1"/>
  <c r="AO67" i="1"/>
  <c r="H47" i="1"/>
  <c r="K47" i="1"/>
  <c r="U47" i="1"/>
  <c r="T47" i="1"/>
  <c r="R47" i="1"/>
  <c r="Q47" i="1"/>
  <c r="P47" i="1"/>
  <c r="S47" i="1"/>
  <c r="N47" i="1"/>
  <c r="M47" i="1"/>
  <c r="L47" i="1"/>
  <c r="O47" i="1"/>
  <c r="J47" i="1"/>
  <c r="I47" i="1"/>
  <c r="H33" i="1"/>
  <c r="N33" i="1"/>
  <c r="I33" i="1"/>
  <c r="P33" i="1"/>
  <c r="O33" i="1"/>
  <c r="U33" i="1"/>
  <c r="S33" i="1"/>
  <c r="L33" i="1"/>
  <c r="K33" i="1"/>
  <c r="Q33" i="1"/>
  <c r="J33" i="1"/>
  <c r="AO33" i="1" s="1"/>
  <c r="R33" i="1"/>
  <c r="AW33" i="1" s="1"/>
  <c r="M33" i="1"/>
  <c r="T33" i="1"/>
  <c r="BB70" i="1"/>
  <c r="H35" i="46" s="1"/>
  <c r="BH70" i="1"/>
  <c r="I35" i="46" s="1"/>
  <c r="BB66" i="1"/>
  <c r="H33" i="46" s="1"/>
  <c r="AQ71" i="1"/>
  <c r="AV71" i="1"/>
  <c r="AS71" i="1"/>
  <c r="AC47" i="1"/>
  <c r="BF47" i="1" s="1"/>
  <c r="X47" i="1"/>
  <c r="BA47" i="1" s="1"/>
  <c r="AE47" i="1"/>
  <c r="BH47" i="1" s="1"/>
  <c r="AD47" i="1"/>
  <c r="BG47" i="1" s="1"/>
  <c r="AF47" i="1"/>
  <c r="BI47" i="1" s="1"/>
  <c r="AA47" i="1"/>
  <c r="BD47" i="1" s="1"/>
  <c r="Z47" i="1"/>
  <c r="BC47" i="1" s="1"/>
  <c r="AB47" i="1"/>
  <c r="BE47" i="1" s="1"/>
  <c r="Y47" i="1"/>
  <c r="BB47" i="1" s="1"/>
  <c r="W47" i="1"/>
  <c r="AZ47" i="1" s="1"/>
  <c r="V47" i="1"/>
  <c r="AG47" i="1"/>
  <c r="BJ47" i="1" s="1"/>
  <c r="AI47" i="1"/>
  <c r="AH47" i="1"/>
  <c r="BK47" i="1" s="1"/>
  <c r="H29" i="1"/>
  <c r="O29" i="1"/>
  <c r="J29" i="1"/>
  <c r="I29" i="1"/>
  <c r="K29" i="1"/>
  <c r="U29" i="1"/>
  <c r="T29" i="1"/>
  <c r="R29" i="1"/>
  <c r="Q29" i="1"/>
  <c r="P29" i="1"/>
  <c r="AU29" i="1" s="1"/>
  <c r="S29" i="1"/>
  <c r="N29" i="1"/>
  <c r="M29" i="1"/>
  <c r="L29" i="1"/>
  <c r="AY63" i="1"/>
  <c r="AU63" i="1"/>
  <c r="AV55" i="1"/>
  <c r="H51" i="1"/>
  <c r="S51" i="1"/>
  <c r="AX51" i="1" s="1"/>
  <c r="I51" i="1"/>
  <c r="O51" i="1"/>
  <c r="K51" i="1"/>
  <c r="U51" i="1"/>
  <c r="T51" i="1"/>
  <c r="N51" i="1"/>
  <c r="R51" i="1"/>
  <c r="Q51" i="1"/>
  <c r="P51" i="1"/>
  <c r="J51" i="1"/>
  <c r="M51" i="1"/>
  <c r="L51" i="1"/>
  <c r="AQ51" i="1" s="1"/>
  <c r="H31" i="1"/>
  <c r="S31" i="1"/>
  <c r="Q31" i="1"/>
  <c r="R31" i="1"/>
  <c r="AW31" i="1" s="1"/>
  <c r="L31" i="1"/>
  <c r="K31" i="1"/>
  <c r="M31" i="1"/>
  <c r="J31" i="1"/>
  <c r="N31" i="1"/>
  <c r="I31" i="1"/>
  <c r="T31" i="1"/>
  <c r="U31" i="1"/>
  <c r="O31" i="1"/>
  <c r="AT31" i="1" s="1"/>
  <c r="P31" i="1"/>
  <c r="AM67" i="1"/>
  <c r="D34" i="46" s="1"/>
  <c r="C34" i="46" s="1"/>
  <c r="AV65" i="1"/>
  <c r="AS66" i="1" s="1"/>
  <c r="F33" i="46" s="1"/>
  <c r="AP57" i="1"/>
  <c r="AB51" i="1"/>
  <c r="BE51" i="1" s="1"/>
  <c r="V51" i="1"/>
  <c r="AG51" i="1"/>
  <c r="BJ51" i="1" s="1"/>
  <c r="AE51" i="1"/>
  <c r="BH51" i="1" s="1"/>
  <c r="AD51" i="1"/>
  <c r="BG51" i="1" s="1"/>
  <c r="AC51" i="1"/>
  <c r="BF51" i="1" s="1"/>
  <c r="X51" i="1"/>
  <c r="BA51" i="1" s="1"/>
  <c r="AA51" i="1"/>
  <c r="BD51" i="1" s="1"/>
  <c r="Z51" i="1"/>
  <c r="BC51" i="1" s="1"/>
  <c r="AF51" i="1"/>
  <c r="BI51" i="1" s="1"/>
  <c r="W51" i="1"/>
  <c r="AZ51" i="1" s="1"/>
  <c r="Y51" i="1"/>
  <c r="BB51" i="1" s="1"/>
  <c r="AI51" i="1"/>
  <c r="AH51" i="1"/>
  <c r="BK51" i="1" s="1"/>
  <c r="V31" i="1"/>
  <c r="AB31" i="1"/>
  <c r="BE31" i="1" s="1"/>
  <c r="AF31" i="1"/>
  <c r="BI31" i="1" s="1"/>
  <c r="AI31" i="1"/>
  <c r="AH31" i="1"/>
  <c r="BK31" i="1" s="1"/>
  <c r="X31" i="1"/>
  <c r="BA31" i="1" s="1"/>
  <c r="AE31" i="1"/>
  <c r="BH31" i="1" s="1"/>
  <c r="AD31" i="1"/>
  <c r="BG31" i="1" s="1"/>
  <c r="AC31" i="1"/>
  <c r="BF31" i="1" s="1"/>
  <c r="AG31" i="1"/>
  <c r="BJ31" i="1" s="1"/>
  <c r="AA31" i="1"/>
  <c r="BD31" i="1" s="1"/>
  <c r="Z31" i="1"/>
  <c r="BC31" i="1" s="1"/>
  <c r="Y31" i="1"/>
  <c r="BB31" i="1" s="1"/>
  <c r="W31" i="1"/>
  <c r="AZ31" i="1" s="1"/>
  <c r="BH64" i="1"/>
  <c r="I32" i="46" s="1"/>
  <c r="BB72" i="1"/>
  <c r="H36" i="46" s="1"/>
  <c r="AY67" i="1"/>
  <c r="Y43" i="1"/>
  <c r="BB43" i="1" s="1"/>
  <c r="AA43" i="1"/>
  <c r="BD43" i="1" s="1"/>
  <c r="AB43" i="1"/>
  <c r="BE43" i="1" s="1"/>
  <c r="AI43" i="1"/>
  <c r="AD43" i="1"/>
  <c r="BG43" i="1" s="1"/>
  <c r="AG43" i="1"/>
  <c r="BJ43" i="1" s="1"/>
  <c r="AE43" i="1"/>
  <c r="BH43" i="1" s="1"/>
  <c r="Z43" i="1"/>
  <c r="BC43" i="1" s="1"/>
  <c r="V43" i="1"/>
  <c r="X43" i="1"/>
  <c r="BA43" i="1" s="1"/>
  <c r="AF43" i="1"/>
  <c r="BI43" i="1" s="1"/>
  <c r="W43" i="1"/>
  <c r="AZ43" i="1" s="1"/>
  <c r="BB44" i="1" s="1"/>
  <c r="H22" i="46" s="1"/>
  <c r="AC43" i="1"/>
  <c r="BF43" i="1" s="1"/>
  <c r="AH43" i="1"/>
  <c r="BK43" i="1" s="1"/>
  <c r="H27" i="1"/>
  <c r="R27" i="1"/>
  <c r="AW27" i="1" s="1"/>
  <c r="Q27" i="1"/>
  <c r="P27" i="1"/>
  <c r="S27" i="1"/>
  <c r="N27" i="1"/>
  <c r="AS27" i="1" s="1"/>
  <c r="M27" i="1"/>
  <c r="L27" i="1"/>
  <c r="O27" i="1"/>
  <c r="J27" i="1"/>
  <c r="AO27" i="1" s="1"/>
  <c r="I27" i="1"/>
  <c r="K27" i="1"/>
  <c r="U27" i="1"/>
  <c r="T27" i="1"/>
  <c r="BB58" i="1"/>
  <c r="H29" i="46" s="1"/>
  <c r="BH58" i="1"/>
  <c r="I29" i="46" s="1"/>
  <c r="AR71" i="1"/>
  <c r="AB41" i="1"/>
  <c r="BE41" i="1" s="1"/>
  <c r="Y41" i="1"/>
  <c r="BB41" i="1" s="1"/>
  <c r="AE41" i="1"/>
  <c r="BH41" i="1" s="1"/>
  <c r="AD41" i="1"/>
  <c r="BG41" i="1" s="1"/>
  <c r="AC41" i="1"/>
  <c r="BF41" i="1" s="1"/>
  <c r="V41" i="1"/>
  <c r="AG41" i="1"/>
  <c r="BJ41" i="1" s="1"/>
  <c r="AA41" i="1"/>
  <c r="BD41" i="1" s="1"/>
  <c r="Z41" i="1"/>
  <c r="BC41" i="1" s="1"/>
  <c r="X41" i="1"/>
  <c r="BA41" i="1" s="1"/>
  <c r="W41" i="1"/>
  <c r="AZ41" i="1" s="1"/>
  <c r="AF41" i="1"/>
  <c r="BI41" i="1" s="1"/>
  <c r="AI41" i="1"/>
  <c r="AH41" i="1"/>
  <c r="BK41" i="1" s="1"/>
  <c r="V27" i="1"/>
  <c r="AI27" i="1"/>
  <c r="AH27" i="1"/>
  <c r="BK27" i="1" s="1"/>
  <c r="AB27" i="1"/>
  <c r="BE27" i="1" s="1"/>
  <c r="AE27" i="1"/>
  <c r="BH27" i="1" s="1"/>
  <c r="AD27" i="1"/>
  <c r="BG27" i="1" s="1"/>
  <c r="AC27" i="1"/>
  <c r="BF27" i="1" s="1"/>
  <c r="AG27" i="1"/>
  <c r="BJ27" i="1" s="1"/>
  <c r="AF27" i="1"/>
  <c r="BI27" i="1" s="1"/>
  <c r="AA27" i="1"/>
  <c r="BD27" i="1" s="1"/>
  <c r="Z27" i="1"/>
  <c r="BC27" i="1" s="1"/>
  <c r="Y27" i="1"/>
  <c r="BB27" i="1" s="1"/>
  <c r="X27" i="1"/>
  <c r="BA27" i="1" s="1"/>
  <c r="W27" i="1"/>
  <c r="AZ27" i="1" s="1"/>
  <c r="AQ63" i="1"/>
  <c r="AN64" i="1" s="1"/>
  <c r="E32" i="46" s="1"/>
  <c r="AR55" i="1"/>
  <c r="AP55" i="1"/>
  <c r="V49" i="1"/>
  <c r="Y49" i="1"/>
  <c r="BB49" i="1" s="1"/>
  <c r="W49" i="1"/>
  <c r="AZ49" i="1" s="1"/>
  <c r="AC49" i="1"/>
  <c r="BF49" i="1" s="1"/>
  <c r="AF49" i="1"/>
  <c r="BI49" i="1" s="1"/>
  <c r="AI49" i="1"/>
  <c r="AH49" i="1"/>
  <c r="BK49" i="1" s="1"/>
  <c r="AB49" i="1"/>
  <c r="BE49" i="1" s="1"/>
  <c r="X49" i="1"/>
  <c r="BA49" i="1" s="1"/>
  <c r="AE49" i="1"/>
  <c r="BH49" i="1" s="1"/>
  <c r="AD49" i="1"/>
  <c r="BG49" i="1" s="1"/>
  <c r="AG49" i="1"/>
  <c r="BJ49" i="1" s="1"/>
  <c r="AA49" i="1"/>
  <c r="BD49" i="1" s="1"/>
  <c r="Z49" i="1"/>
  <c r="BC49" i="1" s="1"/>
  <c r="AB29" i="1"/>
  <c r="BE29" i="1" s="1"/>
  <c r="AC29" i="1"/>
  <c r="BF29" i="1" s="1"/>
  <c r="Y29" i="1"/>
  <c r="BB29" i="1" s="1"/>
  <c r="AA29" i="1"/>
  <c r="BD29" i="1" s="1"/>
  <c r="Z29" i="1"/>
  <c r="BC29" i="1" s="1"/>
  <c r="V29" i="1"/>
  <c r="AG29" i="1"/>
  <c r="BJ29" i="1" s="1"/>
  <c r="W29" i="1"/>
  <c r="AZ29" i="1" s="1"/>
  <c r="BB30" i="1" s="1"/>
  <c r="H15" i="46" s="1"/>
  <c r="X29" i="1"/>
  <c r="BA29" i="1" s="1"/>
  <c r="AI29" i="1"/>
  <c r="AH29" i="1"/>
  <c r="BK29" i="1" s="1"/>
  <c r="AF29" i="1"/>
  <c r="BI29" i="1" s="1"/>
  <c r="AE29" i="1"/>
  <c r="BH29" i="1" s="1"/>
  <c r="AD29" i="1"/>
  <c r="BG29" i="1" s="1"/>
  <c r="AQ59" i="1"/>
  <c r="AU59" i="1"/>
  <c r="AS60" i="1" s="1"/>
  <c r="F30" i="46" s="1"/>
  <c r="AN59" i="1"/>
  <c r="AQ61" i="1"/>
  <c r="AN62" i="1" s="1"/>
  <c r="E31" i="46" s="1"/>
  <c r="AU69" i="1"/>
  <c r="AY69" i="1"/>
  <c r="AP69" i="1"/>
  <c r="AX65" i="1"/>
  <c r="AR65" i="1"/>
  <c r="AN66" i="1" s="1"/>
  <c r="E33" i="46" s="1"/>
  <c r="AV57" i="1"/>
  <c r="AY57" i="1"/>
  <c r="H43" i="1"/>
  <c r="U43" i="1"/>
  <c r="O43" i="1"/>
  <c r="AT43" i="1" s="1"/>
  <c r="P43" i="1"/>
  <c r="S43" i="1"/>
  <c r="Q43" i="1"/>
  <c r="AV43" i="1" s="1"/>
  <c r="R43" i="1"/>
  <c r="AW43" i="1" s="1"/>
  <c r="L43" i="1"/>
  <c r="K43" i="1"/>
  <c r="M43" i="1"/>
  <c r="AR43" i="1" s="1"/>
  <c r="J43" i="1"/>
  <c r="AO43" i="1" s="1"/>
  <c r="N43" i="1"/>
  <c r="I43" i="1"/>
  <c r="AN43" i="1" s="1"/>
  <c r="T43" i="1"/>
  <c r="BH72" i="1"/>
  <c r="I36" i="46" s="1"/>
  <c r="AR67" i="1"/>
  <c r="AV67" i="1"/>
  <c r="AS67" i="1"/>
  <c r="BB60" i="1"/>
  <c r="H30" i="46" s="1"/>
  <c r="BH60" i="1"/>
  <c r="I30" i="46" s="1"/>
  <c r="H41" i="1"/>
  <c r="K41" i="1"/>
  <c r="AP41" i="1" s="1"/>
  <c r="U41" i="1"/>
  <c r="T41" i="1"/>
  <c r="R41" i="1"/>
  <c r="Q41" i="1"/>
  <c r="P41" i="1"/>
  <c r="AU41" i="1" s="1"/>
  <c r="S41" i="1"/>
  <c r="N41" i="1"/>
  <c r="M41" i="1"/>
  <c r="L41" i="1"/>
  <c r="AQ41" i="1" s="1"/>
  <c r="O41" i="1"/>
  <c r="J41" i="1"/>
  <c r="I41" i="1"/>
  <c r="AN41" i="1" s="1"/>
  <c r="AY71" i="1"/>
  <c r="AW71" i="1"/>
  <c r="H53" i="1"/>
  <c r="J53" i="1"/>
  <c r="I53" i="1"/>
  <c r="AN53" i="1" s="1"/>
  <c r="T53" i="1"/>
  <c r="U53" i="1"/>
  <c r="S53" i="1"/>
  <c r="AX53" i="1" s="1"/>
  <c r="P53" i="1"/>
  <c r="AU53" i="1" s="1"/>
  <c r="K53" i="1"/>
  <c r="Q53" i="1"/>
  <c r="O53" i="1"/>
  <c r="L53" i="1"/>
  <c r="AQ53" i="1" s="1"/>
  <c r="R53" i="1"/>
  <c r="M53" i="1"/>
  <c r="N53" i="1"/>
  <c r="AS53" i="1" s="1"/>
  <c r="H39" i="1"/>
  <c r="K39" i="1"/>
  <c r="Q39" i="1"/>
  <c r="O39" i="1"/>
  <c r="L39" i="1"/>
  <c r="AQ39" i="1" s="1"/>
  <c r="R39" i="1"/>
  <c r="M39" i="1"/>
  <c r="N39" i="1"/>
  <c r="AS39" i="1" s="1"/>
  <c r="J39" i="1"/>
  <c r="AO39" i="1" s="1"/>
  <c r="I39" i="1"/>
  <c r="T39" i="1"/>
  <c r="U39" i="1"/>
  <c r="S39" i="1"/>
  <c r="AX39" i="1" s="1"/>
  <c r="P39" i="1"/>
  <c r="H25" i="1"/>
  <c r="O25" i="1"/>
  <c r="N25" i="1"/>
  <c r="AS25" i="1" s="1"/>
  <c r="M25" i="1"/>
  <c r="L25" i="1"/>
  <c r="J25" i="1"/>
  <c r="I25" i="1"/>
  <c r="AN25" i="1" s="1"/>
  <c r="K25" i="1"/>
  <c r="U25" i="1"/>
  <c r="T25" i="1"/>
  <c r="S25" i="1"/>
  <c r="AX25" i="1" s="1"/>
  <c r="R25" i="1"/>
  <c r="Q25" i="1"/>
  <c r="P25" i="1"/>
  <c r="AU25" i="1" s="1"/>
  <c r="BH56" i="1"/>
  <c r="I28" i="46" s="1"/>
  <c r="BB68" i="1"/>
  <c r="H34" i="46" s="1"/>
  <c r="AN63" i="1"/>
  <c r="AR63" i="1"/>
  <c r="AW63" i="1"/>
  <c r="AT55" i="1"/>
  <c r="AW55" i="1"/>
  <c r="V39" i="1"/>
  <c r="AF39" i="1"/>
  <c r="BI39" i="1" s="1"/>
  <c r="Y39" i="1"/>
  <c r="BB39" i="1" s="1"/>
  <c r="AE39" i="1"/>
  <c r="BH39" i="1" s="1"/>
  <c r="Z39" i="1"/>
  <c r="BC39" i="1" s="1"/>
  <c r="AB39" i="1"/>
  <c r="BE39" i="1" s="1"/>
  <c r="AA39" i="1"/>
  <c r="BD39" i="1" s="1"/>
  <c r="X39" i="1"/>
  <c r="BA39" i="1" s="1"/>
  <c r="AG39" i="1"/>
  <c r="BJ39" i="1" s="1"/>
  <c r="W39" i="1"/>
  <c r="AZ39" i="1" s="1"/>
  <c r="BB40" i="1" s="1"/>
  <c r="H20" i="46" s="1"/>
  <c r="AH39" i="1"/>
  <c r="BK39" i="1" s="1"/>
  <c r="AC39" i="1"/>
  <c r="BF39" i="1" s="1"/>
  <c r="AI39" i="1"/>
  <c r="AD39" i="1"/>
  <c r="BG39" i="1" s="1"/>
  <c r="AB25" i="1"/>
  <c r="BE25" i="1" s="1"/>
  <c r="X25" i="1"/>
  <c r="BA25" i="1" s="1"/>
  <c r="AA25" i="1"/>
  <c r="BD25" i="1" s="1"/>
  <c r="Z25" i="1"/>
  <c r="BC25" i="1" s="1"/>
  <c r="AF25" i="1"/>
  <c r="BI25" i="1" s="1"/>
  <c r="W25" i="1"/>
  <c r="AZ25" i="1" s="1"/>
  <c r="Y25" i="1"/>
  <c r="BB25" i="1" s="1"/>
  <c r="AI25" i="1"/>
  <c r="AH25" i="1"/>
  <c r="BK25" i="1" s="1"/>
  <c r="AC25" i="1"/>
  <c r="BF25" i="1" s="1"/>
  <c r="V25" i="1"/>
  <c r="AG25" i="1"/>
  <c r="BJ25" i="1" s="1"/>
  <c r="AE25" i="1"/>
  <c r="BH25" i="1" s="1"/>
  <c r="AD25" i="1"/>
  <c r="BG25" i="1" s="1"/>
  <c r="D10" i="46"/>
  <c r="C10" i="46" s="1"/>
  <c r="D12" i="46"/>
  <c r="C12" i="46" s="1"/>
  <c r="D5" i="46"/>
  <c r="C5" i="46" s="1"/>
  <c r="D8" i="46"/>
  <c r="C8" i="46" s="1"/>
  <c r="D23" i="46"/>
  <c r="C23" i="46" s="1"/>
  <c r="D9" i="46"/>
  <c r="C9" i="46" s="1"/>
  <c r="D30" i="46"/>
  <c r="C30" i="46" s="1"/>
  <c r="D3" i="46"/>
  <c r="C3" i="46" s="1"/>
  <c r="D31" i="46"/>
  <c r="C31" i="46" s="1"/>
  <c r="D7" i="46"/>
  <c r="C7" i="46" s="1"/>
  <c r="D29" i="46"/>
  <c r="C29" i="46" s="1"/>
  <c r="D11" i="46"/>
  <c r="C11" i="46" s="1"/>
  <c r="D4" i="46"/>
  <c r="C4" i="46" s="1"/>
  <c r="D36" i="46"/>
  <c r="C36" i="46" s="1"/>
  <c r="D32" i="46"/>
  <c r="C32" i="46" s="1"/>
  <c r="D28" i="46"/>
  <c r="C28" i="46" s="1"/>
  <c r="D6" i="46"/>
  <c r="C6" i="46" s="1"/>
  <c r="G33" i="46" l="1"/>
  <c r="BH40" i="1"/>
  <c r="I20" i="46" s="1"/>
  <c r="AT53" i="1"/>
  <c r="AS70" i="1"/>
  <c r="F35" i="46" s="1"/>
  <c r="AQ33" i="1"/>
  <c r="AU33" i="1"/>
  <c r="AR47" i="1"/>
  <c r="AV47" i="1"/>
  <c r="AP35" i="1"/>
  <c r="AU27" i="1"/>
  <c r="AP31" i="1"/>
  <c r="AX31" i="1"/>
  <c r="AS51" i="1"/>
  <c r="AR29" i="1"/>
  <c r="AV29" i="1"/>
  <c r="AP29" i="1"/>
  <c r="AS72" i="1"/>
  <c r="F36" i="46" s="1"/>
  <c r="AX33" i="1"/>
  <c r="AN33" i="1"/>
  <c r="AO47" i="1"/>
  <c r="AS47" i="1"/>
  <c r="AW47" i="1"/>
  <c r="AQ35" i="1"/>
  <c r="AS58" i="1"/>
  <c r="F29" i="46" s="1"/>
  <c r="AS56" i="1"/>
  <c r="F28" i="46" s="1"/>
  <c r="AW25" i="1"/>
  <c r="AR25" i="1"/>
  <c r="AW39" i="1"/>
  <c r="AW53" i="1"/>
  <c r="AT41" i="1"/>
  <c r="AX41" i="1"/>
  <c r="AQ43" i="1"/>
  <c r="AN70" i="1"/>
  <c r="E35" i="46" s="1"/>
  <c r="AN27" i="1"/>
  <c r="AR27" i="1"/>
  <c r="AV27" i="1"/>
  <c r="BB32" i="1"/>
  <c r="H16" i="46" s="1"/>
  <c r="AS31" i="1"/>
  <c r="AQ31" i="1"/>
  <c r="AU51" i="1"/>
  <c r="AN51" i="1"/>
  <c r="AS29" i="1"/>
  <c r="AW29" i="1"/>
  <c r="AN29" i="1"/>
  <c r="BB48" i="1"/>
  <c r="H24" i="46" s="1"/>
  <c r="AS33" i="1"/>
  <c r="AN68" i="1"/>
  <c r="E34" i="46" s="1"/>
  <c r="AN35" i="1"/>
  <c r="AW35" i="1"/>
  <c r="AS62" i="1"/>
  <c r="F31" i="46" s="1"/>
  <c r="G31" i="46" s="1"/>
  <c r="AN37" i="1"/>
  <c r="AR37" i="1"/>
  <c r="BB54" i="1"/>
  <c r="H27" i="46" s="1"/>
  <c r="AV49" i="1"/>
  <c r="AP49" i="1"/>
  <c r="AO25" i="1"/>
  <c r="AO53" i="1"/>
  <c r="AV41" i="1"/>
  <c r="BH26" i="1"/>
  <c r="I13" i="46" s="1"/>
  <c r="AP25" i="1"/>
  <c r="AU39" i="1"/>
  <c r="AN39" i="1"/>
  <c r="AP39" i="1"/>
  <c r="AP53" i="1"/>
  <c r="AS43" i="1"/>
  <c r="AU43" i="1"/>
  <c r="AN60" i="1"/>
  <c r="E30" i="46" s="1"/>
  <c r="G30" i="46" s="1"/>
  <c r="BH30" i="1"/>
  <c r="I15" i="46" s="1"/>
  <c r="BB50" i="1"/>
  <c r="H25" i="46" s="1"/>
  <c r="BB42" i="1"/>
  <c r="H21" i="46" s="1"/>
  <c r="AP27" i="1"/>
  <c r="AQ27" i="1"/>
  <c r="BH52" i="1"/>
  <c r="I26" i="46" s="1"/>
  <c r="AU31" i="1"/>
  <c r="AN31" i="1"/>
  <c r="AO51" i="1"/>
  <c r="AT51" i="1"/>
  <c r="AN47" i="1"/>
  <c r="AP47" i="1"/>
  <c r="AN58" i="1"/>
  <c r="E29" i="46" s="1"/>
  <c r="G29" i="46" s="1"/>
  <c r="AP37" i="1"/>
  <c r="AQ49" i="1"/>
  <c r="BB38" i="1"/>
  <c r="H19" i="46" s="1"/>
  <c r="BH28" i="1"/>
  <c r="I14" i="46" s="1"/>
  <c r="AN28" i="1"/>
  <c r="E14" i="46" s="1"/>
  <c r="BH32" i="1"/>
  <c r="I16" i="46" s="1"/>
  <c r="AR35" i="1"/>
  <c r="AN72" i="1"/>
  <c r="E36" i="46" s="1"/>
  <c r="G36" i="46" s="1"/>
  <c r="BH38" i="1"/>
  <c r="I19" i="46" s="1"/>
  <c r="AY41" i="1"/>
  <c r="F41" i="1"/>
  <c r="AM41" i="1" s="1"/>
  <c r="D21" i="46" s="1"/>
  <c r="C21" i="46" s="1"/>
  <c r="AR41" i="1"/>
  <c r="BB52" i="1"/>
  <c r="H26" i="46" s="1"/>
  <c r="AY31" i="1"/>
  <c r="F31" i="1"/>
  <c r="AM31" i="1" s="1"/>
  <c r="D16" i="46" s="1"/>
  <c r="C16" i="46" s="1"/>
  <c r="AO31" i="1"/>
  <c r="AV51" i="1"/>
  <c r="AY51" i="1"/>
  <c r="F51" i="1"/>
  <c r="AX29" i="1"/>
  <c r="AO29" i="1"/>
  <c r="AV33" i="1"/>
  <c r="AY33" i="1"/>
  <c r="F33" i="1"/>
  <c r="AM33" i="1" s="1"/>
  <c r="D17" i="46" s="1"/>
  <c r="C17" i="46" s="1"/>
  <c r="AT47" i="1"/>
  <c r="AX47" i="1"/>
  <c r="AS35" i="1"/>
  <c r="AT35" i="1"/>
  <c r="AY37" i="1"/>
  <c r="F37" i="1"/>
  <c r="AM37" i="1" s="1"/>
  <c r="D19" i="46" s="1"/>
  <c r="C19" i="46" s="1"/>
  <c r="AS37" i="1"/>
  <c r="AT37" i="1"/>
  <c r="AS64" i="1"/>
  <c r="F32" i="46" s="1"/>
  <c r="G32" i="46" s="1"/>
  <c r="BB34" i="1"/>
  <c r="H17" i="46" s="1"/>
  <c r="AO49" i="1"/>
  <c r="AS49" i="1"/>
  <c r="BB36" i="1"/>
  <c r="H18" i="46" s="1"/>
  <c r="AT25" i="1"/>
  <c r="AY39" i="1"/>
  <c r="F39" i="1"/>
  <c r="AM39" i="1" s="1"/>
  <c r="D20" i="46" s="1"/>
  <c r="C20" i="46" s="1"/>
  <c r="AT39" i="1"/>
  <c r="AY43" i="1"/>
  <c r="F43" i="1"/>
  <c r="BH42" i="1"/>
  <c r="I21" i="46" s="1"/>
  <c r="BB26" i="1"/>
  <c r="H13" i="46" s="1"/>
  <c r="AV25" i="1"/>
  <c r="AY25" i="1"/>
  <c r="F25" i="1"/>
  <c r="AM25" i="1" s="1"/>
  <c r="D13" i="46" s="1"/>
  <c r="C13" i="46" s="1"/>
  <c r="AQ25" i="1"/>
  <c r="AN26" i="1" s="1"/>
  <c r="E13" i="46" s="1"/>
  <c r="AR39" i="1"/>
  <c r="AV39" i="1"/>
  <c r="AR53" i="1"/>
  <c r="AV53" i="1"/>
  <c r="AS54" i="1" s="1"/>
  <c r="F27" i="46" s="1"/>
  <c r="AY53" i="1"/>
  <c r="F53" i="1"/>
  <c r="AM53" i="1" s="1"/>
  <c r="D27" i="46" s="1"/>
  <c r="C27" i="46" s="1"/>
  <c r="AO41" i="1"/>
  <c r="AN42" i="1" s="1"/>
  <c r="E21" i="46" s="1"/>
  <c r="G21" i="46" s="1"/>
  <c r="AS41" i="1"/>
  <c r="AS42" i="1" s="1"/>
  <c r="F21" i="46" s="1"/>
  <c r="AW41" i="1"/>
  <c r="AS68" i="1"/>
  <c r="F34" i="46" s="1"/>
  <c r="AP43" i="1"/>
  <c r="AN44" i="1" s="1"/>
  <c r="E22" i="46" s="1"/>
  <c r="G22" i="46" s="1"/>
  <c r="AX43" i="1"/>
  <c r="AS44" i="1" s="1"/>
  <c r="F22" i="46" s="1"/>
  <c r="BH50" i="1"/>
  <c r="I25" i="46" s="1"/>
  <c r="AN56" i="1"/>
  <c r="E28" i="46" s="1"/>
  <c r="G28" i="46" s="1"/>
  <c r="BB28" i="1"/>
  <c r="H14" i="46" s="1"/>
  <c r="AY27" i="1"/>
  <c r="F27" i="1"/>
  <c r="AM27" i="1" s="1"/>
  <c r="D14" i="46" s="1"/>
  <c r="C14" i="46" s="1"/>
  <c r="AT27" i="1"/>
  <c r="AX27" i="1"/>
  <c r="BH44" i="1"/>
  <c r="I22" i="46" s="1"/>
  <c r="AR31" i="1"/>
  <c r="AV31" i="1"/>
  <c r="AR51" i="1"/>
  <c r="AW51" i="1"/>
  <c r="AP51" i="1"/>
  <c r="AQ29" i="1"/>
  <c r="AY29" i="1"/>
  <c r="F29" i="1"/>
  <c r="AM29" i="1" s="1"/>
  <c r="D15" i="46" s="1"/>
  <c r="C15" i="46" s="1"/>
  <c r="AT29" i="1"/>
  <c r="BH48" i="1"/>
  <c r="I24" i="46" s="1"/>
  <c r="AR33" i="1"/>
  <c r="AP33" i="1"/>
  <c r="AN34" i="1" s="1"/>
  <c r="E17" i="46" s="1"/>
  <c r="AT33" i="1"/>
  <c r="AQ47" i="1"/>
  <c r="AU47" i="1"/>
  <c r="AY47" i="1"/>
  <c r="F47" i="1"/>
  <c r="AV35" i="1"/>
  <c r="AY35" i="1"/>
  <c r="F35" i="1"/>
  <c r="AM35" i="1" s="1"/>
  <c r="D18" i="46" s="1"/>
  <c r="C18" i="46" s="1"/>
  <c r="AO35" i="1"/>
  <c r="AV37" i="1"/>
  <c r="AX37" i="1"/>
  <c r="AQ37" i="1"/>
  <c r="AN38" i="1" s="1"/>
  <c r="E19" i="46" s="1"/>
  <c r="BH54" i="1"/>
  <c r="I27" i="46" s="1"/>
  <c r="BH34" i="1"/>
  <c r="I17" i="46" s="1"/>
  <c r="AY49" i="1"/>
  <c r="F49" i="1"/>
  <c r="AT49" i="1"/>
  <c r="AX49" i="1"/>
  <c r="G35" i="46" l="1"/>
  <c r="G34" i="46"/>
  <c r="AS32" i="1"/>
  <c r="F16" i="46" s="1"/>
  <c r="AS28" i="1"/>
  <c r="F14" i="46" s="1"/>
  <c r="G14" i="46" s="1"/>
  <c r="AN32" i="1"/>
  <c r="E16" i="46" s="1"/>
  <c r="G16" i="46" s="1"/>
  <c r="AS50" i="1"/>
  <c r="F25" i="46" s="1"/>
  <c r="AN36" i="1"/>
  <c r="E18" i="46" s="1"/>
  <c r="AS34" i="1"/>
  <c r="F17" i="46" s="1"/>
  <c r="G17" i="46" s="1"/>
  <c r="AS30" i="1"/>
  <c r="F15" i="46" s="1"/>
  <c r="AN52" i="1"/>
  <c r="E26" i="46" s="1"/>
  <c r="AS26" i="1"/>
  <c r="F13" i="46" s="1"/>
  <c r="G13" i="46" s="1"/>
  <c r="AM51" i="1"/>
  <c r="D26" i="46" s="1"/>
  <c r="C26" i="46" s="1"/>
  <c r="AN50" i="1"/>
  <c r="E25" i="46" s="1"/>
  <c r="G25" i="46" s="1"/>
  <c r="AN54" i="1"/>
  <c r="E27" i="46" s="1"/>
  <c r="G27" i="46" s="1"/>
  <c r="AS36" i="1"/>
  <c r="F18" i="46" s="1"/>
  <c r="AM43" i="1"/>
  <c r="D22" i="46" s="1"/>
  <c r="AS40" i="1"/>
  <c r="F20" i="46" s="1"/>
  <c r="AM49" i="1"/>
  <c r="D25" i="46" s="1"/>
  <c r="C25" i="46" s="1"/>
  <c r="AM47" i="1"/>
  <c r="D24" i="46" s="1"/>
  <c r="C24" i="46" s="1"/>
  <c r="AS48" i="1"/>
  <c r="F24" i="46" s="1"/>
  <c r="AN30" i="1"/>
  <c r="E15" i="46" s="1"/>
  <c r="G15" i="46" s="1"/>
  <c r="AS52" i="1"/>
  <c r="F26" i="46" s="1"/>
  <c r="AN40" i="1"/>
  <c r="E20" i="46" s="1"/>
  <c r="I37" i="46"/>
  <c r="I39" i="46"/>
  <c r="I38" i="46"/>
  <c r="H37" i="46"/>
  <c r="H39" i="46"/>
  <c r="H38" i="46"/>
  <c r="AS38" i="1"/>
  <c r="F19" i="46" s="1"/>
  <c r="G19" i="46" s="1"/>
  <c r="AN48" i="1"/>
  <c r="E24" i="46" s="1"/>
  <c r="J38" i="46" l="1"/>
  <c r="J37" i="46"/>
  <c r="G24" i="46"/>
  <c r="G20" i="46"/>
  <c r="G18" i="46"/>
  <c r="G26" i="46"/>
  <c r="E39" i="46"/>
  <c r="F37" i="46"/>
  <c r="E37" i="46"/>
  <c r="C22" i="46"/>
  <c r="O18" i="46"/>
  <c r="P18" i="46"/>
  <c r="O19" i="46"/>
  <c r="P19" i="46"/>
  <c r="F38" i="46"/>
  <c r="N18" i="46" s="1"/>
  <c r="F39" i="46"/>
  <c r="N19" i="46" s="1"/>
  <c r="E38" i="46"/>
  <c r="M19" i="46" l="1"/>
  <c r="G37" i="46"/>
  <c r="M18" i="46"/>
  <c r="G38" i="46"/>
</calcChain>
</file>

<file path=xl/sharedStrings.xml><?xml version="1.0" encoding="utf-8"?>
<sst xmlns="http://schemas.openxmlformats.org/spreadsheetml/2006/main" count="912" uniqueCount="137">
  <si>
    <t>NO</t>
  </si>
  <si>
    <t>DATA</t>
  </si>
  <si>
    <t>KODE SAHAM</t>
  </si>
  <si>
    <t>TANGGAL</t>
  </si>
  <si>
    <t>MARK</t>
  </si>
  <si>
    <t>ZINC</t>
  </si>
  <si>
    <t>LPIN</t>
  </si>
  <si>
    <t>TOBA</t>
  </si>
  <si>
    <t>CARS</t>
  </si>
  <si>
    <t>TAMU</t>
  </si>
  <si>
    <t>PTSN</t>
  </si>
  <si>
    <t>TMAS</t>
  </si>
  <si>
    <t>JSKY</t>
  </si>
  <si>
    <t>MDKA</t>
  </si>
  <si>
    <t>ANDI</t>
  </si>
  <si>
    <t>TBIG</t>
  </si>
  <si>
    <t>BLTZ</t>
  </si>
  <si>
    <t>TOWR</t>
  </si>
  <si>
    <t>MINA</t>
  </si>
  <si>
    <t>TOPS</t>
  </si>
  <si>
    <t>GEMA</t>
  </si>
  <si>
    <t>BUVA</t>
  </si>
  <si>
    <t>MFIN</t>
  </si>
  <si>
    <t>KKGI</t>
  </si>
  <si>
    <t>IIKP</t>
  </si>
  <si>
    <t>SAME</t>
  </si>
  <si>
    <t>BFIN</t>
  </si>
  <si>
    <t>INTD</t>
  </si>
  <si>
    <t>VOKS</t>
  </si>
  <si>
    <t>SMDR</t>
  </si>
  <si>
    <t>ULTJ</t>
  </si>
  <si>
    <t>BTEK</t>
  </si>
  <si>
    <t>BMRI</t>
  </si>
  <si>
    <t>INAI</t>
  </si>
  <si>
    <t>BBRI</t>
  </si>
  <si>
    <t>MKNT</t>
  </si>
  <si>
    <t>TPIA</t>
  </si>
  <si>
    <t>PTBA</t>
  </si>
  <si>
    <t>DATA PERUSAHAAN STOCK SPLIT 2017</t>
  </si>
  <si>
    <t>DATA PERUSAHAAN STOCK SPLIT 2018</t>
  </si>
  <si>
    <t>DATA PERUSAHAAN STOCK SPLIT 2019</t>
  </si>
  <si>
    <r>
      <t xml:space="preserve">PERUSAHAAN </t>
    </r>
    <r>
      <rPr>
        <b/>
        <i/>
        <sz val="11"/>
        <color theme="1"/>
        <rFont val="Calibri"/>
        <family val="2"/>
        <scheme val="minor"/>
      </rPr>
      <t xml:space="preserve">STOCK SPLIT </t>
    </r>
    <r>
      <rPr>
        <b/>
        <sz val="11"/>
        <color theme="1"/>
        <rFont val="Calibri"/>
        <family val="2"/>
        <scheme val="minor"/>
      </rPr>
      <t>PERIODE 2017 - 2019</t>
    </r>
  </si>
  <si>
    <t>RATIO</t>
  </si>
  <si>
    <t>MARKET CAP</t>
  </si>
  <si>
    <t xml:space="preserve"> 1:2</t>
  </si>
  <si>
    <t xml:space="preserve"> 1:5</t>
  </si>
  <si>
    <t xml:space="preserve"> 1:4</t>
  </si>
  <si>
    <t xml:space="preserve"> 1:10</t>
  </si>
  <si>
    <t xml:space="preserve"> 1:3</t>
  </si>
  <si>
    <t xml:space="preserve"> 1:20</t>
  </si>
  <si>
    <t xml:space="preserve"> 12:100</t>
  </si>
  <si>
    <t>Return Saham</t>
  </si>
  <si>
    <t>h-5</t>
  </si>
  <si>
    <t>h-4</t>
  </si>
  <si>
    <t>h-3</t>
  </si>
  <si>
    <t>h-2</t>
  </si>
  <si>
    <t>h-1</t>
  </si>
  <si>
    <t>h</t>
  </si>
  <si>
    <t>h+1</t>
  </si>
  <si>
    <t>h+2</t>
  </si>
  <si>
    <t>h+3</t>
  </si>
  <si>
    <t>h+4</t>
  </si>
  <si>
    <t>h+5</t>
  </si>
  <si>
    <t>h+30</t>
  </si>
  <si>
    <t>Volume Perdagangan</t>
  </si>
  <si>
    <t>Market Cap</t>
  </si>
  <si>
    <t>Jumlah Saham Beredar</t>
  </si>
  <si>
    <t>Date</t>
  </si>
  <si>
    <t>Close</t>
  </si>
  <si>
    <t>Volume</t>
  </si>
  <si>
    <t>KET</t>
  </si>
  <si>
    <t>H-0</t>
  </si>
  <si>
    <t>H-1</t>
  </si>
  <si>
    <t>H-6</t>
  </si>
  <si>
    <t>H-5</t>
  </si>
  <si>
    <t>H-4</t>
  </si>
  <si>
    <t>H-3</t>
  </si>
  <si>
    <t>H-2</t>
  </si>
  <si>
    <t>H+1</t>
  </si>
  <si>
    <t>H+2</t>
  </si>
  <si>
    <t>H+3</t>
  </si>
  <si>
    <t>H+4</t>
  </si>
  <si>
    <t>H+5</t>
  </si>
  <si>
    <t>H+29</t>
  </si>
  <si>
    <t>H+30</t>
  </si>
  <si>
    <t>Ket</t>
  </si>
  <si>
    <t>IHSG</t>
  </si>
  <si>
    <t>h-6</t>
  </si>
  <si>
    <t>h+29</t>
  </si>
  <si>
    <t>ABNORMAL RETURN</t>
  </si>
  <si>
    <t>TRADING VOLUME ACTIVITY</t>
  </si>
  <si>
    <t xml:space="preserve">MARK </t>
  </si>
  <si>
    <t>MARK , 11-2-2019</t>
  </si>
  <si>
    <t>ZINC, 4-4-2019</t>
  </si>
  <si>
    <t>LPIN, 24-5-2019</t>
  </si>
  <si>
    <t>TOBA, 31-5-2019</t>
  </si>
  <si>
    <t>CARS, 11-6-2019</t>
  </si>
  <si>
    <t>TAMU, 25-6-2019</t>
  </si>
  <si>
    <t>PTSN, 04-7-2019</t>
  </si>
  <si>
    <t>TMAS, 18-7-2019</t>
  </si>
  <si>
    <t>JSKY, 16-8-19</t>
  </si>
  <si>
    <t>MDKA, 18-10-19</t>
  </si>
  <si>
    <t>ANDI, 05-11-19</t>
  </si>
  <si>
    <t>TBIG, 14-11-19</t>
  </si>
  <si>
    <t>BLTZ, 25-6-2018</t>
  </si>
  <si>
    <t>TOWR, 28-6-2018</t>
  </si>
  <si>
    <t>MINA, 04-7-2018</t>
  </si>
  <si>
    <t>TOPS, 09-7-18</t>
  </si>
  <si>
    <t>GEMA, 13-7-2018</t>
  </si>
  <si>
    <t>BUVA, 01-8-2018</t>
  </si>
  <si>
    <t>MFIN, 28-8-2018</t>
  </si>
  <si>
    <t>KKGI, 27-3-2017</t>
  </si>
  <si>
    <t>IIKP, 19-5-2017</t>
  </si>
  <si>
    <t>SAME, 02-6-2017</t>
  </si>
  <si>
    <t>BFIN, 05-6-2017</t>
  </si>
  <si>
    <t>INTD, 14-6-2017</t>
  </si>
  <si>
    <t>VOKS, 03-7-2017</t>
  </si>
  <si>
    <t>SMDR, 04-8-2017</t>
  </si>
  <si>
    <t>ULTJ, 10-8-2017</t>
  </si>
  <si>
    <t>BTEK, 15-8-2017</t>
  </si>
  <si>
    <t>BMRI, 13-9-2017</t>
  </si>
  <si>
    <t>INAI, 23-10-2017</t>
  </si>
  <si>
    <t>BBRI, 10-11-2017</t>
  </si>
  <si>
    <t>MKNT, 15-11-2017</t>
  </si>
  <si>
    <t>TPIA, 21-11-2017</t>
  </si>
  <si>
    <t>PTBA, 14-12-2017</t>
  </si>
  <si>
    <t>SEBELUM</t>
  </si>
  <si>
    <t>SESUDAH</t>
  </si>
  <si>
    <t>NON-BLUECHIP</t>
  </si>
  <si>
    <t>KATEGORI</t>
  </si>
  <si>
    <t>AVERAGE</t>
  </si>
  <si>
    <t xml:space="preserve">BLUECHIP </t>
  </si>
  <si>
    <t>MAXIMUM</t>
  </si>
  <si>
    <t>MINIMUM</t>
  </si>
  <si>
    <t>No</t>
  </si>
  <si>
    <t>IHSG/Jumlah Saham Beredar</t>
  </si>
  <si>
    <t>Kesimpulan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</si>
</sst>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£&quot;#,##0;[Red]\-&quot;£&quot;#,##0"/>
    <numFmt numFmtId="165" formatCode="_-* #,##0_-;\-* #,##0_-;_-* &quot;-&quot;_-;_-@_-"/>
    <numFmt numFmtId="166" formatCode="_-* #,##0.00_-;\-* #,##0.00_-;_-* &quot;-&quot;??_-;_-@_-"/>
    <numFmt numFmtId="167" formatCode="_-* #,##0_-;\-* #,##0_-;_-* &quot;-&quot;??_-;_-@_-"/>
    <numFmt numFmtId="168" formatCode="[$-F800]dddd\,\ mmmm\ dd\,\ yyyy"/>
    <numFmt numFmtId="169" formatCode="0.00000"/>
    <numFmt numFmtId="170" formatCode="0.0000"/>
    <numFmt numFmtId="171" formatCode="_-[$Rp-421]* #,##0_-;\-[$Rp-421]* #,##0_-;_-[$Rp-421]* &quot;-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left"/>
    </xf>
    <xf numFmtId="20" fontId="4" fillId="0" borderId="0" xfId="0" applyNumberFormat="1" applyFont="1" applyBorder="1" applyAlignment="1">
      <alignment horizontal="center" vertical="center" wrapText="1"/>
    </xf>
    <xf numFmtId="165" fontId="0" fillId="0" borderId="1" xfId="1" applyFont="1" applyBorder="1"/>
    <xf numFmtId="20" fontId="4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right" vertical="center" wrapText="1"/>
    </xf>
    <xf numFmtId="165" fontId="0" fillId="0" borderId="1" xfId="1" applyFont="1" applyBorder="1" applyAlignment="1">
      <alignment horizontal="right" vertical="center" wrapText="1"/>
    </xf>
    <xf numFmtId="165" fontId="0" fillId="0" borderId="1" xfId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65" fontId="0" fillId="0" borderId="1" xfId="1" applyFont="1" applyBorder="1" applyAlignment="1">
      <alignment horizontal="right" vertical="center"/>
    </xf>
    <xf numFmtId="14" fontId="0" fillId="0" borderId="0" xfId="0" applyNumberFormat="1"/>
    <xf numFmtId="167" fontId="0" fillId="0" borderId="0" xfId="2" applyNumberFormat="1" applyFont="1" applyAlignment="1">
      <alignment horizontal="center" vertical="center"/>
    </xf>
    <xf numFmtId="166" fontId="1" fillId="2" borderId="0" xfId="2" applyFont="1" applyFill="1"/>
    <xf numFmtId="166" fontId="0" fillId="0" borderId="0" xfId="2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2" borderId="0" xfId="0" applyFill="1"/>
    <xf numFmtId="167" fontId="0" fillId="0" borderId="0" xfId="2" applyNumberFormat="1" applyFont="1"/>
    <xf numFmtId="167" fontId="1" fillId="0" borderId="0" xfId="2" applyNumberFormat="1" applyFont="1"/>
    <xf numFmtId="167" fontId="1" fillId="2" borderId="0" xfId="2" applyNumberFormat="1" applyFont="1" applyFill="1"/>
    <xf numFmtId="14" fontId="0" fillId="2" borderId="0" xfId="0" applyNumberFormat="1" applyFill="1"/>
    <xf numFmtId="167" fontId="0" fillId="2" borderId="0" xfId="2" applyNumberFormat="1" applyFont="1" applyFill="1"/>
    <xf numFmtId="0" fontId="0" fillId="0" borderId="0" xfId="0" applyFill="1"/>
    <xf numFmtId="14" fontId="1" fillId="0" borderId="0" xfId="0" applyNumberFormat="1" applyFont="1"/>
    <xf numFmtId="14" fontId="0" fillId="0" borderId="0" xfId="0" applyNumberFormat="1" applyFont="1"/>
    <xf numFmtId="0" fontId="0" fillId="0" borderId="0" xfId="0" applyFont="1"/>
    <xf numFmtId="167" fontId="3" fillId="0" borderId="0" xfId="2" applyNumberFormat="1" applyFont="1"/>
    <xf numFmtId="14" fontId="0" fillId="2" borderId="0" xfId="0" applyNumberFormat="1" applyFont="1" applyFill="1"/>
    <xf numFmtId="0" fontId="0" fillId="2" borderId="0" xfId="0" applyFont="1" applyFill="1"/>
    <xf numFmtId="167" fontId="3" fillId="2" borderId="0" xfId="2" applyNumberFormat="1" applyFont="1" applyFill="1"/>
    <xf numFmtId="167" fontId="0" fillId="0" borderId="1" xfId="2" applyNumberFormat="1" applyFont="1" applyBorder="1" applyAlignment="1">
      <alignment horizontal="right" vertical="center" wrapText="1"/>
    </xf>
    <xf numFmtId="14" fontId="1" fillId="0" borderId="0" xfId="0" applyNumberFormat="1" applyFont="1" applyAlignment="1">
      <alignment horizontal="left"/>
    </xf>
    <xf numFmtId="167" fontId="0" fillId="2" borderId="0" xfId="2" applyNumberFormat="1" applyFont="1" applyFill="1" applyAlignment="1">
      <alignment horizontal="center" vertical="center"/>
    </xf>
    <xf numFmtId="14" fontId="0" fillId="0" borderId="0" xfId="0" applyNumberFormat="1" applyFill="1"/>
    <xf numFmtId="167" fontId="0" fillId="0" borderId="0" xfId="2" applyNumberFormat="1" applyFont="1" applyFill="1"/>
    <xf numFmtId="165" fontId="0" fillId="0" borderId="3" xfId="1" applyFont="1" applyFill="1" applyBorder="1"/>
    <xf numFmtId="165" fontId="0" fillId="2" borderId="1" xfId="1" applyFont="1" applyFill="1" applyBorder="1"/>
    <xf numFmtId="167" fontId="0" fillId="2" borderId="1" xfId="2" applyNumberFormat="1" applyFont="1" applyFill="1" applyBorder="1" applyAlignment="1">
      <alignment horizontal="right" vertical="center" wrapText="1"/>
    </xf>
    <xf numFmtId="167" fontId="0" fillId="0" borderId="1" xfId="2" applyNumberFormat="1" applyFont="1" applyBorder="1"/>
    <xf numFmtId="165" fontId="0" fillId="0" borderId="1" xfId="1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168" fontId="0" fillId="0" borderId="0" xfId="0" applyNumberForma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0" xfId="0" applyNumberFormat="1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71" fontId="0" fillId="0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Border="1"/>
    <xf numFmtId="0" fontId="1" fillId="0" borderId="9" xfId="0" applyFont="1" applyBorder="1"/>
    <xf numFmtId="0" fontId="6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8" fontId="1" fillId="0" borderId="1" xfId="0" applyNumberFormat="1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71" fontId="0" fillId="0" borderId="1" xfId="0" applyNumberFormat="1" applyFill="1" applyBorder="1" applyAlignment="1">
      <alignment horizontal="center"/>
    </xf>
    <xf numFmtId="170" fontId="0" fillId="0" borderId="1" xfId="0" applyNumberFormat="1" applyBorder="1"/>
    <xf numFmtId="169" fontId="0" fillId="0" borderId="1" xfId="0" applyNumberFormat="1" applyBorder="1"/>
    <xf numFmtId="170" fontId="0" fillId="0" borderId="2" xfId="0" applyNumberFormat="1" applyBorder="1" applyAlignment="1">
      <alignment horizontal="center"/>
    </xf>
    <xf numFmtId="170" fontId="0" fillId="0" borderId="8" xfId="0" applyNumberFormat="1" applyBorder="1" applyAlignment="1">
      <alignment horizontal="center"/>
    </xf>
    <xf numFmtId="170" fontId="0" fillId="0" borderId="4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3">
    <cellStyle name="Comma" xfId="2" builtinId="3"/>
    <cellStyle name="Comma [0]" xfId="1" builtinId="6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5.xml"/><Relationship Id="rId47" Type="http://schemas.openxmlformats.org/officeDocument/2006/relationships/externalLink" Target="externalLinks/externalLink10.xml"/><Relationship Id="rId50" Type="http://schemas.openxmlformats.org/officeDocument/2006/relationships/externalLink" Target="externalLinks/externalLink13.xml"/><Relationship Id="rId55" Type="http://schemas.openxmlformats.org/officeDocument/2006/relationships/externalLink" Target="externalLinks/externalLink18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externalLink" Target="externalLinks/externalLink8.xml"/><Relationship Id="rId53" Type="http://schemas.openxmlformats.org/officeDocument/2006/relationships/externalLink" Target="externalLinks/externalLink16.xml"/><Relationship Id="rId58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6.xml"/><Relationship Id="rId48" Type="http://schemas.openxmlformats.org/officeDocument/2006/relationships/externalLink" Target="externalLinks/externalLink11.xml"/><Relationship Id="rId56" Type="http://schemas.openxmlformats.org/officeDocument/2006/relationships/externalLink" Target="externalLinks/externalLink19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externalLink" Target="externalLinks/externalLink9.xml"/><Relationship Id="rId59" Type="http://schemas.openxmlformats.org/officeDocument/2006/relationships/externalLink" Target="externalLinks/externalLink2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4.xml"/><Relationship Id="rId54" Type="http://schemas.openxmlformats.org/officeDocument/2006/relationships/externalLink" Target="externalLinks/externalLink17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2.xml"/><Relationship Id="rId57" Type="http://schemas.openxmlformats.org/officeDocument/2006/relationships/externalLink" Target="externalLinks/externalLink20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7.xml"/><Relationship Id="rId52" Type="http://schemas.openxmlformats.org/officeDocument/2006/relationships/externalLink" Target="externalLinks/externalLink15.xml"/><Relationship Id="rId60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ANDI.JK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KKGI.J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SAME.J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BFIN.JK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INTD.JK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VOKS.JK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SMDR.JK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ULTJ.JK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BTEK.JK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BMRI.JK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INAI.J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TBIG.JK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BBRI.JK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MKNT.JK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TPIA.JK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PTBA.J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BLTZ.J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TOWR.JK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MINA.JK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TOPS.JK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GEMA.JK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BUVA.JK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MFIN.J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DI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8">
          <cell r="A8">
            <v>43766</v>
          </cell>
          <cell r="E8">
            <v>285</v>
          </cell>
          <cell r="G8">
            <v>32338500</v>
          </cell>
        </row>
        <row r="9">
          <cell r="A9">
            <v>43767</v>
          </cell>
          <cell r="E9">
            <v>287</v>
          </cell>
          <cell r="G9">
            <v>32008500</v>
          </cell>
        </row>
        <row r="10">
          <cell r="A10">
            <v>43768</v>
          </cell>
          <cell r="E10">
            <v>284</v>
          </cell>
          <cell r="G10">
            <v>13175000</v>
          </cell>
        </row>
        <row r="11">
          <cell r="A11">
            <v>43769</v>
          </cell>
          <cell r="E11">
            <v>320</v>
          </cell>
          <cell r="G11">
            <v>137231000</v>
          </cell>
        </row>
        <row r="12">
          <cell r="A12">
            <v>43770</v>
          </cell>
          <cell r="E12">
            <v>341</v>
          </cell>
          <cell r="G12">
            <v>133179500</v>
          </cell>
        </row>
        <row r="13">
          <cell r="A13">
            <v>43773</v>
          </cell>
          <cell r="E13">
            <v>316</v>
          </cell>
          <cell r="G13">
            <v>8822500</v>
          </cell>
        </row>
        <row r="14">
          <cell r="A14">
            <v>43774</v>
          </cell>
          <cell r="E14">
            <v>282</v>
          </cell>
          <cell r="G14">
            <v>1638400</v>
          </cell>
        </row>
        <row r="15">
          <cell r="A15">
            <v>43775</v>
          </cell>
          <cell r="E15">
            <v>212</v>
          </cell>
          <cell r="G15">
            <v>5218400</v>
          </cell>
        </row>
        <row r="16">
          <cell r="A16">
            <v>43776</v>
          </cell>
          <cell r="E16">
            <v>159</v>
          </cell>
          <cell r="G16">
            <v>9695500</v>
          </cell>
        </row>
        <row r="17">
          <cell r="A17">
            <v>43777</v>
          </cell>
          <cell r="E17">
            <v>140</v>
          </cell>
          <cell r="G17">
            <v>17784400</v>
          </cell>
        </row>
        <row r="18">
          <cell r="A18">
            <v>43780</v>
          </cell>
          <cell r="E18">
            <v>171</v>
          </cell>
          <cell r="G18">
            <v>34590500</v>
          </cell>
        </row>
        <row r="19">
          <cell r="A19">
            <v>43781</v>
          </cell>
          <cell r="E19">
            <v>226</v>
          </cell>
          <cell r="G19">
            <v>68375800</v>
          </cell>
        </row>
        <row r="35">
          <cell r="A35">
            <v>43803</v>
          </cell>
          <cell r="E35">
            <v>50</v>
          </cell>
          <cell r="G35">
            <v>116212500</v>
          </cell>
        </row>
        <row r="36">
          <cell r="A36">
            <v>43804</v>
          </cell>
          <cell r="E36">
            <v>50</v>
          </cell>
          <cell r="G36">
            <v>1985300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KGI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14">
          <cell r="A14">
            <v>42811</v>
          </cell>
          <cell r="E14">
            <v>472</v>
          </cell>
          <cell r="G14">
            <v>1124000</v>
          </cell>
        </row>
        <row r="15">
          <cell r="A15">
            <v>42814</v>
          </cell>
          <cell r="E15">
            <v>474</v>
          </cell>
          <cell r="G15">
            <v>41000</v>
          </cell>
        </row>
        <row r="16">
          <cell r="A16">
            <v>42815</v>
          </cell>
          <cell r="E16">
            <v>460</v>
          </cell>
          <cell r="G16">
            <v>88000</v>
          </cell>
        </row>
        <row r="17">
          <cell r="A17">
            <v>42816</v>
          </cell>
          <cell r="E17">
            <v>466</v>
          </cell>
          <cell r="G17">
            <v>62000</v>
          </cell>
        </row>
        <row r="18">
          <cell r="A18">
            <v>42817</v>
          </cell>
          <cell r="E18">
            <v>466</v>
          </cell>
          <cell r="G18">
            <v>357000</v>
          </cell>
        </row>
        <row r="19">
          <cell r="A19">
            <v>42818</v>
          </cell>
          <cell r="E19">
            <v>478</v>
          </cell>
          <cell r="G19">
            <v>885000</v>
          </cell>
        </row>
        <row r="20">
          <cell r="A20">
            <v>42821</v>
          </cell>
          <cell r="E20">
            <v>496</v>
          </cell>
          <cell r="G20">
            <v>3947800</v>
          </cell>
        </row>
        <row r="21">
          <cell r="A21">
            <v>42823</v>
          </cell>
          <cell r="E21">
            <v>484</v>
          </cell>
          <cell r="G21">
            <v>4770400</v>
          </cell>
        </row>
        <row r="22">
          <cell r="A22">
            <v>42824</v>
          </cell>
          <cell r="E22">
            <v>454</v>
          </cell>
          <cell r="G22">
            <v>2145600</v>
          </cell>
        </row>
        <row r="23">
          <cell r="A23">
            <v>42825</v>
          </cell>
          <cell r="E23">
            <v>458</v>
          </cell>
          <cell r="G23">
            <v>1158600</v>
          </cell>
        </row>
        <row r="24">
          <cell r="A24">
            <v>42828</v>
          </cell>
          <cell r="E24">
            <v>466</v>
          </cell>
          <cell r="G24">
            <v>905900</v>
          </cell>
        </row>
        <row r="25">
          <cell r="A25">
            <v>42829</v>
          </cell>
          <cell r="E25">
            <v>462</v>
          </cell>
          <cell r="G25">
            <v>10221100</v>
          </cell>
        </row>
        <row r="39">
          <cell r="A39">
            <v>42851</v>
          </cell>
          <cell r="E39">
            <v>442</v>
          </cell>
          <cell r="G39">
            <v>510800</v>
          </cell>
        </row>
        <row r="40">
          <cell r="A40">
            <v>42852</v>
          </cell>
          <cell r="E40">
            <v>438</v>
          </cell>
          <cell r="G40">
            <v>489500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E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8">
          <cell r="A8">
            <v>42878</v>
          </cell>
          <cell r="E8">
            <v>558</v>
          </cell>
          <cell r="G8">
            <v>1026500</v>
          </cell>
        </row>
        <row r="9">
          <cell r="A9">
            <v>42879</v>
          </cell>
          <cell r="E9">
            <v>566</v>
          </cell>
          <cell r="G9">
            <v>1127000</v>
          </cell>
        </row>
        <row r="10">
          <cell r="A10">
            <v>42881</v>
          </cell>
          <cell r="E10">
            <v>568</v>
          </cell>
          <cell r="G10">
            <v>1079500</v>
          </cell>
        </row>
        <row r="11">
          <cell r="A11">
            <v>42884</v>
          </cell>
          <cell r="E11">
            <v>564</v>
          </cell>
          <cell r="G11">
            <v>1154500</v>
          </cell>
        </row>
        <row r="12">
          <cell r="A12">
            <v>42885</v>
          </cell>
          <cell r="E12">
            <v>570</v>
          </cell>
          <cell r="G12">
            <v>1399000</v>
          </cell>
        </row>
        <row r="13">
          <cell r="A13">
            <v>42886</v>
          </cell>
          <cell r="E13">
            <v>570</v>
          </cell>
          <cell r="G13">
            <v>1371000</v>
          </cell>
        </row>
        <row r="15">
          <cell r="A15">
            <v>42888</v>
          </cell>
          <cell r="E15">
            <v>550</v>
          </cell>
          <cell r="G15">
            <v>1083200</v>
          </cell>
        </row>
        <row r="16">
          <cell r="A16">
            <v>42891</v>
          </cell>
          <cell r="E16">
            <v>565</v>
          </cell>
          <cell r="G16">
            <v>1564600</v>
          </cell>
        </row>
        <row r="17">
          <cell r="A17">
            <v>42892</v>
          </cell>
          <cell r="E17">
            <v>570</v>
          </cell>
          <cell r="G17">
            <v>1086500</v>
          </cell>
        </row>
        <row r="18">
          <cell r="A18">
            <v>42893</v>
          </cell>
          <cell r="E18">
            <v>570</v>
          </cell>
          <cell r="G18">
            <v>1918200</v>
          </cell>
        </row>
        <row r="19">
          <cell r="A19">
            <v>42894</v>
          </cell>
          <cell r="E19">
            <v>565</v>
          </cell>
          <cell r="G19">
            <v>1144500</v>
          </cell>
        </row>
        <row r="20">
          <cell r="A20">
            <v>42895</v>
          </cell>
          <cell r="E20">
            <v>560</v>
          </cell>
          <cell r="G20">
            <v>1198400</v>
          </cell>
        </row>
        <row r="36">
          <cell r="A36">
            <v>42919</v>
          </cell>
          <cell r="E36">
            <v>565</v>
          </cell>
          <cell r="G36">
            <v>1432800</v>
          </cell>
        </row>
        <row r="37">
          <cell r="A37">
            <v>42920</v>
          </cell>
          <cell r="E37">
            <v>560</v>
          </cell>
          <cell r="G37">
            <v>1026500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FIN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9">
          <cell r="A9">
            <v>42879</v>
          </cell>
          <cell r="E9">
            <v>510</v>
          </cell>
          <cell r="G9">
            <v>3181000</v>
          </cell>
        </row>
        <row r="10">
          <cell r="A10">
            <v>42881</v>
          </cell>
          <cell r="E10">
            <v>500</v>
          </cell>
          <cell r="G10">
            <v>3816000</v>
          </cell>
        </row>
        <row r="11">
          <cell r="A11">
            <v>42884</v>
          </cell>
          <cell r="E11">
            <v>510</v>
          </cell>
          <cell r="G11">
            <v>2578000</v>
          </cell>
        </row>
        <row r="12">
          <cell r="A12">
            <v>42885</v>
          </cell>
          <cell r="E12">
            <v>500</v>
          </cell>
          <cell r="G12">
            <v>3303000</v>
          </cell>
        </row>
        <row r="13">
          <cell r="A13">
            <v>42886</v>
          </cell>
          <cell r="E13">
            <v>515</v>
          </cell>
          <cell r="G13">
            <v>2611000</v>
          </cell>
        </row>
        <row r="15">
          <cell r="A15">
            <v>42888</v>
          </cell>
          <cell r="E15">
            <v>500</v>
          </cell>
          <cell r="G15">
            <v>41000</v>
          </cell>
        </row>
        <row r="16">
          <cell r="A16">
            <v>42891</v>
          </cell>
          <cell r="E16">
            <v>520</v>
          </cell>
          <cell r="G16">
            <v>20129800</v>
          </cell>
        </row>
        <row r="17">
          <cell r="A17">
            <v>42892</v>
          </cell>
          <cell r="E17">
            <v>520</v>
          </cell>
          <cell r="G17">
            <v>3542600</v>
          </cell>
        </row>
        <row r="18">
          <cell r="A18">
            <v>42893</v>
          </cell>
          <cell r="E18">
            <v>520</v>
          </cell>
          <cell r="G18">
            <v>2453100</v>
          </cell>
        </row>
        <row r="19">
          <cell r="A19">
            <v>42894</v>
          </cell>
          <cell r="E19">
            <v>540</v>
          </cell>
          <cell r="G19">
            <v>17849700</v>
          </cell>
        </row>
        <row r="20">
          <cell r="A20">
            <v>42895</v>
          </cell>
          <cell r="E20">
            <v>520</v>
          </cell>
          <cell r="G20">
            <v>95800</v>
          </cell>
        </row>
        <row r="21">
          <cell r="A21">
            <v>42898</v>
          </cell>
          <cell r="E21">
            <v>525</v>
          </cell>
          <cell r="G21">
            <v>280300</v>
          </cell>
        </row>
        <row r="37">
          <cell r="A37">
            <v>42920</v>
          </cell>
          <cell r="E37">
            <v>500</v>
          </cell>
          <cell r="G37">
            <v>203400</v>
          </cell>
        </row>
        <row r="38">
          <cell r="A38">
            <v>42921</v>
          </cell>
          <cell r="E38">
            <v>500</v>
          </cell>
          <cell r="G38">
            <v>20500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D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8">
          <cell r="A8">
            <v>42892</v>
          </cell>
          <cell r="E8">
            <v>236</v>
          </cell>
          <cell r="G8">
            <v>0</v>
          </cell>
        </row>
        <row r="9">
          <cell r="A9">
            <v>42893</v>
          </cell>
          <cell r="E9">
            <v>236</v>
          </cell>
          <cell r="G9">
            <v>0</v>
          </cell>
        </row>
        <row r="10">
          <cell r="A10">
            <v>42894</v>
          </cell>
          <cell r="E10">
            <v>236</v>
          </cell>
          <cell r="G10">
            <v>0</v>
          </cell>
        </row>
        <row r="11">
          <cell r="A11">
            <v>42895</v>
          </cell>
          <cell r="E11">
            <v>236</v>
          </cell>
          <cell r="G11">
            <v>0</v>
          </cell>
        </row>
        <row r="12">
          <cell r="A12">
            <v>42898</v>
          </cell>
          <cell r="E12">
            <v>236</v>
          </cell>
          <cell r="G12">
            <v>0</v>
          </cell>
        </row>
        <row r="13">
          <cell r="A13">
            <v>42899</v>
          </cell>
          <cell r="E13">
            <v>236</v>
          </cell>
          <cell r="G13">
            <v>0</v>
          </cell>
        </row>
        <row r="14">
          <cell r="A14">
            <v>42900</v>
          </cell>
          <cell r="E14">
            <v>252</v>
          </cell>
          <cell r="G14">
            <v>15200</v>
          </cell>
        </row>
        <row r="15">
          <cell r="A15">
            <v>42901</v>
          </cell>
          <cell r="E15">
            <v>258</v>
          </cell>
          <cell r="G15">
            <v>30400</v>
          </cell>
        </row>
        <row r="16">
          <cell r="A16">
            <v>42902</v>
          </cell>
          <cell r="E16">
            <v>210</v>
          </cell>
          <cell r="G16">
            <v>22000</v>
          </cell>
        </row>
        <row r="17">
          <cell r="A17">
            <v>42905</v>
          </cell>
          <cell r="E17">
            <v>210</v>
          </cell>
          <cell r="G17">
            <v>0</v>
          </cell>
        </row>
        <row r="18">
          <cell r="A18">
            <v>42906</v>
          </cell>
          <cell r="E18">
            <v>210</v>
          </cell>
          <cell r="G18">
            <v>7600</v>
          </cell>
        </row>
        <row r="19">
          <cell r="A19">
            <v>42907</v>
          </cell>
          <cell r="E19">
            <v>210</v>
          </cell>
          <cell r="G19">
            <v>2500</v>
          </cell>
        </row>
        <row r="35">
          <cell r="A35">
            <v>42929</v>
          </cell>
          <cell r="E35">
            <v>210</v>
          </cell>
          <cell r="G35">
            <v>0</v>
          </cell>
        </row>
        <row r="36">
          <cell r="A36">
            <v>42930</v>
          </cell>
          <cell r="E36">
            <v>210</v>
          </cell>
          <cell r="G36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KS.JK (1)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5">
          <cell r="A5">
            <v>42901</v>
          </cell>
          <cell r="E5">
            <v>354</v>
          </cell>
          <cell r="G5">
            <v>290500</v>
          </cell>
        </row>
        <row r="6">
          <cell r="A6">
            <v>42902</v>
          </cell>
          <cell r="E6">
            <v>360</v>
          </cell>
          <cell r="G6">
            <v>490500</v>
          </cell>
        </row>
        <row r="7">
          <cell r="A7">
            <v>42905</v>
          </cell>
          <cell r="E7">
            <v>350</v>
          </cell>
          <cell r="G7">
            <v>474000</v>
          </cell>
        </row>
        <row r="8">
          <cell r="A8">
            <v>42906</v>
          </cell>
          <cell r="E8">
            <v>354</v>
          </cell>
          <cell r="G8">
            <v>650000</v>
          </cell>
        </row>
        <row r="9">
          <cell r="A9">
            <v>42907</v>
          </cell>
          <cell r="E9">
            <v>354</v>
          </cell>
          <cell r="G9">
            <v>524500</v>
          </cell>
        </row>
        <row r="10">
          <cell r="A10">
            <v>42908</v>
          </cell>
          <cell r="E10">
            <v>360</v>
          </cell>
          <cell r="G10">
            <v>635500</v>
          </cell>
        </row>
        <row r="17">
          <cell r="A17">
            <v>42919</v>
          </cell>
          <cell r="E17">
            <v>450</v>
          </cell>
          <cell r="G17">
            <v>409300</v>
          </cell>
        </row>
        <row r="18">
          <cell r="A18">
            <v>42920</v>
          </cell>
          <cell r="E18">
            <v>386</v>
          </cell>
          <cell r="G18">
            <v>189100</v>
          </cell>
        </row>
        <row r="19">
          <cell r="A19">
            <v>42921</v>
          </cell>
          <cell r="E19">
            <v>378</v>
          </cell>
          <cell r="G19">
            <v>368100</v>
          </cell>
        </row>
        <row r="20">
          <cell r="A20">
            <v>42922</v>
          </cell>
          <cell r="E20">
            <v>376</v>
          </cell>
          <cell r="G20">
            <v>56700</v>
          </cell>
        </row>
        <row r="21">
          <cell r="A21">
            <v>42923</v>
          </cell>
          <cell r="E21">
            <v>374</v>
          </cell>
          <cell r="G21">
            <v>50100</v>
          </cell>
        </row>
        <row r="22">
          <cell r="A22">
            <v>42926</v>
          </cell>
          <cell r="E22">
            <v>370</v>
          </cell>
          <cell r="G22">
            <v>10600</v>
          </cell>
        </row>
        <row r="39">
          <cell r="A39">
            <v>42949</v>
          </cell>
          <cell r="E39">
            <v>338</v>
          </cell>
          <cell r="G39">
            <v>57100</v>
          </cell>
        </row>
        <row r="40">
          <cell r="A40">
            <v>42950</v>
          </cell>
          <cell r="E40">
            <v>348</v>
          </cell>
          <cell r="G40">
            <v>51600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DR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15">
          <cell r="A15">
            <v>42943</v>
          </cell>
          <cell r="E15">
            <v>296.25</v>
          </cell>
          <cell r="G15">
            <v>538000</v>
          </cell>
        </row>
        <row r="16">
          <cell r="A16">
            <v>42944</v>
          </cell>
          <cell r="E16">
            <v>300</v>
          </cell>
          <cell r="G16">
            <v>624000</v>
          </cell>
        </row>
        <row r="17">
          <cell r="A17">
            <v>42947</v>
          </cell>
          <cell r="E17">
            <v>296.25</v>
          </cell>
          <cell r="G17">
            <v>822000</v>
          </cell>
        </row>
        <row r="18">
          <cell r="A18">
            <v>42948</v>
          </cell>
          <cell r="E18">
            <v>293.75</v>
          </cell>
          <cell r="G18">
            <v>842000</v>
          </cell>
        </row>
        <row r="19">
          <cell r="A19">
            <v>42949</v>
          </cell>
          <cell r="E19">
            <v>300</v>
          </cell>
          <cell r="G19">
            <v>4028000</v>
          </cell>
        </row>
        <row r="20">
          <cell r="A20">
            <v>42950</v>
          </cell>
          <cell r="E20">
            <v>305</v>
          </cell>
          <cell r="G20">
            <v>7754000</v>
          </cell>
        </row>
        <row r="21">
          <cell r="A21">
            <v>42951</v>
          </cell>
          <cell r="E21">
            <v>300</v>
          </cell>
          <cell r="G21">
            <v>7769100</v>
          </cell>
        </row>
        <row r="22">
          <cell r="A22">
            <v>42954</v>
          </cell>
          <cell r="E22">
            <v>292</v>
          </cell>
          <cell r="G22">
            <v>1127800</v>
          </cell>
        </row>
        <row r="23">
          <cell r="A23">
            <v>42955</v>
          </cell>
          <cell r="E23">
            <v>290</v>
          </cell>
          <cell r="G23">
            <v>1359900</v>
          </cell>
        </row>
        <row r="24">
          <cell r="A24">
            <v>42956</v>
          </cell>
          <cell r="E24">
            <v>292</v>
          </cell>
          <cell r="G24">
            <v>2333500</v>
          </cell>
        </row>
        <row r="25">
          <cell r="A25">
            <v>42957</v>
          </cell>
          <cell r="E25">
            <v>286</v>
          </cell>
          <cell r="G25">
            <v>1351000</v>
          </cell>
        </row>
        <row r="26">
          <cell r="A26">
            <v>42958</v>
          </cell>
          <cell r="E26">
            <v>288</v>
          </cell>
          <cell r="G26">
            <v>1527900</v>
          </cell>
        </row>
        <row r="40">
          <cell r="A40">
            <v>42978</v>
          </cell>
          <cell r="E40">
            <v>264</v>
          </cell>
          <cell r="G40">
            <v>978600</v>
          </cell>
        </row>
        <row r="42">
          <cell r="A42">
            <v>42982</v>
          </cell>
          <cell r="E42">
            <v>262</v>
          </cell>
          <cell r="G42">
            <v>653800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LTJ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4">
          <cell r="A4">
            <v>42949</v>
          </cell>
          <cell r="E4">
            <v>1262.5</v>
          </cell>
          <cell r="G4">
            <v>62400</v>
          </cell>
        </row>
        <row r="5">
          <cell r="A5">
            <v>42950</v>
          </cell>
          <cell r="E5">
            <v>1250</v>
          </cell>
          <cell r="G5">
            <v>13200</v>
          </cell>
        </row>
        <row r="6">
          <cell r="A6">
            <v>42951</v>
          </cell>
          <cell r="E6">
            <v>1250</v>
          </cell>
          <cell r="G6">
            <v>809600</v>
          </cell>
        </row>
        <row r="7">
          <cell r="A7">
            <v>42954</v>
          </cell>
          <cell r="E7">
            <v>1250</v>
          </cell>
          <cell r="G7">
            <v>1222400</v>
          </cell>
        </row>
        <row r="8">
          <cell r="A8">
            <v>42955</v>
          </cell>
          <cell r="E8">
            <v>1256.25</v>
          </cell>
          <cell r="G8">
            <v>161600</v>
          </cell>
        </row>
        <row r="9">
          <cell r="A9">
            <v>42956</v>
          </cell>
          <cell r="E9">
            <v>1237.5</v>
          </cell>
          <cell r="G9">
            <v>1050400</v>
          </cell>
        </row>
        <row r="10">
          <cell r="A10">
            <v>42957</v>
          </cell>
          <cell r="E10">
            <v>1235</v>
          </cell>
          <cell r="G10">
            <v>205700</v>
          </cell>
        </row>
        <row r="11">
          <cell r="A11">
            <v>42958</v>
          </cell>
          <cell r="E11">
            <v>1210</v>
          </cell>
          <cell r="G11">
            <v>95600</v>
          </cell>
        </row>
        <row r="12">
          <cell r="A12">
            <v>42961</v>
          </cell>
          <cell r="E12">
            <v>1205</v>
          </cell>
          <cell r="G12">
            <v>30900</v>
          </cell>
        </row>
        <row r="13">
          <cell r="A13">
            <v>42962</v>
          </cell>
          <cell r="E13">
            <v>1185</v>
          </cell>
          <cell r="G13">
            <v>57500</v>
          </cell>
        </row>
        <row r="14">
          <cell r="A14">
            <v>42963</v>
          </cell>
          <cell r="E14">
            <v>1185</v>
          </cell>
          <cell r="G14">
            <v>57100</v>
          </cell>
        </row>
        <row r="16">
          <cell r="A16">
            <v>42965</v>
          </cell>
          <cell r="E16">
            <v>1200</v>
          </cell>
          <cell r="G16">
            <v>125200</v>
          </cell>
        </row>
        <row r="31">
          <cell r="A31">
            <v>42986</v>
          </cell>
          <cell r="E31">
            <v>1205</v>
          </cell>
          <cell r="G31">
            <v>27200</v>
          </cell>
        </row>
        <row r="32">
          <cell r="A32">
            <v>42989</v>
          </cell>
          <cell r="E32">
            <v>1250</v>
          </cell>
          <cell r="G32">
            <v>137600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EK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7">
          <cell r="A7">
            <v>42954</v>
          </cell>
          <cell r="E7">
            <v>131.25</v>
          </cell>
          <cell r="G7">
            <v>2400</v>
          </cell>
        </row>
        <row r="8">
          <cell r="A8">
            <v>42955</v>
          </cell>
          <cell r="E8">
            <v>131.25</v>
          </cell>
          <cell r="G8">
            <v>24000</v>
          </cell>
        </row>
        <row r="9">
          <cell r="A9">
            <v>42956</v>
          </cell>
          <cell r="E9">
            <v>137.5</v>
          </cell>
          <cell r="G9">
            <v>2665600</v>
          </cell>
        </row>
        <row r="10">
          <cell r="A10">
            <v>42957</v>
          </cell>
          <cell r="E10">
            <v>146.25</v>
          </cell>
          <cell r="G10">
            <v>241600</v>
          </cell>
        </row>
        <row r="11">
          <cell r="A11">
            <v>42958</v>
          </cell>
          <cell r="E11">
            <v>157.5</v>
          </cell>
          <cell r="G11">
            <v>936800</v>
          </cell>
        </row>
        <row r="12">
          <cell r="A12">
            <v>42961</v>
          </cell>
          <cell r="E12">
            <v>155.625</v>
          </cell>
          <cell r="G12">
            <v>8614400</v>
          </cell>
        </row>
        <row r="13">
          <cell r="A13">
            <v>42962</v>
          </cell>
          <cell r="E13">
            <v>166</v>
          </cell>
          <cell r="G13">
            <v>7279000</v>
          </cell>
        </row>
        <row r="14">
          <cell r="A14">
            <v>42963</v>
          </cell>
          <cell r="E14">
            <v>173</v>
          </cell>
          <cell r="G14">
            <v>19268700</v>
          </cell>
        </row>
        <row r="16">
          <cell r="A16">
            <v>42965</v>
          </cell>
          <cell r="E16">
            <v>173</v>
          </cell>
          <cell r="G16">
            <v>905800</v>
          </cell>
        </row>
        <row r="17">
          <cell r="A17">
            <v>42968</v>
          </cell>
          <cell r="E17">
            <v>173</v>
          </cell>
          <cell r="G17">
            <v>59294900</v>
          </cell>
        </row>
        <row r="18">
          <cell r="A18">
            <v>42969</v>
          </cell>
          <cell r="E18">
            <v>167</v>
          </cell>
          <cell r="G18">
            <v>33779000</v>
          </cell>
        </row>
        <row r="19">
          <cell r="A19">
            <v>42970</v>
          </cell>
          <cell r="E19">
            <v>159</v>
          </cell>
          <cell r="G19">
            <v>4827200</v>
          </cell>
        </row>
        <row r="35">
          <cell r="A35">
            <v>42992</v>
          </cell>
          <cell r="E35">
            <v>140</v>
          </cell>
          <cell r="G35">
            <v>39158000</v>
          </cell>
        </row>
        <row r="36">
          <cell r="A36">
            <v>42993</v>
          </cell>
          <cell r="E36">
            <v>140</v>
          </cell>
          <cell r="G36">
            <v>48710500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RI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8">
          <cell r="A8">
            <v>42983</v>
          </cell>
          <cell r="E8">
            <v>6537.5</v>
          </cell>
          <cell r="G8">
            <v>26711600</v>
          </cell>
        </row>
        <row r="9">
          <cell r="A9">
            <v>42984</v>
          </cell>
          <cell r="E9">
            <v>6475</v>
          </cell>
          <cell r="G9">
            <v>63184200</v>
          </cell>
        </row>
        <row r="10">
          <cell r="A10">
            <v>42985</v>
          </cell>
          <cell r="E10">
            <v>6512.5</v>
          </cell>
          <cell r="G10">
            <v>22772200</v>
          </cell>
        </row>
        <row r="11">
          <cell r="A11">
            <v>42986</v>
          </cell>
          <cell r="E11">
            <v>6637.5</v>
          </cell>
          <cell r="G11">
            <v>46394000</v>
          </cell>
        </row>
        <row r="12">
          <cell r="A12">
            <v>42989</v>
          </cell>
          <cell r="E12">
            <v>6600</v>
          </cell>
          <cell r="G12">
            <v>25523200</v>
          </cell>
        </row>
        <row r="13">
          <cell r="A13">
            <v>42990</v>
          </cell>
          <cell r="E13">
            <v>6600</v>
          </cell>
          <cell r="G13">
            <v>51482000</v>
          </cell>
        </row>
        <row r="14">
          <cell r="A14">
            <v>42991</v>
          </cell>
          <cell r="E14">
            <v>6575</v>
          </cell>
          <cell r="G14">
            <v>11134900</v>
          </cell>
        </row>
        <row r="15">
          <cell r="A15">
            <v>42992</v>
          </cell>
          <cell r="E15">
            <v>6550</v>
          </cell>
          <cell r="G15">
            <v>16193500</v>
          </cell>
        </row>
        <row r="16">
          <cell r="A16">
            <v>42993</v>
          </cell>
          <cell r="E16">
            <v>6625</v>
          </cell>
          <cell r="G16">
            <v>48288500</v>
          </cell>
        </row>
        <row r="17">
          <cell r="A17">
            <v>42996</v>
          </cell>
          <cell r="E17">
            <v>6575</v>
          </cell>
          <cell r="G17">
            <v>15601500</v>
          </cell>
        </row>
        <row r="18">
          <cell r="A18">
            <v>42997</v>
          </cell>
          <cell r="E18">
            <v>6600</v>
          </cell>
          <cell r="G18">
            <v>32813800</v>
          </cell>
        </row>
        <row r="19">
          <cell r="A19">
            <v>42998</v>
          </cell>
          <cell r="E19">
            <v>6600</v>
          </cell>
          <cell r="G19">
            <v>76154100</v>
          </cell>
        </row>
        <row r="35">
          <cell r="A35">
            <v>43020</v>
          </cell>
          <cell r="E35">
            <v>6825</v>
          </cell>
          <cell r="G35">
            <v>83789200</v>
          </cell>
        </row>
        <row r="36">
          <cell r="A36">
            <v>43021</v>
          </cell>
          <cell r="E36">
            <v>6775</v>
          </cell>
          <cell r="G36">
            <v>49330500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AI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11">
          <cell r="A11">
            <v>43021</v>
          </cell>
          <cell r="E11">
            <v>390</v>
          </cell>
          <cell r="G11">
            <v>8400</v>
          </cell>
        </row>
        <row r="12">
          <cell r="A12">
            <v>43024</v>
          </cell>
          <cell r="E12">
            <v>390</v>
          </cell>
          <cell r="G12">
            <v>120600</v>
          </cell>
        </row>
        <row r="13">
          <cell r="A13">
            <v>43025</v>
          </cell>
          <cell r="E13">
            <v>390</v>
          </cell>
          <cell r="G13">
            <v>91000</v>
          </cell>
        </row>
        <row r="14">
          <cell r="A14">
            <v>43026</v>
          </cell>
          <cell r="E14">
            <v>390</v>
          </cell>
          <cell r="G14">
            <v>227200</v>
          </cell>
        </row>
        <row r="15">
          <cell r="A15">
            <v>43027</v>
          </cell>
          <cell r="E15">
            <v>392.5</v>
          </cell>
          <cell r="G15">
            <v>202800</v>
          </cell>
        </row>
        <row r="16">
          <cell r="A16">
            <v>43028</v>
          </cell>
          <cell r="E16">
            <v>392.5</v>
          </cell>
          <cell r="G16">
            <v>115200</v>
          </cell>
        </row>
        <row r="17">
          <cell r="A17">
            <v>43031</v>
          </cell>
          <cell r="E17">
            <v>394</v>
          </cell>
          <cell r="G17">
            <v>89000</v>
          </cell>
        </row>
        <row r="18">
          <cell r="A18">
            <v>43032</v>
          </cell>
          <cell r="E18">
            <v>398</v>
          </cell>
          <cell r="G18">
            <v>161500</v>
          </cell>
        </row>
        <row r="19">
          <cell r="A19">
            <v>43033</v>
          </cell>
          <cell r="E19">
            <v>396</v>
          </cell>
          <cell r="G19">
            <v>35600</v>
          </cell>
        </row>
        <row r="20">
          <cell r="A20">
            <v>43034</v>
          </cell>
          <cell r="E20">
            <v>412</v>
          </cell>
          <cell r="G20">
            <v>62900</v>
          </cell>
        </row>
        <row r="21">
          <cell r="A21">
            <v>43035</v>
          </cell>
          <cell r="E21">
            <v>410</v>
          </cell>
          <cell r="G21">
            <v>23500</v>
          </cell>
        </row>
        <row r="22">
          <cell r="A22">
            <v>43038</v>
          </cell>
          <cell r="E22">
            <v>394</v>
          </cell>
          <cell r="G22">
            <v>16100</v>
          </cell>
        </row>
        <row r="39">
          <cell r="A39">
            <v>43061</v>
          </cell>
          <cell r="E39">
            <v>356</v>
          </cell>
          <cell r="G39">
            <v>17200</v>
          </cell>
        </row>
        <row r="40">
          <cell r="A40">
            <v>43062</v>
          </cell>
          <cell r="E40">
            <v>356</v>
          </cell>
          <cell r="G40">
            <v>6000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IG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5">
          <cell r="A5">
            <v>43775</v>
          </cell>
          <cell r="E5">
            <v>1155</v>
          </cell>
          <cell r="G5">
            <v>28634000</v>
          </cell>
        </row>
        <row r="6">
          <cell r="A6">
            <v>43776</v>
          </cell>
          <cell r="E6">
            <v>1180</v>
          </cell>
          <cell r="G6">
            <v>31794000</v>
          </cell>
        </row>
        <row r="7">
          <cell r="A7">
            <v>43777</v>
          </cell>
          <cell r="E7">
            <v>1140</v>
          </cell>
          <cell r="G7">
            <v>55567500</v>
          </cell>
        </row>
        <row r="8">
          <cell r="A8">
            <v>43780</v>
          </cell>
          <cell r="E8">
            <v>1100</v>
          </cell>
          <cell r="G8">
            <v>31996500</v>
          </cell>
        </row>
        <row r="9">
          <cell r="A9">
            <v>43781</v>
          </cell>
          <cell r="E9">
            <v>1110</v>
          </cell>
          <cell r="G9">
            <v>55253500</v>
          </cell>
        </row>
        <row r="10">
          <cell r="A10">
            <v>43782</v>
          </cell>
          <cell r="E10">
            <v>1095</v>
          </cell>
          <cell r="G10">
            <v>167302500</v>
          </cell>
        </row>
        <row r="11">
          <cell r="A11">
            <v>43783</v>
          </cell>
          <cell r="E11">
            <v>1140</v>
          </cell>
          <cell r="G11">
            <v>41861600</v>
          </cell>
        </row>
        <row r="12">
          <cell r="A12">
            <v>43784</v>
          </cell>
          <cell r="E12">
            <v>1135</v>
          </cell>
          <cell r="G12">
            <v>44139300</v>
          </cell>
        </row>
        <row r="13">
          <cell r="A13">
            <v>43787</v>
          </cell>
          <cell r="E13">
            <v>1095</v>
          </cell>
          <cell r="G13">
            <v>43650100</v>
          </cell>
        </row>
        <row r="14">
          <cell r="A14">
            <v>43788</v>
          </cell>
          <cell r="E14">
            <v>1085</v>
          </cell>
          <cell r="G14">
            <v>43745300</v>
          </cell>
        </row>
        <row r="15">
          <cell r="A15">
            <v>43789</v>
          </cell>
          <cell r="E15">
            <v>1050</v>
          </cell>
          <cell r="G15">
            <v>30034600</v>
          </cell>
        </row>
        <row r="16">
          <cell r="A16">
            <v>43790</v>
          </cell>
          <cell r="E16">
            <v>1050</v>
          </cell>
          <cell r="G16">
            <v>41120500</v>
          </cell>
        </row>
        <row r="32">
          <cell r="A32">
            <v>43812</v>
          </cell>
          <cell r="E32">
            <v>1145</v>
          </cell>
          <cell r="G32">
            <v>74122200</v>
          </cell>
        </row>
        <row r="33">
          <cell r="A33">
            <v>43815</v>
          </cell>
          <cell r="E33">
            <v>1115</v>
          </cell>
          <cell r="G33">
            <v>58985200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RI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30">
          <cell r="A30">
            <v>43041</v>
          </cell>
          <cell r="E30">
            <v>3190</v>
          </cell>
          <cell r="G30">
            <v>121672500</v>
          </cell>
        </row>
        <row r="31">
          <cell r="A31">
            <v>43042</v>
          </cell>
          <cell r="E31">
            <v>3200</v>
          </cell>
          <cell r="G31">
            <v>74016500</v>
          </cell>
        </row>
        <row r="32">
          <cell r="A32">
            <v>43045</v>
          </cell>
          <cell r="E32">
            <v>3250</v>
          </cell>
          <cell r="G32">
            <v>158253000</v>
          </cell>
        </row>
        <row r="33">
          <cell r="A33">
            <v>43046</v>
          </cell>
          <cell r="E33">
            <v>3240</v>
          </cell>
          <cell r="G33">
            <v>79145500</v>
          </cell>
        </row>
        <row r="34">
          <cell r="A34">
            <v>43047</v>
          </cell>
          <cell r="E34">
            <v>3290</v>
          </cell>
          <cell r="G34">
            <v>198185500</v>
          </cell>
        </row>
        <row r="35">
          <cell r="A35">
            <v>43048</v>
          </cell>
          <cell r="E35">
            <v>3290</v>
          </cell>
          <cell r="G35">
            <v>187067000</v>
          </cell>
        </row>
        <row r="36">
          <cell r="A36">
            <v>43049</v>
          </cell>
          <cell r="E36">
            <v>3280</v>
          </cell>
          <cell r="G36">
            <v>100147400</v>
          </cell>
        </row>
        <row r="37">
          <cell r="A37">
            <v>43052</v>
          </cell>
          <cell r="E37">
            <v>3260</v>
          </cell>
          <cell r="G37">
            <v>55986100</v>
          </cell>
        </row>
        <row r="38">
          <cell r="A38">
            <v>43053</v>
          </cell>
          <cell r="E38">
            <v>3170</v>
          </cell>
          <cell r="G38">
            <v>105187300</v>
          </cell>
        </row>
        <row r="39">
          <cell r="A39">
            <v>43054</v>
          </cell>
          <cell r="E39">
            <v>3140</v>
          </cell>
          <cell r="G39">
            <v>79049700</v>
          </cell>
        </row>
        <row r="40">
          <cell r="A40">
            <v>43055</v>
          </cell>
          <cell r="E40">
            <v>3210</v>
          </cell>
          <cell r="G40">
            <v>78015200</v>
          </cell>
        </row>
        <row r="41">
          <cell r="A41">
            <v>43056</v>
          </cell>
          <cell r="E41">
            <v>3290</v>
          </cell>
          <cell r="G41">
            <v>114054700</v>
          </cell>
        </row>
        <row r="56">
          <cell r="A56">
            <v>43077</v>
          </cell>
          <cell r="E56">
            <v>3370</v>
          </cell>
          <cell r="G56">
            <v>65653200</v>
          </cell>
        </row>
        <row r="57">
          <cell r="A57">
            <v>43080</v>
          </cell>
          <cell r="E57">
            <v>3440</v>
          </cell>
          <cell r="G57">
            <v>66901400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KNT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8">
          <cell r="A8">
            <v>43046</v>
          </cell>
          <cell r="E8">
            <v>263</v>
          </cell>
          <cell r="G8">
            <v>5987000</v>
          </cell>
        </row>
        <row r="9">
          <cell r="A9">
            <v>43047</v>
          </cell>
          <cell r="E9">
            <v>260</v>
          </cell>
          <cell r="G9">
            <v>5809500</v>
          </cell>
        </row>
        <row r="10">
          <cell r="A10">
            <v>43048</v>
          </cell>
          <cell r="E10">
            <v>260</v>
          </cell>
          <cell r="G10">
            <v>6495000</v>
          </cell>
        </row>
        <row r="11">
          <cell r="A11">
            <v>43049</v>
          </cell>
          <cell r="E11">
            <v>254</v>
          </cell>
          <cell r="G11">
            <v>6924000</v>
          </cell>
        </row>
        <row r="12">
          <cell r="A12">
            <v>43052</v>
          </cell>
          <cell r="E12">
            <v>254</v>
          </cell>
          <cell r="G12">
            <v>8239000</v>
          </cell>
        </row>
        <row r="13">
          <cell r="A13">
            <v>43053</v>
          </cell>
          <cell r="E13">
            <v>250</v>
          </cell>
          <cell r="G13">
            <v>15472500</v>
          </cell>
        </row>
        <row r="14">
          <cell r="A14">
            <v>43054</v>
          </cell>
          <cell r="E14">
            <v>258</v>
          </cell>
          <cell r="G14">
            <v>4887000</v>
          </cell>
        </row>
        <row r="15">
          <cell r="A15">
            <v>43055</v>
          </cell>
          <cell r="E15">
            <v>258</v>
          </cell>
          <cell r="G15">
            <v>4551600</v>
          </cell>
        </row>
        <row r="16">
          <cell r="A16">
            <v>43056</v>
          </cell>
          <cell r="E16">
            <v>254</v>
          </cell>
          <cell r="G16">
            <v>4168400</v>
          </cell>
        </row>
        <row r="17">
          <cell r="A17">
            <v>43059</v>
          </cell>
          <cell r="E17">
            <v>254</v>
          </cell>
          <cell r="G17">
            <v>4721900</v>
          </cell>
        </row>
        <row r="18">
          <cell r="A18">
            <v>43060</v>
          </cell>
          <cell r="E18">
            <v>250</v>
          </cell>
          <cell r="G18">
            <v>4613900</v>
          </cell>
        </row>
        <row r="19">
          <cell r="A19">
            <v>43061</v>
          </cell>
          <cell r="E19">
            <v>246</v>
          </cell>
          <cell r="G19">
            <v>4202000</v>
          </cell>
        </row>
        <row r="35">
          <cell r="A35">
            <v>43083</v>
          </cell>
          <cell r="E35">
            <v>256</v>
          </cell>
          <cell r="G35">
            <v>4312100</v>
          </cell>
        </row>
        <row r="36">
          <cell r="A36">
            <v>43084</v>
          </cell>
          <cell r="E36">
            <v>250</v>
          </cell>
          <cell r="G36">
            <v>4435900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IA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10">
          <cell r="A10">
            <v>43052</v>
          </cell>
          <cell r="E10">
            <v>5770</v>
          </cell>
          <cell r="G10">
            <v>10485500</v>
          </cell>
        </row>
        <row r="11">
          <cell r="A11">
            <v>43053</v>
          </cell>
          <cell r="E11">
            <v>5690</v>
          </cell>
          <cell r="G11">
            <v>8992500</v>
          </cell>
        </row>
        <row r="12">
          <cell r="A12">
            <v>43054</v>
          </cell>
          <cell r="E12">
            <v>5700</v>
          </cell>
          <cell r="G12">
            <v>10759000</v>
          </cell>
        </row>
        <row r="13">
          <cell r="A13">
            <v>43055</v>
          </cell>
          <cell r="E13">
            <v>5650</v>
          </cell>
          <cell r="G13">
            <v>9927500</v>
          </cell>
        </row>
        <row r="14">
          <cell r="A14">
            <v>43056</v>
          </cell>
          <cell r="E14">
            <v>5660</v>
          </cell>
          <cell r="G14">
            <v>9303000</v>
          </cell>
        </row>
        <row r="15">
          <cell r="A15">
            <v>43059</v>
          </cell>
          <cell r="E15">
            <v>5795</v>
          </cell>
          <cell r="G15">
            <v>11724000</v>
          </cell>
        </row>
        <row r="16">
          <cell r="A16">
            <v>43060</v>
          </cell>
          <cell r="E16">
            <v>5650</v>
          </cell>
          <cell r="G16">
            <v>8531000</v>
          </cell>
        </row>
        <row r="17">
          <cell r="A17">
            <v>43061</v>
          </cell>
          <cell r="E17">
            <v>5750</v>
          </cell>
          <cell r="G17">
            <v>8486100</v>
          </cell>
        </row>
        <row r="18">
          <cell r="A18">
            <v>43062</v>
          </cell>
          <cell r="E18">
            <v>5700</v>
          </cell>
          <cell r="G18">
            <v>7457400</v>
          </cell>
        </row>
        <row r="19">
          <cell r="A19">
            <v>43063</v>
          </cell>
          <cell r="E19">
            <v>5700</v>
          </cell>
          <cell r="G19">
            <v>7664300</v>
          </cell>
        </row>
        <row r="20">
          <cell r="A20">
            <v>43066</v>
          </cell>
          <cell r="E20">
            <v>5600</v>
          </cell>
          <cell r="G20">
            <v>8208700</v>
          </cell>
        </row>
        <row r="21">
          <cell r="A21">
            <v>43067</v>
          </cell>
          <cell r="E21">
            <v>5500</v>
          </cell>
          <cell r="G21">
            <v>8238600</v>
          </cell>
        </row>
        <row r="37">
          <cell r="A37">
            <v>43089</v>
          </cell>
          <cell r="E37">
            <v>5625</v>
          </cell>
          <cell r="G37">
            <v>6904700</v>
          </cell>
        </row>
        <row r="38">
          <cell r="A38">
            <v>43090</v>
          </cell>
          <cell r="E38">
            <v>5600</v>
          </cell>
          <cell r="G38">
            <v>9542100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BA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9">
          <cell r="A9">
            <v>43075</v>
          </cell>
          <cell r="E9">
            <v>2220</v>
          </cell>
          <cell r="G9">
            <v>6521500</v>
          </cell>
        </row>
        <row r="10">
          <cell r="A10">
            <v>43076</v>
          </cell>
          <cell r="E10">
            <v>2190</v>
          </cell>
          <cell r="G10">
            <v>7092000</v>
          </cell>
        </row>
        <row r="11">
          <cell r="A11">
            <v>43077</v>
          </cell>
          <cell r="E11">
            <v>2210</v>
          </cell>
          <cell r="G11">
            <v>9609000</v>
          </cell>
        </row>
        <row r="12">
          <cell r="A12">
            <v>43080</v>
          </cell>
          <cell r="E12">
            <v>2185</v>
          </cell>
          <cell r="G12">
            <v>10623000</v>
          </cell>
        </row>
        <row r="13">
          <cell r="A13">
            <v>43081</v>
          </cell>
          <cell r="E13">
            <v>2200</v>
          </cell>
          <cell r="G13">
            <v>10400000</v>
          </cell>
        </row>
        <row r="14">
          <cell r="A14">
            <v>43082</v>
          </cell>
          <cell r="E14">
            <v>2240</v>
          </cell>
          <cell r="G14">
            <v>121137500</v>
          </cell>
        </row>
        <row r="15">
          <cell r="A15">
            <v>43083</v>
          </cell>
          <cell r="E15">
            <v>2240</v>
          </cell>
          <cell r="G15">
            <v>17020600</v>
          </cell>
        </row>
        <row r="16">
          <cell r="A16">
            <v>43084</v>
          </cell>
          <cell r="E16">
            <v>2280</v>
          </cell>
          <cell r="G16">
            <v>12516000</v>
          </cell>
        </row>
        <row r="17">
          <cell r="A17">
            <v>43087</v>
          </cell>
          <cell r="E17">
            <v>2260</v>
          </cell>
          <cell r="G17">
            <v>10645100</v>
          </cell>
        </row>
        <row r="18">
          <cell r="A18">
            <v>43088</v>
          </cell>
          <cell r="E18">
            <v>2460</v>
          </cell>
          <cell r="G18">
            <v>79232400</v>
          </cell>
        </row>
        <row r="19">
          <cell r="A19">
            <v>43089</v>
          </cell>
          <cell r="E19">
            <v>2460</v>
          </cell>
          <cell r="G19">
            <v>46183200</v>
          </cell>
        </row>
        <row r="20">
          <cell r="A20">
            <v>43090</v>
          </cell>
          <cell r="E20">
            <v>2550</v>
          </cell>
          <cell r="G20">
            <v>59619100</v>
          </cell>
        </row>
        <row r="36">
          <cell r="A36">
            <v>43112</v>
          </cell>
          <cell r="E36">
            <v>2890</v>
          </cell>
          <cell r="G36">
            <v>31830300</v>
          </cell>
        </row>
        <row r="37">
          <cell r="A37">
            <v>43115</v>
          </cell>
          <cell r="E37">
            <v>3030</v>
          </cell>
          <cell r="G37">
            <v>33808600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TZ.JK (1)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4">
          <cell r="A4">
            <v>43257</v>
          </cell>
          <cell r="E4">
            <v>4100</v>
          </cell>
          <cell r="G4">
            <v>0</v>
          </cell>
        </row>
        <row r="5">
          <cell r="A5">
            <v>43258</v>
          </cell>
          <cell r="E5">
            <v>4100</v>
          </cell>
          <cell r="G5">
            <v>0</v>
          </cell>
        </row>
        <row r="6">
          <cell r="A6">
            <v>43259</v>
          </cell>
          <cell r="E6">
            <v>4100</v>
          </cell>
          <cell r="G6">
            <v>0</v>
          </cell>
        </row>
        <row r="14">
          <cell r="A14">
            <v>43271</v>
          </cell>
          <cell r="E14">
            <v>4100</v>
          </cell>
          <cell r="G14">
            <v>0</v>
          </cell>
        </row>
        <row r="15">
          <cell r="A15">
            <v>43272</v>
          </cell>
          <cell r="E15">
            <v>4100</v>
          </cell>
          <cell r="G15">
            <v>0</v>
          </cell>
        </row>
        <row r="16">
          <cell r="A16">
            <v>43273</v>
          </cell>
          <cell r="E16">
            <v>4300</v>
          </cell>
          <cell r="G16">
            <v>2200</v>
          </cell>
        </row>
        <row r="17">
          <cell r="A17">
            <v>43276</v>
          </cell>
          <cell r="E17">
            <v>4300</v>
          </cell>
          <cell r="G17">
            <v>0</v>
          </cell>
        </row>
        <row r="18">
          <cell r="A18">
            <v>43277</v>
          </cell>
          <cell r="E18">
            <v>4460</v>
          </cell>
          <cell r="G18">
            <v>2300</v>
          </cell>
        </row>
        <row r="19">
          <cell r="A19">
            <v>43278</v>
          </cell>
          <cell r="E19">
            <v>4460</v>
          </cell>
          <cell r="G19">
            <v>0</v>
          </cell>
        </row>
        <row r="20">
          <cell r="A20">
            <v>43279</v>
          </cell>
          <cell r="E20">
            <v>4470</v>
          </cell>
          <cell r="G20">
            <v>1500</v>
          </cell>
        </row>
        <row r="21">
          <cell r="A21">
            <v>43280</v>
          </cell>
          <cell r="E21">
            <v>4480</v>
          </cell>
          <cell r="G21">
            <v>600</v>
          </cell>
        </row>
        <row r="22">
          <cell r="A22">
            <v>43283</v>
          </cell>
          <cell r="E22">
            <v>4480</v>
          </cell>
          <cell r="G22">
            <v>0</v>
          </cell>
        </row>
        <row r="38">
          <cell r="A38">
            <v>43305</v>
          </cell>
          <cell r="E38">
            <v>4250</v>
          </cell>
          <cell r="G38">
            <v>200</v>
          </cell>
        </row>
        <row r="39">
          <cell r="A39">
            <v>43306</v>
          </cell>
          <cell r="E39">
            <v>4250</v>
          </cell>
          <cell r="G39">
            <v>300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WR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15">
          <cell r="A15">
            <v>43271</v>
          </cell>
          <cell r="E15">
            <v>598</v>
          </cell>
          <cell r="G15">
            <v>5603000</v>
          </cell>
        </row>
        <row r="16">
          <cell r="A16">
            <v>43272</v>
          </cell>
          <cell r="E16">
            <v>616</v>
          </cell>
          <cell r="G16">
            <v>3027000</v>
          </cell>
        </row>
        <row r="17">
          <cell r="A17">
            <v>43273</v>
          </cell>
          <cell r="E17">
            <v>620</v>
          </cell>
          <cell r="G17">
            <v>3126500</v>
          </cell>
        </row>
        <row r="18">
          <cell r="A18">
            <v>43276</v>
          </cell>
          <cell r="E18">
            <v>596</v>
          </cell>
          <cell r="G18">
            <v>6539500</v>
          </cell>
        </row>
        <row r="19">
          <cell r="A19">
            <v>43277</v>
          </cell>
          <cell r="E19">
            <v>620</v>
          </cell>
          <cell r="G19">
            <v>1538000</v>
          </cell>
        </row>
        <row r="20">
          <cell r="A20">
            <v>43278</v>
          </cell>
          <cell r="E20">
            <v>608</v>
          </cell>
          <cell r="G20">
            <v>8930000</v>
          </cell>
        </row>
        <row r="21">
          <cell r="A21">
            <v>43279</v>
          </cell>
          <cell r="E21">
            <v>610</v>
          </cell>
          <cell r="G21">
            <v>926000</v>
          </cell>
        </row>
        <row r="22">
          <cell r="A22">
            <v>43280</v>
          </cell>
          <cell r="E22">
            <v>620</v>
          </cell>
          <cell r="G22">
            <v>2378200</v>
          </cell>
        </row>
        <row r="23">
          <cell r="A23">
            <v>43283</v>
          </cell>
          <cell r="E23">
            <v>605</v>
          </cell>
          <cell r="G23">
            <v>426400</v>
          </cell>
        </row>
        <row r="24">
          <cell r="A24">
            <v>43284</v>
          </cell>
          <cell r="E24">
            <v>570</v>
          </cell>
          <cell r="G24">
            <v>3165100</v>
          </cell>
        </row>
        <row r="25">
          <cell r="A25">
            <v>43285</v>
          </cell>
          <cell r="E25">
            <v>600</v>
          </cell>
          <cell r="G25">
            <v>642700</v>
          </cell>
        </row>
        <row r="26">
          <cell r="A26">
            <v>43286</v>
          </cell>
          <cell r="E26">
            <v>590</v>
          </cell>
          <cell r="G26">
            <v>2446300</v>
          </cell>
        </row>
        <row r="42">
          <cell r="A42">
            <v>43308</v>
          </cell>
          <cell r="E42">
            <v>540</v>
          </cell>
          <cell r="G42">
            <v>12054700</v>
          </cell>
        </row>
        <row r="43">
          <cell r="A43">
            <v>43311</v>
          </cell>
          <cell r="E43">
            <v>530</v>
          </cell>
          <cell r="G43">
            <v>1326900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A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7">
          <cell r="A7">
            <v>43277</v>
          </cell>
          <cell r="E7">
            <v>418</v>
          </cell>
          <cell r="G7">
            <v>0</v>
          </cell>
        </row>
        <row r="8">
          <cell r="A8">
            <v>43278</v>
          </cell>
          <cell r="E8">
            <v>418</v>
          </cell>
          <cell r="G8">
            <v>2520500</v>
          </cell>
        </row>
        <row r="9">
          <cell r="A9">
            <v>43279</v>
          </cell>
          <cell r="E9">
            <v>380</v>
          </cell>
          <cell r="G9">
            <v>29000</v>
          </cell>
        </row>
        <row r="10">
          <cell r="A10">
            <v>43280</v>
          </cell>
          <cell r="E10">
            <v>418</v>
          </cell>
          <cell r="G10">
            <v>703500</v>
          </cell>
        </row>
        <row r="11">
          <cell r="A11">
            <v>43283</v>
          </cell>
          <cell r="E11">
            <v>400</v>
          </cell>
          <cell r="G11">
            <v>3103500</v>
          </cell>
        </row>
        <row r="12">
          <cell r="A12">
            <v>43284</v>
          </cell>
          <cell r="E12">
            <v>400</v>
          </cell>
          <cell r="G12">
            <v>0</v>
          </cell>
        </row>
        <row r="13">
          <cell r="A13">
            <v>43285</v>
          </cell>
          <cell r="E13">
            <v>402</v>
          </cell>
          <cell r="G13">
            <v>627400</v>
          </cell>
        </row>
        <row r="14">
          <cell r="A14">
            <v>43286</v>
          </cell>
          <cell r="E14">
            <v>420</v>
          </cell>
          <cell r="G14">
            <v>5200</v>
          </cell>
        </row>
        <row r="15">
          <cell r="A15">
            <v>43287</v>
          </cell>
          <cell r="E15">
            <v>420</v>
          </cell>
          <cell r="G15">
            <v>1500</v>
          </cell>
        </row>
        <row r="16">
          <cell r="A16">
            <v>43290</v>
          </cell>
          <cell r="E16">
            <v>500</v>
          </cell>
          <cell r="G16">
            <v>192700</v>
          </cell>
        </row>
        <row r="17">
          <cell r="A17">
            <v>43291</v>
          </cell>
          <cell r="E17">
            <v>550</v>
          </cell>
          <cell r="G17">
            <v>2088400</v>
          </cell>
        </row>
        <row r="18">
          <cell r="A18">
            <v>43292</v>
          </cell>
          <cell r="E18">
            <v>645</v>
          </cell>
          <cell r="G18">
            <v>144500</v>
          </cell>
        </row>
        <row r="35">
          <cell r="A35">
            <v>43315</v>
          </cell>
          <cell r="E35">
            <v>486</v>
          </cell>
          <cell r="G35">
            <v>19200</v>
          </cell>
        </row>
        <row r="36">
          <cell r="A36">
            <v>43318</v>
          </cell>
          <cell r="E36">
            <v>505</v>
          </cell>
          <cell r="G36">
            <v>898500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S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5">
          <cell r="A5">
            <v>43280</v>
          </cell>
          <cell r="E5">
            <v>800</v>
          </cell>
          <cell r="G5">
            <v>142980000</v>
          </cell>
        </row>
        <row r="6">
          <cell r="A6">
            <v>43283</v>
          </cell>
          <cell r="E6">
            <v>802</v>
          </cell>
          <cell r="G6">
            <v>116331000</v>
          </cell>
        </row>
        <row r="7">
          <cell r="A7">
            <v>43284</v>
          </cell>
          <cell r="E7">
            <v>822</v>
          </cell>
          <cell r="G7">
            <v>251911500</v>
          </cell>
        </row>
        <row r="8">
          <cell r="A8">
            <v>43285</v>
          </cell>
          <cell r="E8">
            <v>856</v>
          </cell>
          <cell r="G8">
            <v>90044000</v>
          </cell>
        </row>
        <row r="9">
          <cell r="A9">
            <v>43286</v>
          </cell>
          <cell r="E9">
            <v>924</v>
          </cell>
          <cell r="G9">
            <v>68505000</v>
          </cell>
        </row>
        <row r="10">
          <cell r="A10">
            <v>43287</v>
          </cell>
          <cell r="E10">
            <v>948</v>
          </cell>
          <cell r="G10">
            <v>54483500</v>
          </cell>
        </row>
        <row r="11">
          <cell r="A11">
            <v>43290</v>
          </cell>
          <cell r="E11">
            <v>940</v>
          </cell>
          <cell r="G11">
            <v>37534600</v>
          </cell>
        </row>
        <row r="12">
          <cell r="A12">
            <v>43291</v>
          </cell>
          <cell r="E12">
            <v>990</v>
          </cell>
          <cell r="G12">
            <v>52730300</v>
          </cell>
        </row>
        <row r="13">
          <cell r="A13">
            <v>43292</v>
          </cell>
          <cell r="E13">
            <v>985</v>
          </cell>
          <cell r="G13">
            <v>46487200</v>
          </cell>
        </row>
        <row r="14">
          <cell r="A14">
            <v>43293</v>
          </cell>
          <cell r="E14">
            <v>985</v>
          </cell>
          <cell r="G14">
            <v>64941200</v>
          </cell>
        </row>
        <row r="15">
          <cell r="A15">
            <v>43294</v>
          </cell>
          <cell r="E15">
            <v>955</v>
          </cell>
          <cell r="G15">
            <v>33028800</v>
          </cell>
        </row>
        <row r="16">
          <cell r="A16">
            <v>43297</v>
          </cell>
          <cell r="E16">
            <v>865</v>
          </cell>
          <cell r="G16">
            <v>45632100</v>
          </cell>
        </row>
        <row r="33">
          <cell r="A33">
            <v>43320</v>
          </cell>
          <cell r="E33">
            <v>845</v>
          </cell>
          <cell r="G33">
            <v>52759300</v>
          </cell>
        </row>
        <row r="34">
          <cell r="A34">
            <v>43321</v>
          </cell>
          <cell r="E34">
            <v>850</v>
          </cell>
          <cell r="G34">
            <v>50212500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MA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9">
          <cell r="A9">
            <v>43286</v>
          </cell>
          <cell r="E9">
            <v>258</v>
          </cell>
          <cell r="G9">
            <v>251000</v>
          </cell>
        </row>
        <row r="10">
          <cell r="A10">
            <v>43287</v>
          </cell>
          <cell r="E10">
            <v>260</v>
          </cell>
          <cell r="G10">
            <v>540500</v>
          </cell>
        </row>
        <row r="11">
          <cell r="A11">
            <v>43290</v>
          </cell>
          <cell r="E11">
            <v>278</v>
          </cell>
          <cell r="G11">
            <v>1288000</v>
          </cell>
        </row>
        <row r="12">
          <cell r="A12">
            <v>43291</v>
          </cell>
          <cell r="E12">
            <v>279</v>
          </cell>
          <cell r="G12">
            <v>166000</v>
          </cell>
        </row>
        <row r="13">
          <cell r="A13">
            <v>43292</v>
          </cell>
          <cell r="E13">
            <v>280</v>
          </cell>
          <cell r="G13">
            <v>111000</v>
          </cell>
        </row>
        <row r="14">
          <cell r="A14">
            <v>43293</v>
          </cell>
          <cell r="E14">
            <v>282</v>
          </cell>
          <cell r="G14">
            <v>151500</v>
          </cell>
        </row>
        <row r="15">
          <cell r="A15">
            <v>43294</v>
          </cell>
          <cell r="E15">
            <v>276</v>
          </cell>
          <cell r="G15">
            <v>78100</v>
          </cell>
        </row>
        <row r="16">
          <cell r="A16">
            <v>43297</v>
          </cell>
          <cell r="E16">
            <v>310</v>
          </cell>
          <cell r="G16">
            <v>156100</v>
          </cell>
        </row>
        <row r="17">
          <cell r="A17">
            <v>43298</v>
          </cell>
          <cell r="E17">
            <v>310</v>
          </cell>
          <cell r="G17">
            <v>69100</v>
          </cell>
        </row>
        <row r="18">
          <cell r="A18">
            <v>43299</v>
          </cell>
          <cell r="E18">
            <v>310</v>
          </cell>
          <cell r="G18">
            <v>151600</v>
          </cell>
        </row>
        <row r="19">
          <cell r="A19">
            <v>43300</v>
          </cell>
          <cell r="E19">
            <v>306</v>
          </cell>
          <cell r="G19">
            <v>135700</v>
          </cell>
        </row>
        <row r="20">
          <cell r="A20">
            <v>43301</v>
          </cell>
          <cell r="E20">
            <v>302</v>
          </cell>
          <cell r="G20">
            <v>85300</v>
          </cell>
        </row>
        <row r="35">
          <cell r="A35">
            <v>43322</v>
          </cell>
          <cell r="E35">
            <v>262</v>
          </cell>
          <cell r="G35">
            <v>300100</v>
          </cell>
        </row>
        <row r="36">
          <cell r="A36">
            <v>43325</v>
          </cell>
          <cell r="E36">
            <v>258</v>
          </cell>
          <cell r="G36">
            <v>153000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VA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8">
          <cell r="A8">
            <v>43305</v>
          </cell>
          <cell r="E8">
            <v>227</v>
          </cell>
          <cell r="G8">
            <v>9720200</v>
          </cell>
        </row>
        <row r="9">
          <cell r="A9">
            <v>43306</v>
          </cell>
          <cell r="E9">
            <v>227</v>
          </cell>
          <cell r="G9">
            <v>9656600</v>
          </cell>
        </row>
        <row r="10">
          <cell r="A10">
            <v>43307</v>
          </cell>
          <cell r="E10">
            <v>220</v>
          </cell>
          <cell r="G10">
            <v>7283600</v>
          </cell>
        </row>
        <row r="11">
          <cell r="A11">
            <v>43308</v>
          </cell>
          <cell r="E11">
            <v>210</v>
          </cell>
          <cell r="G11">
            <v>11133800</v>
          </cell>
        </row>
        <row r="12">
          <cell r="A12">
            <v>43311</v>
          </cell>
          <cell r="E12">
            <v>214</v>
          </cell>
          <cell r="G12">
            <v>12412800</v>
          </cell>
        </row>
        <row r="13">
          <cell r="A13">
            <v>43312</v>
          </cell>
          <cell r="E13">
            <v>220</v>
          </cell>
          <cell r="G13">
            <v>26918800</v>
          </cell>
        </row>
        <row r="14">
          <cell r="A14">
            <v>43313</v>
          </cell>
          <cell r="E14">
            <v>228</v>
          </cell>
          <cell r="G14">
            <v>12943200</v>
          </cell>
        </row>
        <row r="15">
          <cell r="A15">
            <v>43314</v>
          </cell>
          <cell r="E15">
            <v>230</v>
          </cell>
          <cell r="G15">
            <v>13981400</v>
          </cell>
        </row>
        <row r="16">
          <cell r="A16">
            <v>43315</v>
          </cell>
          <cell r="E16">
            <v>234</v>
          </cell>
          <cell r="G16">
            <v>13927800</v>
          </cell>
        </row>
        <row r="17">
          <cell r="A17">
            <v>43318</v>
          </cell>
          <cell r="E17">
            <v>240</v>
          </cell>
          <cell r="G17">
            <v>13787200</v>
          </cell>
        </row>
        <row r="18">
          <cell r="A18">
            <v>43319</v>
          </cell>
          <cell r="E18">
            <v>294</v>
          </cell>
          <cell r="G18">
            <v>14128000</v>
          </cell>
        </row>
        <row r="19">
          <cell r="A19">
            <v>43320</v>
          </cell>
          <cell r="E19">
            <v>288</v>
          </cell>
          <cell r="G19">
            <v>14827700</v>
          </cell>
        </row>
        <row r="36">
          <cell r="A36">
            <v>43343</v>
          </cell>
          <cell r="E36">
            <v>268</v>
          </cell>
          <cell r="G36">
            <v>2995800</v>
          </cell>
        </row>
        <row r="37">
          <cell r="A37">
            <v>43346</v>
          </cell>
          <cell r="E37">
            <v>268</v>
          </cell>
          <cell r="G37">
            <v>3051600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N.JK"/>
    </sheetNames>
    <sheetDataSet>
      <sheetData sheetId="0">
        <row r="1">
          <cell r="A1" t="str">
            <v>Date</v>
          </cell>
          <cell r="E1" t="str">
            <v>Close</v>
          </cell>
          <cell r="G1" t="str">
            <v>Volume</v>
          </cell>
        </row>
        <row r="4">
          <cell r="A4">
            <v>43328</v>
          </cell>
          <cell r="E4">
            <v>885</v>
          </cell>
          <cell r="G4">
            <v>143200</v>
          </cell>
        </row>
        <row r="6">
          <cell r="A6">
            <v>43332</v>
          </cell>
          <cell r="E6">
            <v>885</v>
          </cell>
          <cell r="G6">
            <v>924800</v>
          </cell>
        </row>
        <row r="7">
          <cell r="A7">
            <v>43333</v>
          </cell>
          <cell r="E7">
            <v>885</v>
          </cell>
          <cell r="G7">
            <v>386000</v>
          </cell>
        </row>
        <row r="9">
          <cell r="A9">
            <v>43335</v>
          </cell>
          <cell r="E9">
            <v>885</v>
          </cell>
          <cell r="G9">
            <v>61400</v>
          </cell>
        </row>
        <row r="10">
          <cell r="A10">
            <v>43336</v>
          </cell>
          <cell r="E10">
            <v>882.5</v>
          </cell>
          <cell r="G10">
            <v>56200</v>
          </cell>
        </row>
        <row r="11">
          <cell r="A11">
            <v>43339</v>
          </cell>
          <cell r="E11">
            <v>885</v>
          </cell>
          <cell r="G11">
            <v>55800</v>
          </cell>
        </row>
        <row r="12">
          <cell r="A12">
            <v>43340</v>
          </cell>
          <cell r="E12">
            <v>895</v>
          </cell>
          <cell r="G12">
            <v>355400</v>
          </cell>
        </row>
        <row r="13">
          <cell r="A13">
            <v>43341</v>
          </cell>
          <cell r="E13">
            <v>895</v>
          </cell>
          <cell r="G13">
            <v>44000</v>
          </cell>
        </row>
        <row r="14">
          <cell r="A14">
            <v>43342</v>
          </cell>
          <cell r="E14">
            <v>850</v>
          </cell>
          <cell r="G14">
            <v>217800</v>
          </cell>
        </row>
        <row r="15">
          <cell r="A15">
            <v>43343</v>
          </cell>
          <cell r="E15">
            <v>800</v>
          </cell>
          <cell r="G15">
            <v>168000</v>
          </cell>
        </row>
        <row r="16">
          <cell r="A16">
            <v>43346</v>
          </cell>
          <cell r="E16">
            <v>780</v>
          </cell>
          <cell r="G16">
            <v>965500</v>
          </cell>
        </row>
        <row r="17">
          <cell r="A17">
            <v>43347</v>
          </cell>
          <cell r="E17">
            <v>840</v>
          </cell>
          <cell r="G17">
            <v>166800</v>
          </cell>
        </row>
        <row r="34">
          <cell r="A34">
            <v>43370</v>
          </cell>
          <cell r="E34">
            <v>825</v>
          </cell>
          <cell r="G34">
            <v>0</v>
          </cell>
        </row>
        <row r="35">
          <cell r="A35">
            <v>43371</v>
          </cell>
          <cell r="E35">
            <v>825</v>
          </cell>
          <cell r="G35">
            <v>110200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BK77"/>
  <sheetViews>
    <sheetView zoomScale="75" zoomScaleNormal="75" workbookViewId="0">
      <pane xSplit="4" topLeftCell="E1" activePane="topRight" state="frozen"/>
      <selection pane="topRight" activeCell="E1" sqref="E1:H1048576"/>
    </sheetView>
  </sheetViews>
  <sheetFormatPr defaultRowHeight="15" x14ac:dyDescent="0.25"/>
  <cols>
    <col min="1" max="1" width="4.28515625" style="1" customWidth="1"/>
    <col min="2" max="2" width="18.42578125" hidden="1" customWidth="1"/>
    <col min="3" max="3" width="26.5703125" customWidth="1"/>
    <col min="4" max="4" width="12" style="48" bestFit="1" customWidth="1"/>
    <col min="5" max="5" width="8.7109375" bestFit="1" customWidth="1"/>
    <col min="6" max="6" width="22.28515625" customWidth="1"/>
    <col min="7" max="7" width="21.42578125" customWidth="1"/>
    <col min="8" max="21" width="7.5703125" customWidth="1"/>
    <col min="22" max="22" width="16.28515625" customWidth="1"/>
    <col min="23" max="27" width="16.28515625" bestFit="1" customWidth="1"/>
    <col min="28" max="33" width="17.42578125" bestFit="1" customWidth="1"/>
    <col min="34" max="34" width="18" hidden="1" customWidth="1"/>
    <col min="35" max="35" width="18" bestFit="1" customWidth="1"/>
    <col min="36" max="36" width="9.140625" style="27"/>
    <col min="38" max="38" width="13.28515625" style="27" bestFit="1" customWidth="1"/>
    <col min="39" max="39" width="24.7109375" style="27" customWidth="1"/>
    <col min="40" max="41" width="9.140625" customWidth="1"/>
    <col min="42" max="42" width="9.7109375" customWidth="1"/>
    <col min="43" max="51" width="9.140625" customWidth="1"/>
    <col min="52" max="63" width="8.7109375" bestFit="1" customWidth="1"/>
  </cols>
  <sheetData>
    <row r="1" spans="1:63" x14ac:dyDescent="0.25">
      <c r="A1" s="2" t="s">
        <v>41</v>
      </c>
      <c r="B1" s="2"/>
      <c r="C1" s="2"/>
    </row>
    <row r="3" spans="1:63" s="47" customFormat="1" x14ac:dyDescent="0.25">
      <c r="A3" s="61" t="s">
        <v>0</v>
      </c>
      <c r="B3" s="53" t="s">
        <v>1</v>
      </c>
      <c r="C3" s="53" t="s">
        <v>2</v>
      </c>
      <c r="D3" s="62" t="s">
        <v>3</v>
      </c>
      <c r="E3" s="53" t="s">
        <v>42</v>
      </c>
      <c r="F3" s="53" t="s">
        <v>65</v>
      </c>
      <c r="G3" s="53" t="s">
        <v>66</v>
      </c>
      <c r="H3" s="53"/>
      <c r="I3" s="73" t="s">
        <v>51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60"/>
      <c r="W3" s="73" t="s">
        <v>64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K3" s="74" t="s">
        <v>0</v>
      </c>
      <c r="AL3" s="74" t="s">
        <v>2</v>
      </c>
      <c r="AM3" s="76" t="s">
        <v>43</v>
      </c>
      <c r="AN3" s="73" t="s">
        <v>89</v>
      </c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 t="s">
        <v>90</v>
      </c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</row>
    <row r="4" spans="1:63" s="47" customFormat="1" x14ac:dyDescent="0.25">
      <c r="A4" s="61"/>
      <c r="B4" s="53"/>
      <c r="C4" s="53"/>
      <c r="D4" s="62"/>
      <c r="E4" s="53"/>
      <c r="F4" s="53"/>
      <c r="G4" s="53"/>
      <c r="H4" s="53" t="s">
        <v>87</v>
      </c>
      <c r="I4" s="53" t="s">
        <v>52</v>
      </c>
      <c r="J4" s="53" t="s">
        <v>53</v>
      </c>
      <c r="K4" s="53" t="s">
        <v>54</v>
      </c>
      <c r="L4" s="53" t="s">
        <v>55</v>
      </c>
      <c r="M4" s="53" t="s">
        <v>56</v>
      </c>
      <c r="N4" s="53" t="s">
        <v>57</v>
      </c>
      <c r="O4" s="53" t="s">
        <v>58</v>
      </c>
      <c r="P4" s="53" t="s">
        <v>59</v>
      </c>
      <c r="Q4" s="53" t="s">
        <v>60</v>
      </c>
      <c r="R4" s="53" t="s">
        <v>61</v>
      </c>
      <c r="S4" s="53" t="s">
        <v>62</v>
      </c>
      <c r="T4" s="53" t="s">
        <v>88</v>
      </c>
      <c r="U4" s="53" t="s">
        <v>63</v>
      </c>
      <c r="V4" s="53" t="s">
        <v>87</v>
      </c>
      <c r="W4" s="53" t="s">
        <v>52</v>
      </c>
      <c r="X4" s="53" t="s">
        <v>53</v>
      </c>
      <c r="Y4" s="53" t="s">
        <v>54</v>
      </c>
      <c r="Z4" s="53" t="s">
        <v>55</v>
      </c>
      <c r="AA4" s="53" t="s">
        <v>56</v>
      </c>
      <c r="AB4" s="53" t="s">
        <v>57</v>
      </c>
      <c r="AC4" s="53" t="s">
        <v>58</v>
      </c>
      <c r="AD4" s="53" t="s">
        <v>59</v>
      </c>
      <c r="AE4" s="53" t="s">
        <v>60</v>
      </c>
      <c r="AF4" s="53" t="s">
        <v>61</v>
      </c>
      <c r="AG4" s="53" t="s">
        <v>62</v>
      </c>
      <c r="AH4" s="53" t="s">
        <v>88</v>
      </c>
      <c r="AI4" s="53" t="s">
        <v>63</v>
      </c>
      <c r="AK4" s="75"/>
      <c r="AL4" s="75"/>
      <c r="AM4" s="77"/>
      <c r="AN4" s="53" t="s">
        <v>52</v>
      </c>
      <c r="AO4" s="53" t="s">
        <v>53</v>
      </c>
      <c r="AP4" s="53" t="s">
        <v>54</v>
      </c>
      <c r="AQ4" s="53" t="s">
        <v>55</v>
      </c>
      <c r="AR4" s="53" t="s">
        <v>56</v>
      </c>
      <c r="AS4" s="53" t="s">
        <v>57</v>
      </c>
      <c r="AT4" s="53" t="s">
        <v>58</v>
      </c>
      <c r="AU4" s="53" t="s">
        <v>59</v>
      </c>
      <c r="AV4" s="53" t="s">
        <v>60</v>
      </c>
      <c r="AW4" s="53" t="s">
        <v>61</v>
      </c>
      <c r="AX4" s="53" t="s">
        <v>62</v>
      </c>
      <c r="AY4" s="53" t="s">
        <v>63</v>
      </c>
      <c r="AZ4" s="53" t="s">
        <v>52</v>
      </c>
      <c r="BA4" s="53" t="s">
        <v>53</v>
      </c>
      <c r="BB4" s="53" t="s">
        <v>54</v>
      </c>
      <c r="BC4" s="53" t="s">
        <v>55</v>
      </c>
      <c r="BD4" s="53" t="s">
        <v>56</v>
      </c>
      <c r="BE4" s="53" t="s">
        <v>57</v>
      </c>
      <c r="BF4" s="53" t="s">
        <v>58</v>
      </c>
      <c r="BG4" s="53" t="s">
        <v>59</v>
      </c>
      <c r="BH4" s="53" t="s">
        <v>60</v>
      </c>
      <c r="BI4" s="53" t="s">
        <v>61</v>
      </c>
      <c r="BJ4" s="53" t="s">
        <v>62</v>
      </c>
      <c r="BK4" s="53" t="s">
        <v>63</v>
      </c>
    </row>
    <row r="5" spans="1:63" ht="15.75" x14ac:dyDescent="0.25">
      <c r="A5" s="61">
        <v>1</v>
      </c>
      <c r="B5" s="63" t="s">
        <v>92</v>
      </c>
      <c r="C5" s="64" t="s">
        <v>91</v>
      </c>
      <c r="D5" s="65">
        <v>43507</v>
      </c>
      <c r="E5" s="8" t="s">
        <v>45</v>
      </c>
      <c r="F5" s="9">
        <f>G5*U5</f>
        <v>1892400154380</v>
      </c>
      <c r="G5" s="10">
        <v>3800000310</v>
      </c>
      <c r="H5" s="10">
        <f t="array" ref="H5:U5">TRANSPOSE(MARK!C4:C17)</f>
        <v>430</v>
      </c>
      <c r="I5" s="44">
        <v>428</v>
      </c>
      <c r="J5" s="44">
        <v>426</v>
      </c>
      <c r="K5" s="7">
        <v>426</v>
      </c>
      <c r="L5" s="7">
        <v>422</v>
      </c>
      <c r="M5" s="7">
        <v>422</v>
      </c>
      <c r="N5" s="7">
        <v>428</v>
      </c>
      <c r="O5" s="7">
        <v>505</v>
      </c>
      <c r="P5" s="7">
        <v>488</v>
      </c>
      <c r="Q5" s="7">
        <v>510</v>
      </c>
      <c r="R5" s="7">
        <v>496</v>
      </c>
      <c r="S5" s="7">
        <v>498</v>
      </c>
      <c r="T5" s="7">
        <v>492</v>
      </c>
      <c r="U5" s="7">
        <v>498</v>
      </c>
      <c r="V5" s="7">
        <f t="array" ref="V5:AI5">TRANSPOSE(MARK!E4:E17)</f>
        <v>2299500</v>
      </c>
      <c r="W5" s="7">
        <v>1495000</v>
      </c>
      <c r="X5" s="7">
        <v>910500</v>
      </c>
      <c r="Y5" s="7">
        <v>568500</v>
      </c>
      <c r="Z5" s="7">
        <v>742500</v>
      </c>
      <c r="AA5" s="7">
        <v>768500</v>
      </c>
      <c r="AB5" s="7">
        <v>1339000</v>
      </c>
      <c r="AC5" s="7">
        <v>13077900</v>
      </c>
      <c r="AD5" s="7">
        <v>9756000</v>
      </c>
      <c r="AE5" s="7">
        <v>8619400</v>
      </c>
      <c r="AF5" s="7">
        <v>3685400</v>
      </c>
      <c r="AG5" s="7">
        <v>3954100</v>
      </c>
      <c r="AH5" s="7">
        <v>2727100</v>
      </c>
      <c r="AI5" s="7">
        <v>2504000</v>
      </c>
      <c r="AK5" s="66">
        <v>1</v>
      </c>
      <c r="AL5" s="64" t="s">
        <v>91</v>
      </c>
      <c r="AM5" s="67">
        <f>F5</f>
        <v>1892400154380</v>
      </c>
      <c r="AN5" s="68">
        <f>I5/H5-1-(I6/H6-1)</f>
        <v>-5.5189069654332235E-3</v>
      </c>
      <c r="AO5" s="68">
        <f>J5/I5-1-(J6/I6-1)</f>
        <v>4.0731154122868318E-3</v>
      </c>
      <c r="AP5" s="68">
        <f t="shared" ref="AP5:AX5" si="0">K5/J5-1-(K6/J6-1)</f>
        <v>-1.0248596994290482E-2</v>
      </c>
      <c r="AQ5" s="68">
        <f t="shared" si="0"/>
        <v>-7.6456065169777654E-3</v>
      </c>
      <c r="AR5" s="68">
        <f t="shared" si="0"/>
        <v>2.2632972158829201E-3</v>
      </c>
      <c r="AS5" s="68">
        <f t="shared" si="0"/>
        <v>1.8306097539712685E-2</v>
      </c>
      <c r="AT5" s="68">
        <f t="shared" si="0"/>
        <v>0.19048032763719824</v>
      </c>
      <c r="AU5" s="68">
        <f t="shared" si="0"/>
        <v>-3.2541576856448429E-2</v>
      </c>
      <c r="AV5" s="68">
        <f t="shared" si="0"/>
        <v>4.4941472015589845E-2</v>
      </c>
      <c r="AW5" s="68">
        <f t="shared" si="0"/>
        <v>-2.263275329653236E-2</v>
      </c>
      <c r="AX5" s="68">
        <f t="shared" si="0"/>
        <v>-1.2985825223420289E-2</v>
      </c>
      <c r="AY5" s="68">
        <f>U5/T5-1-(U6/T6-1)</f>
        <v>1.4801045832363302E-2</v>
      </c>
      <c r="AZ5" s="69">
        <f>W5/W6</f>
        <v>1.9671051026835312E-3</v>
      </c>
      <c r="BA5" s="69">
        <f t="shared" ref="BA5:BK5" si="1">X5/X6</f>
        <v>1.198026218055756E-3</v>
      </c>
      <c r="BB5" s="69">
        <f t="shared" si="1"/>
        <v>7.480262547662792E-4</v>
      </c>
      <c r="BC5" s="69">
        <f t="shared" si="1"/>
        <v>9.7697360451004804E-4</v>
      </c>
      <c r="BD5" s="69">
        <f t="shared" si="1"/>
        <v>1.0111841280349789E-3</v>
      </c>
      <c r="BE5" s="69">
        <f t="shared" si="1"/>
        <v>3.5236839230678904E-4</v>
      </c>
      <c r="BF5" s="69">
        <f t="shared" si="1"/>
        <v>3.4415523508207293E-3</v>
      </c>
      <c r="BG5" s="69">
        <f t="shared" si="1"/>
        <v>2.5673682116094353E-3</v>
      </c>
      <c r="BH5" s="69">
        <f t="shared" si="1"/>
        <v>2.2682629728522311E-3</v>
      </c>
      <c r="BI5" s="69">
        <f t="shared" si="1"/>
        <v>9.6984202614446631E-4</v>
      </c>
      <c r="BJ5" s="69">
        <f t="shared" si="1"/>
        <v>1.040552546691766E-3</v>
      </c>
      <c r="BK5" s="69">
        <f t="shared" si="1"/>
        <v>7.1765783619107126E-4</v>
      </c>
    </row>
    <row r="6" spans="1:63" ht="15.75" x14ac:dyDescent="0.25">
      <c r="A6" s="61"/>
      <c r="B6" s="63"/>
      <c r="C6" s="64" t="s">
        <v>135</v>
      </c>
      <c r="D6" s="65"/>
      <c r="E6" s="8"/>
      <c r="F6" s="9"/>
      <c r="G6" s="10"/>
      <c r="H6" s="10">
        <f t="array" ref="H6:U6">TRANSPOSE(MARK!D4:D17)</f>
        <v>6532.9692379999997</v>
      </c>
      <c r="I6" s="44">
        <v>6538.6381840000004</v>
      </c>
      <c r="J6" s="44">
        <v>6481.451172</v>
      </c>
      <c r="K6" s="7">
        <v>6547.876953</v>
      </c>
      <c r="L6" s="7">
        <v>6536.4570309999999</v>
      </c>
      <c r="M6" s="7">
        <v>6521.6630859999996</v>
      </c>
      <c r="N6" s="7">
        <v>6495.001953</v>
      </c>
      <c r="O6" s="7">
        <v>6426.3251950000003</v>
      </c>
      <c r="P6" s="7">
        <v>6419.1162109999996</v>
      </c>
      <c r="Q6" s="7">
        <v>6420.0180659999996</v>
      </c>
      <c r="R6" s="7">
        <v>6389.0849609999996</v>
      </c>
      <c r="S6" s="7">
        <v>6497.8149409999996</v>
      </c>
      <c r="T6" s="7">
        <v>6383.0678710000002</v>
      </c>
      <c r="U6" s="7">
        <v>6366.4340819999998</v>
      </c>
      <c r="V6" s="7">
        <f t="array" ref="V6:AI6">TRANSPOSE(MARK!F4:F17)</f>
        <v>760000062</v>
      </c>
      <c r="W6" s="7">
        <v>760000062</v>
      </c>
      <c r="X6" s="7">
        <v>760000062</v>
      </c>
      <c r="Y6" s="7">
        <v>760000062</v>
      </c>
      <c r="Z6" s="7">
        <v>760000062</v>
      </c>
      <c r="AA6" s="7">
        <v>760000062</v>
      </c>
      <c r="AB6" s="7">
        <v>3800000310</v>
      </c>
      <c r="AC6" s="7">
        <v>3800000310</v>
      </c>
      <c r="AD6" s="7">
        <v>3800000310</v>
      </c>
      <c r="AE6" s="7">
        <v>3800000310</v>
      </c>
      <c r="AF6" s="7">
        <v>3800000310</v>
      </c>
      <c r="AG6" s="7">
        <v>3800000310</v>
      </c>
      <c r="AH6" s="7">
        <v>3800000310</v>
      </c>
      <c r="AI6" s="7">
        <v>3800000310</v>
      </c>
      <c r="AK6" s="66"/>
      <c r="AL6" s="64"/>
      <c r="AM6" s="67"/>
      <c r="AN6" s="70">
        <f>AVERAGE(AN5:AR5)</f>
        <v>-3.4153395697063436E-3</v>
      </c>
      <c r="AO6" s="71"/>
      <c r="AP6" s="71"/>
      <c r="AQ6" s="71"/>
      <c r="AR6" s="72"/>
      <c r="AS6" s="70">
        <f>AVERAGEA(AS5:AY5)</f>
        <v>2.8624112521209E-2</v>
      </c>
      <c r="AT6" s="71"/>
      <c r="AU6" s="71"/>
      <c r="AV6" s="71"/>
      <c r="AW6" s="71"/>
      <c r="AX6" s="71"/>
      <c r="AY6" s="72"/>
      <c r="AZ6" s="69"/>
      <c r="BA6" s="69"/>
      <c r="BB6" s="69">
        <f>AVERAGE(AZ5:BD5)</f>
        <v>1.1802630616101185E-3</v>
      </c>
      <c r="BC6" s="69"/>
      <c r="BD6" s="69"/>
      <c r="BE6" s="69"/>
      <c r="BF6" s="69"/>
      <c r="BG6" s="69"/>
      <c r="BH6" s="69">
        <f>AVERAGE(BE5:BK5)</f>
        <v>1.6225149052309271E-3</v>
      </c>
      <c r="BI6" s="69"/>
      <c r="BJ6" s="69"/>
      <c r="BK6" s="69"/>
    </row>
    <row r="7" spans="1:63" ht="15.75" x14ac:dyDescent="0.25">
      <c r="A7" s="61">
        <v>2</v>
      </c>
      <c r="B7" s="63" t="s">
        <v>93</v>
      </c>
      <c r="C7" s="64" t="s">
        <v>5</v>
      </c>
      <c r="D7" s="65">
        <v>43559</v>
      </c>
      <c r="E7" s="8" t="s">
        <v>45</v>
      </c>
      <c r="F7" s="9">
        <f>G7*U7</f>
        <v>13382500000000</v>
      </c>
      <c r="G7" s="10">
        <v>25250000000</v>
      </c>
      <c r="H7" s="10">
        <f t="array" ref="H7:U7">TRANSPOSE(ZINC!C4:C17)</f>
        <v>512</v>
      </c>
      <c r="I7" s="7">
        <v>530</v>
      </c>
      <c r="J7" s="7">
        <v>530</v>
      </c>
      <c r="K7" s="7">
        <v>540</v>
      </c>
      <c r="L7" s="7">
        <v>552</v>
      </c>
      <c r="M7" s="7">
        <v>552</v>
      </c>
      <c r="N7" s="7">
        <v>595</v>
      </c>
      <c r="O7" s="7">
        <v>580</v>
      </c>
      <c r="P7" s="7">
        <v>580</v>
      </c>
      <c r="Q7" s="7">
        <v>545</v>
      </c>
      <c r="R7" s="7">
        <v>535</v>
      </c>
      <c r="S7" s="7">
        <v>560</v>
      </c>
      <c r="T7" s="7">
        <v>525</v>
      </c>
      <c r="U7" s="7">
        <v>530</v>
      </c>
      <c r="V7" s="7">
        <f t="array" ref="V7:AI7">TRANSPOSE(ZINC!E4:E17)</f>
        <v>118993500</v>
      </c>
      <c r="W7" s="7">
        <v>113544500</v>
      </c>
      <c r="X7" s="7">
        <v>104633500</v>
      </c>
      <c r="Y7" s="7">
        <v>65646000</v>
      </c>
      <c r="Z7" s="7">
        <v>89711000</v>
      </c>
      <c r="AA7" s="7">
        <v>126742000</v>
      </c>
      <c r="AB7" s="7">
        <v>110921900</v>
      </c>
      <c r="AC7" s="7">
        <v>166244000</v>
      </c>
      <c r="AD7" s="7">
        <v>94919500</v>
      </c>
      <c r="AE7" s="7">
        <v>103441300</v>
      </c>
      <c r="AF7" s="7">
        <v>85931500</v>
      </c>
      <c r="AG7" s="7">
        <v>191878600</v>
      </c>
      <c r="AH7" s="7">
        <v>15924000</v>
      </c>
      <c r="AI7" s="7">
        <v>108262300</v>
      </c>
      <c r="AK7" s="66">
        <v>2</v>
      </c>
      <c r="AL7" s="64" t="s">
        <v>5</v>
      </c>
      <c r="AM7" s="67">
        <f>F7</f>
        <v>13382500000000</v>
      </c>
      <c r="AN7" s="68">
        <f>I7/H7-1-(I8/H8-1)</f>
        <v>3.9060613804414723E-2</v>
      </c>
      <c r="AO7" s="68">
        <f t="shared" ref="AO7:AX7" si="2">J7/I7-1-(J8/I8-1)</f>
        <v>-5.593756357187285E-3</v>
      </c>
      <c r="AP7" s="68">
        <f t="shared" si="2"/>
        <v>2.0724674485300909E-2</v>
      </c>
      <c r="AQ7" s="68">
        <f t="shared" si="2"/>
        <v>2.4717917806920564E-2</v>
      </c>
      <c r="AR7" s="68">
        <f t="shared" si="2"/>
        <v>-3.6349748313659891E-3</v>
      </c>
      <c r="AS7" s="68">
        <f t="shared" si="2"/>
        <v>7.5032000995981951E-2</v>
      </c>
      <c r="AT7" s="68">
        <f t="shared" si="2"/>
        <v>-2.5210084033613467E-2</v>
      </c>
      <c r="AU7" s="68">
        <f>P7/O7-1-(P8/O8-1)</f>
        <v>0</v>
      </c>
      <c r="AV7" s="68">
        <f t="shared" si="2"/>
        <v>-6.0344827586206851E-2</v>
      </c>
      <c r="AW7" s="68">
        <f t="shared" si="2"/>
        <v>-1.834862385321101E-2</v>
      </c>
      <c r="AX7" s="68">
        <f t="shared" si="2"/>
        <v>4.6728971962616717E-2</v>
      </c>
      <c r="AY7" s="68">
        <f t="shared" ref="AY7:AY71" si="3">U7/T7-1-(U8/T8-1)</f>
        <v>1.9509938583239794E-2</v>
      </c>
      <c r="AZ7" s="69">
        <f>W7/W8</f>
        <v>2.2484059405940594E-2</v>
      </c>
      <c r="BA7" s="69">
        <f t="shared" ref="BA7:BK7" si="4">X7/X8</f>
        <v>2.071950495049505E-2</v>
      </c>
      <c r="BB7" s="69">
        <f t="shared" si="4"/>
        <v>1.2999207920792078E-2</v>
      </c>
      <c r="BC7" s="69">
        <f t="shared" si="4"/>
        <v>1.7764554455445544E-2</v>
      </c>
      <c r="BD7" s="69">
        <f t="shared" si="4"/>
        <v>2.5097425742574259E-2</v>
      </c>
      <c r="BE7" s="69">
        <f t="shared" si="4"/>
        <v>4.3929465346534656E-3</v>
      </c>
      <c r="BF7" s="69">
        <f t="shared" si="4"/>
        <v>6.5839207920792078E-3</v>
      </c>
      <c r="BG7" s="69">
        <f t="shared" si="4"/>
        <v>3.759188118811881E-3</v>
      </c>
      <c r="BH7" s="69">
        <f t="shared" si="4"/>
        <v>4.0966851485148515E-3</v>
      </c>
      <c r="BI7" s="69">
        <f t="shared" si="4"/>
        <v>3.4032277227722773E-3</v>
      </c>
      <c r="BJ7" s="69">
        <f t="shared" si="4"/>
        <v>7.599152475247525E-3</v>
      </c>
      <c r="BK7" s="69">
        <f t="shared" si="4"/>
        <v>6.3065346534653464E-4</v>
      </c>
    </row>
    <row r="8" spans="1:63" ht="15.75" x14ac:dyDescent="0.25">
      <c r="A8" s="61"/>
      <c r="B8" s="63"/>
      <c r="C8" s="64" t="s">
        <v>135</v>
      </c>
      <c r="D8" s="65"/>
      <c r="E8" s="8"/>
      <c r="F8" s="9"/>
      <c r="G8" s="10"/>
      <c r="H8" s="10">
        <f t="array" ref="H8:U8">TRANSPOSE(ZINC!D4:D17)</f>
        <v>6469.9990230000003</v>
      </c>
      <c r="I8" s="7">
        <v>6444.7377930000002</v>
      </c>
      <c r="J8" s="7">
        <v>6480.7880859999996</v>
      </c>
      <c r="K8" s="7">
        <v>6468.7548829999996</v>
      </c>
      <c r="L8" s="7">
        <v>6452.6108400000003</v>
      </c>
      <c r="M8" s="7">
        <v>6476.0659180000002</v>
      </c>
      <c r="N8" s="7">
        <v>6494.6298829999996</v>
      </c>
      <c r="O8" s="7">
        <v>6494.6298829999996</v>
      </c>
      <c r="P8" s="7">
        <v>6494.6298829999996</v>
      </c>
      <c r="Q8" s="7">
        <v>6494.6298829999996</v>
      </c>
      <c r="R8" s="7">
        <v>6494.6298829999996</v>
      </c>
      <c r="S8" s="7">
        <v>6494.6298829999996</v>
      </c>
      <c r="T8" s="7">
        <v>6319.4589839999999</v>
      </c>
      <c r="U8" s="7">
        <v>6256.3520509999998</v>
      </c>
      <c r="V8" s="7">
        <f t="array" ref="V8:AI8">TRANSPOSE(ZINC!F4:F17)</f>
        <v>5050000000</v>
      </c>
      <c r="W8" s="7">
        <v>5050000000</v>
      </c>
      <c r="X8" s="7">
        <v>5050000000</v>
      </c>
      <c r="Y8" s="7">
        <v>5050000000</v>
      </c>
      <c r="Z8" s="7">
        <v>5050000000</v>
      </c>
      <c r="AA8" s="7">
        <v>5050000000</v>
      </c>
      <c r="AB8" s="7">
        <v>25250000000</v>
      </c>
      <c r="AC8" s="7">
        <v>25250000000</v>
      </c>
      <c r="AD8" s="7">
        <v>25250000000</v>
      </c>
      <c r="AE8" s="7">
        <v>25250000000</v>
      </c>
      <c r="AF8" s="7">
        <v>25250000000</v>
      </c>
      <c r="AG8" s="7">
        <v>25250000000</v>
      </c>
      <c r="AH8" s="7">
        <v>25250000000</v>
      </c>
      <c r="AI8" s="7">
        <v>25250000000</v>
      </c>
      <c r="AK8" s="66"/>
      <c r="AL8" s="64"/>
      <c r="AM8" s="67"/>
      <c r="AN8" s="70">
        <f>AVERAGE(AN7:AR7)</f>
        <v>1.5054894981616584E-2</v>
      </c>
      <c r="AO8" s="71"/>
      <c r="AP8" s="71"/>
      <c r="AQ8" s="71"/>
      <c r="AR8" s="72"/>
      <c r="AS8" s="70">
        <f>AVERAGEA(AS7:AY7)</f>
        <v>5.3381965812581622E-3</v>
      </c>
      <c r="AT8" s="71"/>
      <c r="AU8" s="71"/>
      <c r="AV8" s="71"/>
      <c r="AW8" s="71"/>
      <c r="AX8" s="71"/>
      <c r="AY8" s="72"/>
      <c r="AZ8" s="69"/>
      <c r="BA8" s="69"/>
      <c r="BB8" s="69">
        <f>AVERAGE(AZ7:BD7)</f>
        <v>1.9812950495049504E-2</v>
      </c>
      <c r="BC8" s="69"/>
      <c r="BD8" s="69"/>
      <c r="BE8" s="69"/>
      <c r="BF8" s="69"/>
      <c r="BG8" s="69"/>
      <c r="BH8" s="69">
        <f>AVERAGE(BE7:BK7)</f>
        <v>4.3522534653465342E-3</v>
      </c>
      <c r="BI8" s="69"/>
      <c r="BJ8" s="69"/>
      <c r="BK8" s="69"/>
    </row>
    <row r="9" spans="1:63" ht="15.75" x14ac:dyDescent="0.25">
      <c r="A9" s="61">
        <v>3</v>
      </c>
      <c r="B9" s="63" t="s">
        <v>94</v>
      </c>
      <c r="C9" s="64" t="s">
        <v>6</v>
      </c>
      <c r="D9" s="65">
        <v>43609</v>
      </c>
      <c r="E9" s="8" t="s">
        <v>46</v>
      </c>
      <c r="F9" s="9">
        <f>G9*U9</f>
        <v>115600000000</v>
      </c>
      <c r="G9" s="10">
        <v>425000000</v>
      </c>
      <c r="H9" s="10">
        <f t="array" ref="H9:U9">TRANSPOSE(LPIN!C4:C17)</f>
        <v>283.75</v>
      </c>
      <c r="I9" s="7">
        <v>283.75</v>
      </c>
      <c r="J9" s="7">
        <v>282.5</v>
      </c>
      <c r="K9" s="7">
        <v>280</v>
      </c>
      <c r="L9" s="7">
        <v>280</v>
      </c>
      <c r="M9" s="7">
        <v>287.5</v>
      </c>
      <c r="N9" s="7">
        <v>280</v>
      </c>
      <c r="O9" s="7">
        <v>280</v>
      </c>
      <c r="P9" s="7">
        <v>278</v>
      </c>
      <c r="Q9" s="7">
        <v>276</v>
      </c>
      <c r="R9" s="7">
        <v>276</v>
      </c>
      <c r="S9" s="7">
        <v>278</v>
      </c>
      <c r="T9" s="7">
        <v>278</v>
      </c>
      <c r="U9" s="7">
        <v>272</v>
      </c>
      <c r="V9" s="7">
        <f t="array" ref="V9:AI9">TRANSPOSE(LPIN!E4:E17)</f>
        <v>8400</v>
      </c>
      <c r="W9" s="7">
        <v>0</v>
      </c>
      <c r="X9" s="7">
        <v>10400</v>
      </c>
      <c r="Y9" s="7">
        <v>8000</v>
      </c>
      <c r="Z9" s="7">
        <v>1200</v>
      </c>
      <c r="AA9" s="7">
        <v>1129600</v>
      </c>
      <c r="AB9" s="7">
        <v>164600</v>
      </c>
      <c r="AC9" s="7">
        <v>52500</v>
      </c>
      <c r="AD9" s="7">
        <v>136200</v>
      </c>
      <c r="AE9" s="7">
        <v>98300</v>
      </c>
      <c r="AF9" s="7">
        <v>41900</v>
      </c>
      <c r="AG9" s="7">
        <v>118000</v>
      </c>
      <c r="AH9" s="7">
        <v>31000</v>
      </c>
      <c r="AI9" s="7">
        <v>134500</v>
      </c>
      <c r="AK9" s="66">
        <v>3</v>
      </c>
      <c r="AL9" s="64" t="s">
        <v>6</v>
      </c>
      <c r="AM9" s="67">
        <f>F9</f>
        <v>115600000000</v>
      </c>
      <c r="AN9" s="68">
        <f>I9/H9-1-(I10/H10-1)</f>
        <v>1.168125710776502E-2</v>
      </c>
      <c r="AO9" s="68">
        <f t="shared" ref="AO9:AX9" si="5">J9/I9-1-(J10/I10-1)</f>
        <v>-1.8178196205521413E-2</v>
      </c>
      <c r="AP9" s="68">
        <f t="shared" si="5"/>
        <v>-1.6340681420861536E-2</v>
      </c>
      <c r="AQ9" s="68">
        <f t="shared" si="5"/>
        <v>1.9719553511297061E-3</v>
      </c>
      <c r="AR9" s="68">
        <f t="shared" si="5"/>
        <v>1.1118160348660977E-2</v>
      </c>
      <c r="AS9" s="68">
        <f t="shared" si="5"/>
        <v>-3.017422145492421E-2</v>
      </c>
      <c r="AT9" s="68">
        <f t="shared" si="5"/>
        <v>-6.8711686134981242E-3</v>
      </c>
      <c r="AU9" s="68">
        <f t="shared" si="5"/>
        <v>3.6510943797976037E-3</v>
      </c>
      <c r="AV9" s="68">
        <f t="shared" si="5"/>
        <v>-1.8956584350569683E-2</v>
      </c>
      <c r="AW9" s="68">
        <f t="shared" si="5"/>
        <v>-1.7203376176584406E-2</v>
      </c>
      <c r="AX9" s="68">
        <f t="shared" si="5"/>
        <v>-5.7172495080317631E-3</v>
      </c>
      <c r="AY9" s="68">
        <f t="shared" si="3"/>
        <v>-1.7312056246028495E-2</v>
      </c>
      <c r="AZ9" s="69">
        <f>W9/W10</f>
        <v>0</v>
      </c>
      <c r="BA9" s="69">
        <f t="shared" ref="BA9:BK9" si="6">X9/X10</f>
        <v>9.788235294117647E-5</v>
      </c>
      <c r="BB9" s="69">
        <f t="shared" si="6"/>
        <v>7.5294117647058817E-5</v>
      </c>
      <c r="BC9" s="69">
        <f t="shared" si="6"/>
        <v>1.1294117647058823E-5</v>
      </c>
      <c r="BD9" s="69">
        <f t="shared" si="6"/>
        <v>1.0631529411764706E-2</v>
      </c>
      <c r="BE9" s="69">
        <f t="shared" si="6"/>
        <v>3.8729411764705881E-4</v>
      </c>
      <c r="BF9" s="69">
        <f t="shared" si="6"/>
        <v>1.2352941176470587E-4</v>
      </c>
      <c r="BG9" s="69">
        <f t="shared" si="6"/>
        <v>3.2047058823529413E-4</v>
      </c>
      <c r="BH9" s="69">
        <f t="shared" si="6"/>
        <v>2.3129411764705881E-4</v>
      </c>
      <c r="BI9" s="69">
        <f t="shared" si="6"/>
        <v>9.8588235294117644E-5</v>
      </c>
      <c r="BJ9" s="69">
        <f t="shared" si="6"/>
        <v>2.7764705882352939E-4</v>
      </c>
      <c r="BK9" s="69">
        <f t="shared" si="6"/>
        <v>7.2941176470588229E-5</v>
      </c>
    </row>
    <row r="10" spans="1:63" ht="15.75" x14ac:dyDescent="0.25">
      <c r="A10" s="61"/>
      <c r="B10" s="63"/>
      <c r="C10" s="64" t="s">
        <v>135</v>
      </c>
      <c r="D10" s="65"/>
      <c r="E10" s="8"/>
      <c r="F10" s="9"/>
      <c r="G10" s="10"/>
      <c r="H10" s="10">
        <f t="array" ref="H10:U10">TRANSPOSE(LPIN!D4:D17)</f>
        <v>5895.7377930000002</v>
      </c>
      <c r="I10" s="7">
        <v>5826.8681640000004</v>
      </c>
      <c r="J10" s="7">
        <v>5907.1210940000001</v>
      </c>
      <c r="K10" s="7">
        <v>5951.3720700000003</v>
      </c>
      <c r="L10" s="7">
        <v>5939.6362300000001</v>
      </c>
      <c r="M10" s="7">
        <v>6032.6958009999998</v>
      </c>
      <c r="N10" s="7">
        <v>6057.3530270000001</v>
      </c>
      <c r="O10" s="7">
        <v>6098.9741210000002</v>
      </c>
      <c r="P10" s="7">
        <v>6033.1420900000003</v>
      </c>
      <c r="Q10" s="7">
        <v>6104.1059569999998</v>
      </c>
      <c r="R10" s="7">
        <v>6209.1171880000002</v>
      </c>
      <c r="S10" s="7">
        <v>6289.6098629999997</v>
      </c>
      <c r="T10" s="7">
        <v>6315.4360349999997</v>
      </c>
      <c r="U10" s="7">
        <v>6288.4648440000001</v>
      </c>
      <c r="V10" s="7">
        <f t="array" ref="V10:AI10">TRANSPOSE(LPIN!F4:F17)</f>
        <v>106250000</v>
      </c>
      <c r="W10" s="7">
        <v>106250000</v>
      </c>
      <c r="X10" s="7">
        <v>106250000</v>
      </c>
      <c r="Y10" s="7">
        <v>106250000</v>
      </c>
      <c r="Z10" s="7">
        <v>106250000</v>
      </c>
      <c r="AA10" s="7">
        <v>106250000</v>
      </c>
      <c r="AB10" s="7">
        <v>425000000</v>
      </c>
      <c r="AC10" s="7">
        <v>425000000</v>
      </c>
      <c r="AD10" s="7">
        <v>425000000</v>
      </c>
      <c r="AE10" s="7">
        <v>425000000</v>
      </c>
      <c r="AF10" s="7">
        <v>425000000</v>
      </c>
      <c r="AG10" s="7">
        <v>425000000</v>
      </c>
      <c r="AH10" s="7">
        <v>425000000</v>
      </c>
      <c r="AI10" s="7">
        <v>425000000</v>
      </c>
      <c r="AK10" s="66"/>
      <c r="AL10" s="64"/>
      <c r="AM10" s="67"/>
      <c r="AN10" s="70">
        <f>AVERAGE(AN9:AR9)</f>
        <v>-1.9495009637654492E-3</v>
      </c>
      <c r="AO10" s="71"/>
      <c r="AP10" s="71"/>
      <c r="AQ10" s="71"/>
      <c r="AR10" s="72"/>
      <c r="AS10" s="70">
        <f>AVERAGEA(AS9:AY9)</f>
        <v>-1.3226223138548441E-2</v>
      </c>
      <c r="AT10" s="71"/>
      <c r="AU10" s="71"/>
      <c r="AV10" s="71"/>
      <c r="AW10" s="71"/>
      <c r="AX10" s="71"/>
      <c r="AY10" s="72"/>
      <c r="AZ10" s="69"/>
      <c r="BA10" s="69"/>
      <c r="BB10" s="69">
        <f>AVERAGE(AZ9:BD9)</f>
        <v>2.1632000000000001E-3</v>
      </c>
      <c r="BC10" s="69"/>
      <c r="BD10" s="69"/>
      <c r="BE10" s="69"/>
      <c r="BF10" s="69"/>
      <c r="BG10" s="69"/>
      <c r="BH10" s="69">
        <f>AVERAGE(BE9:BK9)</f>
        <v>2.1596638655462186E-4</v>
      </c>
      <c r="BI10" s="69"/>
      <c r="BJ10" s="69"/>
      <c r="BK10" s="69"/>
    </row>
    <row r="11" spans="1:63" ht="15.75" x14ac:dyDescent="0.25">
      <c r="A11" s="61">
        <v>4</v>
      </c>
      <c r="B11" s="63" t="s">
        <v>95</v>
      </c>
      <c r="C11" s="64" t="s">
        <v>7</v>
      </c>
      <c r="D11" s="65">
        <v>43616</v>
      </c>
      <c r="E11" s="8" t="s">
        <v>46</v>
      </c>
      <c r="F11" s="9">
        <f>G11*U11</f>
        <v>3686883512000</v>
      </c>
      <c r="G11" s="10">
        <v>8049964000</v>
      </c>
      <c r="H11" s="10">
        <f t="array" ref="H11:U11">TRANSPOSE(TOBA!C4:C17)</f>
        <v>432.5</v>
      </c>
      <c r="I11" s="7">
        <v>425</v>
      </c>
      <c r="J11" s="7">
        <v>437.5</v>
      </c>
      <c r="K11" s="7">
        <v>437.5</v>
      </c>
      <c r="L11" s="7">
        <v>425</v>
      </c>
      <c r="M11" s="7">
        <v>425</v>
      </c>
      <c r="N11" s="7">
        <v>430</v>
      </c>
      <c r="O11" s="7">
        <v>440</v>
      </c>
      <c r="P11" s="7">
        <v>488</v>
      </c>
      <c r="Q11" s="7">
        <v>496</v>
      </c>
      <c r="R11" s="7">
        <v>490</v>
      </c>
      <c r="S11" s="7">
        <v>468</v>
      </c>
      <c r="T11" s="7">
        <v>460</v>
      </c>
      <c r="U11" s="7">
        <v>458</v>
      </c>
      <c r="V11" s="7">
        <f t="array" ref="V11:AI11">TRANSPOSE(TOBA!E4:E17)</f>
        <v>48000</v>
      </c>
      <c r="W11" s="7">
        <v>44000</v>
      </c>
      <c r="X11" s="7">
        <v>18800</v>
      </c>
      <c r="Y11" s="7">
        <v>12400</v>
      </c>
      <c r="Z11" s="7">
        <v>88000</v>
      </c>
      <c r="AA11" s="7">
        <v>29200</v>
      </c>
      <c r="AB11" s="7">
        <v>121500</v>
      </c>
      <c r="AC11" s="7">
        <v>55700</v>
      </c>
      <c r="AD11" s="7">
        <v>93600</v>
      </c>
      <c r="AE11" s="7">
        <v>146000</v>
      </c>
      <c r="AF11" s="7">
        <v>16900</v>
      </c>
      <c r="AG11" s="7">
        <v>41200</v>
      </c>
      <c r="AH11" s="7">
        <v>12000</v>
      </c>
      <c r="AI11" s="7">
        <v>26600</v>
      </c>
      <c r="AK11" s="66">
        <v>4</v>
      </c>
      <c r="AL11" s="64" t="s">
        <v>7</v>
      </c>
      <c r="AM11" s="67">
        <f>F11</f>
        <v>3686883512000</v>
      </c>
      <c r="AN11" s="68">
        <f>I11/H11-1-(I12/H12-1)</f>
        <v>-3.3008594399481006E-2</v>
      </c>
      <c r="AO11" s="68">
        <f t="shared" ref="AO11:AX11" si="7">J11/I11-1-(J12/I12-1)</f>
        <v>2.5324499772697129E-2</v>
      </c>
      <c r="AP11" s="68">
        <f t="shared" si="7"/>
        <v>-6.8711686134981242E-3</v>
      </c>
      <c r="AQ11" s="68">
        <f t="shared" si="7"/>
        <v>-1.777747704877386E-2</v>
      </c>
      <c r="AR11" s="68">
        <f t="shared" si="7"/>
        <v>-1.1762339746253181E-2</v>
      </c>
      <c r="AS11" s="68">
        <f t="shared" si="7"/>
        <v>-5.4386702942315068E-3</v>
      </c>
      <c r="AT11" s="68">
        <f t="shared" si="7"/>
        <v>1.0292187633862415E-2</v>
      </c>
      <c r="AU11" s="68">
        <f t="shared" si="7"/>
        <v>0.10648624435703224</v>
      </c>
      <c r="AV11" s="68">
        <f t="shared" si="7"/>
        <v>2.112155345961475E-2</v>
      </c>
      <c r="AW11" s="68">
        <f t="shared" si="7"/>
        <v>-1.1603683077837657E-2</v>
      </c>
      <c r="AX11" s="68">
        <f t="shared" si="7"/>
        <v>-4.1260689036839104E-2</v>
      </c>
      <c r="AY11" s="68">
        <f t="shared" si="3"/>
        <v>-7.6597164820899621E-3</v>
      </c>
      <c r="AZ11" s="69">
        <f>W11/W12</f>
        <v>2.1863451811709967E-5</v>
      </c>
      <c r="BA11" s="69">
        <f t="shared" ref="BA11:BK11" si="8">X11/X12</f>
        <v>9.3416566831851677E-6</v>
      </c>
      <c r="BB11" s="69">
        <f t="shared" si="8"/>
        <v>6.1615182378455356E-6</v>
      </c>
      <c r="BC11" s="69">
        <f t="shared" si="8"/>
        <v>4.3726903623419933E-5</v>
      </c>
      <c r="BD11" s="69">
        <f t="shared" si="8"/>
        <v>1.4509381656862069E-5</v>
      </c>
      <c r="BE11" s="69">
        <f t="shared" si="8"/>
        <v>1.5093235199561141E-5</v>
      </c>
      <c r="BF11" s="69">
        <f t="shared" si="8"/>
        <v>6.9192856017741201E-6</v>
      </c>
      <c r="BG11" s="69">
        <f t="shared" si="8"/>
        <v>1.1627381190773027E-5</v>
      </c>
      <c r="BH11" s="69">
        <f t="shared" si="8"/>
        <v>1.8136727071077587E-5</v>
      </c>
      <c r="BI11" s="69">
        <f t="shared" si="8"/>
        <v>2.0993882705562408E-6</v>
      </c>
      <c r="BJ11" s="69">
        <f t="shared" si="8"/>
        <v>5.1180353104684689E-6</v>
      </c>
      <c r="BK11" s="69">
        <f t="shared" si="8"/>
        <v>1.4906898962529522E-6</v>
      </c>
    </row>
    <row r="12" spans="1:63" ht="15.75" x14ac:dyDescent="0.25">
      <c r="A12" s="61"/>
      <c r="B12" s="63"/>
      <c r="C12" s="64" t="s">
        <v>135</v>
      </c>
      <c r="D12" s="65"/>
      <c r="E12" s="8"/>
      <c r="F12" s="9"/>
      <c r="G12" s="10"/>
      <c r="H12" s="10">
        <f t="array" ref="H12:U12">TRANSPOSE(TOBA!D4:D17)</f>
        <v>5939.6362300000001</v>
      </c>
      <c r="I12" s="7">
        <v>6032.6958009999998</v>
      </c>
      <c r="J12" s="7">
        <v>6057.3530270000001</v>
      </c>
      <c r="K12" s="7">
        <v>6098.9741210000002</v>
      </c>
      <c r="L12" s="7">
        <v>6033.1420900000003</v>
      </c>
      <c r="M12" s="7">
        <v>6104.1059569999998</v>
      </c>
      <c r="N12" s="7">
        <v>6209.1171880000002</v>
      </c>
      <c r="O12" s="7">
        <v>6289.6098629999997</v>
      </c>
      <c r="P12" s="7">
        <v>6305.9921880000002</v>
      </c>
      <c r="Q12" s="7">
        <v>6276.1767579999996</v>
      </c>
      <c r="R12" s="7">
        <v>6273.0820309999999</v>
      </c>
      <c r="S12" s="7">
        <v>6250.2651370000003</v>
      </c>
      <c r="T12" s="7">
        <v>6358.6289059999999</v>
      </c>
      <c r="U12" s="7">
        <v>6379.6879879999997</v>
      </c>
      <c r="V12" s="7">
        <f t="array" ref="V12:AI12">TRANSPOSE(TOBA!F4:F17)</f>
        <v>2012491000</v>
      </c>
      <c r="W12" s="7">
        <v>2012491000</v>
      </c>
      <c r="X12" s="7">
        <v>2012491000</v>
      </c>
      <c r="Y12" s="7">
        <v>2012491000</v>
      </c>
      <c r="Z12" s="7">
        <v>2012491000</v>
      </c>
      <c r="AA12" s="7">
        <v>2012491000</v>
      </c>
      <c r="AB12" s="7">
        <v>8049964000</v>
      </c>
      <c r="AC12" s="7">
        <v>8049964000</v>
      </c>
      <c r="AD12" s="7">
        <v>8049964000</v>
      </c>
      <c r="AE12" s="7">
        <v>8049964000</v>
      </c>
      <c r="AF12" s="7">
        <v>8049964000</v>
      </c>
      <c r="AG12" s="7">
        <v>8049964000</v>
      </c>
      <c r="AH12" s="7">
        <v>8049964000</v>
      </c>
      <c r="AI12" s="7">
        <v>8049964000</v>
      </c>
      <c r="AK12" s="66"/>
      <c r="AL12" s="64"/>
      <c r="AM12" s="67"/>
      <c r="AN12" s="70">
        <f>AVERAGE(AN11:AR11)</f>
        <v>-8.8190160070618084E-3</v>
      </c>
      <c r="AO12" s="71"/>
      <c r="AP12" s="71"/>
      <c r="AQ12" s="71"/>
      <c r="AR12" s="72"/>
      <c r="AS12" s="70">
        <f>AVERAGEA(AS11:AY11)</f>
        <v>1.0276746651358739E-2</v>
      </c>
      <c r="AT12" s="71"/>
      <c r="AU12" s="71"/>
      <c r="AV12" s="71"/>
      <c r="AW12" s="71"/>
      <c r="AX12" s="71"/>
      <c r="AY12" s="72"/>
      <c r="AZ12" s="69"/>
      <c r="BA12" s="69"/>
      <c r="BB12" s="69">
        <f>AVERAGE(AZ11:BD11)</f>
        <v>1.9120582402604537E-5</v>
      </c>
      <c r="BC12" s="69"/>
      <c r="BD12" s="69"/>
      <c r="BE12" s="69"/>
      <c r="BF12" s="69"/>
      <c r="BG12" s="69"/>
      <c r="BH12" s="69">
        <f>AVERAGE(BE11:BK11)</f>
        <v>8.6406775057805054E-6</v>
      </c>
      <c r="BI12" s="69"/>
      <c r="BJ12" s="69"/>
      <c r="BK12" s="69"/>
    </row>
    <row r="13" spans="1:63" ht="15.75" x14ac:dyDescent="0.25">
      <c r="A13" s="61">
        <v>5</v>
      </c>
      <c r="B13" s="63" t="s">
        <v>96</v>
      </c>
      <c r="C13" s="64" t="s">
        <v>8</v>
      </c>
      <c r="D13" s="65">
        <v>43627</v>
      </c>
      <c r="E13" s="8" t="s">
        <v>47</v>
      </c>
      <c r="F13" s="9">
        <f>G13*U13</f>
        <v>3720000000000</v>
      </c>
      <c r="G13" s="10">
        <v>15000000000</v>
      </c>
      <c r="H13" s="10">
        <f t="array" ref="H13:U13">TRANSPOSE(CARS!C4:C17)</f>
        <v>250</v>
      </c>
      <c r="I13" s="7">
        <v>249</v>
      </c>
      <c r="J13" s="7">
        <v>250</v>
      </c>
      <c r="K13" s="7">
        <v>252</v>
      </c>
      <c r="L13" s="7">
        <v>260</v>
      </c>
      <c r="M13" s="7">
        <v>268</v>
      </c>
      <c r="N13" s="7">
        <v>266</v>
      </c>
      <c r="O13" s="7">
        <v>262</v>
      </c>
      <c r="P13" s="7">
        <v>270</v>
      </c>
      <c r="Q13" s="7">
        <v>260</v>
      </c>
      <c r="R13" s="7">
        <v>250</v>
      </c>
      <c r="S13" s="7">
        <v>260</v>
      </c>
      <c r="T13" s="7">
        <v>248</v>
      </c>
      <c r="U13" s="7">
        <v>248</v>
      </c>
      <c r="V13" s="7">
        <f t="array" ref="V13:AI13">TRANSPOSE(CARS!E4:E17)</f>
        <v>3428000</v>
      </c>
      <c r="W13" s="7">
        <v>12127000</v>
      </c>
      <c r="X13" s="7">
        <v>13377000</v>
      </c>
      <c r="Y13" s="7">
        <v>22696000</v>
      </c>
      <c r="Z13" s="7">
        <v>9777000</v>
      </c>
      <c r="AA13" s="7">
        <v>122110000</v>
      </c>
      <c r="AB13" s="7">
        <v>2168800</v>
      </c>
      <c r="AC13" s="7">
        <v>2003000</v>
      </c>
      <c r="AD13" s="7">
        <v>20199900</v>
      </c>
      <c r="AE13" s="7">
        <v>3231200</v>
      </c>
      <c r="AF13" s="7">
        <v>2817900</v>
      </c>
      <c r="AG13" s="7">
        <v>5195500</v>
      </c>
      <c r="AH13" s="7">
        <v>11990000</v>
      </c>
      <c r="AI13" s="7">
        <v>2482700</v>
      </c>
      <c r="AK13" s="66">
        <v>5</v>
      </c>
      <c r="AL13" s="64" t="s">
        <v>8</v>
      </c>
      <c r="AM13" s="67">
        <f>F13</f>
        <v>3720000000000</v>
      </c>
      <c r="AN13" s="68">
        <f>I13/H13-1-(I14/H14-1)</f>
        <v>-1.0871168613498128E-2</v>
      </c>
      <c r="AO13" s="68">
        <f t="shared" ref="AO13:AX13" si="9">J13/I13-1-(J14/I14-1)</f>
        <v>1.4810015779682884E-2</v>
      </c>
      <c r="AP13" s="68">
        <f t="shared" si="9"/>
        <v>-3.7623397462531738E-3</v>
      </c>
      <c r="AQ13" s="68">
        <f t="shared" si="9"/>
        <v>1.4542655569447449E-2</v>
      </c>
      <c r="AR13" s="68">
        <f t="shared" si="9"/>
        <v>1.7805604449604662E-2</v>
      </c>
      <c r="AS13" s="68">
        <f t="shared" si="9"/>
        <v>-1.0067351301041083E-2</v>
      </c>
      <c r="AT13" s="68">
        <f t="shared" si="9"/>
        <v>-1.0309483148298493E-2</v>
      </c>
      <c r="AU13" s="68">
        <f t="shared" si="9"/>
        <v>3.1027442260748939E-2</v>
      </c>
      <c r="AV13" s="68">
        <f t="shared" si="9"/>
        <v>-3.3399766890202742E-2</v>
      </c>
      <c r="AW13" s="68">
        <f t="shared" si="9"/>
        <v>-2.8903506331612761E-2</v>
      </c>
      <c r="AX13" s="68">
        <f t="shared" si="9"/>
        <v>2.9208479562303991E-2</v>
      </c>
      <c r="AY13" s="68">
        <f t="shared" si="3"/>
        <v>-9.9565255300504418E-4</v>
      </c>
      <c r="AZ13" s="69">
        <f>W13/W14</f>
        <v>8.0846666666666671E-3</v>
      </c>
      <c r="BA13" s="69">
        <f t="shared" ref="BA13:BK13" si="10">X13/X14</f>
        <v>8.9180000000000006E-3</v>
      </c>
      <c r="BB13" s="69">
        <f t="shared" si="10"/>
        <v>1.5130666666666667E-2</v>
      </c>
      <c r="BC13" s="69">
        <f t="shared" si="10"/>
        <v>6.5180000000000004E-3</v>
      </c>
      <c r="BD13" s="69">
        <f t="shared" si="10"/>
        <v>8.1406666666666669E-2</v>
      </c>
      <c r="BE13" s="69">
        <f t="shared" si="10"/>
        <v>1.4458666666666666E-4</v>
      </c>
      <c r="BF13" s="69">
        <f t="shared" si="10"/>
        <v>1.3353333333333334E-4</v>
      </c>
      <c r="BG13" s="69">
        <f t="shared" si="10"/>
        <v>1.34666E-3</v>
      </c>
      <c r="BH13" s="69">
        <f t="shared" si="10"/>
        <v>2.1541333333333334E-4</v>
      </c>
      <c r="BI13" s="69">
        <f t="shared" si="10"/>
        <v>1.8786000000000001E-4</v>
      </c>
      <c r="BJ13" s="69">
        <f t="shared" si="10"/>
        <v>3.4636666666666667E-4</v>
      </c>
      <c r="BK13" s="69">
        <f t="shared" si="10"/>
        <v>7.9933333333333332E-4</v>
      </c>
    </row>
    <row r="14" spans="1:63" ht="15.75" x14ac:dyDescent="0.25">
      <c r="A14" s="61"/>
      <c r="B14" s="63"/>
      <c r="C14" s="64" t="s">
        <v>135</v>
      </c>
      <c r="D14" s="65"/>
      <c r="E14" s="8"/>
      <c r="F14" s="9"/>
      <c r="G14" s="10"/>
      <c r="H14" s="10">
        <f t="array" ref="H14:U14">TRANSPOSE(CARS!D4:D17)</f>
        <v>6057.3530270000001</v>
      </c>
      <c r="I14" s="7">
        <v>6098.9741210000002</v>
      </c>
      <c r="J14" s="7">
        <v>6033.1420900000003</v>
      </c>
      <c r="K14" s="7">
        <v>6104.1059569999998</v>
      </c>
      <c r="L14" s="7">
        <v>6209.1171880000002</v>
      </c>
      <c r="M14" s="7">
        <v>6289.6098629999997</v>
      </c>
      <c r="N14" s="7">
        <v>6305.9921880000002</v>
      </c>
      <c r="O14" s="7">
        <v>6276.1767579999996</v>
      </c>
      <c r="P14" s="7">
        <v>6273.0820309999999</v>
      </c>
      <c r="Q14" s="7">
        <v>6250.2651370000003</v>
      </c>
      <c r="R14" s="7">
        <v>6190.5249020000001</v>
      </c>
      <c r="S14" s="7">
        <v>6257.330078</v>
      </c>
      <c r="T14" s="7">
        <v>6410.6831050000001</v>
      </c>
      <c r="U14" s="7">
        <v>6417.0659180000002</v>
      </c>
      <c r="V14" s="7">
        <f t="array" ref="V14:AI14">TRANSPOSE(CARS!F4:F17)</f>
        <v>1500000000</v>
      </c>
      <c r="W14" s="7">
        <v>1500000000</v>
      </c>
      <c r="X14" s="7">
        <v>1500000000</v>
      </c>
      <c r="Y14" s="7">
        <v>1500000000</v>
      </c>
      <c r="Z14" s="7">
        <v>1500000000</v>
      </c>
      <c r="AA14" s="7">
        <v>1500000000</v>
      </c>
      <c r="AB14" s="7">
        <v>15000000000</v>
      </c>
      <c r="AC14" s="7">
        <v>15000000000</v>
      </c>
      <c r="AD14" s="7">
        <v>15000000000</v>
      </c>
      <c r="AE14" s="7">
        <v>15000000000</v>
      </c>
      <c r="AF14" s="7">
        <v>15000000000</v>
      </c>
      <c r="AG14" s="7">
        <v>15000000000</v>
      </c>
      <c r="AH14" s="7">
        <v>15000000000</v>
      </c>
      <c r="AI14" s="7">
        <v>15000000000</v>
      </c>
      <c r="AK14" s="66"/>
      <c r="AL14" s="64"/>
      <c r="AM14" s="67"/>
      <c r="AN14" s="70">
        <f>AVERAGE(AN13:AR13)</f>
        <v>6.5049534877967387E-3</v>
      </c>
      <c r="AO14" s="71"/>
      <c r="AP14" s="71"/>
      <c r="AQ14" s="71"/>
      <c r="AR14" s="72"/>
      <c r="AS14" s="70">
        <f>AVERAGEA(AS13:AY13)</f>
        <v>-3.3485483430153134E-3</v>
      </c>
      <c r="AT14" s="71"/>
      <c r="AU14" s="71"/>
      <c r="AV14" s="71"/>
      <c r="AW14" s="71"/>
      <c r="AX14" s="71"/>
      <c r="AY14" s="72"/>
      <c r="AZ14" s="69"/>
      <c r="BA14" s="69"/>
      <c r="BB14" s="69">
        <f>AVERAGE(AZ13:BD13)</f>
        <v>2.4011600000000001E-2</v>
      </c>
      <c r="BC14" s="69"/>
      <c r="BD14" s="69"/>
      <c r="BE14" s="69"/>
      <c r="BF14" s="69"/>
      <c r="BG14" s="69"/>
      <c r="BH14" s="69">
        <f>AVERAGE(BE13:BK13)</f>
        <v>4.5339333333333333E-4</v>
      </c>
      <c r="BI14" s="69"/>
      <c r="BJ14" s="69"/>
      <c r="BK14" s="69"/>
    </row>
    <row r="15" spans="1:63" ht="15.75" x14ac:dyDescent="0.25">
      <c r="A15" s="61">
        <v>6</v>
      </c>
      <c r="B15" s="63" t="s">
        <v>97</v>
      </c>
      <c r="C15" s="64" t="s">
        <v>9</v>
      </c>
      <c r="D15" s="65">
        <v>43641</v>
      </c>
      <c r="E15" s="8" t="s">
        <v>47</v>
      </c>
      <c r="F15" s="9">
        <f>G15*U15</f>
        <v>18525000000000</v>
      </c>
      <c r="G15" s="10">
        <v>37500000000</v>
      </c>
      <c r="H15" s="10">
        <f t="array" ref="H15:U15">TRANSPOSE(TAMU!C4:C17)</f>
        <v>492</v>
      </c>
      <c r="I15" s="7">
        <v>496</v>
      </c>
      <c r="J15" s="7">
        <v>497</v>
      </c>
      <c r="K15" s="7">
        <v>498</v>
      </c>
      <c r="L15" s="7">
        <v>500</v>
      </c>
      <c r="M15" s="7">
        <v>502.5</v>
      </c>
      <c r="N15" s="7">
        <v>520</v>
      </c>
      <c r="O15" s="7">
        <v>565</v>
      </c>
      <c r="P15" s="7">
        <v>575</v>
      </c>
      <c r="Q15" s="7">
        <v>580</v>
      </c>
      <c r="R15" s="7">
        <v>585</v>
      </c>
      <c r="S15" s="7">
        <v>595</v>
      </c>
      <c r="T15" s="7">
        <v>505</v>
      </c>
      <c r="U15" s="7">
        <v>494</v>
      </c>
      <c r="V15" s="7">
        <f t="array" ref="V15:AI15">TRANSPOSE(TAMU!E4:E17)</f>
        <v>48720000</v>
      </c>
      <c r="W15" s="7">
        <v>37470000</v>
      </c>
      <c r="X15" s="7">
        <v>51864000</v>
      </c>
      <c r="Y15" s="7">
        <v>51294000</v>
      </c>
      <c r="Z15" s="7">
        <v>69916000</v>
      </c>
      <c r="AA15" s="7">
        <v>705950000</v>
      </c>
      <c r="AB15" s="7">
        <v>61475800</v>
      </c>
      <c r="AC15" s="7">
        <v>74824800</v>
      </c>
      <c r="AD15" s="7">
        <v>63759100</v>
      </c>
      <c r="AE15" s="7">
        <v>91939500</v>
      </c>
      <c r="AF15" s="7">
        <v>55412200</v>
      </c>
      <c r="AG15" s="7">
        <v>53830800</v>
      </c>
      <c r="AH15" s="7">
        <v>6703100</v>
      </c>
      <c r="AI15" s="7">
        <v>13266300</v>
      </c>
      <c r="AK15" s="66">
        <v>6</v>
      </c>
      <c r="AL15" s="64" t="s">
        <v>9</v>
      </c>
      <c r="AM15" s="67">
        <f>F15</f>
        <v>18525000000000</v>
      </c>
      <c r="AN15" s="68">
        <f>I15/H15-1-(I16/H16-1)</f>
        <v>-2.6614391368831036E-3</v>
      </c>
      <c r="AO15" s="68">
        <f t="shared" ref="AO15:AX15" si="11">J15/I15-1-(J16/I16-1)</f>
        <v>-1.1077655054354762E-2</v>
      </c>
      <c r="AP15" s="68">
        <f t="shared" si="11"/>
        <v>2.5742774489487807E-3</v>
      </c>
      <c r="AQ15" s="68">
        <f t="shared" si="11"/>
        <v>7.2141659067690433E-3</v>
      </c>
      <c r="AR15" s="68">
        <f t="shared" si="11"/>
        <v>9.2706775669210151E-3</v>
      </c>
      <c r="AS15" s="68">
        <f t="shared" si="11"/>
        <v>2.974037191323764E-2</v>
      </c>
      <c r="AT15" s="68">
        <f t="shared" si="11"/>
        <v>8.8113675669307945E-2</v>
      </c>
      <c r="AU15" s="68">
        <f t="shared" si="11"/>
        <v>1.1008477830737773E-2</v>
      </c>
      <c r="AV15" s="68">
        <f t="shared" si="11"/>
        <v>7.7639324769116502E-3</v>
      </c>
      <c r="AW15" s="68">
        <f t="shared" si="11"/>
        <v>5.30879926003891E-3</v>
      </c>
      <c r="AX15" s="68">
        <f t="shared" si="11"/>
        <v>1.6277368848867768E-2</v>
      </c>
      <c r="AY15" s="68">
        <f t="shared" si="3"/>
        <v>-2.4347323373479446E-2</v>
      </c>
      <c r="AZ15" s="69">
        <f>W15/W16</f>
        <v>9.9919999999999991E-3</v>
      </c>
      <c r="BA15" s="69">
        <f t="shared" ref="BA15:BK15" si="12">X15/X16</f>
        <v>1.38304E-2</v>
      </c>
      <c r="BB15" s="69">
        <f t="shared" si="12"/>
        <v>1.36784E-2</v>
      </c>
      <c r="BC15" s="69">
        <f t="shared" si="12"/>
        <v>1.8644266666666666E-2</v>
      </c>
      <c r="BD15" s="69">
        <f t="shared" si="12"/>
        <v>0.18825333333333333</v>
      </c>
      <c r="BE15" s="69">
        <f t="shared" si="12"/>
        <v>1.6393546666666667E-3</v>
      </c>
      <c r="BF15" s="69">
        <f t="shared" si="12"/>
        <v>1.9953280000000002E-3</v>
      </c>
      <c r="BG15" s="69">
        <f t="shared" si="12"/>
        <v>1.7002426666666666E-3</v>
      </c>
      <c r="BH15" s="69">
        <f t="shared" si="12"/>
        <v>2.4517200000000001E-3</v>
      </c>
      <c r="BI15" s="69">
        <f t="shared" si="12"/>
        <v>1.4776586666666667E-3</v>
      </c>
      <c r="BJ15" s="69">
        <f t="shared" si="12"/>
        <v>1.435488E-3</v>
      </c>
      <c r="BK15" s="69">
        <f t="shared" si="12"/>
        <v>1.7874933333333334E-4</v>
      </c>
    </row>
    <row r="16" spans="1:63" ht="15.75" x14ac:dyDescent="0.25">
      <c r="A16" s="61"/>
      <c r="B16" s="63"/>
      <c r="C16" s="64" t="s">
        <v>135</v>
      </c>
      <c r="D16" s="65"/>
      <c r="E16" s="8"/>
      <c r="F16" s="9"/>
      <c r="G16" s="10"/>
      <c r="H16" s="10">
        <f t="array" ref="H16:U16">TRANSPOSE(TAMU!D4:D17)</f>
        <v>6190.5249020000001</v>
      </c>
      <c r="I16" s="7">
        <v>6257.330078</v>
      </c>
      <c r="J16" s="7">
        <v>6339.2622069999998</v>
      </c>
      <c r="K16" s="7">
        <v>6335.6982420000004</v>
      </c>
      <c r="L16" s="7">
        <v>6315.4360349999997</v>
      </c>
      <c r="M16" s="7">
        <v>6288.4648440000001</v>
      </c>
      <c r="N16" s="7">
        <v>6320.4448240000002</v>
      </c>
      <c r="O16" s="7">
        <v>6310.4887699999999</v>
      </c>
      <c r="P16" s="7">
        <v>6352.7099609999996</v>
      </c>
      <c r="Q16" s="7">
        <v>6358.6289059999999</v>
      </c>
      <c r="R16" s="7">
        <v>6379.6879879999997</v>
      </c>
      <c r="S16" s="7">
        <v>6384.8979490000002</v>
      </c>
      <c r="T16" s="7">
        <v>6384.9868159999996</v>
      </c>
      <c r="U16" s="7">
        <v>6401.3652339999999</v>
      </c>
      <c r="V16" s="7">
        <f t="array" ref="V16:AI16">TRANSPOSE(TAMU!F4:F17)</f>
        <v>3750000000</v>
      </c>
      <c r="W16" s="7">
        <v>3750000000</v>
      </c>
      <c r="X16" s="7">
        <v>3750000000</v>
      </c>
      <c r="Y16" s="7">
        <v>3750000000</v>
      </c>
      <c r="Z16" s="7">
        <v>3750000000</v>
      </c>
      <c r="AA16" s="7">
        <v>3750000000</v>
      </c>
      <c r="AB16" s="7">
        <v>37500000000</v>
      </c>
      <c r="AC16" s="7">
        <v>37500000000</v>
      </c>
      <c r="AD16" s="7">
        <v>37500000000</v>
      </c>
      <c r="AE16" s="7">
        <v>37500000000</v>
      </c>
      <c r="AF16" s="7">
        <v>37500000000</v>
      </c>
      <c r="AG16" s="7">
        <v>37500000000</v>
      </c>
      <c r="AH16" s="7">
        <v>37500000000</v>
      </c>
      <c r="AI16" s="7">
        <v>37500000000</v>
      </c>
      <c r="AK16" s="66"/>
      <c r="AL16" s="64"/>
      <c r="AM16" s="67"/>
      <c r="AN16" s="70">
        <f>AVERAGE(AN15:AR15)</f>
        <v>1.0640053462801947E-3</v>
      </c>
      <c r="AO16" s="71"/>
      <c r="AP16" s="71"/>
      <c r="AQ16" s="71"/>
      <c r="AR16" s="72"/>
      <c r="AS16" s="70">
        <f>AVERAGEA(AS15:AY15)</f>
        <v>1.9123614660803177E-2</v>
      </c>
      <c r="AT16" s="71"/>
      <c r="AU16" s="71"/>
      <c r="AV16" s="71"/>
      <c r="AW16" s="71"/>
      <c r="AX16" s="71"/>
      <c r="AY16" s="72"/>
      <c r="AZ16" s="69"/>
      <c r="BA16" s="69"/>
      <c r="BB16" s="69">
        <f>AVERAGE(AZ15:BD15)</f>
        <v>4.8879679999999995E-2</v>
      </c>
      <c r="BC16" s="69"/>
      <c r="BD16" s="69"/>
      <c r="BE16" s="69"/>
      <c r="BF16" s="69"/>
      <c r="BG16" s="69"/>
      <c r="BH16" s="69">
        <f>AVERAGE(BE15:BK15)</f>
        <v>1.5540773333333337E-3</v>
      </c>
      <c r="BI16" s="69"/>
      <c r="BJ16" s="69"/>
      <c r="BK16" s="69"/>
    </row>
    <row r="17" spans="1:63" ht="15.75" x14ac:dyDescent="0.25">
      <c r="A17" s="61">
        <v>7</v>
      </c>
      <c r="B17" s="63" t="s">
        <v>98</v>
      </c>
      <c r="C17" s="64" t="s">
        <v>10</v>
      </c>
      <c r="D17" s="65">
        <v>43650</v>
      </c>
      <c r="E17" s="8" t="s">
        <v>48</v>
      </c>
      <c r="F17" s="9">
        <f>G17*U17</f>
        <v>2306425296000</v>
      </c>
      <c r="G17" s="10">
        <v>5314344000</v>
      </c>
      <c r="H17" s="10">
        <f t="array" ref="H17:U17">TRANSPOSE(PTSN!C4:C17)</f>
        <v>446.66665599999999</v>
      </c>
      <c r="I17" s="7">
        <v>458.33334400000001</v>
      </c>
      <c r="J17" s="7">
        <v>443.33334400000001</v>
      </c>
      <c r="K17" s="7">
        <v>465</v>
      </c>
      <c r="L17" s="7">
        <v>465</v>
      </c>
      <c r="M17" s="7">
        <v>500</v>
      </c>
      <c r="N17" s="7">
        <v>625</v>
      </c>
      <c r="O17" s="7">
        <v>580</v>
      </c>
      <c r="P17" s="7">
        <v>580</v>
      </c>
      <c r="Q17" s="7">
        <v>560</v>
      </c>
      <c r="R17" s="7">
        <v>570</v>
      </c>
      <c r="S17" s="7">
        <v>570</v>
      </c>
      <c r="T17" s="7">
        <v>460</v>
      </c>
      <c r="U17" s="7">
        <v>434</v>
      </c>
      <c r="V17" s="7">
        <f t="array" ref="V17:AI17">TRANSPOSE(PTSN!E4:E17)</f>
        <v>4940700</v>
      </c>
      <c r="W17" s="7">
        <v>5638500</v>
      </c>
      <c r="X17" s="7">
        <v>9346500</v>
      </c>
      <c r="Y17" s="7">
        <v>6331200</v>
      </c>
      <c r="Z17" s="7">
        <v>2660400</v>
      </c>
      <c r="AA17" s="7">
        <v>45923400</v>
      </c>
      <c r="AB17" s="7">
        <v>77041100</v>
      </c>
      <c r="AC17" s="7">
        <v>38826600</v>
      </c>
      <c r="AD17" s="7">
        <v>19661100</v>
      </c>
      <c r="AE17" s="7">
        <v>9011900</v>
      </c>
      <c r="AF17" s="7">
        <v>8690900</v>
      </c>
      <c r="AG17" s="7">
        <v>14697800</v>
      </c>
      <c r="AH17" s="7">
        <v>2033600</v>
      </c>
      <c r="AI17" s="7">
        <v>3184600</v>
      </c>
      <c r="AK17" s="66">
        <v>7</v>
      </c>
      <c r="AL17" s="64" t="s">
        <v>10</v>
      </c>
      <c r="AM17" s="67">
        <f>F17</f>
        <v>2306425296000</v>
      </c>
      <c r="AN17" s="68">
        <f>I17/H17-1-(I18/H18-1)</f>
        <v>1.9428814156506657E-2</v>
      </c>
      <c r="AO17" s="68">
        <f t="shared" ref="AO17:AX17" si="13">J17/I17-1-(J18/I18-1)</f>
        <v>-3.3658991662621207E-2</v>
      </c>
      <c r="AP17" s="68">
        <f t="shared" si="13"/>
        <v>4.556026481997244E-2</v>
      </c>
      <c r="AQ17" s="68">
        <f t="shared" si="13"/>
        <v>-8.1664824514926515E-4</v>
      </c>
      <c r="AR17" s="68">
        <f t="shared" si="13"/>
        <v>7.8757655894900358E-2</v>
      </c>
      <c r="AS17" s="68">
        <f t="shared" si="13"/>
        <v>0.24790263717486538</v>
      </c>
      <c r="AT17" s="68">
        <f t="shared" si="13"/>
        <v>-7.1609510827256528E-2</v>
      </c>
      <c r="AU17" s="68">
        <f t="shared" si="13"/>
        <v>3.3968747085396656E-3</v>
      </c>
      <c r="AV17" s="68">
        <f t="shared" si="13"/>
        <v>-4.0228521713674747E-2</v>
      </c>
      <c r="AW17" s="68">
        <f t="shared" si="13"/>
        <v>1.4357028327402821E-2</v>
      </c>
      <c r="AX17" s="68">
        <f t="shared" si="13"/>
        <v>-9.9565255300504418E-4</v>
      </c>
      <c r="AY17" s="68">
        <f t="shared" si="3"/>
        <v>-3.0579723851025475E-2</v>
      </c>
      <c r="AZ17" s="69">
        <f>W17/W18</f>
        <v>3.1829892833433438E-3</v>
      </c>
      <c r="BA17" s="69">
        <f t="shared" ref="BA17:BK17" si="14">X17/X18</f>
        <v>5.2761921320862932E-3</v>
      </c>
      <c r="BB17" s="69">
        <f t="shared" si="14"/>
        <v>3.5740253171416829E-3</v>
      </c>
      <c r="BC17" s="69">
        <f t="shared" si="14"/>
        <v>1.501822238078679E-3</v>
      </c>
      <c r="BD17" s="69">
        <f t="shared" si="14"/>
        <v>2.5924215669892652E-2</v>
      </c>
      <c r="BE17" s="69">
        <f t="shared" si="14"/>
        <v>1.4496822185391086E-2</v>
      </c>
      <c r="BF17" s="69">
        <f t="shared" si="14"/>
        <v>7.3060005148330633E-3</v>
      </c>
      <c r="BG17" s="69">
        <f t="shared" si="14"/>
        <v>3.6996287782650127E-3</v>
      </c>
      <c r="BH17" s="69">
        <f t="shared" si="14"/>
        <v>1.6957690356514368E-3</v>
      </c>
      <c r="BI17" s="69">
        <f t="shared" si="14"/>
        <v>1.6353664723247122E-3</v>
      </c>
      <c r="BJ17" s="69">
        <f t="shared" si="14"/>
        <v>2.765684720447152E-3</v>
      </c>
      <c r="BK17" s="69">
        <f t="shared" si="14"/>
        <v>3.8266246972345032E-4</v>
      </c>
    </row>
    <row r="18" spans="1:63" ht="15.75" x14ac:dyDescent="0.25">
      <c r="A18" s="61"/>
      <c r="B18" s="63"/>
      <c r="C18" s="64" t="s">
        <v>135</v>
      </c>
      <c r="D18" s="65"/>
      <c r="E18" s="8"/>
      <c r="F18" s="9"/>
      <c r="G18" s="10"/>
      <c r="H18" s="10">
        <f t="array" ref="H18:U18">TRANSPOSE(PTSN!D4:D17)</f>
        <v>6310.4887699999999</v>
      </c>
      <c r="I18" s="7">
        <v>6352.7099609999996</v>
      </c>
      <c r="J18" s="7">
        <v>6358.6289059999999</v>
      </c>
      <c r="K18" s="7">
        <v>6379.6879879999997</v>
      </c>
      <c r="L18" s="7">
        <v>6384.8979490000002</v>
      </c>
      <c r="M18" s="7">
        <v>6362.6220700000003</v>
      </c>
      <c r="N18" s="7">
        <v>6375.966797</v>
      </c>
      <c r="O18" s="7">
        <v>6373.4770509999998</v>
      </c>
      <c r="P18" s="7">
        <v>6351.8271480000003</v>
      </c>
      <c r="Q18" s="7">
        <v>6388.3232420000004</v>
      </c>
      <c r="R18" s="7">
        <v>6410.6831050000001</v>
      </c>
      <c r="S18" s="7">
        <v>6417.0659180000002</v>
      </c>
      <c r="T18" s="7">
        <v>6340.1801759999998</v>
      </c>
      <c r="U18" s="7">
        <v>6175.703125</v>
      </c>
      <c r="V18" s="7">
        <f t="array" ref="V18:AI18">TRANSPOSE(PTSN!F4:F17)</f>
        <v>1771448000</v>
      </c>
      <c r="W18" s="7">
        <v>1771448000</v>
      </c>
      <c r="X18" s="7">
        <v>1771448000</v>
      </c>
      <c r="Y18" s="7">
        <v>1771448000</v>
      </c>
      <c r="Z18" s="7">
        <v>1771448000</v>
      </c>
      <c r="AA18" s="7">
        <v>1771448000</v>
      </c>
      <c r="AB18" s="7">
        <v>5314344000</v>
      </c>
      <c r="AC18" s="7">
        <v>5314344000</v>
      </c>
      <c r="AD18" s="7">
        <v>5314344000</v>
      </c>
      <c r="AE18" s="7">
        <v>5314344000</v>
      </c>
      <c r="AF18" s="7">
        <v>5314344000</v>
      </c>
      <c r="AG18" s="7">
        <v>5314344000</v>
      </c>
      <c r="AH18" s="7">
        <v>5314344000</v>
      </c>
      <c r="AI18" s="7">
        <v>5314344000</v>
      </c>
      <c r="AK18" s="66"/>
      <c r="AL18" s="64"/>
      <c r="AM18" s="67"/>
      <c r="AN18" s="70">
        <f>AVERAGE(AN17:AR17)</f>
        <v>2.1854218992721795E-2</v>
      </c>
      <c r="AO18" s="71"/>
      <c r="AP18" s="71"/>
      <c r="AQ18" s="71"/>
      <c r="AR18" s="72"/>
      <c r="AS18" s="70">
        <f>AVERAGEA(AS17:AY17)</f>
        <v>1.746330446654944E-2</v>
      </c>
      <c r="AT18" s="71"/>
      <c r="AU18" s="71"/>
      <c r="AV18" s="71"/>
      <c r="AW18" s="71"/>
      <c r="AX18" s="71"/>
      <c r="AY18" s="72"/>
      <c r="AZ18" s="69"/>
      <c r="BA18" s="69"/>
      <c r="BB18" s="69">
        <f>AVERAGE(AZ17:BD17)</f>
        <v>7.8918489281085309E-3</v>
      </c>
      <c r="BC18" s="69"/>
      <c r="BD18" s="69"/>
      <c r="BE18" s="69"/>
      <c r="BF18" s="69"/>
      <c r="BG18" s="69"/>
      <c r="BH18" s="69">
        <f>AVERAGE(BE17:BK17)</f>
        <v>4.5688477395194171E-3</v>
      </c>
      <c r="BI18" s="69"/>
      <c r="BJ18" s="69"/>
      <c r="BK18" s="69"/>
    </row>
    <row r="19" spans="1:63" ht="15.75" x14ac:dyDescent="0.25">
      <c r="A19" s="61">
        <v>8</v>
      </c>
      <c r="B19" s="63" t="s">
        <v>99</v>
      </c>
      <c r="C19" s="64" t="s">
        <v>11</v>
      </c>
      <c r="D19" s="65">
        <v>43664</v>
      </c>
      <c r="E19" s="8" t="s">
        <v>45</v>
      </c>
      <c r="F19" s="9">
        <f>G19*U19</f>
        <v>810131300000</v>
      </c>
      <c r="G19" s="10">
        <v>5705150000</v>
      </c>
      <c r="H19" s="10">
        <f t="array" ref="H19:U19">TRANSPOSE(TMAS!C4:C17)</f>
        <v>164</v>
      </c>
      <c r="I19" s="7">
        <v>166</v>
      </c>
      <c r="J19" s="7">
        <v>167</v>
      </c>
      <c r="K19" s="7">
        <v>175</v>
      </c>
      <c r="L19" s="7">
        <v>201</v>
      </c>
      <c r="M19" s="7">
        <v>210</v>
      </c>
      <c r="N19" s="7">
        <v>174</v>
      </c>
      <c r="O19" s="7">
        <v>165</v>
      </c>
      <c r="P19" s="7">
        <v>173</v>
      </c>
      <c r="Q19" s="7">
        <v>166</v>
      </c>
      <c r="R19" s="7">
        <v>163</v>
      </c>
      <c r="S19" s="7">
        <v>169</v>
      </c>
      <c r="T19" s="7">
        <v>140</v>
      </c>
      <c r="U19" s="7">
        <v>142</v>
      </c>
      <c r="V19" s="7">
        <f t="array" ref="V19:AI19">TRANSPOSE(TMAS!E4:E17)</f>
        <v>377500</v>
      </c>
      <c r="W19" s="7">
        <v>492500</v>
      </c>
      <c r="X19" s="7">
        <v>339000</v>
      </c>
      <c r="Y19" s="7">
        <v>16222500</v>
      </c>
      <c r="Z19" s="7">
        <v>25681000</v>
      </c>
      <c r="AA19" s="7">
        <v>37951500</v>
      </c>
      <c r="AB19" s="7">
        <v>37250700</v>
      </c>
      <c r="AC19" s="7">
        <v>7335800</v>
      </c>
      <c r="AD19" s="7">
        <v>12695600</v>
      </c>
      <c r="AE19" s="7">
        <v>14627800</v>
      </c>
      <c r="AF19" s="7">
        <v>2895000</v>
      </c>
      <c r="AG19" s="7">
        <v>14738000</v>
      </c>
      <c r="AH19" s="7">
        <v>2322600</v>
      </c>
      <c r="AI19" s="7">
        <v>5089700</v>
      </c>
      <c r="AK19" s="66">
        <v>8</v>
      </c>
      <c r="AL19" s="64" t="s">
        <v>11</v>
      </c>
      <c r="AM19" s="67">
        <f>F19</f>
        <v>810131300000</v>
      </c>
      <c r="AN19" s="68">
        <f>I19/H19-1-(I20/H20-1)</f>
        <v>1.1199469398214479E-2</v>
      </c>
      <c r="AO19" s="68">
        <f t="shared" ref="AO19:AX19" si="15">J19/I19-1-(J20/I20-1)</f>
        <v>1.2837288513951384E-2</v>
      </c>
      <c r="AP19" s="68">
        <f t="shared" si="15"/>
        <v>4.0861003073589419E-2</v>
      </c>
      <c r="AQ19" s="68">
        <f t="shared" si="15"/>
        <v>0.15111948217744087</v>
      </c>
      <c r="AR19" s="68">
        <f t="shared" si="15"/>
        <v>4.5911878919390081E-2</v>
      </c>
      <c r="AS19" s="68">
        <f t="shared" si="15"/>
        <v>-0.17278675582318803</v>
      </c>
      <c r="AT19" s="68">
        <f t="shared" si="15"/>
        <v>-6.0039407924469046E-2</v>
      </c>
      <c r="AU19" s="68">
        <f t="shared" si="15"/>
        <v>5.2045918552829695E-2</v>
      </c>
      <c r="AV19" s="68">
        <f t="shared" si="15"/>
        <v>-3.5840278163518535E-2</v>
      </c>
      <c r="AW19" s="68">
        <f t="shared" si="15"/>
        <v>-1.513290731572603E-2</v>
      </c>
      <c r="AX19" s="68">
        <f t="shared" si="15"/>
        <v>3.4244670795262611E-2</v>
      </c>
      <c r="AY19" s="68">
        <f t="shared" si="3"/>
        <v>1.2685878850627219E-2</v>
      </c>
      <c r="AZ19" s="69">
        <f>W19/W20</f>
        <v>4.3162756456885447E-4</v>
      </c>
      <c r="BA19" s="69">
        <f t="shared" ref="BA19:BK19" si="16">X19/X20</f>
        <v>2.9709998860678508E-4</v>
      </c>
      <c r="BB19" s="69">
        <f t="shared" si="16"/>
        <v>1.4217417596382216E-2</v>
      </c>
      <c r="BC19" s="69">
        <f t="shared" si="16"/>
        <v>2.2506857838970055E-2</v>
      </c>
      <c r="BD19" s="69">
        <f t="shared" si="16"/>
        <v>3.3260738105045443E-2</v>
      </c>
      <c r="BE19" s="69">
        <f t="shared" si="16"/>
        <v>6.529311236339097E-3</v>
      </c>
      <c r="BF19" s="69">
        <f t="shared" si="16"/>
        <v>1.2858207058534833E-3</v>
      </c>
      <c r="BG19" s="69">
        <f t="shared" si="16"/>
        <v>2.2252876786762838E-3</v>
      </c>
      <c r="BH19" s="69">
        <f t="shared" si="16"/>
        <v>2.5639641376650922E-3</v>
      </c>
      <c r="BI19" s="69">
        <f t="shared" si="16"/>
        <v>5.0743626372663298E-4</v>
      </c>
      <c r="BJ19" s="69">
        <f t="shared" si="16"/>
        <v>2.5832800189302648E-3</v>
      </c>
      <c r="BK19" s="69">
        <f t="shared" si="16"/>
        <v>4.071058604944655E-4</v>
      </c>
    </row>
    <row r="20" spans="1:63" ht="15.75" x14ac:dyDescent="0.25">
      <c r="A20" s="61"/>
      <c r="B20" s="63"/>
      <c r="C20" s="64" t="s">
        <v>135</v>
      </c>
      <c r="D20" s="65"/>
      <c r="E20" s="8"/>
      <c r="F20" s="9"/>
      <c r="G20" s="10"/>
      <c r="H20" s="10">
        <f t="array" ref="H20:U20">TRANSPOSE(TMAS!D4:D17)</f>
        <v>6410.6831050000001</v>
      </c>
      <c r="I20" s="7">
        <v>6417.0659180000002</v>
      </c>
      <c r="J20" s="7">
        <v>6373.3452150000003</v>
      </c>
      <c r="K20" s="7">
        <v>6418.2338870000003</v>
      </c>
      <c r="L20" s="7">
        <v>6401.8798829999996</v>
      </c>
      <c r="M20" s="7">
        <v>6394.6088870000003</v>
      </c>
      <c r="N20" s="7">
        <v>6403.2939450000003</v>
      </c>
      <c r="O20" s="7">
        <v>6456.5390630000002</v>
      </c>
      <c r="P20" s="7">
        <v>6433.546875</v>
      </c>
      <c r="Q20" s="7">
        <v>6403.8100590000004</v>
      </c>
      <c r="R20" s="7">
        <v>6384.9868159999996</v>
      </c>
      <c r="S20" s="7">
        <v>6401.3652339999999</v>
      </c>
      <c r="T20" s="7">
        <v>6286.6572269999997</v>
      </c>
      <c r="U20" s="7">
        <v>6296.7148440000001</v>
      </c>
      <c r="V20" s="7">
        <f t="array" ref="V20:AI20">TRANSPOSE(TMAS!F4:F17)</f>
        <v>1141030000</v>
      </c>
      <c r="W20" s="7">
        <v>1141030000</v>
      </c>
      <c r="X20" s="7">
        <v>1141030000</v>
      </c>
      <c r="Y20" s="7">
        <v>1141030000</v>
      </c>
      <c r="Z20" s="7">
        <v>1141030000</v>
      </c>
      <c r="AA20" s="7">
        <v>1141030000</v>
      </c>
      <c r="AB20" s="7">
        <v>5705150000</v>
      </c>
      <c r="AC20" s="7">
        <v>5705150000</v>
      </c>
      <c r="AD20" s="7">
        <v>5705150000</v>
      </c>
      <c r="AE20" s="7">
        <v>5705150000</v>
      </c>
      <c r="AF20" s="7">
        <v>5705150000</v>
      </c>
      <c r="AG20" s="7">
        <v>5705150000</v>
      </c>
      <c r="AH20" s="7">
        <v>5705150000</v>
      </c>
      <c r="AI20" s="7">
        <v>5705150000</v>
      </c>
      <c r="AK20" s="66"/>
      <c r="AL20" s="64"/>
      <c r="AM20" s="67"/>
      <c r="AN20" s="70">
        <f>AVERAGE(AN19:AR19)</f>
        <v>5.2385824416517249E-2</v>
      </c>
      <c r="AO20" s="71"/>
      <c r="AP20" s="71"/>
      <c r="AQ20" s="71"/>
      <c r="AR20" s="72"/>
      <c r="AS20" s="70">
        <f>AVERAGEA(AS19:AY19)</f>
        <v>-2.640326871831173E-2</v>
      </c>
      <c r="AT20" s="71"/>
      <c r="AU20" s="71"/>
      <c r="AV20" s="71"/>
      <c r="AW20" s="71"/>
      <c r="AX20" s="71"/>
      <c r="AY20" s="72"/>
      <c r="AZ20" s="69"/>
      <c r="BA20" s="69"/>
      <c r="BB20" s="69">
        <f>AVERAGE(AZ19:BD19)</f>
        <v>1.4142748218714671E-2</v>
      </c>
      <c r="BC20" s="69"/>
      <c r="BD20" s="69"/>
      <c r="BE20" s="69"/>
      <c r="BF20" s="69"/>
      <c r="BG20" s="69"/>
      <c r="BH20" s="69">
        <f>AVERAGE(BE19:BK19)</f>
        <v>2.3003151288121886E-3</v>
      </c>
      <c r="BI20" s="69"/>
      <c r="BJ20" s="69"/>
      <c r="BK20" s="69"/>
    </row>
    <row r="21" spans="1:63" ht="15.75" x14ac:dyDescent="0.25">
      <c r="A21" s="61">
        <v>9</v>
      </c>
      <c r="B21" s="63" t="s">
        <v>100</v>
      </c>
      <c r="C21" s="64" t="s">
        <v>12</v>
      </c>
      <c r="D21" s="65">
        <v>43693</v>
      </c>
      <c r="E21" s="8" t="s">
        <v>44</v>
      </c>
      <c r="F21" s="9">
        <f>G21*U21</f>
        <v>1463428800000</v>
      </c>
      <c r="G21" s="10">
        <v>2032540000</v>
      </c>
      <c r="H21" s="10">
        <f t="array" ref="H21:U21">TRANSPOSE(JSKY!C4:C17)</f>
        <v>630</v>
      </c>
      <c r="I21" s="7">
        <v>610</v>
      </c>
      <c r="J21" s="7">
        <v>642.5</v>
      </c>
      <c r="K21" s="7">
        <v>660</v>
      </c>
      <c r="L21" s="7">
        <v>645</v>
      </c>
      <c r="M21" s="7">
        <v>640</v>
      </c>
      <c r="N21" s="7">
        <v>615</v>
      </c>
      <c r="O21" s="7">
        <v>595</v>
      </c>
      <c r="P21" s="7">
        <v>585</v>
      </c>
      <c r="Q21" s="7">
        <v>560</v>
      </c>
      <c r="R21" s="7">
        <v>560</v>
      </c>
      <c r="S21" s="7">
        <v>560</v>
      </c>
      <c r="T21" s="7">
        <v>680</v>
      </c>
      <c r="U21" s="7">
        <v>720</v>
      </c>
      <c r="V21" s="7">
        <f t="array" ref="V21:AI21">TRANSPOSE(JSKY!E4:E17)</f>
        <v>22405200</v>
      </c>
      <c r="W21" s="7">
        <v>20949800</v>
      </c>
      <c r="X21" s="7">
        <v>22536200</v>
      </c>
      <c r="Y21" s="7">
        <v>20912600</v>
      </c>
      <c r="Z21" s="7">
        <v>21705200</v>
      </c>
      <c r="AA21" s="7">
        <v>42639600</v>
      </c>
      <c r="AB21" s="7">
        <v>21547100</v>
      </c>
      <c r="AC21" s="7">
        <v>21710400</v>
      </c>
      <c r="AD21" s="7">
        <v>24055700</v>
      </c>
      <c r="AE21" s="7">
        <v>23213100</v>
      </c>
      <c r="AF21" s="7">
        <v>23798800</v>
      </c>
      <c r="AG21" s="7">
        <v>23220700</v>
      </c>
      <c r="AH21" s="7">
        <v>49507400</v>
      </c>
      <c r="AI21" s="7">
        <v>49061700</v>
      </c>
      <c r="AK21" s="66">
        <v>9</v>
      </c>
      <c r="AL21" s="64" t="s">
        <v>12</v>
      </c>
      <c r="AM21" s="67">
        <f>F21</f>
        <v>1463428800000</v>
      </c>
      <c r="AN21" s="68">
        <f>I21/H21-1-(I22/H22-1)</f>
        <v>-3.2935088211507479E-2</v>
      </c>
      <c r="AO21" s="68">
        <f t="shared" ref="AO21:AX21" si="17">J21/I21-1-(J22/I22-1)</f>
        <v>5.8298739332705574E-2</v>
      </c>
      <c r="AP21" s="68">
        <f t="shared" si="17"/>
        <v>3.3578078390528288E-2</v>
      </c>
      <c r="AQ21" s="68">
        <f t="shared" si="17"/>
        <v>-3.1803652164237084E-2</v>
      </c>
      <c r="AR21" s="68">
        <f t="shared" si="17"/>
        <v>-6.1964087107833077E-3</v>
      </c>
      <c r="AS21" s="68">
        <f t="shared" si="17"/>
        <v>-4.3708267439398707E-2</v>
      </c>
      <c r="AT21" s="68">
        <f t="shared" si="17"/>
        <v>-3.4120160638339003E-2</v>
      </c>
      <c r="AU21" s="68">
        <f t="shared" si="17"/>
        <v>-1.6651554315692763E-2</v>
      </c>
      <c r="AV21" s="68">
        <f t="shared" si="17"/>
        <v>-3.5941399574179855E-2</v>
      </c>
      <c r="AW21" s="68">
        <f t="shared" si="17"/>
        <v>2.1944271328264708E-3</v>
      </c>
      <c r="AX21" s="68">
        <f t="shared" si="17"/>
        <v>-2.620838049052665E-3</v>
      </c>
      <c r="AY21" s="68">
        <f t="shared" si="3"/>
        <v>7.7041458117412143E-2</v>
      </c>
      <c r="AZ21" s="69">
        <f>W21/W22</f>
        <v>2.0614403652572642E-2</v>
      </c>
      <c r="BA21" s="69">
        <f t="shared" ref="BA21:BK21" si="18">X21/X22</f>
        <v>2.2175406142068546E-2</v>
      </c>
      <c r="BB21" s="69">
        <f t="shared" si="18"/>
        <v>2.0577799206903676E-2</v>
      </c>
      <c r="BC21" s="69">
        <f t="shared" si="18"/>
        <v>2.1357710057366645E-2</v>
      </c>
      <c r="BD21" s="69">
        <f t="shared" si="18"/>
        <v>4.1956960256624716E-2</v>
      </c>
      <c r="BE21" s="69">
        <f t="shared" si="18"/>
        <v>1.0601070581636769E-2</v>
      </c>
      <c r="BF21" s="69">
        <f t="shared" si="18"/>
        <v>1.068141340391825E-2</v>
      </c>
      <c r="BG21" s="69">
        <f t="shared" si="18"/>
        <v>1.1835289834394403E-2</v>
      </c>
      <c r="BH21" s="69">
        <f t="shared" si="18"/>
        <v>1.1420734647288613E-2</v>
      </c>
      <c r="BI21" s="69">
        <f t="shared" si="18"/>
        <v>1.1708896257884224E-2</v>
      </c>
      <c r="BJ21" s="69">
        <f t="shared" si="18"/>
        <v>1.1424473811093509E-2</v>
      </c>
      <c r="BK21" s="69">
        <f t="shared" si="18"/>
        <v>2.4357405020319405E-2</v>
      </c>
    </row>
    <row r="22" spans="1:63" ht="15.75" x14ac:dyDescent="0.25">
      <c r="A22" s="61"/>
      <c r="B22" s="63"/>
      <c r="C22" s="64" t="s">
        <v>135</v>
      </c>
      <c r="D22" s="65"/>
      <c r="E22" s="8"/>
      <c r="F22" s="9"/>
      <c r="G22" s="10"/>
      <c r="H22" s="10">
        <f t="array" ref="H22:U22">TRANSPOSE(JSKY!D4:D17)</f>
        <v>6274.6708980000003</v>
      </c>
      <c r="I22" s="7">
        <v>6282.1318359999996</v>
      </c>
      <c r="J22" s="7">
        <v>6250.5952150000003</v>
      </c>
      <c r="K22" s="7">
        <v>6210.9619140000004</v>
      </c>
      <c r="L22" s="7">
        <v>6267.3349609999996</v>
      </c>
      <c r="M22" s="7">
        <v>6257.5859380000002</v>
      </c>
      <c r="N22" s="7">
        <v>6286.6572269999997</v>
      </c>
      <c r="O22" s="7">
        <v>6296.7148440000001</v>
      </c>
      <c r="P22" s="7">
        <v>6295.7377930000002</v>
      </c>
      <c r="Q22" s="7">
        <v>6252.966797</v>
      </c>
      <c r="R22" s="7">
        <v>6239.2451170000004</v>
      </c>
      <c r="S22" s="7">
        <v>6255.5971680000002</v>
      </c>
      <c r="T22" s="7">
        <v>6334.8427730000003</v>
      </c>
      <c r="U22" s="7">
        <v>6219.4350590000004</v>
      </c>
      <c r="V22" s="7">
        <f t="array" ref="V22:AI22">TRANSPOSE(JSKY!F4:F17)</f>
        <v>1016270000</v>
      </c>
      <c r="W22" s="7">
        <v>1016270000</v>
      </c>
      <c r="X22" s="7">
        <v>1016270000</v>
      </c>
      <c r="Y22" s="7">
        <v>1016270000</v>
      </c>
      <c r="Z22" s="7">
        <v>1016270000</v>
      </c>
      <c r="AA22" s="7">
        <v>1016270000</v>
      </c>
      <c r="AB22" s="7">
        <v>2032540000</v>
      </c>
      <c r="AC22" s="7">
        <v>2032540000</v>
      </c>
      <c r="AD22" s="7">
        <v>2032540000</v>
      </c>
      <c r="AE22" s="7">
        <v>2032540000</v>
      </c>
      <c r="AF22" s="7">
        <v>2032540000</v>
      </c>
      <c r="AG22" s="7">
        <v>2032540000</v>
      </c>
      <c r="AH22" s="7">
        <v>2032540000</v>
      </c>
      <c r="AI22" s="7">
        <v>2032540000</v>
      </c>
      <c r="AK22" s="66"/>
      <c r="AL22" s="64"/>
      <c r="AM22" s="67"/>
      <c r="AN22" s="70">
        <f>AVERAGE(AN21:AR21)</f>
        <v>4.1883337273411984E-3</v>
      </c>
      <c r="AO22" s="71"/>
      <c r="AP22" s="71"/>
      <c r="AQ22" s="71"/>
      <c r="AR22" s="72"/>
      <c r="AS22" s="70">
        <f>AVERAGEA(AS21:AY21)</f>
        <v>-7.6866192523463396E-3</v>
      </c>
      <c r="AT22" s="71"/>
      <c r="AU22" s="71"/>
      <c r="AV22" s="71"/>
      <c r="AW22" s="71"/>
      <c r="AX22" s="71"/>
      <c r="AY22" s="72"/>
      <c r="AZ22" s="69"/>
      <c r="BA22" s="69"/>
      <c r="BB22" s="69">
        <f>AVERAGE(AZ21:BD21)</f>
        <v>2.5336455863107243E-2</v>
      </c>
      <c r="BC22" s="69"/>
      <c r="BD22" s="69"/>
      <c r="BE22" s="69"/>
      <c r="BF22" s="69"/>
      <c r="BG22" s="69"/>
      <c r="BH22" s="69">
        <f>AVERAGE(BE21:BK21)</f>
        <v>1.3147040508076453E-2</v>
      </c>
      <c r="BI22" s="69"/>
      <c r="BJ22" s="69"/>
      <c r="BK22" s="69"/>
    </row>
    <row r="23" spans="1:63" ht="15.75" x14ac:dyDescent="0.25">
      <c r="A23" s="61">
        <v>10</v>
      </c>
      <c r="B23" s="63" t="s">
        <v>101</v>
      </c>
      <c r="C23" s="64" t="s">
        <v>13</v>
      </c>
      <c r="D23" s="65">
        <v>43756</v>
      </c>
      <c r="E23" s="8" t="s">
        <v>45</v>
      </c>
      <c r="F23" s="9">
        <f>G23*U23</f>
        <v>22116567566500</v>
      </c>
      <c r="G23" s="10">
        <v>21897591650</v>
      </c>
      <c r="H23" s="10">
        <f t="array" ref="H23:U23">TRANSPOSE(MDKA!C4:C17)</f>
        <v>1270</v>
      </c>
      <c r="I23" s="7">
        <v>1275</v>
      </c>
      <c r="J23" s="7">
        <v>1275</v>
      </c>
      <c r="K23" s="7">
        <v>1285</v>
      </c>
      <c r="L23" s="7">
        <v>1270</v>
      </c>
      <c r="M23" s="7">
        <v>1250</v>
      </c>
      <c r="N23" s="7">
        <v>1250</v>
      </c>
      <c r="O23" s="7">
        <v>1235</v>
      </c>
      <c r="P23" s="7">
        <v>1205</v>
      </c>
      <c r="Q23" s="7">
        <v>1250</v>
      </c>
      <c r="R23" s="7">
        <v>1245</v>
      </c>
      <c r="S23" s="7">
        <v>1235</v>
      </c>
      <c r="T23" s="7">
        <v>1090</v>
      </c>
      <c r="U23" s="7">
        <v>1010</v>
      </c>
      <c r="V23" s="7">
        <f t="array" ref="V23:AI23">TRANSPOSE(MDKA!E4:E17)</f>
        <v>140653500</v>
      </c>
      <c r="W23" s="7">
        <v>72557000</v>
      </c>
      <c r="X23" s="7">
        <v>70706500</v>
      </c>
      <c r="Y23" s="7">
        <v>95893000</v>
      </c>
      <c r="Z23" s="7">
        <v>58326500</v>
      </c>
      <c r="AA23" s="7">
        <v>65168500</v>
      </c>
      <c r="AB23" s="7">
        <v>96866300</v>
      </c>
      <c r="AC23" s="7">
        <v>58765300</v>
      </c>
      <c r="AD23" s="7">
        <v>51318000</v>
      </c>
      <c r="AE23" s="7">
        <v>102298900</v>
      </c>
      <c r="AF23" s="7">
        <v>54737000</v>
      </c>
      <c r="AG23" s="7">
        <v>39235100</v>
      </c>
      <c r="AH23" s="7">
        <v>71567400</v>
      </c>
      <c r="AI23" s="7">
        <v>52776600</v>
      </c>
      <c r="AK23" s="66">
        <v>10</v>
      </c>
      <c r="AL23" s="64" t="s">
        <v>13</v>
      </c>
      <c r="AM23" s="67">
        <f>F23</f>
        <v>22116567566500</v>
      </c>
      <c r="AN23" s="68">
        <f>I23/H23-1-(I24/H24-1)</f>
        <v>-9.7023657969501631E-3</v>
      </c>
      <c r="AO23" s="68">
        <f t="shared" ref="AO23:AX23" si="19">J23/I23-1-(J24/I24-1)</f>
        <v>-3.4519880561332261E-3</v>
      </c>
      <c r="AP23" s="68">
        <f t="shared" si="19"/>
        <v>2.7362837567783682E-3</v>
      </c>
      <c r="AQ23" s="68">
        <f t="shared" si="19"/>
        <v>-1.352853872337878E-2</v>
      </c>
      <c r="AR23" s="68">
        <f t="shared" si="19"/>
        <v>-1.7599428375440596E-2</v>
      </c>
      <c r="AS23" s="68">
        <f t="shared" si="19"/>
        <v>-1.7687416202263329E-3</v>
      </c>
      <c r="AT23" s="68">
        <f t="shared" si="19"/>
        <v>-1.3136966975580311E-2</v>
      </c>
      <c r="AU23" s="68">
        <f t="shared" si="19"/>
        <v>-2.8568044254461133E-2</v>
      </c>
      <c r="AV23" s="68">
        <f t="shared" si="19"/>
        <v>3.2154598772967224E-2</v>
      </c>
      <c r="AW23" s="68">
        <f t="shared" si="19"/>
        <v>-1.7078196897141629E-2</v>
      </c>
      <c r="AX23" s="68">
        <f t="shared" si="19"/>
        <v>5.7386316515823932E-3</v>
      </c>
      <c r="AY23" s="68">
        <f t="shared" si="3"/>
        <v>-7.246109254480726E-2</v>
      </c>
      <c r="AZ23" s="69">
        <f>W23/W24</f>
        <v>1.7422663139052625E-2</v>
      </c>
      <c r="BA23" s="69">
        <f t="shared" ref="BA23:BK23" si="20">X23/X24</f>
        <v>1.6978314032297704E-2</v>
      </c>
      <c r="BB23" s="69">
        <f t="shared" si="20"/>
        <v>2.3026192323182787E-2</v>
      </c>
      <c r="BC23" s="69">
        <f t="shared" si="20"/>
        <v>1.4005581288917031E-2</v>
      </c>
      <c r="BD23" s="69">
        <f t="shared" si="20"/>
        <v>1.5648508383441308E-2</v>
      </c>
      <c r="BE23" s="69">
        <f t="shared" si="20"/>
        <v>4.4236051867375106E-3</v>
      </c>
      <c r="BF23" s="69">
        <f t="shared" si="20"/>
        <v>2.6836421529488155E-3</v>
      </c>
      <c r="BG23" s="69">
        <f t="shared" si="20"/>
        <v>2.3435453916686769E-3</v>
      </c>
      <c r="BH23" s="69">
        <f t="shared" si="20"/>
        <v>4.6716963963477692E-3</v>
      </c>
      <c r="BI23" s="69">
        <f t="shared" si="20"/>
        <v>2.499681283443789E-3</v>
      </c>
      <c r="BJ23" s="69">
        <f t="shared" si="20"/>
        <v>1.7917541173985679E-3</v>
      </c>
      <c r="BK23" s="69">
        <f t="shared" si="20"/>
        <v>3.2682772217099043E-3</v>
      </c>
    </row>
    <row r="24" spans="1:63" ht="15.75" x14ac:dyDescent="0.25">
      <c r="A24" s="61"/>
      <c r="B24" s="63"/>
      <c r="C24" s="64" t="s">
        <v>135</v>
      </c>
      <c r="D24" s="65"/>
      <c r="E24" s="8"/>
      <c r="F24" s="9"/>
      <c r="G24" s="10"/>
      <c r="H24" s="10">
        <f t="array" ref="H24:U24">TRANSPOSE(MDKA!D4:D17)</f>
        <v>6023.6411129999997</v>
      </c>
      <c r="I24" s="7">
        <v>6105.7998049999997</v>
      </c>
      <c r="J24" s="7">
        <v>6126.876953</v>
      </c>
      <c r="K24" s="7">
        <v>6158.1660160000001</v>
      </c>
      <c r="L24" s="7">
        <v>6169.591797</v>
      </c>
      <c r="M24" s="7">
        <v>6181.0141599999997</v>
      </c>
      <c r="N24" s="7">
        <v>6191.9467770000001</v>
      </c>
      <c r="O24" s="7">
        <v>6198.9868159999996</v>
      </c>
      <c r="P24" s="7">
        <v>6225.4970700000003</v>
      </c>
      <c r="Q24" s="7">
        <v>6257.8061520000001</v>
      </c>
      <c r="R24" s="7">
        <v>6339.6469729999999</v>
      </c>
      <c r="S24" s="7">
        <v>6252.3452150000003</v>
      </c>
      <c r="T24" s="7">
        <v>6128.3452150000003</v>
      </c>
      <c r="U24" s="7">
        <v>6122.625</v>
      </c>
      <c r="V24" s="7">
        <f t="array" ref="V24:AI24">TRANSPOSE(MDKA!F4:F17)</f>
        <v>4164518330</v>
      </c>
      <c r="W24" s="7">
        <v>4164518330</v>
      </c>
      <c r="X24" s="7">
        <v>4164518330</v>
      </c>
      <c r="Y24" s="7">
        <v>4164518330</v>
      </c>
      <c r="Z24" s="7">
        <v>4164518330</v>
      </c>
      <c r="AA24" s="7">
        <v>4164518330</v>
      </c>
      <c r="AB24" s="7">
        <v>21897591650</v>
      </c>
      <c r="AC24" s="7">
        <v>21897591650</v>
      </c>
      <c r="AD24" s="7">
        <v>21897591650</v>
      </c>
      <c r="AE24" s="7">
        <v>21897591650</v>
      </c>
      <c r="AF24" s="7">
        <v>21897591650</v>
      </c>
      <c r="AG24" s="7">
        <v>21897591650</v>
      </c>
      <c r="AH24" s="7">
        <v>21897591650</v>
      </c>
      <c r="AI24" s="7">
        <v>21897591650</v>
      </c>
      <c r="AK24" s="66"/>
      <c r="AL24" s="64"/>
      <c r="AM24" s="67"/>
      <c r="AN24" s="70">
        <f>AVERAGE(AN23:AR23)</f>
        <v>-8.3092074390248797E-3</v>
      </c>
      <c r="AO24" s="71"/>
      <c r="AP24" s="71"/>
      <c r="AQ24" s="71"/>
      <c r="AR24" s="72"/>
      <c r="AS24" s="70">
        <f>AVERAGEA(AS23:AY23)</f>
        <v>-1.3588544552523864E-2</v>
      </c>
      <c r="AT24" s="71"/>
      <c r="AU24" s="71"/>
      <c r="AV24" s="71"/>
      <c r="AW24" s="71"/>
      <c r="AX24" s="71"/>
      <c r="AY24" s="72"/>
      <c r="AZ24" s="69"/>
      <c r="BA24" s="69"/>
      <c r="BB24" s="69">
        <f>AVERAGE(AZ23:BD23)</f>
        <v>1.7416251833378291E-2</v>
      </c>
      <c r="BC24" s="69"/>
      <c r="BD24" s="69"/>
      <c r="BE24" s="69"/>
      <c r="BF24" s="69"/>
      <c r="BG24" s="69"/>
      <c r="BH24" s="69">
        <f>AVERAGE(BE23:BK23)</f>
        <v>3.0974573928935763E-3</v>
      </c>
      <c r="BI24" s="69"/>
      <c r="BJ24" s="69"/>
      <c r="BK24" s="69"/>
    </row>
    <row r="25" spans="1:63" ht="15.75" x14ac:dyDescent="0.25">
      <c r="A25" s="61">
        <v>11</v>
      </c>
      <c r="B25" s="63" t="s">
        <v>102</v>
      </c>
      <c r="C25" s="64" t="s">
        <v>14</v>
      </c>
      <c r="D25" s="65">
        <v>43774</v>
      </c>
      <c r="E25" s="8" t="s">
        <v>45</v>
      </c>
      <c r="F25" s="9">
        <f>G25*U25</f>
        <v>467500000000</v>
      </c>
      <c r="G25" s="10">
        <v>9350000000</v>
      </c>
      <c r="H25" s="10">
        <f t="array" ref="H25:U25">TRANSPOSE(ANDI!C4:C17)</f>
        <v>285</v>
      </c>
      <c r="I25" s="7">
        <v>287</v>
      </c>
      <c r="J25" s="7">
        <v>284</v>
      </c>
      <c r="K25" s="7">
        <v>320</v>
      </c>
      <c r="L25" s="7">
        <v>341</v>
      </c>
      <c r="M25" s="7">
        <v>316</v>
      </c>
      <c r="N25" s="7">
        <v>282</v>
      </c>
      <c r="O25" s="7">
        <v>212</v>
      </c>
      <c r="P25" s="7">
        <v>159</v>
      </c>
      <c r="Q25" s="7">
        <v>140</v>
      </c>
      <c r="R25" s="7">
        <v>171</v>
      </c>
      <c r="S25" s="7">
        <v>226</v>
      </c>
      <c r="T25" s="7">
        <v>50</v>
      </c>
      <c r="U25" s="7">
        <v>50</v>
      </c>
      <c r="V25" s="7">
        <f t="array" ref="V25:AI25">TRANSPOSE(ANDI!E4:E17)</f>
        <v>32338500</v>
      </c>
      <c r="W25" s="7">
        <v>32008500</v>
      </c>
      <c r="X25" s="7">
        <v>13175000</v>
      </c>
      <c r="Y25" s="7">
        <v>137231000</v>
      </c>
      <c r="Z25" s="7">
        <v>133179500</v>
      </c>
      <c r="AA25" s="7">
        <v>8822500</v>
      </c>
      <c r="AB25" s="7">
        <v>1638400</v>
      </c>
      <c r="AC25" s="7">
        <v>5218400</v>
      </c>
      <c r="AD25" s="7">
        <v>9695500</v>
      </c>
      <c r="AE25" s="7">
        <v>17784400</v>
      </c>
      <c r="AF25" s="7">
        <v>34590500</v>
      </c>
      <c r="AG25" s="7">
        <v>68375800</v>
      </c>
      <c r="AH25" s="7">
        <v>116212500</v>
      </c>
      <c r="AI25" s="7">
        <v>1985300</v>
      </c>
      <c r="AK25" s="66">
        <v>11</v>
      </c>
      <c r="AL25" s="64" t="s">
        <v>14</v>
      </c>
      <c r="AM25" s="67">
        <f>F25</f>
        <v>467500000000</v>
      </c>
      <c r="AN25" s="68">
        <f>I25/H25-1-(I26/H26-1)</f>
        <v>4.5030298999999552E-3</v>
      </c>
      <c r="AO25" s="68">
        <f t="shared" ref="AO25:AX25" si="21">J25/I25-1-(J26/I26-1)</f>
        <v>-1.2778795871952853E-2</v>
      </c>
      <c r="AP25" s="68">
        <f t="shared" si="21"/>
        <v>0.13747099603430524</v>
      </c>
      <c r="AQ25" s="68">
        <f t="shared" si="21"/>
        <v>6.9016923910769523E-2</v>
      </c>
      <c r="AR25" s="68">
        <f t="shared" si="21"/>
        <v>-6.8988689667240144E-2</v>
      </c>
      <c r="AS25" s="68">
        <f t="shared" si="21"/>
        <v>-0.12115528444559487</v>
      </c>
      <c r="AT25" s="68">
        <f t="shared" si="21"/>
        <v>-0.24078668803676739</v>
      </c>
      <c r="AU25" s="68">
        <f t="shared" si="21"/>
        <v>-0.24164929250188705</v>
      </c>
      <c r="AV25" s="68">
        <f t="shared" si="21"/>
        <v>-0.12150181331186727</v>
      </c>
      <c r="AW25" s="68">
        <f t="shared" si="21"/>
        <v>0.22616241296809836</v>
      </c>
      <c r="AX25" s="68">
        <f t="shared" si="21"/>
        <v>0.31639213229183549</v>
      </c>
      <c r="AY25" s="68">
        <f t="shared" si="3"/>
        <v>-6.4189529358231745E-3</v>
      </c>
      <c r="AZ25" s="69">
        <f>W25/W26</f>
        <v>1.7116844919786097E-2</v>
      </c>
      <c r="BA25" s="69">
        <f t="shared" ref="BA25:BK25" si="22">X25/X26</f>
        <v>7.0454545454545457E-3</v>
      </c>
      <c r="BB25" s="69">
        <f t="shared" si="22"/>
        <v>7.338556149732621E-2</v>
      </c>
      <c r="BC25" s="69">
        <f t="shared" si="22"/>
        <v>7.1218983957219248E-2</v>
      </c>
      <c r="BD25" s="69">
        <f t="shared" si="22"/>
        <v>4.7179144385026735E-3</v>
      </c>
      <c r="BE25" s="69">
        <f t="shared" si="22"/>
        <v>1.7522994652406418E-4</v>
      </c>
      <c r="BF25" s="69">
        <f t="shared" si="22"/>
        <v>5.5811764705882352E-4</v>
      </c>
      <c r="BG25" s="69">
        <f t="shared" si="22"/>
        <v>1.0369518716577539E-3</v>
      </c>
      <c r="BH25" s="69">
        <f t="shared" si="22"/>
        <v>1.9020748663101605E-3</v>
      </c>
      <c r="BI25" s="69">
        <f t="shared" si="22"/>
        <v>3.6995187165775401E-3</v>
      </c>
      <c r="BJ25" s="69">
        <f t="shared" si="22"/>
        <v>7.3129197860962569E-3</v>
      </c>
      <c r="BK25" s="69">
        <f t="shared" si="22"/>
        <v>1.2429144385026738E-2</v>
      </c>
    </row>
    <row r="26" spans="1:63" ht="15.75" x14ac:dyDescent="0.25">
      <c r="A26" s="61"/>
      <c r="B26" s="63"/>
      <c r="C26" s="64" t="s">
        <v>135</v>
      </c>
      <c r="D26" s="65"/>
      <c r="E26" s="8"/>
      <c r="F26" s="9"/>
      <c r="G26" s="10"/>
      <c r="H26" s="10">
        <f t="array" ref="H26:U26">TRANSPOSE(ANDI!D4:D17)</f>
        <v>6265.3837890000004</v>
      </c>
      <c r="I26" s="7">
        <v>6281.1381840000004</v>
      </c>
      <c r="J26" s="7">
        <v>6295.7470700000003</v>
      </c>
      <c r="K26" s="7">
        <v>6228.3168949999999</v>
      </c>
      <c r="L26" s="7">
        <v>6207.1909180000002</v>
      </c>
      <c r="M26" s="7">
        <v>6180.3442379999997</v>
      </c>
      <c r="N26" s="7">
        <v>6264.1518550000001</v>
      </c>
      <c r="O26" s="7">
        <v>6217.544922</v>
      </c>
      <c r="P26" s="7">
        <v>6165.6240230000003</v>
      </c>
      <c r="Q26" s="7">
        <v>6177.9858400000003</v>
      </c>
      <c r="R26" s="7">
        <v>6148.7402339999999</v>
      </c>
      <c r="S26" s="7">
        <v>6180.9921880000002</v>
      </c>
      <c r="T26" s="7">
        <v>6112.8789059999999</v>
      </c>
      <c r="U26" s="7">
        <v>6152.1171880000002</v>
      </c>
      <c r="V26" s="7">
        <f t="array" ref="V26:AI26">TRANSPOSE(ANDI!F4:F17)</f>
        <v>1870000000</v>
      </c>
      <c r="W26" s="7">
        <v>1870000000</v>
      </c>
      <c r="X26" s="7">
        <v>1870000000</v>
      </c>
      <c r="Y26" s="7">
        <v>1870000000</v>
      </c>
      <c r="Z26" s="7">
        <v>1870000000</v>
      </c>
      <c r="AA26" s="7">
        <v>1870000000</v>
      </c>
      <c r="AB26" s="7">
        <v>9350000000</v>
      </c>
      <c r="AC26" s="7">
        <v>9350000000</v>
      </c>
      <c r="AD26" s="7">
        <v>9350000000</v>
      </c>
      <c r="AE26" s="7">
        <v>9350000000</v>
      </c>
      <c r="AF26" s="7">
        <v>9350000000</v>
      </c>
      <c r="AG26" s="7">
        <v>9350000000</v>
      </c>
      <c r="AH26" s="7">
        <v>9350000000</v>
      </c>
      <c r="AI26" s="7">
        <v>9350000000</v>
      </c>
      <c r="AK26" s="66"/>
      <c r="AL26" s="64"/>
      <c r="AM26" s="67"/>
      <c r="AN26" s="70">
        <f>AVERAGE(AN25:AR25)</f>
        <v>2.5844692861176344E-2</v>
      </c>
      <c r="AO26" s="71"/>
      <c r="AP26" s="71"/>
      <c r="AQ26" s="71"/>
      <c r="AR26" s="72"/>
      <c r="AS26" s="70">
        <f>AVERAGEA(AS25:AY25)</f>
        <v>-2.6993926567429414E-2</v>
      </c>
      <c r="AT26" s="71"/>
      <c r="AU26" s="71"/>
      <c r="AV26" s="71"/>
      <c r="AW26" s="71"/>
      <c r="AX26" s="71"/>
      <c r="AY26" s="72"/>
      <c r="AZ26" s="69"/>
      <c r="BA26" s="69"/>
      <c r="BB26" s="69">
        <f>AVERAGE(AZ25:BD25)</f>
        <v>3.4696951871657757E-2</v>
      </c>
      <c r="BC26" s="69"/>
      <c r="BD26" s="69"/>
      <c r="BE26" s="69"/>
      <c r="BF26" s="69"/>
      <c r="BG26" s="69"/>
      <c r="BH26" s="69">
        <f>AVERAGE(BE25:BK25)</f>
        <v>3.8734224598930482E-3</v>
      </c>
      <c r="BI26" s="69"/>
      <c r="BJ26" s="69"/>
      <c r="BK26" s="69"/>
    </row>
    <row r="27" spans="1:63" ht="15.75" x14ac:dyDescent="0.25">
      <c r="A27" s="61">
        <v>12</v>
      </c>
      <c r="B27" s="63" t="s">
        <v>103</v>
      </c>
      <c r="C27" s="64" t="s">
        <v>15</v>
      </c>
      <c r="D27" s="65">
        <v>43783</v>
      </c>
      <c r="E27" s="8" t="s">
        <v>45</v>
      </c>
      <c r="F27" s="9">
        <f>G27*U27</f>
        <v>25262554381175</v>
      </c>
      <c r="G27" s="43">
        <v>22656999445</v>
      </c>
      <c r="H27" s="43">
        <f t="array" ref="H27:U27">TRANSPOSE(TBIG!C4:C17)</f>
        <v>1155</v>
      </c>
      <c r="I27" s="7">
        <v>1180</v>
      </c>
      <c r="J27" s="7">
        <v>1140</v>
      </c>
      <c r="K27" s="7">
        <v>1100</v>
      </c>
      <c r="L27" s="7">
        <v>1110</v>
      </c>
      <c r="M27" s="7">
        <v>1095</v>
      </c>
      <c r="N27" s="7">
        <v>1140</v>
      </c>
      <c r="O27" s="7">
        <v>1135</v>
      </c>
      <c r="P27" s="7">
        <v>1095</v>
      </c>
      <c r="Q27" s="7">
        <v>1085</v>
      </c>
      <c r="R27" s="7">
        <v>1050</v>
      </c>
      <c r="S27" s="7">
        <v>1050</v>
      </c>
      <c r="T27" s="7">
        <v>1145</v>
      </c>
      <c r="U27" s="7">
        <v>1115</v>
      </c>
      <c r="V27" s="7">
        <f t="array" ref="V27:AI27">TRANSPOSE(TBIG!E4:E17)</f>
        <v>28634000</v>
      </c>
      <c r="W27" s="7">
        <v>31794000</v>
      </c>
      <c r="X27" s="7">
        <v>55567500</v>
      </c>
      <c r="Y27" s="7">
        <v>31996500</v>
      </c>
      <c r="Z27" s="7">
        <v>55253500</v>
      </c>
      <c r="AA27" s="7">
        <v>167302500</v>
      </c>
      <c r="AB27" s="7">
        <v>41861600</v>
      </c>
      <c r="AC27" s="7">
        <v>44139300</v>
      </c>
      <c r="AD27" s="7">
        <v>43650100</v>
      </c>
      <c r="AE27" s="7">
        <v>43745300</v>
      </c>
      <c r="AF27" s="7">
        <v>30034600</v>
      </c>
      <c r="AG27" s="7">
        <v>41120500</v>
      </c>
      <c r="AH27" s="7">
        <v>74122200</v>
      </c>
      <c r="AI27" s="7">
        <v>58985200</v>
      </c>
      <c r="AK27" s="66">
        <v>12</v>
      </c>
      <c r="AL27" s="64" t="s">
        <v>15</v>
      </c>
      <c r="AM27" s="67">
        <f>F27</f>
        <v>25262554381175</v>
      </c>
      <c r="AN27" s="68">
        <f>I27/H27-1-(I28/H28-1)</f>
        <v>2.9995729143134642E-2</v>
      </c>
      <c r="AO27" s="68">
        <f t="shared" ref="AO27:AX27" si="23">J27/I27-1-(J28/I28-1)</f>
        <v>-3.5903263050701129E-2</v>
      </c>
      <c r="AP27" s="68">
        <f t="shared" si="23"/>
        <v>-3.0353877758718784E-2</v>
      </c>
      <c r="AQ27" s="68">
        <f t="shared" si="23"/>
        <v>3.8456144821596983E-3</v>
      </c>
      <c r="AR27" s="68">
        <f t="shared" si="23"/>
        <v>-7.286162009214725E-3</v>
      </c>
      <c r="AS27" s="68">
        <f t="shared" si="23"/>
        <v>4.8185963682916166E-2</v>
      </c>
      <c r="AT27" s="68">
        <f t="shared" si="23"/>
        <v>-9.2056501138583213E-3</v>
      </c>
      <c r="AU27" s="68">
        <f t="shared" si="23"/>
        <v>-3.4308887880861949E-2</v>
      </c>
      <c r="AV27" s="68">
        <f t="shared" si="23"/>
        <v>-1.3944872919972151E-2</v>
      </c>
      <c r="AW27" s="68">
        <f t="shared" si="23"/>
        <v>-3.2748799059439504E-2</v>
      </c>
      <c r="AX27" s="68">
        <f t="shared" si="23"/>
        <v>6.1323231957310931E-3</v>
      </c>
      <c r="AY27" s="68">
        <f t="shared" si="3"/>
        <v>-2.8504115877533098E-2</v>
      </c>
      <c r="AZ27" s="69">
        <f>W27/W28</f>
        <v>7.0163748022283624E-3</v>
      </c>
      <c r="BA27" s="69">
        <f t="shared" ref="BA27:BK27" si="24">X27/X28</f>
        <v>1.2262766774322972E-2</v>
      </c>
      <c r="BB27" s="69">
        <f t="shared" si="24"/>
        <v>7.0610629791627291E-3</v>
      </c>
      <c r="BC27" s="69">
        <f t="shared" si="24"/>
        <v>1.21934725147803E-2</v>
      </c>
      <c r="BD27" s="69">
        <f t="shared" si="24"/>
        <v>3.6920709736107775E-2</v>
      </c>
      <c r="BE27" s="69">
        <f t="shared" si="24"/>
        <v>1.8476232963512791E-3</v>
      </c>
      <c r="BF27" s="69">
        <f t="shared" si="24"/>
        <v>1.9481529364534086E-3</v>
      </c>
      <c r="BG27" s="69">
        <f t="shared" si="24"/>
        <v>1.9265613748175646E-3</v>
      </c>
      <c r="BH27" s="69">
        <f t="shared" si="24"/>
        <v>1.9307631668611712E-3</v>
      </c>
      <c r="BI27" s="69">
        <f t="shared" si="24"/>
        <v>1.3256212532868339E-3</v>
      </c>
      <c r="BJ27" s="69">
        <f t="shared" si="24"/>
        <v>1.8149137576588751E-3</v>
      </c>
      <c r="BK27" s="69">
        <f t="shared" si="24"/>
        <v>3.2714923341871493E-3</v>
      </c>
    </row>
    <row r="28" spans="1:63" ht="15.75" x14ac:dyDescent="0.25">
      <c r="A28" s="61"/>
      <c r="B28" s="63"/>
      <c r="C28" s="64" t="s">
        <v>135</v>
      </c>
      <c r="D28" s="65"/>
      <c r="E28" s="46"/>
      <c r="F28" s="9"/>
      <c r="G28" s="11"/>
      <c r="H28" s="11">
        <f t="array" ref="H28:U28">TRANSPOSE(TBIG!D4:D17)</f>
        <v>6217.544922</v>
      </c>
      <c r="I28" s="7">
        <v>6165.6240230000003</v>
      </c>
      <c r="J28" s="7">
        <v>6177.9858400000003</v>
      </c>
      <c r="K28" s="7">
        <v>6148.7402339999999</v>
      </c>
      <c r="L28" s="7">
        <v>6180.9921880000002</v>
      </c>
      <c r="M28" s="7">
        <v>6142.5009769999997</v>
      </c>
      <c r="N28" s="7">
        <v>6098.9501950000003</v>
      </c>
      <c r="O28" s="7">
        <v>6128.3452150000003</v>
      </c>
      <c r="P28" s="7">
        <v>6122.625</v>
      </c>
      <c r="Q28" s="7">
        <v>6152.0898440000001</v>
      </c>
      <c r="R28" s="7">
        <v>6155.1088870000003</v>
      </c>
      <c r="S28" s="7">
        <v>6117.3637699999999</v>
      </c>
      <c r="T28" s="7">
        <v>6197.3178710000002</v>
      </c>
      <c r="U28" s="7">
        <v>6211.591797</v>
      </c>
      <c r="V28" s="7">
        <f t="array" ref="V28:AI28">TRANSPOSE(TBIG!F4:F17)</f>
        <v>4531399889</v>
      </c>
      <c r="W28" s="7">
        <v>4531399889</v>
      </c>
      <c r="X28" s="7">
        <v>4531399889</v>
      </c>
      <c r="Y28" s="7">
        <v>4531399889</v>
      </c>
      <c r="Z28" s="7">
        <v>4531399889</v>
      </c>
      <c r="AA28" s="7">
        <v>4531399889</v>
      </c>
      <c r="AB28" s="7">
        <v>22656999445</v>
      </c>
      <c r="AC28" s="7">
        <v>22656999445</v>
      </c>
      <c r="AD28" s="7">
        <v>22656999445</v>
      </c>
      <c r="AE28" s="7">
        <v>22656999445</v>
      </c>
      <c r="AF28" s="7">
        <v>22656999445</v>
      </c>
      <c r="AG28" s="7">
        <v>22656999445</v>
      </c>
      <c r="AH28" s="7">
        <v>22656999445</v>
      </c>
      <c r="AI28" s="7">
        <v>22656999445</v>
      </c>
      <c r="AK28" s="66"/>
      <c r="AL28" s="64"/>
      <c r="AM28" s="67"/>
      <c r="AN28" s="70">
        <f>AVERAGE(AN27:AR27)</f>
        <v>-7.9403918386680601E-3</v>
      </c>
      <c r="AO28" s="71"/>
      <c r="AP28" s="71"/>
      <c r="AQ28" s="71"/>
      <c r="AR28" s="72"/>
      <c r="AS28" s="70">
        <f>AVERAGEA(AS27:AY27)</f>
        <v>-9.1991484247168232E-3</v>
      </c>
      <c r="AT28" s="71"/>
      <c r="AU28" s="71"/>
      <c r="AV28" s="71"/>
      <c r="AW28" s="71"/>
      <c r="AX28" s="71"/>
      <c r="AY28" s="72"/>
      <c r="AZ28" s="69"/>
      <c r="BA28" s="69"/>
      <c r="BB28" s="69">
        <f>AVERAGE(AZ27:BD27)</f>
        <v>1.5090877361320426E-2</v>
      </c>
      <c r="BC28" s="69"/>
      <c r="BD28" s="69"/>
      <c r="BE28" s="69"/>
      <c r="BF28" s="69"/>
      <c r="BG28" s="69"/>
      <c r="BH28" s="69">
        <f>AVERAGE(BE27:BK27)</f>
        <v>2.0093040170880401E-3</v>
      </c>
      <c r="BI28" s="69"/>
      <c r="BJ28" s="69"/>
      <c r="BK28" s="69"/>
    </row>
    <row r="29" spans="1:63" ht="15.75" x14ac:dyDescent="0.25">
      <c r="A29" s="61">
        <v>13</v>
      </c>
      <c r="B29" s="63" t="s">
        <v>104</v>
      </c>
      <c r="C29" s="64" t="s">
        <v>16</v>
      </c>
      <c r="D29" s="65">
        <v>43276</v>
      </c>
      <c r="E29" s="8" t="s">
        <v>44</v>
      </c>
      <c r="F29" s="9">
        <f>G29*U29</f>
        <v>3714232853500</v>
      </c>
      <c r="G29" s="10">
        <v>873937142</v>
      </c>
      <c r="H29" s="10">
        <f t="array" ref="H29:U29">TRANSPOSE(BLTZ!C4:C17)</f>
        <v>4100</v>
      </c>
      <c r="I29" s="7">
        <v>4100</v>
      </c>
      <c r="J29" s="7">
        <v>4100</v>
      </c>
      <c r="K29" s="7">
        <v>4100</v>
      </c>
      <c r="L29" s="7">
        <v>4100</v>
      </c>
      <c r="M29" s="7">
        <v>4300</v>
      </c>
      <c r="N29" s="7">
        <v>4300</v>
      </c>
      <c r="O29" s="7">
        <v>4460</v>
      </c>
      <c r="P29" s="7">
        <v>4460</v>
      </c>
      <c r="Q29" s="7">
        <v>4470</v>
      </c>
      <c r="R29" s="7">
        <v>4480</v>
      </c>
      <c r="S29" s="7">
        <v>4480</v>
      </c>
      <c r="T29" s="7">
        <v>4250</v>
      </c>
      <c r="U29" s="7">
        <v>4250</v>
      </c>
      <c r="V29" s="7">
        <f t="array" ref="V29:AI29">TRANSPOSE(BLTZ!E4:E17)</f>
        <v>0</v>
      </c>
      <c r="W29" s="7">
        <v>0</v>
      </c>
      <c r="X29" s="7">
        <v>0</v>
      </c>
      <c r="Y29" s="7">
        <v>0</v>
      </c>
      <c r="Z29" s="7">
        <v>0</v>
      </c>
      <c r="AA29" s="7">
        <v>2200</v>
      </c>
      <c r="AB29" s="7">
        <v>0</v>
      </c>
      <c r="AC29" s="7">
        <v>2300</v>
      </c>
      <c r="AD29" s="7">
        <v>0</v>
      </c>
      <c r="AE29" s="7">
        <v>1500</v>
      </c>
      <c r="AF29" s="7">
        <v>600</v>
      </c>
      <c r="AG29" s="7">
        <v>0</v>
      </c>
      <c r="AH29" s="7">
        <v>200</v>
      </c>
      <c r="AI29" s="7">
        <v>300</v>
      </c>
      <c r="AK29" s="66">
        <v>13</v>
      </c>
      <c r="AL29" s="64" t="s">
        <v>16</v>
      </c>
      <c r="AM29" s="67">
        <f>F29</f>
        <v>3714232853500</v>
      </c>
      <c r="AN29" s="68">
        <f>I29/H29-1-(I30/H30-1)</f>
        <v>-6.0934267673256048E-3</v>
      </c>
      <c r="AO29" s="68">
        <f t="shared" ref="AO29:AX29" si="25">J29/I29-1-(J30/I30-1)</f>
        <v>1.8515945035949333E-2</v>
      </c>
      <c r="AP29" s="68">
        <f t="shared" si="25"/>
        <v>1.8284069205399489E-2</v>
      </c>
      <c r="AQ29" s="68">
        <f t="shared" si="25"/>
        <v>1.0487023342183543E-2</v>
      </c>
      <c r="AR29" s="68">
        <f t="shared" si="25"/>
        <v>4.8869970148001318E-2</v>
      </c>
      <c r="AS29" s="68">
        <f t="shared" si="25"/>
        <v>-6.4019580026246636E-3</v>
      </c>
      <c r="AT29" s="68">
        <f t="shared" si="25"/>
        <v>4.2915670020722385E-2</v>
      </c>
      <c r="AU29" s="68">
        <f t="shared" si="25"/>
        <v>6.5395578216139727E-3</v>
      </c>
      <c r="AV29" s="68">
        <f t="shared" si="25"/>
        <v>2.301655156073501E-2</v>
      </c>
      <c r="AW29" s="68">
        <f t="shared" si="25"/>
        <v>-2.1039825981662874E-2</v>
      </c>
      <c r="AX29" s="68">
        <f t="shared" si="25"/>
        <v>9.0471897707720128E-3</v>
      </c>
      <c r="AY29" s="68">
        <f t="shared" si="3"/>
        <v>-3.4514794393802894E-4</v>
      </c>
      <c r="AZ29" s="69">
        <f>W29/W30</f>
        <v>0</v>
      </c>
      <c r="BA29" s="69">
        <f t="shared" ref="BA29:BK29" si="26">X29/X30</f>
        <v>0</v>
      </c>
      <c r="BB29" s="69">
        <f t="shared" si="26"/>
        <v>0</v>
      </c>
      <c r="BC29" s="69">
        <f t="shared" si="26"/>
        <v>0</v>
      </c>
      <c r="BD29" s="69">
        <f t="shared" si="26"/>
        <v>5.034687037022624E-6</v>
      </c>
      <c r="BE29" s="69">
        <f t="shared" si="26"/>
        <v>0</v>
      </c>
      <c r="BF29" s="69">
        <f t="shared" si="26"/>
        <v>2.6317682238981899E-6</v>
      </c>
      <c r="BG29" s="69">
        <f t="shared" si="26"/>
        <v>0</v>
      </c>
      <c r="BH29" s="69">
        <f t="shared" si="26"/>
        <v>1.7163705808031672E-6</v>
      </c>
      <c r="BI29" s="69">
        <f t="shared" si="26"/>
        <v>6.8654823232126685E-7</v>
      </c>
      <c r="BJ29" s="69">
        <f t="shared" si="26"/>
        <v>0</v>
      </c>
      <c r="BK29" s="69">
        <f t="shared" si="26"/>
        <v>2.2884941077375562E-7</v>
      </c>
    </row>
    <row r="30" spans="1:63" ht="15.75" x14ac:dyDescent="0.25">
      <c r="A30" s="61"/>
      <c r="B30" s="63"/>
      <c r="C30" s="64" t="s">
        <v>135</v>
      </c>
      <c r="D30" s="65"/>
      <c r="E30" s="8"/>
      <c r="F30" s="9"/>
      <c r="G30" s="10"/>
      <c r="H30" s="10">
        <f t="array" ref="H30:U30">TRANSPOSE(BLTZ!D4:D17)</f>
        <v>6069.7128910000001</v>
      </c>
      <c r="I30" s="7">
        <v>6106.6982420000004</v>
      </c>
      <c r="J30" s="7">
        <v>5993.626953</v>
      </c>
      <c r="K30" s="7">
        <v>5884.0390630000002</v>
      </c>
      <c r="L30" s="7">
        <v>5822.3330079999996</v>
      </c>
      <c r="M30" s="7">
        <v>5821.8120120000003</v>
      </c>
      <c r="N30" s="7">
        <v>5859.0830079999996</v>
      </c>
      <c r="O30" s="7">
        <v>5825.6489259999998</v>
      </c>
      <c r="P30" s="7">
        <v>5787.5517579999996</v>
      </c>
      <c r="Q30" s="7">
        <v>5667.3188479999999</v>
      </c>
      <c r="R30" s="7">
        <v>5799.2368159999996</v>
      </c>
      <c r="S30" s="7">
        <v>5746.7700199999999</v>
      </c>
      <c r="T30" s="7">
        <v>5931.841797</v>
      </c>
      <c r="U30" s="7">
        <v>5933.8891599999997</v>
      </c>
      <c r="V30" s="7">
        <f t="array" ref="V30:AI30">TRANSPOSE(BLTZ!F4:F17)</f>
        <v>436968571</v>
      </c>
      <c r="W30" s="7">
        <v>436968571</v>
      </c>
      <c r="X30" s="7">
        <v>436968571</v>
      </c>
      <c r="Y30" s="7">
        <v>436968571</v>
      </c>
      <c r="Z30" s="7">
        <v>436968571</v>
      </c>
      <c r="AA30" s="7">
        <v>436968571</v>
      </c>
      <c r="AB30" s="7">
        <v>873937142</v>
      </c>
      <c r="AC30" s="7">
        <v>873937142</v>
      </c>
      <c r="AD30" s="7">
        <v>873937142</v>
      </c>
      <c r="AE30" s="7">
        <v>873937142</v>
      </c>
      <c r="AF30" s="7">
        <v>873937142</v>
      </c>
      <c r="AG30" s="7">
        <v>873937142</v>
      </c>
      <c r="AH30" s="7">
        <v>873937142</v>
      </c>
      <c r="AI30" s="7">
        <v>873937142</v>
      </c>
      <c r="AK30" s="66"/>
      <c r="AL30" s="64"/>
      <c r="AM30" s="67"/>
      <c r="AN30" s="70">
        <f>AVERAGE(AN29:AR29)</f>
        <v>1.8012716192841616E-2</v>
      </c>
      <c r="AO30" s="71"/>
      <c r="AP30" s="71"/>
      <c r="AQ30" s="71"/>
      <c r="AR30" s="72"/>
      <c r="AS30" s="70">
        <f>AVERAGEA(AS29:AY29)</f>
        <v>7.6760053208025448E-3</v>
      </c>
      <c r="AT30" s="71"/>
      <c r="AU30" s="71"/>
      <c r="AV30" s="71"/>
      <c r="AW30" s="71"/>
      <c r="AX30" s="71"/>
      <c r="AY30" s="72"/>
      <c r="AZ30" s="69"/>
      <c r="BA30" s="69"/>
      <c r="BB30" s="69">
        <f>AVERAGE(AZ29:BD29)</f>
        <v>1.0069374074045248E-6</v>
      </c>
      <c r="BC30" s="69"/>
      <c r="BD30" s="69"/>
      <c r="BE30" s="69"/>
      <c r="BF30" s="69"/>
      <c r="BG30" s="69"/>
      <c r="BH30" s="69">
        <f>AVERAGE(BE29:BK29)</f>
        <v>7.5193377825662566E-7</v>
      </c>
      <c r="BI30" s="69"/>
      <c r="BJ30" s="69"/>
      <c r="BK30" s="69"/>
    </row>
    <row r="31" spans="1:63" ht="15.75" x14ac:dyDescent="0.25">
      <c r="A31" s="61">
        <v>14</v>
      </c>
      <c r="B31" s="63" t="s">
        <v>105</v>
      </c>
      <c r="C31" s="64" t="s">
        <v>17</v>
      </c>
      <c r="D31" s="65">
        <v>43279</v>
      </c>
      <c r="E31" s="8" t="s">
        <v>45</v>
      </c>
      <c r="F31" s="9">
        <f>G31*U31</f>
        <v>27037751250000</v>
      </c>
      <c r="G31" s="10">
        <v>51014625000</v>
      </c>
      <c r="H31" s="10">
        <f t="array" ref="H31:U31">TRANSPOSE(TOWR!C4:C17)</f>
        <v>598</v>
      </c>
      <c r="I31" s="7">
        <v>616</v>
      </c>
      <c r="J31" s="7">
        <v>620</v>
      </c>
      <c r="K31" s="7">
        <v>596</v>
      </c>
      <c r="L31" s="7">
        <v>620</v>
      </c>
      <c r="M31" s="7">
        <v>608</v>
      </c>
      <c r="N31" s="7">
        <v>610</v>
      </c>
      <c r="O31" s="7">
        <v>620</v>
      </c>
      <c r="P31" s="7">
        <v>605</v>
      </c>
      <c r="Q31" s="7">
        <v>570</v>
      </c>
      <c r="R31" s="7">
        <v>600</v>
      </c>
      <c r="S31" s="7">
        <v>590</v>
      </c>
      <c r="T31" s="7">
        <v>540</v>
      </c>
      <c r="U31" s="7">
        <v>530</v>
      </c>
      <c r="V31" s="7">
        <f t="array" ref="V31:AI31">TRANSPOSE(TOWR!E4:E17)</f>
        <v>5603000</v>
      </c>
      <c r="W31" s="7">
        <v>3027000</v>
      </c>
      <c r="X31" s="7">
        <v>3126500</v>
      </c>
      <c r="Y31" s="7">
        <v>6539500</v>
      </c>
      <c r="Z31" s="7">
        <v>1538000</v>
      </c>
      <c r="AA31" s="7">
        <v>8930000</v>
      </c>
      <c r="AB31" s="7">
        <v>926000</v>
      </c>
      <c r="AC31" s="7">
        <v>2378200</v>
      </c>
      <c r="AD31" s="7">
        <v>426400</v>
      </c>
      <c r="AE31" s="7">
        <v>3165100</v>
      </c>
      <c r="AF31" s="7">
        <v>642700</v>
      </c>
      <c r="AG31" s="7">
        <v>2446300</v>
      </c>
      <c r="AH31" s="7">
        <v>12054700</v>
      </c>
      <c r="AI31" s="7">
        <v>1326900</v>
      </c>
      <c r="AK31" s="66">
        <v>14</v>
      </c>
      <c r="AL31" s="64" t="s">
        <v>17</v>
      </c>
      <c r="AM31" s="67">
        <f>F31</f>
        <v>27037751250000</v>
      </c>
      <c r="AN31" s="68">
        <f>I31/H31-1-(I32/H32-1)</f>
        <v>4.0587357790344059E-2</v>
      </c>
      <c r="AO31" s="68">
        <f t="shared" ref="AO31:AX31" si="27">J31/I31-1-(J32/I32-1)</f>
        <v>6.5829888366297773E-3</v>
      </c>
      <c r="AP31" s="68">
        <f t="shared" si="27"/>
        <v>-4.511163542197949E-2</v>
      </c>
      <c r="AQ31" s="68">
        <f t="shared" si="27"/>
        <v>4.5974824070979747E-2</v>
      </c>
      <c r="AR31" s="68">
        <f t="shared" si="27"/>
        <v>-1.2815280888063496E-2</v>
      </c>
      <c r="AS31" s="68">
        <f t="shared" si="27"/>
        <v>2.4063872778578022E-2</v>
      </c>
      <c r="AT31" s="68">
        <f t="shared" si="27"/>
        <v>-6.8835198240364548E-3</v>
      </c>
      <c r="AU31" s="68">
        <f t="shared" si="27"/>
        <v>-1.514635861632474E-2</v>
      </c>
      <c r="AV31" s="68">
        <f t="shared" si="27"/>
        <v>-3.821707863508117E-2</v>
      </c>
      <c r="AW31" s="68">
        <f t="shared" si="27"/>
        <v>3.4934869206446617E-2</v>
      </c>
      <c r="AX31" s="68">
        <f t="shared" si="27"/>
        <v>-1.7659556320364422E-2</v>
      </c>
      <c r="AY31" s="68">
        <f t="shared" si="3"/>
        <v>-1.7356231187447557E-2</v>
      </c>
      <c r="AZ31" s="69">
        <f>W31/W32</f>
        <v>2.9667962863590586E-4</v>
      </c>
      <c r="BA31" s="69">
        <f t="shared" ref="BA31:BK31" si="28">X31/X32</f>
        <v>3.0643173403705311E-4</v>
      </c>
      <c r="BB31" s="69">
        <f t="shared" si="28"/>
        <v>6.4094365096283663E-4</v>
      </c>
      <c r="BC31" s="69">
        <f t="shared" si="28"/>
        <v>1.5074108650215502E-4</v>
      </c>
      <c r="BD31" s="69">
        <f t="shared" si="28"/>
        <v>8.752392083642681E-4</v>
      </c>
      <c r="BE31" s="69">
        <f t="shared" si="28"/>
        <v>1.8151657490376535E-5</v>
      </c>
      <c r="BF31" s="69">
        <f t="shared" si="28"/>
        <v>4.6618004150770486E-5</v>
      </c>
      <c r="BG31" s="69">
        <f t="shared" si="28"/>
        <v>8.3583874232144206E-6</v>
      </c>
      <c r="BH31" s="69">
        <f t="shared" si="28"/>
        <v>6.2042992573208168E-5</v>
      </c>
      <c r="BI31" s="69">
        <f t="shared" si="28"/>
        <v>1.2598348022748378E-5</v>
      </c>
      <c r="BJ31" s="69">
        <f t="shared" si="28"/>
        <v>4.7952915462967725E-5</v>
      </c>
      <c r="BK31" s="69">
        <f t="shared" si="28"/>
        <v>2.3629890448082291E-4</v>
      </c>
    </row>
    <row r="32" spans="1:63" ht="15.75" x14ac:dyDescent="0.25">
      <c r="A32" s="61"/>
      <c r="B32" s="63"/>
      <c r="C32" s="64" t="s">
        <v>135</v>
      </c>
      <c r="D32" s="65"/>
      <c r="E32" s="8"/>
      <c r="F32" s="9"/>
      <c r="G32" s="10"/>
      <c r="H32" s="10">
        <f t="array" ref="H32:U32">TRANSPOSE(TOWR!D4:D17)</f>
        <v>5884.0390630000002</v>
      </c>
      <c r="I32" s="7">
        <v>5822.3330079999996</v>
      </c>
      <c r="J32" s="7">
        <v>5821.8120120000003</v>
      </c>
      <c r="K32" s="7">
        <v>5859.0830079999996</v>
      </c>
      <c r="L32" s="7">
        <v>5825.6489259999998</v>
      </c>
      <c r="M32" s="7">
        <v>5787.5517579999996</v>
      </c>
      <c r="N32" s="7">
        <v>5667.3188479999999</v>
      </c>
      <c r="O32" s="7">
        <v>5799.2368159999996</v>
      </c>
      <c r="P32" s="7">
        <v>5746.7700199999999</v>
      </c>
      <c r="Q32" s="7">
        <v>5633.9370120000003</v>
      </c>
      <c r="R32" s="7">
        <v>5733.6391599999997</v>
      </c>
      <c r="S32" s="7">
        <v>5739.3320309999999</v>
      </c>
      <c r="T32" s="7">
        <v>6025.9677730000003</v>
      </c>
      <c r="U32" s="7">
        <v>6018.9638670000004</v>
      </c>
      <c r="V32" s="7">
        <f t="array" ref="V32:AI32">TRANSPOSE(TOWR!F4:F17)</f>
        <v>10202925000</v>
      </c>
      <c r="W32" s="7">
        <v>10202925000</v>
      </c>
      <c r="X32" s="7">
        <v>10202925000</v>
      </c>
      <c r="Y32" s="7">
        <v>10202925000</v>
      </c>
      <c r="Z32" s="7">
        <v>10202925000</v>
      </c>
      <c r="AA32" s="7">
        <v>10202925000</v>
      </c>
      <c r="AB32" s="7">
        <v>51014625000</v>
      </c>
      <c r="AC32" s="7">
        <v>51014625000</v>
      </c>
      <c r="AD32" s="7">
        <v>51014625000</v>
      </c>
      <c r="AE32" s="7">
        <v>51014625000</v>
      </c>
      <c r="AF32" s="7">
        <v>51014625000</v>
      </c>
      <c r="AG32" s="7">
        <v>51014625000</v>
      </c>
      <c r="AH32" s="7">
        <v>51014625000</v>
      </c>
      <c r="AI32" s="7">
        <v>51014625000</v>
      </c>
      <c r="AK32" s="66"/>
      <c r="AL32" s="64"/>
      <c r="AM32" s="67"/>
      <c r="AN32" s="70">
        <f>AVERAGE(AN31:AR31)</f>
        <v>7.0436508775821192E-3</v>
      </c>
      <c r="AO32" s="71"/>
      <c r="AP32" s="71"/>
      <c r="AQ32" s="71"/>
      <c r="AR32" s="72"/>
      <c r="AS32" s="70">
        <f>AVERAGEA(AS31:AY31)</f>
        <v>-5.1805717997471011E-3</v>
      </c>
      <c r="AT32" s="71"/>
      <c r="AU32" s="71"/>
      <c r="AV32" s="71"/>
      <c r="AW32" s="71"/>
      <c r="AX32" s="71"/>
      <c r="AY32" s="72"/>
      <c r="AZ32" s="69"/>
      <c r="BA32" s="69"/>
      <c r="BB32" s="69">
        <f>AVERAGE(AZ31:BD31)</f>
        <v>4.5400706170044372E-4</v>
      </c>
      <c r="BC32" s="69"/>
      <c r="BD32" s="69"/>
      <c r="BE32" s="69"/>
      <c r="BF32" s="69"/>
      <c r="BG32" s="69"/>
      <c r="BH32" s="69">
        <f>AVERAGE(BE31:BK31)</f>
        <v>6.1717315657729792E-5</v>
      </c>
      <c r="BI32" s="69"/>
      <c r="BJ32" s="69"/>
      <c r="BK32" s="69"/>
    </row>
    <row r="33" spans="1:63" ht="15.75" x14ac:dyDescent="0.25">
      <c r="A33" s="61">
        <v>15</v>
      </c>
      <c r="B33" s="63" t="s">
        <v>106</v>
      </c>
      <c r="C33" s="64" t="s">
        <v>18</v>
      </c>
      <c r="D33" s="65">
        <v>43285</v>
      </c>
      <c r="E33" s="8" t="s">
        <v>45</v>
      </c>
      <c r="F33" s="9">
        <f>G33*U33</f>
        <v>3314062500000</v>
      </c>
      <c r="G33" s="10">
        <v>6562500000</v>
      </c>
      <c r="H33" s="10">
        <f t="array" ref="H33:U33">TRANSPOSE(MINA!C4:C17)</f>
        <v>418</v>
      </c>
      <c r="I33" s="7">
        <v>418</v>
      </c>
      <c r="J33" s="7">
        <v>380</v>
      </c>
      <c r="K33" s="7">
        <v>418</v>
      </c>
      <c r="L33" s="7">
        <v>400</v>
      </c>
      <c r="M33" s="7">
        <v>400</v>
      </c>
      <c r="N33" s="7">
        <v>402</v>
      </c>
      <c r="O33" s="7">
        <v>420</v>
      </c>
      <c r="P33" s="7">
        <v>420</v>
      </c>
      <c r="Q33" s="7">
        <v>500</v>
      </c>
      <c r="R33" s="7">
        <v>550</v>
      </c>
      <c r="S33" s="7">
        <v>645</v>
      </c>
      <c r="T33" s="7">
        <v>486</v>
      </c>
      <c r="U33" s="7">
        <v>505</v>
      </c>
      <c r="V33" s="7">
        <f t="array" ref="V33:AI33">TRANSPOSE(MINA!E4:E17)</f>
        <v>0</v>
      </c>
      <c r="W33" s="7">
        <v>2520500</v>
      </c>
      <c r="X33" s="7">
        <v>29000</v>
      </c>
      <c r="Y33" s="7">
        <v>703500</v>
      </c>
      <c r="Z33" s="7">
        <v>3103500</v>
      </c>
      <c r="AA33" s="7">
        <v>0</v>
      </c>
      <c r="AB33" s="7">
        <v>627400</v>
      </c>
      <c r="AC33" s="7">
        <v>5200</v>
      </c>
      <c r="AD33" s="7">
        <v>1500</v>
      </c>
      <c r="AE33" s="7">
        <v>192700</v>
      </c>
      <c r="AF33" s="7">
        <v>2088400</v>
      </c>
      <c r="AG33" s="7">
        <v>144500</v>
      </c>
      <c r="AH33" s="7">
        <v>19200</v>
      </c>
      <c r="AI33" s="7">
        <v>898500</v>
      </c>
      <c r="AK33" s="66">
        <v>15</v>
      </c>
      <c r="AL33" s="64" t="s">
        <v>18</v>
      </c>
      <c r="AM33" s="67">
        <f>F33</f>
        <v>3314062500000</v>
      </c>
      <c r="AN33" s="68">
        <f>I33/H33-1-(I34/H34-1)</f>
        <v>6.5395578216139727E-3</v>
      </c>
      <c r="AO33" s="68">
        <f t="shared" ref="AO33:AX33" si="29">J33/I33-1-(J34/I34-1)</f>
        <v>-7.0134691814723538E-2</v>
      </c>
      <c r="AP33" s="68">
        <f t="shared" si="29"/>
        <v>7.6723037553012796E-2</v>
      </c>
      <c r="AQ33" s="68">
        <f t="shared" si="29"/>
        <v>-3.4015011186165789E-2</v>
      </c>
      <c r="AR33" s="68">
        <f t="shared" si="29"/>
        <v>1.9634161034340347E-2</v>
      </c>
      <c r="AS33" s="68">
        <f t="shared" si="29"/>
        <v>-1.2696709740921852E-2</v>
      </c>
      <c r="AT33" s="68">
        <f t="shared" si="29"/>
        <v>4.3783229749287278E-2</v>
      </c>
      <c r="AU33" s="68">
        <f t="shared" si="29"/>
        <v>7.7395630292991235E-3</v>
      </c>
      <c r="AV33" s="68">
        <f t="shared" si="29"/>
        <v>0.17072823144759219</v>
      </c>
      <c r="AW33" s="68">
        <f t="shared" si="29"/>
        <v>8.7191327234766192E-2</v>
      </c>
      <c r="AX33" s="68">
        <f t="shared" si="29"/>
        <v>0.17075522329624171</v>
      </c>
      <c r="AY33" s="68">
        <f t="shared" si="3"/>
        <v>2.351542762569836E-2</v>
      </c>
      <c r="AZ33" s="69">
        <f>W33/W34</f>
        <v>1.9203809523809523E-3</v>
      </c>
      <c r="BA33" s="69">
        <f t="shared" ref="BA33:BK33" si="30">X33/X34</f>
        <v>2.2095238095238096E-5</v>
      </c>
      <c r="BB33" s="69">
        <f t="shared" si="30"/>
        <v>5.3600000000000002E-4</v>
      </c>
      <c r="BC33" s="69">
        <f t="shared" si="30"/>
        <v>2.3645714285714286E-3</v>
      </c>
      <c r="BD33" s="69">
        <f t="shared" si="30"/>
        <v>0</v>
      </c>
      <c r="BE33" s="69">
        <f t="shared" si="30"/>
        <v>9.5603809523809517E-5</v>
      </c>
      <c r="BF33" s="69">
        <f t="shared" si="30"/>
        <v>7.923809523809524E-7</v>
      </c>
      <c r="BG33" s="69">
        <f t="shared" si="30"/>
        <v>2.2857142857142858E-7</v>
      </c>
      <c r="BH33" s="69">
        <f t="shared" si="30"/>
        <v>2.9363809523809525E-5</v>
      </c>
      <c r="BI33" s="69">
        <f t="shared" si="30"/>
        <v>3.1823238095238097E-4</v>
      </c>
      <c r="BJ33" s="69">
        <f t="shared" si="30"/>
        <v>2.2019047619047618E-5</v>
      </c>
      <c r="BK33" s="69">
        <f t="shared" si="30"/>
        <v>2.9257142857142858E-6</v>
      </c>
    </row>
    <row r="34" spans="1:63" ht="15.75" x14ac:dyDescent="0.25">
      <c r="A34" s="61"/>
      <c r="B34" s="63"/>
      <c r="C34" s="64" t="s">
        <v>135</v>
      </c>
      <c r="D34" s="65"/>
      <c r="E34" s="8"/>
      <c r="F34" s="9"/>
      <c r="G34" s="10"/>
      <c r="H34" s="10">
        <f t="array" ref="H34:U34">TRANSPOSE(MINA!D4:D17)</f>
        <v>5825.6489259999998</v>
      </c>
      <c r="I34" s="7">
        <v>5787.5517579999996</v>
      </c>
      <c r="J34" s="7">
        <v>5667.3188479999999</v>
      </c>
      <c r="K34" s="7">
        <v>5799.2368159999996</v>
      </c>
      <c r="L34" s="7">
        <v>5746.7700199999999</v>
      </c>
      <c r="M34" s="7">
        <v>5633.9370120000003</v>
      </c>
      <c r="N34" s="7">
        <v>5733.6391599999997</v>
      </c>
      <c r="O34" s="7">
        <v>5739.3320309999999</v>
      </c>
      <c r="P34" s="7">
        <v>5694.9121089999999</v>
      </c>
      <c r="Q34" s="7">
        <v>5807.375</v>
      </c>
      <c r="R34" s="7">
        <v>5881.7597660000001</v>
      </c>
      <c r="S34" s="7">
        <v>5893.3588870000003</v>
      </c>
      <c r="T34" s="7">
        <v>6007.5380859999996</v>
      </c>
      <c r="U34" s="7">
        <v>6101.1308589999999</v>
      </c>
      <c r="V34" s="7">
        <f t="array" ref="V34:AI34">TRANSPOSE(MINA!F4:F17)</f>
        <v>1312500000</v>
      </c>
      <c r="W34" s="7">
        <v>1312500000</v>
      </c>
      <c r="X34" s="7">
        <v>1312500000</v>
      </c>
      <c r="Y34" s="7">
        <v>1312500000</v>
      </c>
      <c r="Z34" s="7">
        <v>1312500000</v>
      </c>
      <c r="AA34" s="7">
        <v>1312500000</v>
      </c>
      <c r="AB34" s="7">
        <v>6562500000</v>
      </c>
      <c r="AC34" s="7">
        <v>6562500000</v>
      </c>
      <c r="AD34" s="7">
        <v>6562500000</v>
      </c>
      <c r="AE34" s="7">
        <v>6562500000</v>
      </c>
      <c r="AF34" s="7">
        <v>6562500000</v>
      </c>
      <c r="AG34" s="7">
        <v>6562500000</v>
      </c>
      <c r="AH34" s="7">
        <v>6562500000</v>
      </c>
      <c r="AI34" s="7">
        <v>6562500000</v>
      </c>
      <c r="AK34" s="66"/>
      <c r="AL34" s="64"/>
      <c r="AM34" s="67"/>
      <c r="AN34" s="70">
        <f>AVERAGE(AN33:AR33)</f>
        <v>-2.5058931838444208E-4</v>
      </c>
      <c r="AO34" s="71"/>
      <c r="AP34" s="71"/>
      <c r="AQ34" s="71"/>
      <c r="AR34" s="72"/>
      <c r="AS34" s="70">
        <f>AVERAGEA(AS33:AY33)</f>
        <v>7.0145184663137572E-2</v>
      </c>
      <c r="AT34" s="71"/>
      <c r="AU34" s="71"/>
      <c r="AV34" s="71"/>
      <c r="AW34" s="71"/>
      <c r="AX34" s="71"/>
      <c r="AY34" s="72"/>
      <c r="AZ34" s="69"/>
      <c r="BA34" s="69"/>
      <c r="BB34" s="69">
        <f>AVERAGE(AZ33:BD33)</f>
        <v>9.686095238095238E-4</v>
      </c>
      <c r="BC34" s="69"/>
      <c r="BD34" s="69"/>
      <c r="BE34" s="69"/>
      <c r="BF34" s="69"/>
      <c r="BG34" s="69"/>
      <c r="BH34" s="69">
        <f>AVERAGE(BE33:BK33)</f>
        <v>6.7023673469387746E-5</v>
      </c>
      <c r="BI34" s="69"/>
      <c r="BJ34" s="69"/>
      <c r="BK34" s="69"/>
    </row>
    <row r="35" spans="1:63" ht="15.75" x14ac:dyDescent="0.25">
      <c r="A35" s="61">
        <v>16</v>
      </c>
      <c r="B35" s="63" t="s">
        <v>107</v>
      </c>
      <c r="C35" s="64" t="s">
        <v>19</v>
      </c>
      <c r="D35" s="65">
        <v>43290</v>
      </c>
      <c r="E35" s="8" t="s">
        <v>45</v>
      </c>
      <c r="F35" s="9">
        <f>G35*U35</f>
        <v>28330500000000</v>
      </c>
      <c r="G35" s="10">
        <v>33330000000</v>
      </c>
      <c r="H35" s="10">
        <f t="array" ref="H35:U35">TRANSPOSE(TOPS!C4:C17)</f>
        <v>800</v>
      </c>
      <c r="I35" s="7">
        <v>802</v>
      </c>
      <c r="J35" s="7">
        <v>822</v>
      </c>
      <c r="K35" s="7">
        <v>856</v>
      </c>
      <c r="L35" s="7">
        <v>924</v>
      </c>
      <c r="M35" s="7">
        <v>948</v>
      </c>
      <c r="N35" s="7">
        <v>940</v>
      </c>
      <c r="O35" s="7">
        <v>990</v>
      </c>
      <c r="P35" s="7">
        <v>985</v>
      </c>
      <c r="Q35" s="7">
        <v>985</v>
      </c>
      <c r="R35" s="7">
        <v>955</v>
      </c>
      <c r="S35" s="7">
        <v>865</v>
      </c>
      <c r="T35" s="7">
        <v>845</v>
      </c>
      <c r="U35" s="7">
        <v>850</v>
      </c>
      <c r="V35" s="7">
        <f t="array" ref="V35:AI35">TRANSPOSE(TOPS!E4:E17)</f>
        <v>142980000</v>
      </c>
      <c r="W35" s="7">
        <v>116331000</v>
      </c>
      <c r="X35" s="7">
        <v>251911500</v>
      </c>
      <c r="Y35" s="7">
        <v>90044000</v>
      </c>
      <c r="Z35" s="7">
        <v>68505000</v>
      </c>
      <c r="AA35" s="7">
        <v>54483500</v>
      </c>
      <c r="AB35" s="7">
        <v>37534600</v>
      </c>
      <c r="AC35" s="7">
        <v>52730300</v>
      </c>
      <c r="AD35" s="7">
        <v>46487200</v>
      </c>
      <c r="AE35" s="7">
        <v>64941200</v>
      </c>
      <c r="AF35" s="7">
        <v>33028800</v>
      </c>
      <c r="AG35" s="7">
        <v>45632100</v>
      </c>
      <c r="AH35" s="7">
        <v>52759300</v>
      </c>
      <c r="AI35" s="7">
        <v>50212500</v>
      </c>
      <c r="AK35" s="66">
        <v>16</v>
      </c>
      <c r="AL35" s="64" t="s">
        <v>19</v>
      </c>
      <c r="AM35" s="67">
        <f>F35</f>
        <v>28330500000000</v>
      </c>
      <c r="AN35" s="68">
        <f>I35/H35-1-(I36/H36-1)</f>
        <v>1.154718977077196E-2</v>
      </c>
      <c r="AO35" s="68">
        <f t="shared" ref="AO35:AX35" si="31">J35/I35-1-(J36/I36-1)</f>
        <v>4.4571816894689475E-2</v>
      </c>
      <c r="AP35" s="68">
        <f t="shared" si="31"/>
        <v>2.3665820672703619E-2</v>
      </c>
      <c r="AQ35" s="68">
        <f t="shared" si="31"/>
        <v>7.8446362682750959E-2</v>
      </c>
      <c r="AR35" s="68">
        <f t="shared" si="31"/>
        <v>3.3713589003325106E-2</v>
      </c>
      <c r="AS35" s="68">
        <f t="shared" si="31"/>
        <v>-2.8186777593999124E-2</v>
      </c>
      <c r="AT35" s="68">
        <f t="shared" si="31"/>
        <v>4.0382816596468141E-2</v>
      </c>
      <c r="AU35" s="68">
        <f t="shared" si="31"/>
        <v>-7.0225544815359919E-3</v>
      </c>
      <c r="AV35" s="68">
        <f t="shared" si="31"/>
        <v>-2.4626334961568297E-3</v>
      </c>
      <c r="AW35" s="68">
        <f t="shared" si="31"/>
        <v>-3.6584634262271432E-2</v>
      </c>
      <c r="AX35" s="68">
        <f t="shared" si="31"/>
        <v>-8.7693810427461716E-2</v>
      </c>
      <c r="AY35" s="68">
        <f t="shared" si="3"/>
        <v>1.0769345526864482E-2</v>
      </c>
      <c r="AZ35" s="69">
        <f>W35/W36</f>
        <v>1.745139513951395E-2</v>
      </c>
      <c r="BA35" s="69">
        <f t="shared" ref="BA35:BK35" si="32">X35/X36</f>
        <v>3.7790504050405044E-2</v>
      </c>
      <c r="BB35" s="69">
        <f t="shared" si="32"/>
        <v>1.3507950795079509E-2</v>
      </c>
      <c r="BC35" s="69">
        <f t="shared" si="32"/>
        <v>1.0276777677767777E-2</v>
      </c>
      <c r="BD35" s="69">
        <f t="shared" si="32"/>
        <v>8.173342334233424E-3</v>
      </c>
      <c r="BE35" s="69">
        <f t="shared" si="32"/>
        <v>1.1261506150615061E-3</v>
      </c>
      <c r="BF35" s="69">
        <f t="shared" si="32"/>
        <v>1.582067206720672E-3</v>
      </c>
      <c r="BG35" s="69">
        <f t="shared" si="32"/>
        <v>1.3947554755475548E-3</v>
      </c>
      <c r="BH35" s="69">
        <f t="shared" si="32"/>
        <v>1.9484308430843084E-3</v>
      </c>
      <c r="BI35" s="69">
        <f t="shared" si="32"/>
        <v>9.9096309630963093E-4</v>
      </c>
      <c r="BJ35" s="69">
        <f t="shared" si="32"/>
        <v>1.3690999099909991E-3</v>
      </c>
      <c r="BK35" s="69">
        <f t="shared" si="32"/>
        <v>1.582937293729373E-3</v>
      </c>
    </row>
    <row r="36" spans="1:63" ht="15.75" x14ac:dyDescent="0.25">
      <c r="A36" s="61"/>
      <c r="B36" s="63"/>
      <c r="C36" s="64" t="s">
        <v>135</v>
      </c>
      <c r="D36" s="65"/>
      <c r="E36" s="8"/>
      <c r="F36" s="9"/>
      <c r="G36" s="10"/>
      <c r="H36" s="10">
        <f t="array" ref="H36:U36">TRANSPOSE(TOPS!D4:D17)</f>
        <v>5799.2368159999996</v>
      </c>
      <c r="I36" s="7">
        <v>5746.7700199999999</v>
      </c>
      <c r="J36" s="7">
        <v>5633.9370120000003</v>
      </c>
      <c r="K36" s="7">
        <v>5733.6391599999997</v>
      </c>
      <c r="L36" s="7">
        <v>5739.3320309999999</v>
      </c>
      <c r="M36" s="7">
        <v>5694.9121089999999</v>
      </c>
      <c r="N36" s="7">
        <v>5807.375</v>
      </c>
      <c r="O36" s="7">
        <v>5881.7597660000001</v>
      </c>
      <c r="P36" s="7">
        <v>5893.3588870000003</v>
      </c>
      <c r="Q36" s="7">
        <v>5907.8720700000003</v>
      </c>
      <c r="R36" s="7">
        <v>5944.0742190000001</v>
      </c>
      <c r="S36" s="7">
        <v>5905.158203</v>
      </c>
      <c r="T36" s="7">
        <v>6094.8291019999997</v>
      </c>
      <c r="U36" s="7">
        <v>6065.2558589999999</v>
      </c>
      <c r="V36" s="7">
        <f t="array" ref="V36:AI36">TRANSPOSE(TOPS!F4:F17)</f>
        <v>6666000000</v>
      </c>
      <c r="W36" s="7">
        <v>6666000000</v>
      </c>
      <c r="X36" s="7">
        <v>6666000000</v>
      </c>
      <c r="Y36" s="7">
        <v>6666000000</v>
      </c>
      <c r="Z36" s="7">
        <v>6666000000</v>
      </c>
      <c r="AA36" s="7">
        <v>6666000000</v>
      </c>
      <c r="AB36" s="7">
        <v>33330000000</v>
      </c>
      <c r="AC36" s="7">
        <v>33330000000</v>
      </c>
      <c r="AD36" s="7">
        <v>33330000000</v>
      </c>
      <c r="AE36" s="7">
        <v>33330000000</v>
      </c>
      <c r="AF36" s="7">
        <v>33330000000</v>
      </c>
      <c r="AG36" s="7">
        <v>33330000000</v>
      </c>
      <c r="AH36" s="7">
        <v>33330000000</v>
      </c>
      <c r="AI36" s="7">
        <v>33330000000</v>
      </c>
      <c r="AK36" s="66"/>
      <c r="AL36" s="64"/>
      <c r="AM36" s="67"/>
      <c r="AN36" s="70">
        <f>AVERAGE(AN35:AR35)</f>
        <v>3.8388955804848225E-2</v>
      </c>
      <c r="AO36" s="71"/>
      <c r="AP36" s="71"/>
      <c r="AQ36" s="71"/>
      <c r="AR36" s="72"/>
      <c r="AS36" s="70">
        <f>AVERAGEA(AS35:AY35)</f>
        <v>-1.582832116258464E-2</v>
      </c>
      <c r="AT36" s="71"/>
      <c r="AU36" s="71"/>
      <c r="AV36" s="71"/>
      <c r="AW36" s="71"/>
      <c r="AX36" s="71"/>
      <c r="AY36" s="72"/>
      <c r="AZ36" s="69"/>
      <c r="BA36" s="69"/>
      <c r="BB36" s="69">
        <f>AVERAGE(AZ35:BD35)</f>
        <v>1.7439993999399939E-2</v>
      </c>
      <c r="BC36" s="69"/>
      <c r="BD36" s="69"/>
      <c r="BE36" s="69"/>
      <c r="BF36" s="69"/>
      <c r="BG36" s="69"/>
      <c r="BH36" s="69">
        <f>AVERAGE(BE35:BK35)</f>
        <v>1.4277720629205779E-3</v>
      </c>
      <c r="BI36" s="69"/>
      <c r="BJ36" s="69"/>
      <c r="BK36" s="69"/>
    </row>
    <row r="37" spans="1:63" ht="15.75" x14ac:dyDescent="0.25">
      <c r="A37" s="61">
        <v>17</v>
      </c>
      <c r="B37" s="63" t="s">
        <v>108</v>
      </c>
      <c r="C37" s="64" t="s">
        <v>20</v>
      </c>
      <c r="D37" s="65">
        <v>43659</v>
      </c>
      <c r="E37" s="8" t="s">
        <v>45</v>
      </c>
      <c r="F37" s="9">
        <f>G37*U37</f>
        <v>412800000000</v>
      </c>
      <c r="G37" s="10">
        <v>1600000000</v>
      </c>
      <c r="H37" s="10">
        <f t="array" ref="H37:U37">TRANSPOSE(GEMA!C4:C17)</f>
        <v>258</v>
      </c>
      <c r="I37" s="7">
        <v>260</v>
      </c>
      <c r="J37" s="7">
        <v>278</v>
      </c>
      <c r="K37" s="7">
        <v>279</v>
      </c>
      <c r="L37" s="7">
        <v>280</v>
      </c>
      <c r="M37" s="7">
        <v>282</v>
      </c>
      <c r="N37" s="7">
        <v>276</v>
      </c>
      <c r="O37" s="7">
        <v>310</v>
      </c>
      <c r="P37" s="7">
        <v>310</v>
      </c>
      <c r="Q37" s="7">
        <v>310</v>
      </c>
      <c r="R37" s="7">
        <v>306</v>
      </c>
      <c r="S37" s="7">
        <v>302</v>
      </c>
      <c r="T37" s="7">
        <v>262</v>
      </c>
      <c r="U37" s="7">
        <v>258</v>
      </c>
      <c r="V37" s="7">
        <f t="array" ref="V37:AI37">TRANSPOSE(GEMA!E4:E17)</f>
        <v>251000</v>
      </c>
      <c r="W37" s="7">
        <v>540500</v>
      </c>
      <c r="X37" s="7">
        <v>1288000</v>
      </c>
      <c r="Y37" s="7">
        <v>166000</v>
      </c>
      <c r="Z37" s="7">
        <v>111000</v>
      </c>
      <c r="AA37" s="7">
        <v>151500</v>
      </c>
      <c r="AB37" s="7">
        <v>78100</v>
      </c>
      <c r="AC37" s="7">
        <v>156100</v>
      </c>
      <c r="AD37" s="7">
        <v>69100</v>
      </c>
      <c r="AE37" s="7">
        <v>151600</v>
      </c>
      <c r="AF37" s="7">
        <v>135700</v>
      </c>
      <c r="AG37" s="7">
        <v>85300</v>
      </c>
      <c r="AH37" s="7">
        <v>300100</v>
      </c>
      <c r="AI37" s="7">
        <v>153000</v>
      </c>
      <c r="AK37" s="66">
        <v>17</v>
      </c>
      <c r="AL37" s="64" t="s">
        <v>20</v>
      </c>
      <c r="AM37" s="67">
        <f>F37</f>
        <v>412800000000</v>
      </c>
      <c r="AN37" s="68">
        <f>I37/H37-1-(I38/H38-1)</f>
        <v>1.5491501013795261E-2</v>
      </c>
      <c r="AO37" s="68">
        <f t="shared" ref="AO37:AX37" si="33">J37/I37-1-(J38/I38-1)</f>
        <v>4.9482810202170935E-2</v>
      </c>
      <c r="AP37" s="68">
        <f t="shared" si="33"/>
        <v>-9.2115504630756462E-3</v>
      </c>
      <c r="AQ37" s="68">
        <f t="shared" si="33"/>
        <v>1.6121799596500175E-3</v>
      </c>
      <c r="AR37" s="68">
        <f t="shared" si="33"/>
        <v>4.6802236467002878E-3</v>
      </c>
      <c r="AS37" s="68">
        <f t="shared" si="33"/>
        <v>-2.740437721507416E-2</v>
      </c>
      <c r="AT37" s="68">
        <f t="shared" si="33"/>
        <v>0.1297354330659749</v>
      </c>
      <c r="AU37" s="68">
        <f t="shared" si="33"/>
        <v>7.3919086499365516E-3</v>
      </c>
      <c r="AV37" s="68">
        <f t="shared" si="33"/>
        <v>-4.9856018165133076E-3</v>
      </c>
      <c r="AW37" s="68">
        <f t="shared" si="33"/>
        <v>-9.5668301802611655E-3</v>
      </c>
      <c r="AX37" s="68">
        <f t="shared" si="33"/>
        <v>-1.3362648204431782E-2</v>
      </c>
      <c r="AY37" s="68">
        <f t="shared" si="3"/>
        <v>2.0263615349272457E-2</v>
      </c>
      <c r="AZ37" s="69">
        <f>W37/W38</f>
        <v>1.6890625E-3</v>
      </c>
      <c r="BA37" s="69">
        <f t="shared" ref="BA37:BK37" si="34">X37/X38</f>
        <v>4.0249999999999999E-3</v>
      </c>
      <c r="BB37" s="69">
        <f t="shared" si="34"/>
        <v>5.1875000000000001E-4</v>
      </c>
      <c r="BC37" s="69">
        <f t="shared" si="34"/>
        <v>3.4687500000000002E-4</v>
      </c>
      <c r="BD37" s="69">
        <f t="shared" si="34"/>
        <v>4.7343750000000001E-4</v>
      </c>
      <c r="BE37" s="69">
        <f t="shared" si="34"/>
        <v>4.8812500000000001E-5</v>
      </c>
      <c r="BF37" s="69">
        <f t="shared" si="34"/>
        <v>9.7562500000000007E-5</v>
      </c>
      <c r="BG37" s="69">
        <f t="shared" si="34"/>
        <v>4.3187499999999999E-5</v>
      </c>
      <c r="BH37" s="69">
        <f t="shared" si="34"/>
        <v>9.4749999999999999E-5</v>
      </c>
      <c r="BI37" s="69">
        <f t="shared" si="34"/>
        <v>8.4812499999999995E-5</v>
      </c>
      <c r="BJ37" s="69">
        <f t="shared" si="34"/>
        <v>5.3312500000000002E-5</v>
      </c>
      <c r="BK37" s="69">
        <f t="shared" si="34"/>
        <v>1.8756250000000001E-4</v>
      </c>
    </row>
    <row r="38" spans="1:63" ht="15.75" x14ac:dyDescent="0.25">
      <c r="A38" s="61"/>
      <c r="B38" s="63"/>
      <c r="C38" s="64" t="s">
        <v>135</v>
      </c>
      <c r="D38" s="65"/>
      <c r="E38" s="45"/>
      <c r="F38" s="9"/>
      <c r="G38" s="10"/>
      <c r="H38" s="10">
        <f t="array" ref="H38:U38">TRANSPOSE(GEMA!D4:D17)</f>
        <v>5739.3320309999999</v>
      </c>
      <c r="I38" s="7">
        <v>5694.9121089999999</v>
      </c>
      <c r="J38" s="7">
        <v>5807.375</v>
      </c>
      <c r="K38" s="7">
        <v>5881.7597660000001</v>
      </c>
      <c r="L38" s="7">
        <v>5893.3588870000003</v>
      </c>
      <c r="M38" s="7">
        <v>5907.8720700000003</v>
      </c>
      <c r="N38" s="7">
        <v>5944.0742190000001</v>
      </c>
      <c r="O38" s="7">
        <v>5905.158203</v>
      </c>
      <c r="P38" s="7">
        <v>5861.5078130000002</v>
      </c>
      <c r="Q38" s="7">
        <v>5890.7309569999998</v>
      </c>
      <c r="R38" s="7">
        <v>5871.0771480000003</v>
      </c>
      <c r="S38" s="7">
        <v>5872.7841799999997</v>
      </c>
      <c r="T38" s="7">
        <v>6077.1728519999997</v>
      </c>
      <c r="U38" s="7">
        <v>5861.2460940000001</v>
      </c>
      <c r="V38" s="7">
        <f t="array" ref="V38:AI38">TRANSPOSE(GEMA!F4:F17)</f>
        <v>320000000</v>
      </c>
      <c r="W38" s="7">
        <v>320000000</v>
      </c>
      <c r="X38" s="7">
        <v>320000000</v>
      </c>
      <c r="Y38" s="7">
        <v>320000000</v>
      </c>
      <c r="Z38" s="7">
        <v>320000000</v>
      </c>
      <c r="AA38" s="7">
        <v>320000000</v>
      </c>
      <c r="AB38" s="7">
        <v>1600000000</v>
      </c>
      <c r="AC38" s="7">
        <v>1600000000</v>
      </c>
      <c r="AD38" s="7">
        <v>1600000000</v>
      </c>
      <c r="AE38" s="7">
        <v>1600000000</v>
      </c>
      <c r="AF38" s="7">
        <v>1600000000</v>
      </c>
      <c r="AG38" s="7">
        <v>1600000000</v>
      </c>
      <c r="AH38" s="7">
        <v>1600000000</v>
      </c>
      <c r="AI38" s="7">
        <v>1600000000</v>
      </c>
      <c r="AK38" s="66"/>
      <c r="AL38" s="64"/>
      <c r="AM38" s="67"/>
      <c r="AN38" s="70">
        <f>AVERAGE(AN37:AR37)</f>
        <v>1.2411032871848171E-2</v>
      </c>
      <c r="AO38" s="71"/>
      <c r="AP38" s="71"/>
      <c r="AQ38" s="71"/>
      <c r="AR38" s="72"/>
      <c r="AS38" s="70">
        <f>AVERAGEA(AS37:AY37)</f>
        <v>1.4581642806986215E-2</v>
      </c>
      <c r="AT38" s="71"/>
      <c r="AU38" s="71"/>
      <c r="AV38" s="71"/>
      <c r="AW38" s="71"/>
      <c r="AX38" s="71"/>
      <c r="AY38" s="72"/>
      <c r="AZ38" s="69"/>
      <c r="BA38" s="69"/>
      <c r="BB38" s="69">
        <f>AVERAGE(AZ37:BD37)</f>
        <v>1.410625E-3</v>
      </c>
      <c r="BC38" s="69"/>
      <c r="BD38" s="69"/>
      <c r="BE38" s="69"/>
      <c r="BF38" s="69"/>
      <c r="BG38" s="69"/>
      <c r="BH38" s="69">
        <f>AVERAGE(BE37:BK37)</f>
        <v>8.7142857142857139E-5</v>
      </c>
      <c r="BI38" s="69"/>
      <c r="BJ38" s="69"/>
      <c r="BK38" s="69"/>
    </row>
    <row r="39" spans="1:63" ht="15.75" x14ac:dyDescent="0.25">
      <c r="A39" s="61">
        <v>18</v>
      </c>
      <c r="B39" s="63" t="s">
        <v>109</v>
      </c>
      <c r="C39" s="64" t="s">
        <v>21</v>
      </c>
      <c r="D39" s="65">
        <v>43313</v>
      </c>
      <c r="E39" s="12" t="s">
        <v>44</v>
      </c>
      <c r="F39" s="9">
        <f>G39*U39</f>
        <v>1825420145600</v>
      </c>
      <c r="G39" s="10">
        <v>6811269200</v>
      </c>
      <c r="H39" s="10">
        <f t="array" ref="H39:U39">TRANSPOSE(BUVA!C4:C17)</f>
        <v>227</v>
      </c>
      <c r="I39" s="7">
        <v>227</v>
      </c>
      <c r="J39" s="7">
        <v>220</v>
      </c>
      <c r="K39" s="7">
        <v>210</v>
      </c>
      <c r="L39" s="7">
        <v>214</v>
      </c>
      <c r="M39" s="7">
        <v>220</v>
      </c>
      <c r="N39" s="7">
        <v>228</v>
      </c>
      <c r="O39" s="7">
        <v>230</v>
      </c>
      <c r="P39" s="7">
        <v>234</v>
      </c>
      <c r="Q39" s="7">
        <v>240</v>
      </c>
      <c r="R39" s="7">
        <v>294</v>
      </c>
      <c r="S39" s="7">
        <v>288</v>
      </c>
      <c r="T39" s="7">
        <v>268</v>
      </c>
      <c r="U39" s="7">
        <v>268</v>
      </c>
      <c r="V39" s="7">
        <f t="array" ref="V39:AI39">TRANSPOSE(BUVA!E4:E17)</f>
        <v>9720200</v>
      </c>
      <c r="W39" s="7">
        <v>9656600</v>
      </c>
      <c r="X39" s="7">
        <v>7283600</v>
      </c>
      <c r="Y39" s="7">
        <v>11133800</v>
      </c>
      <c r="Z39" s="7">
        <v>12412800</v>
      </c>
      <c r="AA39" s="7">
        <v>26918800</v>
      </c>
      <c r="AB39" s="7">
        <v>12943200</v>
      </c>
      <c r="AC39" s="7">
        <v>13981400</v>
      </c>
      <c r="AD39" s="7">
        <v>13927800</v>
      </c>
      <c r="AE39" s="7">
        <v>13787200</v>
      </c>
      <c r="AF39" s="7">
        <v>14128000</v>
      </c>
      <c r="AG39" s="7">
        <v>14827700</v>
      </c>
      <c r="AH39" s="7">
        <v>2995800</v>
      </c>
      <c r="AI39" s="7">
        <v>3051600</v>
      </c>
      <c r="AK39" s="66">
        <v>18</v>
      </c>
      <c r="AL39" s="64" t="s">
        <v>21</v>
      </c>
      <c r="AM39" s="67">
        <f>F39</f>
        <v>1825420145600</v>
      </c>
      <c r="AN39" s="68">
        <f>I39/H39-1-(I40/H40-1)</f>
        <v>-3.4514794393802894E-4</v>
      </c>
      <c r="AO39" s="68">
        <f t="shared" ref="AO39:AX39" si="35">J39/I39-1-(J40/I40-1)</f>
        <v>-3.290092398143174E-2</v>
      </c>
      <c r="AP39" s="68">
        <f t="shared" si="35"/>
        <v>-5.2686132208823233E-2</v>
      </c>
      <c r="AQ39" s="68">
        <f t="shared" si="35"/>
        <v>1.2569254971402266E-2</v>
      </c>
      <c r="AR39" s="68">
        <f t="shared" si="35"/>
        <v>4.3215574098768084E-2</v>
      </c>
      <c r="AS39" s="68">
        <f t="shared" si="35"/>
        <v>2.0027915443329602E-2</v>
      </c>
      <c r="AT39" s="68">
        <f t="shared" si="35"/>
        <v>1.2367867749273231E-2</v>
      </c>
      <c r="AU39" s="68">
        <f t="shared" si="35"/>
        <v>1.8087454003932635E-2</v>
      </c>
      <c r="AV39" s="68">
        <f t="shared" si="35"/>
        <v>1.0061803060962493E-2</v>
      </c>
      <c r="AW39" s="68">
        <f t="shared" si="35"/>
        <v>0.2266195127146674</v>
      </c>
      <c r="AX39" s="68">
        <f t="shared" si="35"/>
        <v>-2.0995744139510997E-2</v>
      </c>
      <c r="AY39" s="68">
        <f t="shared" si="3"/>
        <v>8.4541326734266509E-3</v>
      </c>
      <c r="AZ39" s="69">
        <f>W39/W40</f>
        <v>2.8354774173365515E-3</v>
      </c>
      <c r="BA39" s="69">
        <f t="shared" ref="BA39:BK39" si="36">X39/X40</f>
        <v>2.1386909799424752E-3</v>
      </c>
      <c r="BB39" s="69">
        <f t="shared" si="36"/>
        <v>3.2692291768470993E-3</v>
      </c>
      <c r="BC39" s="69">
        <f t="shared" si="36"/>
        <v>3.6447832659440328E-3</v>
      </c>
      <c r="BD39" s="69">
        <f t="shared" si="36"/>
        <v>7.9041950067103503E-3</v>
      </c>
      <c r="BE39" s="69">
        <f t="shared" si="36"/>
        <v>1.9002625824860952E-3</v>
      </c>
      <c r="BF39" s="69">
        <f t="shared" si="36"/>
        <v>2.0526864508599954E-3</v>
      </c>
      <c r="BG39" s="69">
        <f t="shared" si="36"/>
        <v>2.0448171392198093E-3</v>
      </c>
      <c r="BH39" s="69">
        <f t="shared" si="36"/>
        <v>2.0241748777158888E-3</v>
      </c>
      <c r="BI39" s="69">
        <f t="shared" si="36"/>
        <v>2.0742096054579668E-3</v>
      </c>
      <c r="BJ39" s="69">
        <f t="shared" si="36"/>
        <v>2.1769364217758417E-3</v>
      </c>
      <c r="BK39" s="69">
        <f t="shared" si="36"/>
        <v>4.3982992185949719E-4</v>
      </c>
    </row>
    <row r="40" spans="1:63" ht="15.75" x14ac:dyDescent="0.25">
      <c r="A40" s="61"/>
      <c r="B40" s="63"/>
      <c r="C40" s="64" t="s">
        <v>135</v>
      </c>
      <c r="D40" s="65"/>
      <c r="E40" s="12"/>
      <c r="F40" s="9"/>
      <c r="G40" s="10"/>
      <c r="H40" s="10">
        <f t="array" ref="H40:U40">TRANSPOSE(BUVA!D4:D17)</f>
        <v>5931.841797</v>
      </c>
      <c r="I40" s="7">
        <v>5933.8891599999997</v>
      </c>
      <c r="J40" s="7">
        <v>5946.1362300000001</v>
      </c>
      <c r="K40" s="7">
        <v>5989.1362300000001</v>
      </c>
      <c r="L40" s="7">
        <v>6027.9360349999997</v>
      </c>
      <c r="M40" s="7">
        <v>5936.4428710000002</v>
      </c>
      <c r="N40" s="7">
        <v>6033.4189450000003</v>
      </c>
      <c r="O40" s="7">
        <v>6011.7231449999999</v>
      </c>
      <c r="P40" s="7">
        <v>6007.5380859999996</v>
      </c>
      <c r="Q40" s="7">
        <v>6101.1308589999999</v>
      </c>
      <c r="R40" s="7">
        <v>6091.25</v>
      </c>
      <c r="S40" s="7">
        <v>6094.8291019999997</v>
      </c>
      <c r="T40" s="7">
        <v>6018.4599609999996</v>
      </c>
      <c r="U40" s="7">
        <v>5967.5791019999997</v>
      </c>
      <c r="V40" s="7">
        <f t="array" ref="V40:AI40">TRANSPOSE(BUVA!F4:F17)</f>
        <v>3405634600</v>
      </c>
      <c r="W40" s="7">
        <v>3405634600</v>
      </c>
      <c r="X40" s="7">
        <v>3405634600</v>
      </c>
      <c r="Y40" s="7">
        <v>3405634600</v>
      </c>
      <c r="Z40" s="7">
        <v>3405634600</v>
      </c>
      <c r="AA40" s="7">
        <v>3405634600</v>
      </c>
      <c r="AB40" s="7">
        <v>6811269200</v>
      </c>
      <c r="AC40" s="7">
        <v>6811269200</v>
      </c>
      <c r="AD40" s="7">
        <v>6811269200</v>
      </c>
      <c r="AE40" s="7">
        <v>6811269200</v>
      </c>
      <c r="AF40" s="7">
        <v>6811269200</v>
      </c>
      <c r="AG40" s="7">
        <v>6811269200</v>
      </c>
      <c r="AH40" s="7">
        <v>6811269200</v>
      </c>
      <c r="AI40" s="7">
        <v>6811269200</v>
      </c>
      <c r="AK40" s="66"/>
      <c r="AL40" s="64"/>
      <c r="AM40" s="67"/>
      <c r="AN40" s="70">
        <f>AVERAGE(AN39:AR39)</f>
        <v>-6.0294750128045303E-3</v>
      </c>
      <c r="AO40" s="71"/>
      <c r="AP40" s="71"/>
      <c r="AQ40" s="71"/>
      <c r="AR40" s="72"/>
      <c r="AS40" s="70">
        <f>AVERAGEA(AS39:AY39)</f>
        <v>3.9231848786583E-2</v>
      </c>
      <c r="AT40" s="71"/>
      <c r="AU40" s="71"/>
      <c r="AV40" s="71"/>
      <c r="AW40" s="71"/>
      <c r="AX40" s="71"/>
      <c r="AY40" s="72"/>
      <c r="AZ40" s="69"/>
      <c r="BA40" s="69"/>
      <c r="BB40" s="69">
        <f>AVERAGE(AZ39:BD39)</f>
        <v>3.9584751693561016E-3</v>
      </c>
      <c r="BC40" s="69"/>
      <c r="BD40" s="69"/>
      <c r="BE40" s="69"/>
      <c r="BF40" s="69"/>
      <c r="BG40" s="69"/>
      <c r="BH40" s="69">
        <f>AVERAGE(BE39:BK39)</f>
        <v>1.8161309999107278E-3</v>
      </c>
      <c r="BI40" s="69"/>
      <c r="BJ40" s="69"/>
      <c r="BK40" s="69"/>
    </row>
    <row r="41" spans="1:63" ht="15.75" x14ac:dyDescent="0.25">
      <c r="A41" s="61">
        <v>19</v>
      </c>
      <c r="B41" s="63" t="s">
        <v>110</v>
      </c>
      <c r="C41" s="64" t="s">
        <v>22</v>
      </c>
      <c r="D41" s="65">
        <v>43340</v>
      </c>
      <c r="E41" s="8" t="s">
        <v>44</v>
      </c>
      <c r="F41" s="9">
        <f>G41*U41</f>
        <v>2186250000000</v>
      </c>
      <c r="G41" s="10">
        <v>2650000000</v>
      </c>
      <c r="H41" s="10">
        <f t="array" ref="H41:U41">TRANSPOSE(MFIN!C4:C17)</f>
        <v>885</v>
      </c>
      <c r="I41" s="7">
        <v>885</v>
      </c>
      <c r="J41" s="7">
        <v>885</v>
      </c>
      <c r="K41" s="7">
        <v>885</v>
      </c>
      <c r="L41" s="7">
        <v>882.5</v>
      </c>
      <c r="M41" s="7">
        <v>885</v>
      </c>
      <c r="N41" s="7">
        <v>895</v>
      </c>
      <c r="O41" s="7">
        <v>895</v>
      </c>
      <c r="P41" s="7">
        <v>850</v>
      </c>
      <c r="Q41" s="7">
        <v>800</v>
      </c>
      <c r="R41" s="7">
        <v>780</v>
      </c>
      <c r="S41" s="7">
        <v>840</v>
      </c>
      <c r="T41" s="7">
        <v>825</v>
      </c>
      <c r="U41" s="7">
        <v>825</v>
      </c>
      <c r="V41" s="7">
        <f t="array" ref="V41:AI41">TRANSPOSE(MFIN!E4:E17)</f>
        <v>143200</v>
      </c>
      <c r="W41" s="7">
        <v>924800</v>
      </c>
      <c r="X41" s="7">
        <v>386000</v>
      </c>
      <c r="Y41" s="7">
        <v>61400</v>
      </c>
      <c r="Z41" s="7">
        <v>56200</v>
      </c>
      <c r="AA41" s="7">
        <v>55800</v>
      </c>
      <c r="AB41" s="7">
        <v>355400</v>
      </c>
      <c r="AC41" s="7">
        <v>44000</v>
      </c>
      <c r="AD41" s="7">
        <v>217800</v>
      </c>
      <c r="AE41" s="7">
        <v>168000</v>
      </c>
      <c r="AF41" s="7">
        <v>965500</v>
      </c>
      <c r="AG41" s="7">
        <v>166800</v>
      </c>
      <c r="AH41" s="7">
        <v>0</v>
      </c>
      <c r="AI41" s="7">
        <v>110200</v>
      </c>
      <c r="AK41" s="66">
        <v>19</v>
      </c>
      <c r="AL41" s="64" t="s">
        <v>22</v>
      </c>
      <c r="AM41" s="67">
        <f>F41</f>
        <v>2186250000000</v>
      </c>
      <c r="AN41" s="68">
        <f>I41/H41-1-(I42/H42-1)</f>
        <v>-1.8740980541448016E-2</v>
      </c>
      <c r="AO41" s="68">
        <f t="shared" ref="AO41:AX41" si="37">J41/I41-1-(J42/I42-1)</f>
        <v>-8.8437184206811015E-3</v>
      </c>
      <c r="AP41" s="68">
        <f t="shared" si="37"/>
        <v>-6.5077598569116546E-3</v>
      </c>
      <c r="AQ41" s="68">
        <f t="shared" si="37"/>
        <v>-4.4563445247958189E-4</v>
      </c>
      <c r="AR41" s="68">
        <f t="shared" si="37"/>
        <v>-6.7533625588895863E-3</v>
      </c>
      <c r="AS41" s="68">
        <f t="shared" si="37"/>
        <v>8.5310616103311254E-3</v>
      </c>
      <c r="AT41" s="68">
        <f t="shared" si="37"/>
        <v>-3.7233704359660447E-3</v>
      </c>
      <c r="AU41" s="68">
        <f t="shared" si="37"/>
        <v>-4.2664502740959453E-2</v>
      </c>
      <c r="AV41" s="68">
        <f t="shared" si="37"/>
        <v>-5.8739809686719768E-2</v>
      </c>
      <c r="AW41" s="68">
        <f t="shared" si="37"/>
        <v>-1.6545867326573371E-2</v>
      </c>
      <c r="AX41" s="68">
        <f t="shared" si="37"/>
        <v>8.735918844091628E-2</v>
      </c>
      <c r="AY41" s="68">
        <f t="shared" si="3"/>
        <v>-7.983754418303457E-3</v>
      </c>
      <c r="AZ41" s="69">
        <f>W41/W42</f>
        <v>6.9796226415094341E-4</v>
      </c>
      <c r="BA41" s="69">
        <f t="shared" ref="BA41:BK41" si="38">X41/X42</f>
        <v>2.9132075471698115E-4</v>
      </c>
      <c r="BB41" s="69">
        <f t="shared" si="38"/>
        <v>4.6339622641509435E-5</v>
      </c>
      <c r="BC41" s="69">
        <f t="shared" si="38"/>
        <v>4.2415094339622641E-5</v>
      </c>
      <c r="BD41" s="69">
        <f t="shared" si="38"/>
        <v>4.2113207547169814E-5</v>
      </c>
      <c r="BE41" s="69">
        <f t="shared" si="38"/>
        <v>1.3411320754716982E-4</v>
      </c>
      <c r="BF41" s="69">
        <f t="shared" si="38"/>
        <v>1.660377358490566E-5</v>
      </c>
      <c r="BG41" s="69">
        <f t="shared" si="38"/>
        <v>8.2188679245283019E-5</v>
      </c>
      <c r="BH41" s="69">
        <f t="shared" si="38"/>
        <v>6.3396226415094343E-5</v>
      </c>
      <c r="BI41" s="69">
        <f t="shared" si="38"/>
        <v>3.6433962264150946E-4</v>
      </c>
      <c r="BJ41" s="69">
        <f t="shared" si="38"/>
        <v>6.2943396226415092E-5</v>
      </c>
      <c r="BK41" s="69">
        <f t="shared" si="38"/>
        <v>0</v>
      </c>
    </row>
    <row r="42" spans="1:63" ht="15.75" x14ac:dyDescent="0.25">
      <c r="A42" s="61"/>
      <c r="B42" s="63"/>
      <c r="C42" s="64" t="s">
        <v>135</v>
      </c>
      <c r="D42" s="65"/>
      <c r="E42" s="8"/>
      <c r="F42" s="9"/>
      <c r="G42" s="10"/>
      <c r="H42" s="10">
        <f t="array" ref="H42:U42">TRANSPOSE(MFIN!D4:D17)</f>
        <v>5783.7978519999997</v>
      </c>
      <c r="I42" s="7">
        <v>5892.1918949999999</v>
      </c>
      <c r="J42" s="7">
        <v>5944.3007809999999</v>
      </c>
      <c r="K42" s="7">
        <v>5982.9848629999997</v>
      </c>
      <c r="L42" s="7">
        <v>5968.75</v>
      </c>
      <c r="M42" s="7">
        <v>6025.9677730000003</v>
      </c>
      <c r="N42" s="7">
        <v>6042.6499020000001</v>
      </c>
      <c r="O42" s="7">
        <v>6065.1489259999998</v>
      </c>
      <c r="P42" s="7">
        <v>6018.9638670000004</v>
      </c>
      <c r="Q42" s="7">
        <v>6018.4599609999996</v>
      </c>
      <c r="R42" s="7">
        <v>5967.5791019999997</v>
      </c>
      <c r="S42" s="7">
        <v>5905.3007809999999</v>
      </c>
      <c r="T42" s="7">
        <v>5929.2158200000003</v>
      </c>
      <c r="U42" s="7">
        <v>5976.5532229999999</v>
      </c>
      <c r="V42" s="7">
        <f t="array" ref="V42:AI42">TRANSPOSE(MFIN!F4:F17)</f>
        <v>1325000000</v>
      </c>
      <c r="W42" s="7">
        <v>1325000000</v>
      </c>
      <c r="X42" s="7">
        <v>1325000000</v>
      </c>
      <c r="Y42" s="7">
        <v>1325000000</v>
      </c>
      <c r="Z42" s="7">
        <v>1325000000</v>
      </c>
      <c r="AA42" s="7">
        <v>1325000000</v>
      </c>
      <c r="AB42" s="7">
        <v>2650000000</v>
      </c>
      <c r="AC42" s="7">
        <v>2650000000</v>
      </c>
      <c r="AD42" s="7">
        <v>2650000000</v>
      </c>
      <c r="AE42" s="7">
        <v>2650000000</v>
      </c>
      <c r="AF42" s="7">
        <v>2650000000</v>
      </c>
      <c r="AG42" s="7">
        <v>2650000000</v>
      </c>
      <c r="AH42" s="7">
        <v>2650000000</v>
      </c>
      <c r="AI42" s="7">
        <v>2650000000</v>
      </c>
      <c r="AK42" s="66"/>
      <c r="AL42" s="64"/>
      <c r="AM42" s="67"/>
      <c r="AN42" s="70">
        <f>AVERAGE(AN41:AR41)</f>
        <v>-8.2582911660819876E-3</v>
      </c>
      <c r="AO42" s="71"/>
      <c r="AP42" s="71"/>
      <c r="AQ42" s="71"/>
      <c r="AR42" s="72"/>
      <c r="AS42" s="70">
        <f>AVERAGEA(AS41:AY41)</f>
        <v>-4.8238649367535269E-3</v>
      </c>
      <c r="AT42" s="71"/>
      <c r="AU42" s="71"/>
      <c r="AV42" s="71"/>
      <c r="AW42" s="71"/>
      <c r="AX42" s="71"/>
      <c r="AY42" s="72"/>
      <c r="AZ42" s="69"/>
      <c r="BA42" s="69"/>
      <c r="BB42" s="69">
        <f>AVERAGE(AZ41:BD41)</f>
        <v>2.240301886792453E-4</v>
      </c>
      <c r="BC42" s="69"/>
      <c r="BD42" s="69"/>
      <c r="BE42" s="69"/>
      <c r="BF42" s="69"/>
      <c r="BG42" s="69"/>
      <c r="BH42" s="69">
        <f>AVERAGE(BE41:BK41)</f>
        <v>1.0336927223719675E-4</v>
      </c>
      <c r="BI42" s="69"/>
      <c r="BJ42" s="69"/>
      <c r="BK42" s="69"/>
    </row>
    <row r="43" spans="1:63" ht="18" customHeight="1" x14ac:dyDescent="0.25">
      <c r="A43" s="61">
        <v>20</v>
      </c>
      <c r="B43" s="63" t="s">
        <v>111</v>
      </c>
      <c r="C43" s="64" t="s">
        <v>23</v>
      </c>
      <c r="D43" s="65">
        <v>42821</v>
      </c>
      <c r="E43" s="8" t="s">
        <v>45</v>
      </c>
      <c r="F43" s="9">
        <f>G43*U43</f>
        <v>2190000000000</v>
      </c>
      <c r="G43" s="13">
        <v>5000000000</v>
      </c>
      <c r="H43" s="13">
        <f t="array" ref="H43:U43">TRANSPOSE(KKGI!C4:C17)</f>
        <v>472</v>
      </c>
      <c r="I43" s="7">
        <v>474</v>
      </c>
      <c r="J43" s="7">
        <v>460</v>
      </c>
      <c r="K43" s="7">
        <v>466</v>
      </c>
      <c r="L43" s="7">
        <v>466</v>
      </c>
      <c r="M43" s="7">
        <v>478</v>
      </c>
      <c r="N43" s="7">
        <v>496</v>
      </c>
      <c r="O43" s="7">
        <v>484</v>
      </c>
      <c r="P43" s="7">
        <v>454</v>
      </c>
      <c r="Q43" s="7">
        <v>458</v>
      </c>
      <c r="R43" s="7">
        <v>466</v>
      </c>
      <c r="S43" s="7">
        <v>462</v>
      </c>
      <c r="T43" s="7">
        <v>442</v>
      </c>
      <c r="U43" s="7">
        <v>438</v>
      </c>
      <c r="V43" s="7">
        <f t="array" ref="V43:AI43">TRANSPOSE(KKGI!E4:E17)</f>
        <v>1124000</v>
      </c>
      <c r="W43" s="7">
        <v>41000</v>
      </c>
      <c r="X43" s="7">
        <v>88000</v>
      </c>
      <c r="Y43" s="7">
        <v>62000</v>
      </c>
      <c r="Z43" s="7">
        <v>357000</v>
      </c>
      <c r="AA43" s="7">
        <v>885000</v>
      </c>
      <c r="AB43" s="7">
        <v>3947800</v>
      </c>
      <c r="AC43" s="7">
        <v>4770400</v>
      </c>
      <c r="AD43" s="7">
        <v>2145600</v>
      </c>
      <c r="AE43" s="7">
        <v>1158600</v>
      </c>
      <c r="AF43" s="7">
        <v>905900</v>
      </c>
      <c r="AG43" s="7">
        <v>10221100</v>
      </c>
      <c r="AH43" s="7">
        <v>510800</v>
      </c>
      <c r="AI43" s="7">
        <v>489500</v>
      </c>
      <c r="AK43" s="66">
        <v>20</v>
      </c>
      <c r="AL43" s="64" t="s">
        <v>23</v>
      </c>
      <c r="AM43" s="67">
        <f>F43</f>
        <v>2190000000000</v>
      </c>
      <c r="AN43" s="68">
        <f>I43/H43-1-(I44/H44-1)</f>
        <v>5.3996416939540159E-3</v>
      </c>
      <c r="AO43" s="68">
        <f t="shared" ref="AO43:AX43" si="39">J43/I43-1-(J44/I44-1)</f>
        <v>-3.1180353205636169E-2</v>
      </c>
      <c r="AP43" s="68">
        <f t="shared" si="39"/>
        <v>1.4667120579078263E-2</v>
      </c>
      <c r="AQ43" s="68">
        <f t="shared" si="39"/>
        <v>-5.3605924614665845E-3</v>
      </c>
      <c r="AR43" s="68">
        <f t="shared" si="39"/>
        <v>2.5144468662374519E-2</v>
      </c>
      <c r="AS43" s="68">
        <f t="shared" si="39"/>
        <v>4.2314891517168163E-2</v>
      </c>
      <c r="AT43" s="68">
        <f t="shared" si="39"/>
        <v>-3.3452842061939103E-2</v>
      </c>
      <c r="AU43" s="68">
        <f t="shared" si="39"/>
        <v>-6.2062573663112297E-2</v>
      </c>
      <c r="AV43" s="68">
        <f t="shared" si="39"/>
        <v>1.3252983482547775E-2</v>
      </c>
      <c r="AW43" s="68">
        <f t="shared" si="39"/>
        <v>1.0519984201279309E-2</v>
      </c>
      <c r="AX43" s="68">
        <f t="shared" si="39"/>
        <v>-1.6615771112483024E-2</v>
      </c>
      <c r="AY43" s="68">
        <f t="shared" si="3"/>
        <v>-5.6442290833690345E-3</v>
      </c>
      <c r="AZ43" s="69">
        <f>W43/W44</f>
        <v>4.1E-5</v>
      </c>
      <c r="BA43" s="69">
        <f t="shared" ref="BA43:BK43" si="40">X43/X44</f>
        <v>8.7999999999999998E-5</v>
      </c>
      <c r="BB43" s="69">
        <f t="shared" si="40"/>
        <v>6.2000000000000003E-5</v>
      </c>
      <c r="BC43" s="69">
        <f t="shared" si="40"/>
        <v>3.57E-4</v>
      </c>
      <c r="BD43" s="69">
        <f t="shared" si="40"/>
        <v>8.8500000000000004E-4</v>
      </c>
      <c r="BE43" s="69">
        <f t="shared" si="40"/>
        <v>7.8956000000000002E-4</v>
      </c>
      <c r="BF43" s="69">
        <f t="shared" si="40"/>
        <v>9.5408000000000005E-4</v>
      </c>
      <c r="BG43" s="69">
        <f t="shared" si="40"/>
        <v>4.2912000000000001E-4</v>
      </c>
      <c r="BH43" s="69">
        <f t="shared" si="40"/>
        <v>2.3172000000000001E-4</v>
      </c>
      <c r="BI43" s="69">
        <f t="shared" si="40"/>
        <v>1.8118E-4</v>
      </c>
      <c r="BJ43" s="69">
        <f t="shared" si="40"/>
        <v>2.0442199999999998E-3</v>
      </c>
      <c r="BK43" s="69">
        <f t="shared" si="40"/>
        <v>1.0216E-4</v>
      </c>
    </row>
    <row r="44" spans="1:63" ht="18" customHeight="1" x14ac:dyDescent="0.25">
      <c r="A44" s="61"/>
      <c r="B44" s="63"/>
      <c r="C44" s="64" t="s">
        <v>135</v>
      </c>
      <c r="D44" s="65"/>
      <c r="E44" s="8"/>
      <c r="F44" s="9"/>
      <c r="G44" s="13"/>
      <c r="H44" s="13">
        <f t="array" ref="H44:U44">TRANSPOSE(KKGI!D4:D17)</f>
        <v>5540.4321289999998</v>
      </c>
      <c r="I44" s="7">
        <v>5533.9921880000002</v>
      </c>
      <c r="J44" s="7">
        <v>5543.0927730000003</v>
      </c>
      <c r="K44" s="7">
        <v>5534.0927730000003</v>
      </c>
      <c r="L44" s="7">
        <v>5563.7587890000004</v>
      </c>
      <c r="M44" s="7">
        <v>5567.1337890000004</v>
      </c>
      <c r="N44" s="7">
        <v>5541.2021480000003</v>
      </c>
      <c r="O44" s="7">
        <v>5592.5097660000001</v>
      </c>
      <c r="P44" s="7">
        <v>5592.9521480000003</v>
      </c>
      <c r="Q44" s="7">
        <v>5568.1059569999998</v>
      </c>
      <c r="R44" s="7">
        <v>5606.7890630000002</v>
      </c>
      <c r="S44" s="7">
        <v>5651.8232420000004</v>
      </c>
      <c r="T44" s="7">
        <v>5726.5297849999997</v>
      </c>
      <c r="U44" s="7">
        <v>5707.0278319999998</v>
      </c>
      <c r="V44" s="7">
        <f t="array" ref="V44:AI44">TRANSPOSE(KKGI!F4:F17)</f>
        <v>1000000000</v>
      </c>
      <c r="W44" s="7">
        <v>1000000000</v>
      </c>
      <c r="X44" s="7">
        <v>1000000000</v>
      </c>
      <c r="Y44" s="7">
        <v>1000000000</v>
      </c>
      <c r="Z44" s="7">
        <v>1000000000</v>
      </c>
      <c r="AA44" s="7">
        <v>1000000000</v>
      </c>
      <c r="AB44" s="7">
        <v>5000000000</v>
      </c>
      <c r="AC44" s="7">
        <v>5000000000</v>
      </c>
      <c r="AD44" s="7">
        <v>5000000000</v>
      </c>
      <c r="AE44" s="7">
        <v>5000000000</v>
      </c>
      <c r="AF44" s="7">
        <v>5000000000</v>
      </c>
      <c r="AG44" s="7">
        <v>5000000000</v>
      </c>
      <c r="AH44" s="7">
        <v>5000000000</v>
      </c>
      <c r="AI44" s="7">
        <v>5000000000</v>
      </c>
      <c r="AK44" s="66"/>
      <c r="AL44" s="64"/>
      <c r="AM44" s="67"/>
      <c r="AN44" s="70">
        <f>AVERAGE(AN43:AR43)</f>
        <v>1.7340570536608091E-3</v>
      </c>
      <c r="AO44" s="71"/>
      <c r="AP44" s="71"/>
      <c r="AQ44" s="71"/>
      <c r="AR44" s="72"/>
      <c r="AS44" s="70">
        <f>AVERAGEA(AS43:AY43)</f>
        <v>-7.383936674272602E-3</v>
      </c>
      <c r="AT44" s="71"/>
      <c r="AU44" s="71"/>
      <c r="AV44" s="71"/>
      <c r="AW44" s="71"/>
      <c r="AX44" s="71"/>
      <c r="AY44" s="72"/>
      <c r="AZ44" s="69"/>
      <c r="BA44" s="69"/>
      <c r="BB44" s="69">
        <f>AVERAGE(AZ43:BD43)</f>
        <v>2.8660000000000003E-4</v>
      </c>
      <c r="BC44" s="69"/>
      <c r="BD44" s="69"/>
      <c r="BE44" s="69"/>
      <c r="BF44" s="69"/>
      <c r="BG44" s="69"/>
      <c r="BH44" s="69">
        <f>AVERAGE(BE43:BK43)</f>
        <v>6.7600571428571416E-4</v>
      </c>
      <c r="BI44" s="69"/>
      <c r="BJ44" s="69"/>
      <c r="BK44" s="69"/>
    </row>
    <row r="45" spans="1:63" ht="15.75" x14ac:dyDescent="0.25">
      <c r="A45" s="61">
        <v>21</v>
      </c>
      <c r="B45" s="63" t="s">
        <v>112</v>
      </c>
      <c r="C45" s="64" t="s">
        <v>24</v>
      </c>
      <c r="D45" s="65">
        <v>42874</v>
      </c>
      <c r="E45" s="8" t="s">
        <v>47</v>
      </c>
      <c r="F45" s="9">
        <f>G45*U45</f>
        <v>8064000000000</v>
      </c>
      <c r="G45" s="10">
        <v>33600000000</v>
      </c>
      <c r="H45" s="10">
        <f t="array" ref="H45:U45">TRANSPOSE(IIKP!C4:C17)</f>
        <v>239</v>
      </c>
      <c r="I45" s="7">
        <v>241</v>
      </c>
      <c r="J45" s="7">
        <v>243</v>
      </c>
      <c r="K45" s="7">
        <v>243</v>
      </c>
      <c r="L45" s="7">
        <v>247</v>
      </c>
      <c r="M45" s="7">
        <v>239</v>
      </c>
      <c r="N45" s="7">
        <v>238</v>
      </c>
      <c r="O45" s="7">
        <v>238</v>
      </c>
      <c r="P45" s="7">
        <v>238</v>
      </c>
      <c r="Q45" s="7">
        <v>240</v>
      </c>
      <c r="R45" s="7">
        <v>242</v>
      </c>
      <c r="S45" s="7">
        <v>246</v>
      </c>
      <c r="T45" s="7">
        <v>250</v>
      </c>
      <c r="U45" s="7">
        <v>240</v>
      </c>
      <c r="V45" s="7">
        <f t="array" ref="V45:AI45">TRANSPOSE(IIKP!E4:E17)</f>
        <v>25113700</v>
      </c>
      <c r="W45" s="7">
        <v>17221600</v>
      </c>
      <c r="X45" s="7">
        <v>15771100</v>
      </c>
      <c r="Y45" s="7">
        <v>16256100</v>
      </c>
      <c r="Z45" s="7">
        <v>27463200</v>
      </c>
      <c r="AA45" s="7">
        <v>30591000</v>
      </c>
      <c r="AB45" s="7">
        <v>158978500</v>
      </c>
      <c r="AC45" s="7">
        <v>112684900</v>
      </c>
      <c r="AD45" s="7">
        <v>247293100</v>
      </c>
      <c r="AE45" s="7">
        <v>241634000</v>
      </c>
      <c r="AF45" s="7">
        <v>259963400</v>
      </c>
      <c r="AG45" s="7">
        <v>180865300</v>
      </c>
      <c r="AH45" s="7">
        <v>150264800</v>
      </c>
      <c r="AI45" s="7">
        <v>223623200</v>
      </c>
      <c r="AK45" s="66">
        <v>21</v>
      </c>
      <c r="AL45" s="64" t="s">
        <v>24</v>
      </c>
      <c r="AM45" s="67">
        <f>F45</f>
        <v>8064000000000</v>
      </c>
      <c r="AN45" s="68">
        <f>I45/H45-1-(I46/H46-1)</f>
        <v>4.4396715061283398E-3</v>
      </c>
      <c r="AO45" s="68">
        <f t="shared" ref="AO45:AX45" si="41">J45/I45-1-(J46/I46-1)</f>
        <v>5.8928031607423659E-3</v>
      </c>
      <c r="AP45" s="68">
        <f t="shared" si="41"/>
        <v>7.3601775289046101E-3</v>
      </c>
      <c r="AQ45" s="68">
        <f t="shared" si="41"/>
        <v>2.2040299798363083E-2</v>
      </c>
      <c r="AR45" s="68">
        <f t="shared" si="41"/>
        <v>-3.7723723299368683E-2</v>
      </c>
      <c r="AS45" s="68">
        <f t="shared" si="41"/>
        <v>-3.0122260636014753E-2</v>
      </c>
      <c r="AT45" s="68">
        <f t="shared" si="41"/>
        <v>7.3273163872177305E-3</v>
      </c>
      <c r="AU45" s="68">
        <f t="shared" si="41"/>
        <v>3.2754520786753005E-3</v>
      </c>
      <c r="AV45" s="68">
        <f t="shared" si="41"/>
        <v>1.3146255164409926E-2</v>
      </c>
      <c r="AW45" s="68">
        <f t="shared" si="41"/>
        <v>5.9870559678167901E-3</v>
      </c>
      <c r="AX45" s="68">
        <f t="shared" si="41"/>
        <v>1.7313258512586249E-2</v>
      </c>
      <c r="AY45" s="68">
        <f t="shared" si="3"/>
        <v>-4.3192542164755876E-2</v>
      </c>
      <c r="AZ45" s="69">
        <f>W45/W46</f>
        <v>5.1254761904761907E-3</v>
      </c>
      <c r="BA45" s="69">
        <f t="shared" ref="BA45:BK45" si="42">X45/X46</f>
        <v>4.6937797619047619E-3</v>
      </c>
      <c r="BB45" s="69">
        <f t="shared" si="42"/>
        <v>4.8381250000000004E-3</v>
      </c>
      <c r="BC45" s="69">
        <f t="shared" si="42"/>
        <v>8.1735714285714293E-3</v>
      </c>
      <c r="BD45" s="69">
        <f t="shared" si="42"/>
        <v>9.1044642857142852E-3</v>
      </c>
      <c r="BE45" s="69">
        <f t="shared" si="42"/>
        <v>4.731502976190476E-3</v>
      </c>
      <c r="BF45" s="69">
        <f t="shared" si="42"/>
        <v>3.3537172619047617E-3</v>
      </c>
      <c r="BG45" s="69">
        <f t="shared" si="42"/>
        <v>7.3599136904761902E-3</v>
      </c>
      <c r="BH45" s="69">
        <f t="shared" si="42"/>
        <v>7.1914880952380954E-3</v>
      </c>
      <c r="BI45" s="69">
        <f t="shared" si="42"/>
        <v>7.7370059523809527E-3</v>
      </c>
      <c r="BJ45" s="69">
        <f t="shared" si="42"/>
        <v>5.3828958333333333E-3</v>
      </c>
      <c r="BK45" s="69">
        <f t="shared" si="42"/>
        <v>4.4721666666666668E-3</v>
      </c>
    </row>
    <row r="46" spans="1:63" ht="15.75" x14ac:dyDescent="0.25">
      <c r="A46" s="61"/>
      <c r="B46" s="63"/>
      <c r="C46" s="64" t="s">
        <v>135</v>
      </c>
      <c r="D46" s="65"/>
      <c r="E46" s="8"/>
      <c r="F46" s="9"/>
      <c r="G46" s="10"/>
      <c r="H46" s="10">
        <f t="array" ref="H46:U46">TRANSPOSE(IIKP!D4:D17)</f>
        <v>5653.0078130000002</v>
      </c>
      <c r="I46" s="7">
        <v>5675.2158200000003</v>
      </c>
      <c r="J46" s="7">
        <v>5688.8701170000004</v>
      </c>
      <c r="K46" s="7">
        <v>5646.9990230000003</v>
      </c>
      <c r="L46" s="7">
        <v>5615.4921880000002</v>
      </c>
      <c r="M46" s="7">
        <v>5645.451172</v>
      </c>
      <c r="N46" s="7">
        <v>5791.8837890000004</v>
      </c>
      <c r="O46" s="7">
        <v>5749.4448240000002</v>
      </c>
      <c r="P46" s="7">
        <v>5730.6127930000002</v>
      </c>
      <c r="Q46" s="7">
        <v>5703.4331050000001</v>
      </c>
      <c r="R46" s="7">
        <v>5716.8149409999996</v>
      </c>
      <c r="S46" s="7">
        <v>5712.3310549999997</v>
      </c>
      <c r="T46" s="7">
        <v>5723.6362300000001</v>
      </c>
      <c r="U46" s="7">
        <v>5741.9091799999997</v>
      </c>
      <c r="V46" s="7">
        <f t="array" ref="V46:AI46">TRANSPOSE(IIKP!F4:F17)</f>
        <v>3360000000</v>
      </c>
      <c r="W46" s="7">
        <v>3360000000</v>
      </c>
      <c r="X46" s="7">
        <v>3360000000</v>
      </c>
      <c r="Y46" s="7">
        <v>3360000000</v>
      </c>
      <c r="Z46" s="7">
        <v>3360000000</v>
      </c>
      <c r="AA46" s="7">
        <v>3360000000</v>
      </c>
      <c r="AB46" s="7">
        <v>33600000000</v>
      </c>
      <c r="AC46" s="7">
        <v>33600000000</v>
      </c>
      <c r="AD46" s="7">
        <v>33600000000</v>
      </c>
      <c r="AE46" s="7">
        <v>33600000000</v>
      </c>
      <c r="AF46" s="7">
        <v>33600000000</v>
      </c>
      <c r="AG46" s="7">
        <v>33600000000</v>
      </c>
      <c r="AH46" s="7">
        <v>33600000000</v>
      </c>
      <c r="AI46" s="7">
        <v>33600000000</v>
      </c>
      <c r="AK46" s="66"/>
      <c r="AL46" s="64"/>
      <c r="AM46" s="67"/>
      <c r="AN46" s="70">
        <f>AVERAGE(AN45:AR45)</f>
        <v>4.0184573895394313E-4</v>
      </c>
      <c r="AO46" s="71"/>
      <c r="AP46" s="71"/>
      <c r="AQ46" s="71"/>
      <c r="AR46" s="72"/>
      <c r="AS46" s="70">
        <f>AVERAGEA(AS45:AY45)</f>
        <v>-3.7522092414378045E-3</v>
      </c>
      <c r="AT46" s="71"/>
      <c r="AU46" s="71"/>
      <c r="AV46" s="71"/>
      <c r="AW46" s="71"/>
      <c r="AX46" s="71"/>
      <c r="AY46" s="72"/>
      <c r="AZ46" s="69"/>
      <c r="BA46" s="69"/>
      <c r="BB46" s="69">
        <f>AVERAGE(AZ45:BD45)</f>
        <v>6.3870833333333332E-3</v>
      </c>
      <c r="BC46" s="69"/>
      <c r="BD46" s="69"/>
      <c r="BE46" s="69"/>
      <c r="BF46" s="69"/>
      <c r="BG46" s="69"/>
      <c r="BH46" s="69">
        <f>AVERAGE(BE45:BK45)</f>
        <v>5.7469557823129251E-3</v>
      </c>
      <c r="BI46" s="69"/>
      <c r="BJ46" s="69"/>
      <c r="BK46" s="69"/>
    </row>
    <row r="47" spans="1:63" ht="15.75" x14ac:dyDescent="0.25">
      <c r="A47" s="61">
        <v>22</v>
      </c>
      <c r="B47" s="63" t="s">
        <v>113</v>
      </c>
      <c r="C47" s="64" t="s">
        <v>25</v>
      </c>
      <c r="D47" s="65">
        <v>42888</v>
      </c>
      <c r="E47" s="8" t="s">
        <v>45</v>
      </c>
      <c r="F47" s="9">
        <f>G47*U47</f>
        <v>3304000000000</v>
      </c>
      <c r="G47" s="10">
        <v>5900000000</v>
      </c>
      <c r="H47" s="10">
        <f t="array" ref="H47:U47">TRANSPOSE(SAME!C4:C17)</f>
        <v>558</v>
      </c>
      <c r="I47" s="7">
        <v>566</v>
      </c>
      <c r="J47" s="7">
        <v>568</v>
      </c>
      <c r="K47" s="7">
        <v>564</v>
      </c>
      <c r="L47" s="7">
        <v>570</v>
      </c>
      <c r="M47" s="7">
        <v>570</v>
      </c>
      <c r="N47" s="7">
        <v>550</v>
      </c>
      <c r="O47" s="7">
        <v>565</v>
      </c>
      <c r="P47" s="7">
        <v>570</v>
      </c>
      <c r="Q47" s="7">
        <v>570</v>
      </c>
      <c r="R47" s="7">
        <v>565</v>
      </c>
      <c r="S47" s="7">
        <v>560</v>
      </c>
      <c r="T47" s="7">
        <v>565</v>
      </c>
      <c r="U47" s="7">
        <v>560</v>
      </c>
      <c r="V47" s="7">
        <f t="array" ref="V47:AI47">TRANSPOSE(SAME!E4:E17)</f>
        <v>1026500</v>
      </c>
      <c r="W47" s="7">
        <v>1127000</v>
      </c>
      <c r="X47" s="7">
        <v>1079500</v>
      </c>
      <c r="Y47" s="7">
        <v>1154500</v>
      </c>
      <c r="Z47" s="7">
        <v>1399000</v>
      </c>
      <c r="AA47" s="7">
        <v>1371000</v>
      </c>
      <c r="AB47" s="7">
        <v>1083200</v>
      </c>
      <c r="AC47" s="7">
        <v>1564600</v>
      </c>
      <c r="AD47" s="7">
        <v>1086500</v>
      </c>
      <c r="AE47" s="7">
        <v>1918200</v>
      </c>
      <c r="AF47" s="7">
        <v>1144500</v>
      </c>
      <c r="AG47" s="7">
        <v>1198400</v>
      </c>
      <c r="AH47" s="7">
        <v>1432800</v>
      </c>
      <c r="AI47" s="7">
        <v>1026500</v>
      </c>
      <c r="AK47" s="66">
        <v>22</v>
      </c>
      <c r="AL47" s="64" t="s">
        <v>25</v>
      </c>
      <c r="AM47" s="67">
        <f>F47</f>
        <v>3304000000000</v>
      </c>
      <c r="AN47" s="68">
        <f>I47/H47-1-(I48/H48-1)</f>
        <v>1.9079811382596068E-2</v>
      </c>
      <c r="AO47" s="68">
        <f t="shared" ref="AO47:AX47" si="43">J47/I47-1-(J48/I48-1)</f>
        <v>1.187291539077151E-3</v>
      </c>
      <c r="AP47" s="68">
        <f t="shared" si="43"/>
        <v>-6.2579206283751576E-3</v>
      </c>
      <c r="AQ47" s="68">
        <f t="shared" si="43"/>
        <v>1.3953921882510878E-2</v>
      </c>
      <c r="AR47" s="68">
        <f t="shared" si="43"/>
        <v>-7.8623918700735373E-3</v>
      </c>
      <c r="AS47" s="68">
        <f t="shared" si="43"/>
        <v>-3.5835523454943785E-2</v>
      </c>
      <c r="AT47" s="68">
        <f t="shared" si="43"/>
        <v>2.6264609442691933E-2</v>
      </c>
      <c r="AU47" s="68">
        <f t="shared" si="43"/>
        <v>1.5878464475816645E-2</v>
      </c>
      <c r="AV47" s="68">
        <f t="shared" si="43"/>
        <v>-1.6633533663692468E-3</v>
      </c>
      <c r="AW47" s="68">
        <f t="shared" si="43"/>
        <v>-6.2526888318334972E-3</v>
      </c>
      <c r="AX47" s="68">
        <f t="shared" si="43"/>
        <v>-4.0451911638700322E-3</v>
      </c>
      <c r="AY47" s="68">
        <f t="shared" si="3"/>
        <v>-1.2571297739631948E-3</v>
      </c>
      <c r="AZ47" s="69">
        <f>W47/W48</f>
        <v>9.5508474576271182E-4</v>
      </c>
      <c r="BA47" s="69">
        <f t="shared" ref="BA47:BK47" si="44">X47/X48</f>
        <v>9.1483050847457629E-4</v>
      </c>
      <c r="BB47" s="69">
        <f t="shared" si="44"/>
        <v>9.7838983050847457E-4</v>
      </c>
      <c r="BC47" s="69">
        <f t="shared" si="44"/>
        <v>1.1855932203389831E-3</v>
      </c>
      <c r="BD47" s="69">
        <f t="shared" si="44"/>
        <v>1.161864406779661E-3</v>
      </c>
      <c r="BE47" s="69">
        <f t="shared" si="44"/>
        <v>1.8359322033898305E-4</v>
      </c>
      <c r="BF47" s="69">
        <f t="shared" si="44"/>
        <v>2.6518644067796611E-4</v>
      </c>
      <c r="BG47" s="69">
        <f t="shared" si="44"/>
        <v>1.8415254237288134E-4</v>
      </c>
      <c r="BH47" s="69">
        <f t="shared" si="44"/>
        <v>3.251186440677966E-4</v>
      </c>
      <c r="BI47" s="69">
        <f t="shared" si="44"/>
        <v>1.9398305084745762E-4</v>
      </c>
      <c r="BJ47" s="69">
        <f t="shared" si="44"/>
        <v>2.0311864406779662E-4</v>
      </c>
      <c r="BK47" s="69">
        <f t="shared" si="44"/>
        <v>2.4284745762711866E-4</v>
      </c>
    </row>
    <row r="48" spans="1:63" ht="15.75" x14ac:dyDescent="0.25">
      <c r="A48" s="61"/>
      <c r="B48" s="63"/>
      <c r="C48" s="64" t="s">
        <v>135</v>
      </c>
      <c r="D48" s="65"/>
      <c r="E48" s="8"/>
      <c r="F48" s="9"/>
      <c r="G48" s="10"/>
      <c r="H48" s="10">
        <f t="array" ref="H48:U48">TRANSPOSE(SAME!D4:D17)</f>
        <v>5730.6127930000002</v>
      </c>
      <c r="I48" s="7">
        <v>5703.4331050000001</v>
      </c>
      <c r="J48" s="7">
        <v>5716.8149409999996</v>
      </c>
      <c r="K48" s="7">
        <v>5712.3310549999997</v>
      </c>
      <c r="L48" s="7">
        <v>5693.3911129999997</v>
      </c>
      <c r="M48" s="7">
        <v>5738.1547849999997</v>
      </c>
      <c r="N48" s="7">
        <v>5742.4458009999998</v>
      </c>
      <c r="O48" s="7">
        <v>5748.2348629999997</v>
      </c>
      <c r="P48" s="7">
        <v>5707.8310549999997</v>
      </c>
      <c r="Q48" s="7">
        <v>5717.3251950000003</v>
      </c>
      <c r="R48" s="7">
        <v>5702.921875</v>
      </c>
      <c r="S48" s="7">
        <v>5675.5229490000002</v>
      </c>
      <c r="T48" s="7">
        <v>5910.2368159999996</v>
      </c>
      <c r="U48" s="7">
        <v>5865.3637699999999</v>
      </c>
      <c r="V48" s="7">
        <f t="array" ref="V48:AI48">TRANSPOSE(SAME!F4:F17)</f>
        <v>1180000000</v>
      </c>
      <c r="W48" s="7">
        <v>1180000000</v>
      </c>
      <c r="X48" s="7">
        <v>1180000000</v>
      </c>
      <c r="Y48" s="7">
        <v>1180000000</v>
      </c>
      <c r="Z48" s="7">
        <v>1180000000</v>
      </c>
      <c r="AA48" s="7">
        <v>1180000000</v>
      </c>
      <c r="AB48" s="7">
        <v>5900000000</v>
      </c>
      <c r="AC48" s="7">
        <v>5900000000</v>
      </c>
      <c r="AD48" s="7">
        <v>5900000000</v>
      </c>
      <c r="AE48" s="7">
        <v>5900000000</v>
      </c>
      <c r="AF48" s="7">
        <v>5900000000</v>
      </c>
      <c r="AG48" s="7">
        <v>5900000000</v>
      </c>
      <c r="AH48" s="7">
        <v>5900000000</v>
      </c>
      <c r="AI48" s="7">
        <v>5900000000</v>
      </c>
      <c r="AK48" s="66"/>
      <c r="AL48" s="64"/>
      <c r="AM48" s="67"/>
      <c r="AN48" s="70">
        <f>AVERAGE(AN47:AR47)</f>
        <v>4.0201424611470806E-3</v>
      </c>
      <c r="AO48" s="71"/>
      <c r="AP48" s="71"/>
      <c r="AQ48" s="71"/>
      <c r="AR48" s="72"/>
      <c r="AS48" s="70">
        <f>AVERAGEA(AS47:AY47)</f>
        <v>-9.8725895321016832E-4</v>
      </c>
      <c r="AT48" s="71"/>
      <c r="AU48" s="71"/>
      <c r="AV48" s="71"/>
      <c r="AW48" s="71"/>
      <c r="AX48" s="71"/>
      <c r="AY48" s="72"/>
      <c r="AZ48" s="69"/>
      <c r="BA48" s="69"/>
      <c r="BB48" s="69">
        <f>AVERAGE(AZ47:BD47)</f>
        <v>1.0391525423728814E-3</v>
      </c>
      <c r="BC48" s="69"/>
      <c r="BD48" s="69"/>
      <c r="BE48" s="69"/>
      <c r="BF48" s="69"/>
      <c r="BG48" s="69"/>
      <c r="BH48" s="69">
        <f>AVERAGE(BE47:BK47)</f>
        <v>2.2828571428571429E-4</v>
      </c>
      <c r="BI48" s="69"/>
      <c r="BJ48" s="69"/>
      <c r="BK48" s="69"/>
    </row>
    <row r="49" spans="1:63" ht="15.75" x14ac:dyDescent="0.25">
      <c r="A49" s="61">
        <v>23</v>
      </c>
      <c r="B49" s="63" t="s">
        <v>114</v>
      </c>
      <c r="C49" s="64" t="s">
        <v>26</v>
      </c>
      <c r="D49" s="65">
        <v>42891</v>
      </c>
      <c r="E49" s="8" t="s">
        <v>47</v>
      </c>
      <c r="F49" s="9">
        <f>G49*U49</f>
        <v>7983557810000</v>
      </c>
      <c r="G49" s="10">
        <v>15967115620</v>
      </c>
      <c r="H49" s="10">
        <f t="array" ref="H49:U49">TRANSPOSE(BFIN!C4:C17)</f>
        <v>510</v>
      </c>
      <c r="I49" s="7">
        <v>500</v>
      </c>
      <c r="J49" s="7">
        <v>510</v>
      </c>
      <c r="K49" s="7">
        <v>500</v>
      </c>
      <c r="L49" s="7">
        <v>515</v>
      </c>
      <c r="M49" s="7">
        <v>500</v>
      </c>
      <c r="N49" s="7">
        <v>520</v>
      </c>
      <c r="O49" s="7">
        <v>520</v>
      </c>
      <c r="P49" s="7">
        <v>520</v>
      </c>
      <c r="Q49" s="7">
        <v>540</v>
      </c>
      <c r="R49" s="7">
        <v>520</v>
      </c>
      <c r="S49" s="7">
        <v>525</v>
      </c>
      <c r="T49" s="7">
        <v>500</v>
      </c>
      <c r="U49" s="7">
        <v>500</v>
      </c>
      <c r="V49" s="7">
        <f t="array" ref="V49:AI49">TRANSPOSE(BFIN!E4:E17)</f>
        <v>3181000</v>
      </c>
      <c r="W49" s="7">
        <v>3816000</v>
      </c>
      <c r="X49" s="7">
        <v>2578000</v>
      </c>
      <c r="Y49" s="7">
        <v>3303000</v>
      </c>
      <c r="Z49" s="7">
        <v>2611000</v>
      </c>
      <c r="AA49" s="7">
        <v>41000</v>
      </c>
      <c r="AB49" s="7">
        <v>20129800</v>
      </c>
      <c r="AC49" s="7">
        <v>3542600</v>
      </c>
      <c r="AD49" s="7">
        <v>2453100</v>
      </c>
      <c r="AE49" s="7">
        <v>17849700</v>
      </c>
      <c r="AF49" s="7">
        <v>95800</v>
      </c>
      <c r="AG49" s="7">
        <v>280300</v>
      </c>
      <c r="AH49" s="7">
        <v>203400</v>
      </c>
      <c r="AI49" s="7">
        <v>20500</v>
      </c>
      <c r="AK49" s="66">
        <v>23</v>
      </c>
      <c r="AL49" s="64" t="s">
        <v>26</v>
      </c>
      <c r="AM49" s="67">
        <f>F49</f>
        <v>7983557810000</v>
      </c>
      <c r="AN49" s="68">
        <f>I49/H49-1-(I50/H50-1)</f>
        <v>-2.1954120502771457E-2</v>
      </c>
      <c r="AO49" s="68">
        <f t="shared" ref="AO49:AX49" si="45">J49/I49-1-(J50/I50-1)</f>
        <v>2.0784332892751611E-2</v>
      </c>
      <c r="AP49" s="68">
        <f t="shared" si="45"/>
        <v>-1.6292219127084562E-2</v>
      </c>
      <c r="AQ49" s="68">
        <f t="shared" si="45"/>
        <v>2.2137608129926489E-2</v>
      </c>
      <c r="AR49" s="68">
        <f t="shared" si="45"/>
        <v>-2.987401774893117E-2</v>
      </c>
      <c r="AS49" s="68">
        <f t="shared" si="45"/>
        <v>3.8991882169964631E-2</v>
      </c>
      <c r="AT49" s="68">
        <f t="shared" si="45"/>
        <v>7.0289069536927373E-3</v>
      </c>
      <c r="AU49" s="68">
        <f t="shared" si="45"/>
        <v>-1.6633533663692468E-3</v>
      </c>
      <c r="AV49" s="68">
        <f t="shared" si="45"/>
        <v>4.098077945426648E-2</v>
      </c>
      <c r="AW49" s="68">
        <f t="shared" si="45"/>
        <v>-3.2232670678783215E-2</v>
      </c>
      <c r="AX49" s="68">
        <f t="shared" si="45"/>
        <v>6.8115749677108983E-3</v>
      </c>
      <c r="AY49" s="68">
        <f t="shared" si="3"/>
        <v>6.8724758737341851E-3</v>
      </c>
      <c r="AZ49" s="69">
        <f>W49/W50</f>
        <v>2.3899119232406486E-3</v>
      </c>
      <c r="BA49" s="69">
        <f t="shared" ref="BA49:BK49" si="46">X49/X50</f>
        <v>1.6145683800090126E-3</v>
      </c>
      <c r="BB49" s="69">
        <f t="shared" si="46"/>
        <v>2.0686265939370706E-3</v>
      </c>
      <c r="BC49" s="69">
        <f t="shared" si="46"/>
        <v>1.6352358573326344E-3</v>
      </c>
      <c r="BD49" s="69">
        <f t="shared" si="46"/>
        <v>2.5677774856621224E-5</v>
      </c>
      <c r="BE49" s="69">
        <f t="shared" si="46"/>
        <v>1.2607035909971071E-3</v>
      </c>
      <c r="BF49" s="69">
        <f t="shared" si="46"/>
        <v>2.2186850050503988E-4</v>
      </c>
      <c r="BG49" s="69">
        <f t="shared" si="46"/>
        <v>1.5363451097750614E-4</v>
      </c>
      <c r="BH49" s="69">
        <f t="shared" si="46"/>
        <v>1.1179038484347118E-3</v>
      </c>
      <c r="BI49" s="69">
        <f t="shared" si="46"/>
        <v>5.9998312957666176E-6</v>
      </c>
      <c r="BJ49" s="69">
        <f t="shared" si="46"/>
        <v>1.7554829981246168E-5</v>
      </c>
      <c r="BK49" s="69">
        <f t="shared" si="46"/>
        <v>1.2738681477650627E-5</v>
      </c>
    </row>
    <row r="50" spans="1:63" ht="15.75" x14ac:dyDescent="0.25">
      <c r="A50" s="61"/>
      <c r="B50" s="63"/>
      <c r="C50" s="64" t="s">
        <v>135</v>
      </c>
      <c r="D50" s="65"/>
      <c r="E50" s="8"/>
      <c r="F50" s="9"/>
      <c r="G50" s="10"/>
      <c r="H50" s="10">
        <f t="array" ref="H50:U50">TRANSPOSE(BFIN!D4:D17)</f>
        <v>5703.4331050000001</v>
      </c>
      <c r="I50" s="7">
        <v>5716.8149409999996</v>
      </c>
      <c r="J50" s="7">
        <v>5712.3310549999997</v>
      </c>
      <c r="K50" s="7">
        <v>5693.3911129999997</v>
      </c>
      <c r="L50" s="7">
        <v>5738.1547849999997</v>
      </c>
      <c r="M50" s="7">
        <v>5742.4458009999998</v>
      </c>
      <c r="N50" s="7">
        <v>5748.2348629999997</v>
      </c>
      <c r="O50" s="7">
        <v>5707.8310549999997</v>
      </c>
      <c r="P50" s="7">
        <v>5717.3251950000003</v>
      </c>
      <c r="Q50" s="7">
        <v>5702.921875</v>
      </c>
      <c r="R50" s="7">
        <v>5675.5229490000002</v>
      </c>
      <c r="S50" s="7">
        <v>5691.4360349999997</v>
      </c>
      <c r="T50" s="7">
        <v>5865.3637699999999</v>
      </c>
      <c r="U50" s="7">
        <v>5825.0541990000002</v>
      </c>
      <c r="V50" s="7">
        <f t="array" ref="V50:AI50">TRANSPOSE(BFIN!F4:F17)</f>
        <v>1596711562</v>
      </c>
      <c r="W50" s="7">
        <v>1596711562</v>
      </c>
      <c r="X50" s="7">
        <v>1596711562</v>
      </c>
      <c r="Y50" s="7">
        <v>1596711562</v>
      </c>
      <c r="Z50" s="7">
        <v>1596711562</v>
      </c>
      <c r="AA50" s="7">
        <v>1596711562</v>
      </c>
      <c r="AB50" s="7">
        <v>15967115620</v>
      </c>
      <c r="AC50" s="7">
        <v>15967115620</v>
      </c>
      <c r="AD50" s="7">
        <v>15967115620</v>
      </c>
      <c r="AE50" s="7">
        <v>15967115620</v>
      </c>
      <c r="AF50" s="7">
        <v>15967115620</v>
      </c>
      <c r="AG50" s="7">
        <v>15967115620</v>
      </c>
      <c r="AH50" s="7">
        <v>15967115620</v>
      </c>
      <c r="AI50" s="7">
        <v>15967115620</v>
      </c>
      <c r="AK50" s="66"/>
      <c r="AL50" s="64"/>
      <c r="AM50" s="67"/>
      <c r="AN50" s="70">
        <f>AVERAGE(AN49:AR49)</f>
        <v>-5.0396832712218172E-3</v>
      </c>
      <c r="AO50" s="71"/>
      <c r="AP50" s="71"/>
      <c r="AQ50" s="71"/>
      <c r="AR50" s="72"/>
      <c r="AS50" s="70">
        <f>AVERAGEA(AS49:AY49)</f>
        <v>9.5413707677452098E-3</v>
      </c>
      <c r="AT50" s="71"/>
      <c r="AU50" s="71"/>
      <c r="AV50" s="71"/>
      <c r="AW50" s="71"/>
      <c r="AX50" s="71"/>
      <c r="AY50" s="72"/>
      <c r="AZ50" s="69"/>
      <c r="BA50" s="69"/>
      <c r="BB50" s="69">
        <f>AVERAGE(AZ49:BD49)</f>
        <v>1.5468041058751974E-3</v>
      </c>
      <c r="BC50" s="69"/>
      <c r="BD50" s="69"/>
      <c r="BE50" s="69"/>
      <c r="BF50" s="69"/>
      <c r="BG50" s="69"/>
      <c r="BH50" s="69">
        <f>AVERAGE(BE49:BK49)</f>
        <v>3.9862911338128972E-4</v>
      </c>
      <c r="BI50" s="69"/>
      <c r="BJ50" s="69"/>
      <c r="BK50" s="69"/>
    </row>
    <row r="51" spans="1:63" ht="15.75" x14ac:dyDescent="0.25">
      <c r="A51" s="61">
        <v>24</v>
      </c>
      <c r="B51" s="63" t="s">
        <v>115</v>
      </c>
      <c r="C51" s="64" t="s">
        <v>27</v>
      </c>
      <c r="D51" s="65">
        <v>42900</v>
      </c>
      <c r="E51" s="8" t="s">
        <v>45</v>
      </c>
      <c r="F51" s="9">
        <f>G51*U51</f>
        <v>124283880000</v>
      </c>
      <c r="G51" s="10">
        <v>591828000</v>
      </c>
      <c r="H51" s="10">
        <f t="array" ref="H51:U51">TRANSPOSE(INTD!C4:C17)</f>
        <v>236</v>
      </c>
      <c r="I51" s="7">
        <v>236</v>
      </c>
      <c r="J51" s="7">
        <v>236</v>
      </c>
      <c r="K51" s="7">
        <v>236</v>
      </c>
      <c r="L51" s="7">
        <v>236</v>
      </c>
      <c r="M51" s="7">
        <v>236</v>
      </c>
      <c r="N51" s="7">
        <v>252</v>
      </c>
      <c r="O51" s="7">
        <v>258</v>
      </c>
      <c r="P51" s="7">
        <v>210</v>
      </c>
      <c r="Q51" s="7">
        <v>210</v>
      </c>
      <c r="R51" s="7">
        <v>210</v>
      </c>
      <c r="S51" s="7">
        <v>210</v>
      </c>
      <c r="T51" s="7">
        <v>210</v>
      </c>
      <c r="U51" s="7">
        <v>210</v>
      </c>
      <c r="V51" s="7">
        <f t="array" ref="V51:AI51">TRANSPOSE(INTD!E4:E17)</f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15200</v>
      </c>
      <c r="AC51" s="7">
        <v>30400</v>
      </c>
      <c r="AD51" s="7">
        <v>22000</v>
      </c>
      <c r="AE51" s="7">
        <v>0</v>
      </c>
      <c r="AF51" s="7">
        <v>7600</v>
      </c>
      <c r="AG51" s="7">
        <v>2500</v>
      </c>
      <c r="AH51" s="7">
        <v>0</v>
      </c>
      <c r="AI51" s="7">
        <v>0</v>
      </c>
      <c r="AK51" s="66">
        <v>24</v>
      </c>
      <c r="AL51" s="64" t="s">
        <v>27</v>
      </c>
      <c r="AM51" s="67">
        <f>F51</f>
        <v>124283880000</v>
      </c>
      <c r="AN51" s="68">
        <f>I51/H51-1-(I52/H52-1)</f>
        <v>-1.6633533663692468E-3</v>
      </c>
      <c r="AO51" s="68">
        <f t="shared" ref="AO51:AX51" si="47">J51/I51-1-(J52/I52-1)</f>
        <v>2.5192409927279336E-3</v>
      </c>
      <c r="AP51" s="68">
        <f t="shared" si="47"/>
        <v>4.8043663582538754E-3</v>
      </c>
      <c r="AQ51" s="68">
        <f t="shared" si="47"/>
        <v>-2.8038096476736829E-3</v>
      </c>
      <c r="AR51" s="68">
        <f t="shared" si="47"/>
        <v>-2.8479604971964889E-3</v>
      </c>
      <c r="AS51" s="68">
        <f t="shared" si="47"/>
        <v>5.2860160425109992E-2</v>
      </c>
      <c r="AT51" s="68">
        <f t="shared" si="47"/>
        <v>2.66774791827048E-2</v>
      </c>
      <c r="AU51" s="68">
        <f t="shared" si="47"/>
        <v>-0.17693217786867288</v>
      </c>
      <c r="AV51" s="68">
        <f t="shared" si="47"/>
        <v>-3.1925421647558405E-3</v>
      </c>
      <c r="AW51" s="68">
        <f t="shared" si="47"/>
        <v>-8.706969656388841E-3</v>
      </c>
      <c r="AX51" s="68">
        <f t="shared" si="47"/>
        <v>-4.6008963337047515E-3</v>
      </c>
      <c r="AY51" s="68">
        <f t="shared" si="3"/>
        <v>-3.0033684420183171E-4</v>
      </c>
      <c r="AZ51" s="69">
        <f>W51/W52</f>
        <v>0</v>
      </c>
      <c r="BA51" s="69">
        <f t="shared" ref="BA51:BK51" si="48">X51/X52</f>
        <v>0</v>
      </c>
      <c r="BB51" s="69">
        <f t="shared" si="48"/>
        <v>0</v>
      </c>
      <c r="BC51" s="69">
        <f t="shared" si="48"/>
        <v>0</v>
      </c>
      <c r="BD51" s="69">
        <f t="shared" si="48"/>
        <v>0</v>
      </c>
      <c r="BE51" s="69">
        <f t="shared" si="48"/>
        <v>2.5683137668376622E-5</v>
      </c>
      <c r="BF51" s="69">
        <f t="shared" si="48"/>
        <v>5.1366275336753244E-5</v>
      </c>
      <c r="BG51" s="69">
        <f t="shared" si="48"/>
        <v>3.717296241475564E-5</v>
      </c>
      <c r="BH51" s="69">
        <f t="shared" si="48"/>
        <v>0</v>
      </c>
      <c r="BI51" s="69">
        <f t="shared" si="48"/>
        <v>1.2841568834188311E-5</v>
      </c>
      <c r="BJ51" s="69">
        <f t="shared" si="48"/>
        <v>4.22420027440405E-6</v>
      </c>
      <c r="BK51" s="69">
        <f t="shared" si="48"/>
        <v>0</v>
      </c>
    </row>
    <row r="52" spans="1:63" ht="15.75" x14ac:dyDescent="0.25">
      <c r="A52" s="61"/>
      <c r="B52" s="63"/>
      <c r="C52" s="64" t="s">
        <v>135</v>
      </c>
      <c r="D52" s="65"/>
      <c r="E52" s="45"/>
      <c r="F52" s="9"/>
      <c r="G52" s="10"/>
      <c r="H52" s="10">
        <f t="array" ref="H52:U52">TRANSPOSE(INTD!D4:D17)</f>
        <v>5707.8310549999997</v>
      </c>
      <c r="I52" s="7">
        <v>5717.3251950000003</v>
      </c>
      <c r="J52" s="7">
        <v>5702.921875</v>
      </c>
      <c r="K52" s="7">
        <v>5675.5229490000002</v>
      </c>
      <c r="L52" s="7">
        <v>5691.4360349999997</v>
      </c>
      <c r="M52" s="7">
        <v>5707.6450199999999</v>
      </c>
      <c r="N52" s="7">
        <v>5792.8969729999999</v>
      </c>
      <c r="O52" s="7">
        <v>5776.283203</v>
      </c>
      <c r="P52" s="7">
        <v>5723.6362300000001</v>
      </c>
      <c r="Q52" s="7">
        <v>5741.9091799999997</v>
      </c>
      <c r="R52" s="7">
        <v>5791.9038090000004</v>
      </c>
      <c r="S52" s="7">
        <v>5818.5517579999996</v>
      </c>
      <c r="T52" s="7">
        <v>5830.0439450000003</v>
      </c>
      <c r="U52" s="7">
        <v>5831.794922</v>
      </c>
      <c r="V52" s="7">
        <f t="array" ref="V52:AI52">TRANSPOSE(INTD!F4:F17)</f>
        <v>118365600</v>
      </c>
      <c r="W52" s="7">
        <v>118365600</v>
      </c>
      <c r="X52" s="7">
        <v>118365600</v>
      </c>
      <c r="Y52" s="7">
        <v>118365600</v>
      </c>
      <c r="Z52" s="7">
        <v>118365600</v>
      </c>
      <c r="AA52" s="7">
        <v>118365600</v>
      </c>
      <c r="AB52" s="7">
        <v>591828000</v>
      </c>
      <c r="AC52" s="7">
        <v>591828000</v>
      </c>
      <c r="AD52" s="7">
        <v>591828000</v>
      </c>
      <c r="AE52" s="7">
        <v>591828000</v>
      </c>
      <c r="AF52" s="7">
        <v>591828000</v>
      </c>
      <c r="AG52" s="7">
        <v>591828000</v>
      </c>
      <c r="AH52" s="7">
        <v>591828000</v>
      </c>
      <c r="AI52" s="7">
        <v>591828000</v>
      </c>
      <c r="AK52" s="66"/>
      <c r="AL52" s="64"/>
      <c r="AM52" s="67"/>
      <c r="AN52" s="70">
        <f>AVERAGE(AN51:AR51)</f>
        <v>1.6967679484780618E-6</v>
      </c>
      <c r="AO52" s="71"/>
      <c r="AP52" s="71"/>
      <c r="AQ52" s="71"/>
      <c r="AR52" s="72"/>
      <c r="AS52" s="70">
        <f>AVERAGEA(AS51:AY51)</f>
        <v>-1.6313611894272766E-2</v>
      </c>
      <c r="AT52" s="71"/>
      <c r="AU52" s="71"/>
      <c r="AV52" s="71"/>
      <c r="AW52" s="71"/>
      <c r="AX52" s="71"/>
      <c r="AY52" s="72"/>
      <c r="AZ52" s="69"/>
      <c r="BA52" s="69"/>
      <c r="BB52" s="69">
        <f>AVERAGE(AZ51:BD51)</f>
        <v>0</v>
      </c>
      <c r="BC52" s="69"/>
      <c r="BD52" s="69"/>
      <c r="BE52" s="69"/>
      <c r="BF52" s="69"/>
      <c r="BG52" s="69"/>
      <c r="BH52" s="69">
        <f>AVERAGE(BE51:BK51)</f>
        <v>1.8755449218353978E-5</v>
      </c>
      <c r="BI52" s="69"/>
      <c r="BJ52" s="69"/>
      <c r="BK52" s="69"/>
    </row>
    <row r="53" spans="1:63" ht="15.75" x14ac:dyDescent="0.25">
      <c r="A53" s="61">
        <v>25</v>
      </c>
      <c r="B53" s="63" t="s">
        <v>116</v>
      </c>
      <c r="C53" s="64" t="s">
        <v>28</v>
      </c>
      <c r="D53" s="65">
        <v>42919</v>
      </c>
      <c r="E53" s="8" t="s">
        <v>45</v>
      </c>
      <c r="F53" s="9">
        <f>G53*U53</f>
        <v>1446149703060</v>
      </c>
      <c r="G53" s="10">
        <v>4155602595</v>
      </c>
      <c r="H53" s="10">
        <f t="array" ref="H53:U53">TRANSPOSE(VOKS!C4:C17)</f>
        <v>354</v>
      </c>
      <c r="I53" s="7">
        <v>360</v>
      </c>
      <c r="J53" s="7">
        <v>350</v>
      </c>
      <c r="K53" s="7">
        <v>354</v>
      </c>
      <c r="L53" s="7">
        <v>354</v>
      </c>
      <c r="M53" s="7">
        <v>360</v>
      </c>
      <c r="N53" s="7">
        <v>450</v>
      </c>
      <c r="O53" s="7">
        <v>386</v>
      </c>
      <c r="P53" s="7">
        <v>378</v>
      </c>
      <c r="Q53" s="7">
        <v>376</v>
      </c>
      <c r="R53" s="7">
        <v>374</v>
      </c>
      <c r="S53" s="7">
        <v>370</v>
      </c>
      <c r="T53" s="7">
        <v>338</v>
      </c>
      <c r="U53" s="7">
        <v>348</v>
      </c>
      <c r="V53" s="7">
        <f t="array" ref="V53:AI53">TRANSPOSE(VOKS!E4:E17)</f>
        <v>290500</v>
      </c>
      <c r="W53" s="7">
        <v>490500</v>
      </c>
      <c r="X53" s="7">
        <v>474000</v>
      </c>
      <c r="Y53" s="7">
        <v>650000</v>
      </c>
      <c r="Z53" s="7">
        <v>524500</v>
      </c>
      <c r="AA53" s="7">
        <v>635500</v>
      </c>
      <c r="AB53" s="7">
        <v>409300</v>
      </c>
      <c r="AC53" s="7">
        <v>189100</v>
      </c>
      <c r="AD53" s="7">
        <v>368100</v>
      </c>
      <c r="AE53" s="7">
        <v>56700</v>
      </c>
      <c r="AF53" s="7">
        <v>50100</v>
      </c>
      <c r="AG53" s="7">
        <v>10600</v>
      </c>
      <c r="AH53" s="7">
        <v>57100</v>
      </c>
      <c r="AI53" s="7">
        <v>51600</v>
      </c>
      <c r="AK53" s="66">
        <v>25</v>
      </c>
      <c r="AL53" s="64" t="s">
        <v>28</v>
      </c>
      <c r="AM53" s="67">
        <f>F53</f>
        <v>1446149703060</v>
      </c>
      <c r="AN53" s="68">
        <f>I53/H53-1-(I54/H54-1)</f>
        <v>2.6063486301606931E-2</v>
      </c>
      <c r="AO53" s="68">
        <f t="shared" ref="AO53:AX53" si="49">J53/I53-1-(J54/I54-1)</f>
        <v>-3.0970319942533631E-2</v>
      </c>
      <c r="AP53" s="68">
        <f t="shared" si="49"/>
        <v>2.7216017721825025E-3</v>
      </c>
      <c r="AQ53" s="68">
        <f t="shared" si="49"/>
        <v>-4.6008963337047515E-3</v>
      </c>
      <c r="AR53" s="68">
        <f t="shared" si="49"/>
        <v>1.5031793985810893E-2</v>
      </c>
      <c r="AS53" s="68">
        <f t="shared" si="49"/>
        <v>0.23618647659719971</v>
      </c>
      <c r="AT53" s="68">
        <f t="shared" si="49"/>
        <v>-0.13462979447406154</v>
      </c>
      <c r="AU53" s="68">
        <f t="shared" si="49"/>
        <v>-1.3852912727302047E-2</v>
      </c>
      <c r="AV53" s="68">
        <f t="shared" si="49"/>
        <v>-9.5005791700277786E-3</v>
      </c>
      <c r="AW53" s="68">
        <f t="shared" si="49"/>
        <v>6.2696250620097871E-4</v>
      </c>
      <c r="AX53" s="68">
        <f t="shared" si="49"/>
        <v>-3.2508791343848209E-3</v>
      </c>
      <c r="AY53" s="68">
        <f t="shared" si="3"/>
        <v>3.7084250690369358E-2</v>
      </c>
      <c r="AZ53" s="69">
        <f>W53/W54</f>
        <v>5.9016711630482553E-4</v>
      </c>
      <c r="BA53" s="69">
        <f t="shared" ref="BA53:BK53" si="50">X53/X54</f>
        <v>5.7031439985420459E-4</v>
      </c>
      <c r="BB53" s="69">
        <f t="shared" si="50"/>
        <v>7.8207670866082906E-4</v>
      </c>
      <c r="BC53" s="69">
        <f t="shared" si="50"/>
        <v>6.3107574414246893E-4</v>
      </c>
      <c r="BD53" s="69">
        <f t="shared" si="50"/>
        <v>7.646303820830105E-4</v>
      </c>
      <c r="BE53" s="69">
        <f t="shared" si="50"/>
        <v>9.8493537493808407E-5</v>
      </c>
      <c r="BF53" s="69">
        <f t="shared" si="50"/>
        <v>4.5504832494696236E-5</v>
      </c>
      <c r="BG53" s="69">
        <f t="shared" si="50"/>
        <v>8.8579211217861893E-5</v>
      </c>
      <c r="BH53" s="69">
        <f t="shared" si="50"/>
        <v>1.3644230578790463E-5</v>
      </c>
      <c r="BI53" s="69">
        <f t="shared" si="50"/>
        <v>1.2056013262740779E-5</v>
      </c>
      <c r="BJ53" s="69">
        <f t="shared" si="50"/>
        <v>2.5507732651707039E-6</v>
      </c>
      <c r="BK53" s="69">
        <f t="shared" si="50"/>
        <v>1.3740486173702564E-5</v>
      </c>
    </row>
    <row r="54" spans="1:63" ht="15.75" x14ac:dyDescent="0.25">
      <c r="A54" s="61"/>
      <c r="B54" s="63"/>
      <c r="C54" s="64" t="s">
        <v>135</v>
      </c>
      <c r="D54" s="65"/>
      <c r="E54" s="8"/>
      <c r="F54" s="9"/>
      <c r="G54" s="10"/>
      <c r="H54" s="10">
        <f t="array" ref="H54:U54">TRANSPOSE(VOKS!D4:D17)</f>
        <v>5776.283203</v>
      </c>
      <c r="I54" s="7">
        <v>5723.6362300000001</v>
      </c>
      <c r="J54" s="7">
        <v>5741.9091799999997</v>
      </c>
      <c r="K54" s="7">
        <v>5791.9038090000004</v>
      </c>
      <c r="L54" s="7">
        <v>5818.5517579999996</v>
      </c>
      <c r="M54" s="7">
        <v>5829.7080079999996</v>
      </c>
      <c r="N54" s="7">
        <v>5910.2368159999996</v>
      </c>
      <c r="O54" s="7">
        <v>5865.3637699999999</v>
      </c>
      <c r="P54" s="7">
        <v>5825.0541990000002</v>
      </c>
      <c r="Q54" s="7">
        <v>5849.5751950000003</v>
      </c>
      <c r="R54" s="7">
        <v>5814.7929690000001</v>
      </c>
      <c r="S54" s="7">
        <v>5771.5058589999999</v>
      </c>
      <c r="T54" s="7">
        <v>5824.2490230000003</v>
      </c>
      <c r="U54" s="7">
        <v>5780.576172</v>
      </c>
      <c r="V54" s="7">
        <f t="array" ref="V54:AI54">TRANSPOSE(VOKS!F4:F17)</f>
        <v>831120519</v>
      </c>
      <c r="W54" s="7">
        <v>831120519</v>
      </c>
      <c r="X54" s="7">
        <v>831120519</v>
      </c>
      <c r="Y54" s="7">
        <v>831120519</v>
      </c>
      <c r="Z54" s="7">
        <v>831120519</v>
      </c>
      <c r="AA54" s="7">
        <v>831120519</v>
      </c>
      <c r="AB54" s="7">
        <v>4155602595</v>
      </c>
      <c r="AC54" s="7">
        <v>4155602595</v>
      </c>
      <c r="AD54" s="7">
        <v>4155602595</v>
      </c>
      <c r="AE54" s="7">
        <v>4155602595</v>
      </c>
      <c r="AF54" s="7">
        <v>4155602595</v>
      </c>
      <c r="AG54" s="7">
        <v>4155602595</v>
      </c>
      <c r="AH54" s="7">
        <v>4155602595</v>
      </c>
      <c r="AI54" s="7">
        <v>4155602595</v>
      </c>
      <c r="AK54" s="66"/>
      <c r="AL54" s="64"/>
      <c r="AM54" s="67"/>
      <c r="AN54" s="70">
        <f>AVERAGE(AN53:AR53)</f>
        <v>1.6491331566723887E-3</v>
      </c>
      <c r="AO54" s="71"/>
      <c r="AP54" s="71"/>
      <c r="AQ54" s="71"/>
      <c r="AR54" s="72"/>
      <c r="AS54" s="70">
        <f>AVERAGEA(AS53:AY53)</f>
        <v>1.6094789183999123E-2</v>
      </c>
      <c r="AT54" s="71"/>
      <c r="AU54" s="71"/>
      <c r="AV54" s="71"/>
      <c r="AW54" s="71"/>
      <c r="AX54" s="71"/>
      <c r="AY54" s="72"/>
      <c r="AZ54" s="69"/>
      <c r="BA54" s="69"/>
      <c r="BB54" s="69">
        <f>AVERAGE(AZ53:BD53)</f>
        <v>6.676528702090677E-4</v>
      </c>
      <c r="BC54" s="69"/>
      <c r="BD54" s="69"/>
      <c r="BE54" s="69"/>
      <c r="BF54" s="69"/>
      <c r="BG54" s="69"/>
      <c r="BH54" s="69">
        <f>AVERAGE(BE53:BK53)</f>
        <v>3.922415492668158E-5</v>
      </c>
      <c r="BI54" s="69"/>
      <c r="BJ54" s="69"/>
      <c r="BK54" s="69"/>
    </row>
    <row r="55" spans="1:63" ht="15.75" x14ac:dyDescent="0.25">
      <c r="A55" s="61">
        <v>26</v>
      </c>
      <c r="B55" s="63" t="s">
        <v>117</v>
      </c>
      <c r="C55" s="64" t="s">
        <v>29</v>
      </c>
      <c r="D55" s="65">
        <v>42951</v>
      </c>
      <c r="E55" s="8" t="s">
        <v>49</v>
      </c>
      <c r="F55" s="9">
        <f>G55*U55</f>
        <v>858081440000</v>
      </c>
      <c r="G55" s="10">
        <v>3275120000</v>
      </c>
      <c r="H55" s="10">
        <f t="array" ref="H55:U55">TRANSPOSE(SMDR!C4:C17)</f>
        <v>296.25</v>
      </c>
      <c r="I55" s="7">
        <v>300</v>
      </c>
      <c r="J55" s="7">
        <v>296.25</v>
      </c>
      <c r="K55" s="7">
        <v>293.75</v>
      </c>
      <c r="L55" s="7">
        <v>300</v>
      </c>
      <c r="M55" s="7">
        <v>305</v>
      </c>
      <c r="N55" s="7">
        <v>300</v>
      </c>
      <c r="O55" s="7">
        <v>292</v>
      </c>
      <c r="P55" s="7">
        <v>290</v>
      </c>
      <c r="Q55" s="7">
        <v>292</v>
      </c>
      <c r="R55" s="7">
        <v>286</v>
      </c>
      <c r="S55" s="7">
        <v>288</v>
      </c>
      <c r="T55" s="7">
        <v>264</v>
      </c>
      <c r="U55" s="7">
        <v>262</v>
      </c>
      <c r="V55" s="7">
        <f t="array" ref="V55:AI55">TRANSPOSE(SMDR!E4:E17)</f>
        <v>538000</v>
      </c>
      <c r="W55" s="7">
        <v>624000</v>
      </c>
      <c r="X55" s="7">
        <v>822000</v>
      </c>
      <c r="Y55" s="7">
        <v>842000</v>
      </c>
      <c r="Z55" s="7">
        <v>4028000</v>
      </c>
      <c r="AA55" s="7">
        <v>7754000</v>
      </c>
      <c r="AB55" s="7">
        <v>7769100</v>
      </c>
      <c r="AC55" s="7">
        <v>1127800</v>
      </c>
      <c r="AD55" s="7">
        <v>1359900</v>
      </c>
      <c r="AE55" s="7">
        <v>2333500</v>
      </c>
      <c r="AF55" s="7">
        <v>1351000</v>
      </c>
      <c r="AG55" s="7">
        <v>1527900</v>
      </c>
      <c r="AH55" s="7">
        <v>978600</v>
      </c>
      <c r="AI55" s="7">
        <v>653800</v>
      </c>
      <c r="AK55" s="66">
        <v>26</v>
      </c>
      <c r="AL55" s="64" t="s">
        <v>29</v>
      </c>
      <c r="AM55" s="67">
        <f>F55</f>
        <v>858081440000</v>
      </c>
      <c r="AN55" s="68">
        <f>I55/H55-1-(I56/H56-1)</f>
        <v>1.0719531966178808E-2</v>
      </c>
      <c r="AO55" s="68">
        <f t="shared" ref="AO55:AX55" si="51">J55/I55-1-(J56/I56-1)</f>
        <v>-1.419989098772545E-2</v>
      </c>
      <c r="AP55" s="68">
        <f t="shared" si="51"/>
        <v>-2.3209859336742467E-3</v>
      </c>
      <c r="AQ55" s="68">
        <f t="shared" si="51"/>
        <v>1.7996100956964911E-2</v>
      </c>
      <c r="AR55" s="68">
        <f t="shared" si="51"/>
        <v>2.4165118540467989E-2</v>
      </c>
      <c r="AS55" s="68">
        <f t="shared" si="51"/>
        <v>-1.5858160687736933E-2</v>
      </c>
      <c r="AT55" s="68">
        <f t="shared" si="51"/>
        <v>-2.1787388406339314E-2</v>
      </c>
      <c r="AU55" s="68">
        <f t="shared" si="51"/>
        <v>-1.7506452692613861E-2</v>
      </c>
      <c r="AV55" s="68">
        <f t="shared" si="51"/>
        <v>4.5828606019928664E-3</v>
      </c>
      <c r="AW55" s="68">
        <f t="shared" si="51"/>
        <v>-2.0880871497395037E-2</v>
      </c>
      <c r="AX55" s="68">
        <f t="shared" si="51"/>
        <v>1.7258742213155154E-2</v>
      </c>
      <c r="AY55" s="68">
        <f t="shared" si="3"/>
        <v>1.0049661680486821E-3</v>
      </c>
      <c r="AZ55" s="69">
        <f>W55/W56</f>
        <v>3.8105473997899313E-3</v>
      </c>
      <c r="BA55" s="69">
        <f t="shared" ref="BA55:BK55" si="52">X55/X56</f>
        <v>5.0196634016463522E-3</v>
      </c>
      <c r="BB55" s="69">
        <f t="shared" si="52"/>
        <v>5.1417963311267984E-3</v>
      </c>
      <c r="BC55" s="69">
        <f t="shared" si="52"/>
        <v>2.4597571997361928E-2</v>
      </c>
      <c r="BD55" s="69">
        <f t="shared" si="52"/>
        <v>4.7350936759569112E-2</v>
      </c>
      <c r="BE55" s="69">
        <f t="shared" si="52"/>
        <v>2.3721573560663428E-3</v>
      </c>
      <c r="BF55" s="69">
        <f t="shared" si="52"/>
        <v>3.4435379467011898E-4</v>
      </c>
      <c r="BG55" s="69">
        <f t="shared" si="52"/>
        <v>4.1522142700114805E-4</v>
      </c>
      <c r="BH55" s="69">
        <f t="shared" si="52"/>
        <v>7.1249297735655485E-4</v>
      </c>
      <c r="BI55" s="69">
        <f t="shared" si="52"/>
        <v>4.1250396932020813E-4</v>
      </c>
      <c r="BJ55" s="69">
        <f t="shared" si="52"/>
        <v>4.6651725738293561E-4</v>
      </c>
      <c r="BK55" s="69">
        <f t="shared" si="52"/>
        <v>2.987982119739124E-4</v>
      </c>
    </row>
    <row r="56" spans="1:63" ht="15.75" x14ac:dyDescent="0.25">
      <c r="A56" s="61"/>
      <c r="B56" s="63"/>
      <c r="C56" s="64" t="s">
        <v>135</v>
      </c>
      <c r="D56" s="65"/>
      <c r="E56" s="8"/>
      <c r="F56" s="9"/>
      <c r="G56" s="10"/>
      <c r="H56" s="10">
        <f t="array" ref="H56:U56">TRANSPOSE(SMDR!D4:D17)</f>
        <v>5819.7441410000001</v>
      </c>
      <c r="I56" s="7">
        <v>5831.0268550000001</v>
      </c>
      <c r="J56" s="7">
        <v>5840.9389650000003</v>
      </c>
      <c r="K56" s="7">
        <v>5805.205078</v>
      </c>
      <c r="L56" s="7">
        <v>5824.2490230000003</v>
      </c>
      <c r="M56" s="7">
        <v>5780.576172</v>
      </c>
      <c r="N56" s="7">
        <v>5777.4819340000004</v>
      </c>
      <c r="O56" s="7">
        <v>5749.2919920000004</v>
      </c>
      <c r="P56" s="7">
        <v>5810.5629879999997</v>
      </c>
      <c r="Q56" s="7">
        <v>5824.0068359999996</v>
      </c>
      <c r="R56" s="7">
        <v>5825.9458009999998</v>
      </c>
      <c r="S56" s="7">
        <v>5766.1381840000004</v>
      </c>
      <c r="T56" s="7">
        <v>5864.0590819999998</v>
      </c>
      <c r="U56" s="7">
        <v>5813.7412109999996</v>
      </c>
      <c r="V56" s="7">
        <f t="array" ref="V56:AI56">TRANSPOSE(SMDR!F4:F17)</f>
        <v>163756000</v>
      </c>
      <c r="W56" s="7">
        <v>163756000</v>
      </c>
      <c r="X56" s="7">
        <v>163756000</v>
      </c>
      <c r="Y56" s="7">
        <v>163756000</v>
      </c>
      <c r="Z56" s="7">
        <v>163756000</v>
      </c>
      <c r="AA56" s="7">
        <v>163756000</v>
      </c>
      <c r="AB56" s="7">
        <v>3275120000</v>
      </c>
      <c r="AC56" s="7">
        <v>3275120000</v>
      </c>
      <c r="AD56" s="7">
        <v>3275120000</v>
      </c>
      <c r="AE56" s="7">
        <v>3275120000</v>
      </c>
      <c r="AF56" s="7">
        <v>3275120000</v>
      </c>
      <c r="AG56" s="7">
        <v>3275120000</v>
      </c>
      <c r="AH56" s="7">
        <v>3275120000</v>
      </c>
      <c r="AI56" s="7">
        <v>3275120000</v>
      </c>
      <c r="AK56" s="66"/>
      <c r="AL56" s="64"/>
      <c r="AM56" s="67"/>
      <c r="AN56" s="70">
        <f>AVERAGE(AN55:AR55)</f>
        <v>7.2719749084424025E-3</v>
      </c>
      <c r="AO56" s="71"/>
      <c r="AP56" s="71"/>
      <c r="AQ56" s="71"/>
      <c r="AR56" s="72"/>
      <c r="AS56" s="70">
        <f>AVERAGEA(AS55:AY55)</f>
        <v>-7.5980434715554922E-3</v>
      </c>
      <c r="AT56" s="71"/>
      <c r="AU56" s="71"/>
      <c r="AV56" s="71"/>
      <c r="AW56" s="71"/>
      <c r="AX56" s="71"/>
      <c r="AY56" s="72"/>
      <c r="AZ56" s="69"/>
      <c r="BA56" s="69"/>
      <c r="BB56" s="69">
        <f>AVERAGE(AZ55:BD55)</f>
        <v>1.7184103177898823E-2</v>
      </c>
      <c r="BC56" s="69"/>
      <c r="BD56" s="69"/>
      <c r="BE56" s="69"/>
      <c r="BF56" s="69"/>
      <c r="BG56" s="69"/>
      <c r="BH56" s="69">
        <f>AVERAGE(BE55:BK55)</f>
        <v>7.1743499911017445E-4</v>
      </c>
      <c r="BI56" s="69"/>
      <c r="BJ56" s="69"/>
      <c r="BK56" s="69"/>
    </row>
    <row r="57" spans="1:63" ht="15.75" x14ac:dyDescent="0.25">
      <c r="A57" s="61">
        <v>27</v>
      </c>
      <c r="B57" s="63" t="s">
        <v>118</v>
      </c>
      <c r="C57" s="64" t="s">
        <v>30</v>
      </c>
      <c r="D57" s="65">
        <v>42957</v>
      </c>
      <c r="E57" s="8" t="s">
        <v>46</v>
      </c>
      <c r="F57" s="9">
        <f>G57*U57</f>
        <v>14441910000000</v>
      </c>
      <c r="G57" s="10">
        <v>11553528000</v>
      </c>
      <c r="H57" s="10">
        <f t="array" ref="H57:U57">TRANSPOSE(ULTJ!C4:C17)</f>
        <v>1262.5</v>
      </c>
      <c r="I57" s="7">
        <v>1250</v>
      </c>
      <c r="J57" s="7">
        <v>1250</v>
      </c>
      <c r="K57" s="7">
        <v>1250</v>
      </c>
      <c r="L57" s="7">
        <v>1256.25</v>
      </c>
      <c r="M57" s="7">
        <v>1237.5</v>
      </c>
      <c r="N57" s="7">
        <v>1235</v>
      </c>
      <c r="O57" s="7">
        <v>1210</v>
      </c>
      <c r="P57" s="7">
        <v>1205</v>
      </c>
      <c r="Q57" s="7">
        <v>1185</v>
      </c>
      <c r="R57" s="7">
        <v>1185</v>
      </c>
      <c r="S57" s="7">
        <v>1200</v>
      </c>
      <c r="T57" s="7">
        <v>1205</v>
      </c>
      <c r="U57" s="7">
        <v>1250</v>
      </c>
      <c r="V57" s="7">
        <f t="array" ref="V57:AI57">TRANSPOSE(ULTJ!E4:E17)</f>
        <v>62400</v>
      </c>
      <c r="W57" s="7">
        <v>13200</v>
      </c>
      <c r="X57" s="7">
        <v>809600</v>
      </c>
      <c r="Y57" s="7">
        <v>1222400</v>
      </c>
      <c r="Z57" s="7">
        <v>161600</v>
      </c>
      <c r="AA57" s="7">
        <v>1050400</v>
      </c>
      <c r="AB57" s="7">
        <v>205700</v>
      </c>
      <c r="AC57" s="7">
        <v>95600</v>
      </c>
      <c r="AD57" s="7">
        <v>30900</v>
      </c>
      <c r="AE57" s="7">
        <v>57500</v>
      </c>
      <c r="AF57" s="7">
        <v>57100</v>
      </c>
      <c r="AG57" s="7">
        <v>125200</v>
      </c>
      <c r="AH57" s="7">
        <v>27200</v>
      </c>
      <c r="AI57" s="7">
        <v>137600</v>
      </c>
      <c r="AK57" s="66">
        <v>27</v>
      </c>
      <c r="AL57" s="64" t="s">
        <v>30</v>
      </c>
      <c r="AM57" s="67">
        <f>F57</f>
        <v>14441910000000</v>
      </c>
      <c r="AN57" s="68">
        <f>I57/H57-1-(I58/H58-1)</f>
        <v>-2.4025382252085281E-3</v>
      </c>
      <c r="AO57" s="68">
        <f t="shared" ref="AO57:AX57" si="53">J57/I57-1-(J58/I58-1)</f>
        <v>5.3528193521390488E-4</v>
      </c>
      <c r="AP57" s="68">
        <f t="shared" si="53"/>
        <v>4.8792782603273022E-3</v>
      </c>
      <c r="AQ57" s="68">
        <f t="shared" si="53"/>
        <v>-5.6571376241207894E-3</v>
      </c>
      <c r="AR57" s="68">
        <f t="shared" si="53"/>
        <v>-1.723906425647348E-2</v>
      </c>
      <c r="AS57" s="68">
        <f t="shared" si="53"/>
        <v>-2.3531283121176472E-3</v>
      </c>
      <c r="AT57" s="68">
        <f t="shared" si="53"/>
        <v>-9.9771797596089895E-3</v>
      </c>
      <c r="AU57" s="68">
        <f t="shared" si="53"/>
        <v>-1.0262783235660211E-2</v>
      </c>
      <c r="AV57" s="68">
        <f t="shared" si="53"/>
        <v>-2.2381065247158438E-2</v>
      </c>
      <c r="AW57" s="68">
        <f t="shared" si="53"/>
        <v>-9.7528368427839407E-3</v>
      </c>
      <c r="AX57" s="68">
        <f t="shared" si="53"/>
        <v>1.2337179425976341E-2</v>
      </c>
      <c r="AY57" s="68">
        <f t="shared" si="3"/>
        <v>3.4824094818221019E-2</v>
      </c>
      <c r="AZ57" s="69">
        <f>W57/W58</f>
        <v>4.5700326341875829E-6</v>
      </c>
      <c r="BA57" s="69">
        <f t="shared" ref="BA57:BK57" si="54">X57/X58</f>
        <v>2.8029533489683846E-4</v>
      </c>
      <c r="BB57" s="69">
        <f t="shared" si="54"/>
        <v>4.2321271909325013E-4</v>
      </c>
      <c r="BC57" s="69">
        <f t="shared" si="54"/>
        <v>5.5948278309447991E-5</v>
      </c>
      <c r="BD57" s="69">
        <f t="shared" si="54"/>
        <v>3.6366380901141192E-4</v>
      </c>
      <c r="BE57" s="69">
        <f t="shared" si="54"/>
        <v>1.7804085470689128E-5</v>
      </c>
      <c r="BF57" s="69">
        <f t="shared" si="54"/>
        <v>8.2745287846275188E-6</v>
      </c>
      <c r="BG57" s="69">
        <f t="shared" si="54"/>
        <v>2.6745077347802333E-6</v>
      </c>
      <c r="BH57" s="69">
        <f t="shared" si="54"/>
        <v>4.9768347815489784E-6</v>
      </c>
      <c r="BI57" s="69">
        <f t="shared" si="54"/>
        <v>4.9422133221990719E-6</v>
      </c>
      <c r="BJ57" s="69">
        <f t="shared" si="54"/>
        <v>1.0836516776520557E-5</v>
      </c>
      <c r="BK57" s="69">
        <f t="shared" si="54"/>
        <v>2.3542592357936035E-6</v>
      </c>
    </row>
    <row r="58" spans="1:63" ht="15.75" x14ac:dyDescent="0.25">
      <c r="A58" s="61"/>
      <c r="B58" s="63"/>
      <c r="C58" s="64" t="s">
        <v>135</v>
      </c>
      <c r="D58" s="65"/>
      <c r="E58" s="8"/>
      <c r="F58" s="9"/>
      <c r="G58" s="10"/>
      <c r="H58" s="10">
        <f t="array" ref="H58:U58">TRANSPOSE(ULTJ!D4:D17)</f>
        <v>5824.2490230000003</v>
      </c>
      <c r="I58" s="7">
        <v>5780.576172</v>
      </c>
      <c r="J58" s="7">
        <v>5777.4819340000004</v>
      </c>
      <c r="K58" s="7">
        <v>5749.2919920000004</v>
      </c>
      <c r="L58" s="7">
        <v>5810.5629879999997</v>
      </c>
      <c r="M58" s="7">
        <v>5824.0068359999996</v>
      </c>
      <c r="N58" s="7">
        <v>5825.9458009999998</v>
      </c>
      <c r="O58" s="7">
        <v>5766.1381840000004</v>
      </c>
      <c r="P58" s="7">
        <v>5801.4877930000002</v>
      </c>
      <c r="Q58" s="7">
        <v>5835.0410160000001</v>
      </c>
      <c r="R58" s="7">
        <v>5891.9492190000001</v>
      </c>
      <c r="S58" s="7">
        <v>5893.8408200000003</v>
      </c>
      <c r="T58" s="7">
        <v>5857.1191410000001</v>
      </c>
      <c r="U58" s="7">
        <v>5871.8808589999999</v>
      </c>
      <c r="V58" s="7">
        <f t="array" ref="V58:AI58">TRANSPOSE(ULTJ!F4:F17)</f>
        <v>2888382000</v>
      </c>
      <c r="W58" s="7">
        <v>2888382000</v>
      </c>
      <c r="X58" s="7">
        <v>2888382000</v>
      </c>
      <c r="Y58" s="7">
        <v>2888382000</v>
      </c>
      <c r="Z58" s="7">
        <v>2888382000</v>
      </c>
      <c r="AA58" s="7">
        <v>2888382000</v>
      </c>
      <c r="AB58" s="7">
        <v>11553528000</v>
      </c>
      <c r="AC58" s="7">
        <v>11553528000</v>
      </c>
      <c r="AD58" s="7">
        <v>11553528000</v>
      </c>
      <c r="AE58" s="7">
        <v>11553528000</v>
      </c>
      <c r="AF58" s="7">
        <v>11553528000</v>
      </c>
      <c r="AG58" s="7">
        <v>11553528000</v>
      </c>
      <c r="AH58" s="7">
        <v>11553528000</v>
      </c>
      <c r="AI58" s="7">
        <v>11553528000</v>
      </c>
      <c r="AK58" s="66"/>
      <c r="AL58" s="64"/>
      <c r="AM58" s="67"/>
      <c r="AN58" s="70">
        <f>AVERAGE(AN57:AR57)</f>
        <v>-3.9768359820523177E-3</v>
      </c>
      <c r="AO58" s="71"/>
      <c r="AP58" s="71"/>
      <c r="AQ58" s="71"/>
      <c r="AR58" s="72"/>
      <c r="AS58" s="70">
        <f>AVERAGEA(AS57:AY57)</f>
        <v>-1.080817021875981E-3</v>
      </c>
      <c r="AT58" s="71"/>
      <c r="AU58" s="71"/>
      <c r="AV58" s="71"/>
      <c r="AW58" s="71"/>
      <c r="AX58" s="71"/>
      <c r="AY58" s="72"/>
      <c r="AZ58" s="69"/>
      <c r="BA58" s="69"/>
      <c r="BB58" s="69">
        <f>AVERAGE(AZ57:BD57)</f>
        <v>2.2553803478902722E-4</v>
      </c>
      <c r="BC58" s="69"/>
      <c r="BD58" s="69"/>
      <c r="BE58" s="69"/>
      <c r="BF58" s="69"/>
      <c r="BG58" s="69"/>
      <c r="BH58" s="69">
        <f>AVERAGE(BE57:BK57)</f>
        <v>7.4089923008798692E-6</v>
      </c>
      <c r="BI58" s="69"/>
      <c r="BJ58" s="69"/>
      <c r="BK58" s="69"/>
    </row>
    <row r="59" spans="1:63" ht="15.75" x14ac:dyDescent="0.25">
      <c r="A59" s="61">
        <v>28</v>
      </c>
      <c r="B59" s="63" t="s">
        <v>119</v>
      </c>
      <c r="C59" s="64" t="s">
        <v>31</v>
      </c>
      <c r="D59" s="65">
        <v>42962</v>
      </c>
      <c r="E59" s="12" t="s">
        <v>50</v>
      </c>
      <c r="F59" s="9">
        <f>G59*U59</f>
        <v>6478849492640</v>
      </c>
      <c r="G59" s="10">
        <v>46277496376</v>
      </c>
      <c r="H59" s="10">
        <f t="array" ref="H59:U59">TRANSPOSE(BTEK!C4:C17)</f>
        <v>131.25</v>
      </c>
      <c r="I59" s="7">
        <v>131.25</v>
      </c>
      <c r="J59" s="7">
        <v>137.5</v>
      </c>
      <c r="K59" s="7">
        <v>146.25</v>
      </c>
      <c r="L59" s="7">
        <v>157.5</v>
      </c>
      <c r="M59" s="7">
        <v>155.625</v>
      </c>
      <c r="N59" s="7">
        <v>166</v>
      </c>
      <c r="O59" s="7">
        <v>173</v>
      </c>
      <c r="P59" s="7">
        <v>173</v>
      </c>
      <c r="Q59" s="7">
        <v>173</v>
      </c>
      <c r="R59" s="7">
        <v>167</v>
      </c>
      <c r="S59" s="7">
        <v>159</v>
      </c>
      <c r="T59" s="7">
        <v>140</v>
      </c>
      <c r="U59" s="7">
        <v>140</v>
      </c>
      <c r="V59" s="7">
        <f t="array" ref="V59:AI59">TRANSPOSE(BTEK!E4:E17)</f>
        <v>2400</v>
      </c>
      <c r="W59" s="7">
        <v>24000</v>
      </c>
      <c r="X59" s="7">
        <v>2665600</v>
      </c>
      <c r="Y59" s="7">
        <v>241600</v>
      </c>
      <c r="Z59" s="7">
        <v>936800</v>
      </c>
      <c r="AA59" s="7">
        <v>8614400</v>
      </c>
      <c r="AB59" s="7">
        <v>7279000</v>
      </c>
      <c r="AC59" s="7">
        <v>19268700</v>
      </c>
      <c r="AD59" s="7">
        <v>905800</v>
      </c>
      <c r="AE59" s="7">
        <v>59294900</v>
      </c>
      <c r="AF59" s="7">
        <v>33779000</v>
      </c>
      <c r="AG59" s="7">
        <v>4827200</v>
      </c>
      <c r="AH59" s="7">
        <v>39158000</v>
      </c>
      <c r="AI59" s="7">
        <v>48710500</v>
      </c>
      <c r="AK59" s="66">
        <v>28</v>
      </c>
      <c r="AL59" s="64" t="s">
        <v>31</v>
      </c>
      <c r="AM59" s="67">
        <f>F59</f>
        <v>6478849492640</v>
      </c>
      <c r="AN59" s="68">
        <f>I59/H59-1-(I60/H60-1)</f>
        <v>-1.0657137624120683E-2</v>
      </c>
      <c r="AO59" s="68">
        <f t="shared" ref="AO59:AX59" si="55">J59/I59-1-(J60/I60-1)</f>
        <v>4.5305356496902593E-2</v>
      </c>
      <c r="AP59" s="68">
        <f t="shared" si="55"/>
        <v>6.3303437344448099E-2</v>
      </c>
      <c r="AQ59" s="68">
        <f t="shared" si="55"/>
        <v>8.7188812143224936E-2</v>
      </c>
      <c r="AR59" s="68">
        <f t="shared" si="55"/>
        <v>-1.803531373546341E-2</v>
      </c>
      <c r="AS59" s="68">
        <f t="shared" si="55"/>
        <v>6.0883111792952249E-2</v>
      </c>
      <c r="AT59" s="68">
        <f t="shared" si="55"/>
        <v>3.241583785601132E-2</v>
      </c>
      <c r="AU59" s="68">
        <f t="shared" si="55"/>
        <v>-3.2104842212499207E-4</v>
      </c>
      <c r="AV59" s="68">
        <f t="shared" si="55"/>
        <v>5.5713947836142363E-3</v>
      </c>
      <c r="AW59" s="68">
        <f t="shared" si="55"/>
        <v>-3.7973832527383844E-2</v>
      </c>
      <c r="AX59" s="68">
        <f t="shared" si="55"/>
        <v>-5.3639795059407303E-2</v>
      </c>
      <c r="AY59" s="68">
        <f t="shared" si="3"/>
        <v>-3.4843011269924951E-3</v>
      </c>
      <c r="AZ59" s="69">
        <f>W59/W60</f>
        <v>4.1488847719854882E-6</v>
      </c>
      <c r="BA59" s="69">
        <f t="shared" ref="BA59:BK59" si="56">X59/X60</f>
        <v>4.6080280200852151E-4</v>
      </c>
      <c r="BB59" s="69">
        <f t="shared" si="56"/>
        <v>4.1765440037987247E-5</v>
      </c>
      <c r="BC59" s="69">
        <f t="shared" si="56"/>
        <v>1.6194480226650021E-4</v>
      </c>
      <c r="BD59" s="69">
        <f t="shared" si="56"/>
        <v>1.4891730408246578E-3</v>
      </c>
      <c r="BE59" s="69">
        <f t="shared" si="56"/>
        <v>1.57290272162929E-4</v>
      </c>
      <c r="BF59" s="69">
        <f t="shared" si="56"/>
        <v>4.1637300003102482E-4</v>
      </c>
      <c r="BG59" s="69">
        <f t="shared" si="56"/>
        <v>1.9573228262835703E-5</v>
      </c>
      <c r="BH59" s="69">
        <f t="shared" si="56"/>
        <v>1.2812901440958453E-3</v>
      </c>
      <c r="BI59" s="69">
        <f t="shared" si="56"/>
        <v>7.2992280579634266E-4</v>
      </c>
      <c r="BJ59" s="69">
        <f t="shared" si="56"/>
        <v>1.0430987797566848E-4</v>
      </c>
      <c r="BK59" s="69">
        <f t="shared" si="56"/>
        <v>8.4615640573649858E-4</v>
      </c>
    </row>
    <row r="60" spans="1:63" ht="15.75" x14ac:dyDescent="0.25">
      <c r="A60" s="61"/>
      <c r="B60" s="63"/>
      <c r="C60" s="64" t="s">
        <v>135</v>
      </c>
      <c r="D60" s="65"/>
      <c r="E60" s="12"/>
      <c r="F60" s="9"/>
      <c r="G60" s="10"/>
      <c r="H60" s="10">
        <f t="array" ref="H60:U60">TRANSPOSE(BTEK!D4:D17)</f>
        <v>5749.2919920000004</v>
      </c>
      <c r="I60" s="7">
        <v>5810.5629879999997</v>
      </c>
      <c r="J60" s="7">
        <v>5824.0068359999996</v>
      </c>
      <c r="K60" s="7">
        <v>5825.9458009999998</v>
      </c>
      <c r="L60" s="7">
        <v>5766.1381840000004</v>
      </c>
      <c r="M60" s="7">
        <v>5801.4877930000002</v>
      </c>
      <c r="N60" s="7">
        <v>5835.0410160000001</v>
      </c>
      <c r="O60" s="7">
        <v>5891.9492190000001</v>
      </c>
      <c r="P60" s="7">
        <v>5893.8408200000003</v>
      </c>
      <c r="Q60" s="7">
        <v>5861.0039059999999</v>
      </c>
      <c r="R60" s="7">
        <v>5880.296875</v>
      </c>
      <c r="S60" s="7">
        <v>5914.0239259999998</v>
      </c>
      <c r="T60" s="7">
        <v>5852.001953</v>
      </c>
      <c r="U60" s="7">
        <v>5872.3920900000003</v>
      </c>
      <c r="V60" s="7">
        <f t="array" ref="V60:AI60">TRANSPOSE(BTEK!F4:F17)</f>
        <v>5784687047</v>
      </c>
      <c r="W60" s="7">
        <v>5784687047</v>
      </c>
      <c r="X60" s="7">
        <v>5784687047</v>
      </c>
      <c r="Y60" s="7">
        <v>5784687047</v>
      </c>
      <c r="Z60" s="7">
        <v>5784687047</v>
      </c>
      <c r="AA60" s="7">
        <v>5784687047</v>
      </c>
      <c r="AB60" s="7">
        <v>46277496376</v>
      </c>
      <c r="AC60" s="7">
        <v>46277496376</v>
      </c>
      <c r="AD60" s="7">
        <v>46277496376</v>
      </c>
      <c r="AE60" s="7">
        <v>46277496376</v>
      </c>
      <c r="AF60" s="7">
        <v>46277496376</v>
      </c>
      <c r="AG60" s="7">
        <v>46277496376</v>
      </c>
      <c r="AH60" s="7">
        <v>46277496376</v>
      </c>
      <c r="AI60" s="7">
        <v>46277496376</v>
      </c>
      <c r="AK60" s="66"/>
      <c r="AL60" s="64"/>
      <c r="AM60" s="67"/>
      <c r="AN60" s="70">
        <f>AVERAGE(AN59:AR59)</f>
        <v>3.3421030924998305E-2</v>
      </c>
      <c r="AO60" s="71"/>
      <c r="AP60" s="71"/>
      <c r="AQ60" s="71"/>
      <c r="AR60" s="72"/>
      <c r="AS60" s="70">
        <f>AVERAGEA(AS59:AY59)</f>
        <v>4.9305247095273884E-4</v>
      </c>
      <c r="AT60" s="71"/>
      <c r="AU60" s="71"/>
      <c r="AV60" s="71"/>
      <c r="AW60" s="71"/>
      <c r="AX60" s="71"/>
      <c r="AY60" s="72"/>
      <c r="AZ60" s="69"/>
      <c r="BA60" s="69"/>
      <c r="BB60" s="69">
        <f>AVERAGE(AZ59:BD59)</f>
        <v>4.3156699398193044E-4</v>
      </c>
      <c r="BC60" s="69"/>
      <c r="BD60" s="69"/>
      <c r="BE60" s="69"/>
      <c r="BF60" s="69"/>
      <c r="BG60" s="69"/>
      <c r="BH60" s="69">
        <f>AVERAGE(BE59:BK59)</f>
        <v>5.0784510486587785E-4</v>
      </c>
      <c r="BI60" s="69"/>
      <c r="BJ60" s="69"/>
      <c r="BK60" s="69"/>
    </row>
    <row r="61" spans="1:63" ht="15.75" x14ac:dyDescent="0.25">
      <c r="A61" s="61">
        <v>29</v>
      </c>
      <c r="B61" s="63" t="s">
        <v>120</v>
      </c>
      <c r="C61" s="64" t="s">
        <v>32</v>
      </c>
      <c r="D61" s="65">
        <v>42991</v>
      </c>
      <c r="E61" s="8" t="s">
        <v>44</v>
      </c>
      <c r="F61" s="9">
        <f>G61*U61</f>
        <v>313004999986450</v>
      </c>
      <c r="G61" s="10">
        <v>46199999998</v>
      </c>
      <c r="H61" s="10">
        <f t="array" ref="H61:U61">TRANSPOSE(BMRI!C4:C17)</f>
        <v>6537.5</v>
      </c>
      <c r="I61" s="7">
        <v>6475</v>
      </c>
      <c r="J61" s="7">
        <v>6512.5</v>
      </c>
      <c r="K61" s="7">
        <v>6637.5</v>
      </c>
      <c r="L61" s="7">
        <v>6600</v>
      </c>
      <c r="M61" s="7">
        <v>6600</v>
      </c>
      <c r="N61" s="7">
        <v>6575</v>
      </c>
      <c r="O61" s="7">
        <v>6550</v>
      </c>
      <c r="P61" s="7">
        <v>6625</v>
      </c>
      <c r="Q61" s="7">
        <v>6575</v>
      </c>
      <c r="R61" s="7">
        <v>6600</v>
      </c>
      <c r="S61" s="7">
        <v>6600</v>
      </c>
      <c r="T61" s="7">
        <v>6825</v>
      </c>
      <c r="U61" s="7">
        <v>6775</v>
      </c>
      <c r="V61" s="7">
        <f t="array" ref="V61:AI61">TRANSPOSE(BMRI!E4:E17)</f>
        <v>26711600</v>
      </c>
      <c r="W61" s="7">
        <v>63184200</v>
      </c>
      <c r="X61" s="7">
        <v>22772200</v>
      </c>
      <c r="Y61" s="7">
        <v>46394000</v>
      </c>
      <c r="Z61" s="7">
        <v>25523200</v>
      </c>
      <c r="AA61" s="7">
        <v>51482000</v>
      </c>
      <c r="AB61" s="7">
        <v>11134900</v>
      </c>
      <c r="AC61" s="7">
        <v>16193500</v>
      </c>
      <c r="AD61" s="7">
        <v>48288500</v>
      </c>
      <c r="AE61" s="7">
        <v>15601500</v>
      </c>
      <c r="AF61" s="7">
        <v>32813800</v>
      </c>
      <c r="AG61" s="7">
        <v>76154100</v>
      </c>
      <c r="AH61" s="7">
        <v>83789200</v>
      </c>
      <c r="AI61" s="7">
        <v>49330500</v>
      </c>
      <c r="AK61" s="66">
        <v>29</v>
      </c>
      <c r="AL61" s="64" t="s">
        <v>32</v>
      </c>
      <c r="AM61" s="67">
        <f>F61</f>
        <v>313004999986450</v>
      </c>
      <c r="AN61" s="68">
        <f>I61/H61-1-(I62/H62-1)</f>
        <v>-8.5583699197705476E-3</v>
      </c>
      <c r="AO61" s="68">
        <f t="shared" ref="AO61:AX61" si="57">J61/I61-1-(J62/I62-1)</f>
        <v>4.3882336262863753E-3</v>
      </c>
      <c r="AP61" s="68">
        <f t="shared" si="57"/>
        <v>1.4940294352137951E-2</v>
      </c>
      <c r="AQ61" s="68">
        <f t="shared" si="57"/>
        <v>-8.1700210361522752E-3</v>
      </c>
      <c r="AR61" s="68">
        <f t="shared" si="57"/>
        <v>-8.4486387226245796E-5</v>
      </c>
      <c r="AS61" s="68">
        <f t="shared" si="57"/>
        <v>7.4913683854294089E-4</v>
      </c>
      <c r="AT61" s="68">
        <f t="shared" si="57"/>
        <v>-4.8745275779652486E-3</v>
      </c>
      <c r="AU61" s="68">
        <f t="shared" si="57"/>
        <v>7.9660805523968925E-3</v>
      </c>
      <c r="AV61" s="68">
        <f t="shared" si="57"/>
        <v>-9.6278806720289101E-3</v>
      </c>
      <c r="AW61" s="68">
        <f t="shared" si="57"/>
        <v>9.6176524048541268E-4</v>
      </c>
      <c r="AX61" s="68">
        <f t="shared" si="57"/>
        <v>-8.8913404327595202E-4</v>
      </c>
      <c r="AY61" s="68">
        <f t="shared" si="3"/>
        <v>-6.975010471326315E-3</v>
      </c>
      <c r="AZ61" s="69">
        <f>W61/W62</f>
        <v>2.7352467533651621E-3</v>
      </c>
      <c r="BA61" s="69">
        <f t="shared" ref="BA61:BK61" si="58">X61/X62</f>
        <v>9.858095238521995E-4</v>
      </c>
      <c r="BB61" s="69">
        <f t="shared" si="58"/>
        <v>2.0083982684852121E-3</v>
      </c>
      <c r="BC61" s="69">
        <f t="shared" si="58"/>
        <v>1.1049004329482641E-3</v>
      </c>
      <c r="BD61" s="69">
        <f t="shared" si="58"/>
        <v>2.2286580087544873E-3</v>
      </c>
      <c r="BE61" s="69">
        <f t="shared" si="58"/>
        <v>2.4101515152558507E-4</v>
      </c>
      <c r="BF61" s="69">
        <f t="shared" si="58"/>
        <v>3.5050865802383152E-4</v>
      </c>
      <c r="BG61" s="69">
        <f t="shared" si="58"/>
        <v>1.0452056277508747E-3</v>
      </c>
      <c r="BH61" s="69">
        <f t="shared" si="58"/>
        <v>3.3769480520942402E-4</v>
      </c>
      <c r="BI61" s="69">
        <f t="shared" si="58"/>
        <v>7.1025541128615826E-4</v>
      </c>
      <c r="BJ61" s="69">
        <f t="shared" si="58"/>
        <v>1.6483571429285002E-3</v>
      </c>
      <c r="BK61" s="69">
        <f t="shared" si="58"/>
        <v>1.8136190476975593E-3</v>
      </c>
    </row>
    <row r="62" spans="1:63" ht="15.75" x14ac:dyDescent="0.25">
      <c r="A62" s="61"/>
      <c r="B62" s="63"/>
      <c r="C62" s="64" t="s">
        <v>135</v>
      </c>
      <c r="D62" s="65"/>
      <c r="E62" s="8"/>
      <c r="F62" s="9"/>
      <c r="G62" s="10"/>
      <c r="H62" s="10">
        <f t="array" ref="H62:U62">TRANSPOSE(BMRI!D4:D17)</f>
        <v>5829.9790039999998</v>
      </c>
      <c r="I62" s="7">
        <v>5824.1381840000004</v>
      </c>
      <c r="J62" s="7">
        <v>5832.3110349999997</v>
      </c>
      <c r="K62" s="7">
        <v>5857.1191410000001</v>
      </c>
      <c r="L62" s="7">
        <v>5871.8808589999999</v>
      </c>
      <c r="M62" s="7">
        <v>5872.376953</v>
      </c>
      <c r="N62" s="7">
        <v>5845.7338870000003</v>
      </c>
      <c r="O62" s="7">
        <v>5852.001953</v>
      </c>
      <c r="P62" s="7">
        <v>5872.3920900000003</v>
      </c>
      <c r="Q62" s="7">
        <v>5884.6108400000003</v>
      </c>
      <c r="R62" s="7">
        <v>5901.326172</v>
      </c>
      <c r="S62" s="7">
        <v>5906.5732420000004</v>
      </c>
      <c r="T62" s="7">
        <v>5926.2041019999997</v>
      </c>
      <c r="U62" s="7">
        <v>5924.1240230000003</v>
      </c>
      <c r="V62" s="7">
        <f t="array" ref="V62:AI62">TRANSPOSE(BMRI!F4:F17)</f>
        <v>23099999999</v>
      </c>
      <c r="W62" s="7">
        <v>23099999999</v>
      </c>
      <c r="X62" s="7">
        <v>23099999999</v>
      </c>
      <c r="Y62" s="7">
        <v>23099999999</v>
      </c>
      <c r="Z62" s="7">
        <v>23099999999</v>
      </c>
      <c r="AA62" s="7">
        <v>23099999999</v>
      </c>
      <c r="AB62" s="7">
        <v>46199999998</v>
      </c>
      <c r="AC62" s="7">
        <v>46199999998</v>
      </c>
      <c r="AD62" s="7">
        <v>46199999998</v>
      </c>
      <c r="AE62" s="7">
        <v>46199999998</v>
      </c>
      <c r="AF62" s="7">
        <v>46199999998</v>
      </c>
      <c r="AG62" s="7">
        <v>46199999998</v>
      </c>
      <c r="AH62" s="7">
        <v>46199999998</v>
      </c>
      <c r="AI62" s="7">
        <v>46199999998</v>
      </c>
      <c r="AK62" s="66"/>
      <c r="AL62" s="64"/>
      <c r="AM62" s="67"/>
      <c r="AN62" s="70">
        <f>AVERAGE(AN61:AR61)</f>
        <v>5.0313012705505145E-4</v>
      </c>
      <c r="AO62" s="71"/>
      <c r="AP62" s="71"/>
      <c r="AQ62" s="71"/>
      <c r="AR62" s="72"/>
      <c r="AS62" s="70">
        <f>AVERAGEA(AS61:AY61)</f>
        <v>-1.8127957333101685E-3</v>
      </c>
      <c r="AT62" s="71"/>
      <c r="AU62" s="71"/>
      <c r="AV62" s="71"/>
      <c r="AW62" s="71"/>
      <c r="AX62" s="71"/>
      <c r="AY62" s="72"/>
      <c r="AZ62" s="69"/>
      <c r="BA62" s="69"/>
      <c r="BB62" s="69">
        <f>AVERAGE(AZ61:BD61)</f>
        <v>1.812602597481065E-3</v>
      </c>
      <c r="BC62" s="69"/>
      <c r="BD62" s="69"/>
      <c r="BE62" s="69"/>
      <c r="BF62" s="69"/>
      <c r="BG62" s="69"/>
      <c r="BH62" s="69">
        <f>AVERAGE(BE61:BK61)</f>
        <v>8.780936920602762E-4</v>
      </c>
      <c r="BI62" s="69"/>
      <c r="BJ62" s="69"/>
      <c r="BK62" s="69"/>
    </row>
    <row r="63" spans="1:63" ht="15.75" x14ac:dyDescent="0.25">
      <c r="A63" s="61">
        <v>30</v>
      </c>
      <c r="B63" s="63" t="s">
        <v>121</v>
      </c>
      <c r="C63" s="64" t="s">
        <v>33</v>
      </c>
      <c r="D63" s="65">
        <v>43031</v>
      </c>
      <c r="E63" s="8" t="s">
        <v>44</v>
      </c>
      <c r="F63" s="9">
        <f>G63*U63</f>
        <v>225561600000</v>
      </c>
      <c r="G63" s="10">
        <v>633600000</v>
      </c>
      <c r="H63" s="10">
        <f t="array" ref="H63:U63">TRANSPOSE(INAI!C4:C17)</f>
        <v>390</v>
      </c>
      <c r="I63" s="7">
        <v>390</v>
      </c>
      <c r="J63" s="7">
        <v>390</v>
      </c>
      <c r="K63" s="7">
        <v>390</v>
      </c>
      <c r="L63" s="7">
        <v>392.5</v>
      </c>
      <c r="M63" s="7">
        <v>392.5</v>
      </c>
      <c r="N63" s="7">
        <v>394</v>
      </c>
      <c r="O63" s="7">
        <v>398</v>
      </c>
      <c r="P63" s="7">
        <v>396</v>
      </c>
      <c r="Q63" s="7">
        <v>412</v>
      </c>
      <c r="R63" s="7">
        <v>410</v>
      </c>
      <c r="S63" s="7">
        <v>394</v>
      </c>
      <c r="T63" s="7">
        <v>356</v>
      </c>
      <c r="U63" s="7">
        <v>356</v>
      </c>
      <c r="V63" s="7">
        <f t="array" ref="V63:AI63">TRANSPOSE(INAI!E4:E17)</f>
        <v>8400</v>
      </c>
      <c r="W63" s="7">
        <v>120600</v>
      </c>
      <c r="X63" s="7">
        <v>91000</v>
      </c>
      <c r="Y63" s="7">
        <v>227200</v>
      </c>
      <c r="Z63" s="7">
        <v>202800</v>
      </c>
      <c r="AA63" s="7">
        <v>115200</v>
      </c>
      <c r="AB63" s="7">
        <v>89000</v>
      </c>
      <c r="AC63" s="7">
        <v>161500</v>
      </c>
      <c r="AD63" s="7">
        <v>35600</v>
      </c>
      <c r="AE63" s="7">
        <v>62900</v>
      </c>
      <c r="AF63" s="7">
        <v>23500</v>
      </c>
      <c r="AG63" s="7">
        <v>16100</v>
      </c>
      <c r="AH63" s="7">
        <v>17200</v>
      </c>
      <c r="AI63" s="7">
        <v>6000</v>
      </c>
      <c r="AK63" s="66">
        <v>30</v>
      </c>
      <c r="AL63" s="64" t="s">
        <v>33</v>
      </c>
      <c r="AM63" s="67">
        <f>F63</f>
        <v>225561600000</v>
      </c>
      <c r="AN63" s="68">
        <f>I63/H63-1-(I64/H64-1)</f>
        <v>-4.3174567076411652E-3</v>
      </c>
      <c r="AO63" s="68">
        <f t="shared" ref="AO63:AX63" si="59">J63/I63-1-(J64/I64-1)</f>
        <v>3.98523208385404E-4</v>
      </c>
      <c r="AP63" s="68">
        <f t="shared" si="59"/>
        <v>3.0482427849534144E-3</v>
      </c>
      <c r="AQ63" s="68">
        <f t="shared" si="59"/>
        <v>9.5593124902176863E-3</v>
      </c>
      <c r="AR63" s="68">
        <f t="shared" si="59"/>
        <v>-3.2178237301616619E-3</v>
      </c>
      <c r="AS63" s="68">
        <f t="shared" si="59"/>
        <v>3.6826497619024678E-4</v>
      </c>
      <c r="AT63" s="68">
        <f t="shared" si="59"/>
        <v>9.8076987038804297E-3</v>
      </c>
      <c r="AU63" s="68">
        <f t="shared" si="59"/>
        <v>-1.7349885574105994E-2</v>
      </c>
      <c r="AV63" s="68">
        <f t="shared" si="59"/>
        <v>4.5314377750255153E-2</v>
      </c>
      <c r="AW63" s="68">
        <f t="shared" si="59"/>
        <v>-1.4242604880205789E-3</v>
      </c>
      <c r="AX63" s="68">
        <f t="shared" si="59"/>
        <v>-3.8822958035452215E-2</v>
      </c>
      <c r="AY63" s="68">
        <f t="shared" si="3"/>
        <v>1.0774745451302969E-3</v>
      </c>
      <c r="AZ63" s="69">
        <f>W63/W64</f>
        <v>3.806818181818182E-4</v>
      </c>
      <c r="BA63" s="69">
        <f t="shared" ref="BA63:BK63" si="60">X63/X64</f>
        <v>2.8724747474747475E-4</v>
      </c>
      <c r="BB63" s="69">
        <f t="shared" si="60"/>
        <v>7.1717171717171715E-4</v>
      </c>
      <c r="BC63" s="69">
        <f t="shared" si="60"/>
        <v>6.4015151515151513E-4</v>
      </c>
      <c r="BD63" s="69">
        <f t="shared" si="60"/>
        <v>3.6363636363636361E-4</v>
      </c>
      <c r="BE63" s="69">
        <f t="shared" si="60"/>
        <v>1.4046717171717173E-4</v>
      </c>
      <c r="BF63" s="69">
        <f t="shared" si="60"/>
        <v>2.5489267676767678E-4</v>
      </c>
      <c r="BG63" s="69">
        <f t="shared" si="60"/>
        <v>5.6186868686868688E-5</v>
      </c>
      <c r="BH63" s="69">
        <f t="shared" si="60"/>
        <v>9.9273989898989896E-5</v>
      </c>
      <c r="BI63" s="69">
        <f t="shared" si="60"/>
        <v>3.7089646464646466E-5</v>
      </c>
      <c r="BJ63" s="69">
        <f t="shared" si="60"/>
        <v>2.5410353535353535E-5</v>
      </c>
      <c r="BK63" s="69">
        <f t="shared" si="60"/>
        <v>2.7146464646464646E-5</v>
      </c>
    </row>
    <row r="64" spans="1:63" ht="15.75" x14ac:dyDescent="0.25">
      <c r="A64" s="61"/>
      <c r="B64" s="63"/>
      <c r="C64" s="64" t="s">
        <v>135</v>
      </c>
      <c r="D64" s="65"/>
      <c r="E64" s="8"/>
      <c r="F64" s="9"/>
      <c r="G64" s="10"/>
      <c r="H64" s="10">
        <f t="array" ref="H64:U64">TRANSPOSE(INAI!D4:D17)</f>
        <v>5924.1240230000003</v>
      </c>
      <c r="I64" s="7">
        <v>5949.701172</v>
      </c>
      <c r="J64" s="7">
        <v>5947.330078</v>
      </c>
      <c r="K64" s="7">
        <v>5929.201172</v>
      </c>
      <c r="L64" s="7">
        <v>5910.5297849999997</v>
      </c>
      <c r="M64" s="7">
        <v>5929.548828</v>
      </c>
      <c r="N64" s="7">
        <v>5950.0258789999998</v>
      </c>
      <c r="O64" s="7">
        <v>5952.076172</v>
      </c>
      <c r="P64" s="7">
        <v>6025.4340819999998</v>
      </c>
      <c r="Q64" s="7">
        <v>5995.8471680000002</v>
      </c>
      <c r="R64" s="7">
        <v>5975.2807620000003</v>
      </c>
      <c r="S64" s="7">
        <v>5974.0771480000003</v>
      </c>
      <c r="T64" s="7">
        <v>6069.7851559999999</v>
      </c>
      <c r="U64" s="7">
        <v>6063.2451170000004</v>
      </c>
      <c r="V64" s="7">
        <f t="array" ref="V64:AI64">TRANSPOSE(INAI!F4:F17)</f>
        <v>316800000</v>
      </c>
      <c r="W64" s="7">
        <v>316800000</v>
      </c>
      <c r="X64" s="7">
        <v>316800000</v>
      </c>
      <c r="Y64" s="7">
        <v>316800000</v>
      </c>
      <c r="Z64" s="7">
        <v>316800000</v>
      </c>
      <c r="AA64" s="7">
        <v>316800000</v>
      </c>
      <c r="AB64" s="7">
        <v>633600000</v>
      </c>
      <c r="AC64" s="7">
        <v>633600000</v>
      </c>
      <c r="AD64" s="7">
        <v>633600000</v>
      </c>
      <c r="AE64" s="7">
        <v>633600000</v>
      </c>
      <c r="AF64" s="7">
        <v>633600000</v>
      </c>
      <c r="AG64" s="7">
        <v>633600000</v>
      </c>
      <c r="AH64" s="7">
        <v>633600000</v>
      </c>
      <c r="AI64" s="7">
        <v>633600000</v>
      </c>
      <c r="AK64" s="66"/>
      <c r="AL64" s="64"/>
      <c r="AM64" s="67"/>
      <c r="AN64" s="70">
        <f>AVERAGE(AN63:AR63)</f>
        <v>1.0941596091507354E-3</v>
      </c>
      <c r="AO64" s="71"/>
      <c r="AP64" s="71"/>
      <c r="AQ64" s="71"/>
      <c r="AR64" s="72"/>
      <c r="AS64" s="70">
        <f>AVERAGEA(AS63:AY63)</f>
        <v>-1.470411603032375E-4</v>
      </c>
      <c r="AT64" s="71"/>
      <c r="AU64" s="71"/>
      <c r="AV64" s="71"/>
      <c r="AW64" s="71"/>
      <c r="AX64" s="71"/>
      <c r="AY64" s="72"/>
      <c r="AZ64" s="69"/>
      <c r="BA64" s="69"/>
      <c r="BB64" s="69">
        <f>AVERAGE(AZ63:BD63)</f>
        <v>4.7777777777777776E-4</v>
      </c>
      <c r="BC64" s="69"/>
      <c r="BD64" s="69"/>
      <c r="BE64" s="69"/>
      <c r="BF64" s="69"/>
      <c r="BG64" s="69"/>
      <c r="BH64" s="69">
        <f>AVERAGE(BE63:BK63)</f>
        <v>9.1495310245310268E-5</v>
      </c>
      <c r="BI64" s="69"/>
      <c r="BJ64" s="69"/>
      <c r="BK64" s="69"/>
    </row>
    <row r="65" spans="1:63" ht="15.75" x14ac:dyDescent="0.25">
      <c r="A65" s="61">
        <v>31</v>
      </c>
      <c r="B65" s="63" t="s">
        <v>122</v>
      </c>
      <c r="C65" s="64" t="s">
        <v>34</v>
      </c>
      <c r="D65" s="65">
        <v>43049</v>
      </c>
      <c r="E65" s="8" t="s">
        <v>45</v>
      </c>
      <c r="F65" s="9">
        <f>G65*U65</f>
        <v>420066490536000</v>
      </c>
      <c r="G65" s="10">
        <v>122112351900</v>
      </c>
      <c r="H65" s="10">
        <f t="array" ref="H65:U65">TRANSPOSE(BBRI!C4:C17)</f>
        <v>3190</v>
      </c>
      <c r="I65" s="7">
        <v>3200</v>
      </c>
      <c r="J65" s="7">
        <v>3250</v>
      </c>
      <c r="K65" s="7">
        <v>3240</v>
      </c>
      <c r="L65" s="7">
        <v>3290</v>
      </c>
      <c r="M65" s="7">
        <v>3290</v>
      </c>
      <c r="N65" s="7">
        <v>3280</v>
      </c>
      <c r="O65" s="7">
        <v>3260</v>
      </c>
      <c r="P65" s="7">
        <v>3170</v>
      </c>
      <c r="Q65" s="7">
        <v>3140</v>
      </c>
      <c r="R65" s="7">
        <v>3210</v>
      </c>
      <c r="S65" s="7">
        <v>3290</v>
      </c>
      <c r="T65" s="7">
        <v>3370</v>
      </c>
      <c r="U65" s="7">
        <v>3440</v>
      </c>
      <c r="V65" s="7">
        <f t="array" ref="V65:AI65">TRANSPOSE(BBRI!E4:E17)</f>
        <v>121672500</v>
      </c>
      <c r="W65" s="7">
        <v>74016500</v>
      </c>
      <c r="X65" s="7">
        <v>158253000</v>
      </c>
      <c r="Y65" s="7">
        <v>79145500</v>
      </c>
      <c r="Z65" s="7">
        <v>198185500</v>
      </c>
      <c r="AA65" s="7">
        <v>187067000</v>
      </c>
      <c r="AB65" s="7">
        <v>100147400</v>
      </c>
      <c r="AC65" s="7">
        <v>55986100</v>
      </c>
      <c r="AD65" s="7">
        <v>105187300</v>
      </c>
      <c r="AE65" s="7">
        <v>79049700</v>
      </c>
      <c r="AF65" s="7">
        <v>78015200</v>
      </c>
      <c r="AG65" s="7">
        <v>114054700</v>
      </c>
      <c r="AH65" s="7">
        <v>65653200</v>
      </c>
      <c r="AI65" s="7">
        <v>66901400</v>
      </c>
      <c r="AK65" s="66">
        <v>31</v>
      </c>
      <c r="AL65" s="64" t="s">
        <v>34</v>
      </c>
      <c r="AM65" s="67">
        <f>F65</f>
        <v>420066490536000</v>
      </c>
      <c r="AN65" s="68">
        <f>I65/H65-1-(I66/H66-1)</f>
        <v>1.7363660508349366E-3</v>
      </c>
      <c r="AO65" s="68">
        <f t="shared" ref="AO65:AX65" si="61">J65/I65-1-(J66/I66-1)</f>
        <v>1.3756939832826554E-2</v>
      </c>
      <c r="AP65" s="68">
        <f t="shared" si="61"/>
        <v>-4.6684227150478597E-3</v>
      </c>
      <c r="AQ65" s="68">
        <f t="shared" si="61"/>
        <v>1.7258585295678142E-2</v>
      </c>
      <c r="AR65" s="68">
        <f t="shared" si="61"/>
        <v>1.144550956180157E-3</v>
      </c>
      <c r="AS65" s="68">
        <f t="shared" si="61"/>
        <v>3.7496256748659196E-4</v>
      </c>
      <c r="AT65" s="68">
        <f t="shared" si="61"/>
        <v>-6.0357740909168234E-3</v>
      </c>
      <c r="AU65" s="68">
        <f t="shared" si="61"/>
        <v>-2.2099713531136711E-2</v>
      </c>
      <c r="AV65" s="68">
        <f t="shared" si="61"/>
        <v>-6.7950220366138625E-3</v>
      </c>
      <c r="AW65" s="68">
        <f t="shared" si="61"/>
        <v>1.1309608536330673E-2</v>
      </c>
      <c r="AX65" s="68">
        <f t="shared" si="61"/>
        <v>2.2632466273752927E-2</v>
      </c>
      <c r="AY65" s="68">
        <f t="shared" si="3"/>
        <v>2.1488678850580922E-2</v>
      </c>
      <c r="AZ65" s="69">
        <f>W65/W66</f>
        <v>3.0306721166345825E-3</v>
      </c>
      <c r="BA65" s="69">
        <f t="shared" ref="BA65:BK65" si="62">X65/X66</f>
        <v>6.4798113187434234E-3</v>
      </c>
      <c r="BB65" s="69">
        <f t="shared" si="62"/>
        <v>3.2406836314484251E-3</v>
      </c>
      <c r="BC65" s="69">
        <f t="shared" si="62"/>
        <v>8.1148834215517222E-3</v>
      </c>
      <c r="BD65" s="69">
        <f t="shared" si="62"/>
        <v>7.6596264460286759E-3</v>
      </c>
      <c r="BE65" s="69">
        <f t="shared" si="62"/>
        <v>8.2012506058365419E-4</v>
      </c>
      <c r="BF65" s="69">
        <f t="shared" si="62"/>
        <v>4.5848023667456692E-4</v>
      </c>
      <c r="BG65" s="69">
        <f t="shared" si="62"/>
        <v>8.6139770763026305E-4</v>
      </c>
      <c r="BH65" s="69">
        <f t="shared" si="62"/>
        <v>6.4735220286916777E-4</v>
      </c>
      <c r="BI65" s="69">
        <f t="shared" si="62"/>
        <v>6.3888049641274661E-4</v>
      </c>
      <c r="BJ65" s="69">
        <f t="shared" si="62"/>
        <v>9.3401444018866692E-4</v>
      </c>
      <c r="BK65" s="69">
        <f t="shared" si="62"/>
        <v>5.3764585628294657E-4</v>
      </c>
    </row>
    <row r="66" spans="1:63" ht="15.75" x14ac:dyDescent="0.25">
      <c r="A66" s="61"/>
      <c r="B66" s="63"/>
      <c r="C66" s="64" t="s">
        <v>135</v>
      </c>
      <c r="D66" s="65"/>
      <c r="E66" s="8"/>
      <c r="F66" s="9"/>
      <c r="G66" s="10"/>
      <c r="H66" s="10">
        <f t="array" ref="H66:U66">TRANSPOSE(BBRI!D4:D17)</f>
        <v>6031.1069340000004</v>
      </c>
      <c r="I66" s="7">
        <v>6039.5410160000001</v>
      </c>
      <c r="J66" s="7">
        <v>6050.8232420000004</v>
      </c>
      <c r="K66" s="7">
        <v>6060.453125</v>
      </c>
      <c r="L66" s="7">
        <v>6049.3837890000004</v>
      </c>
      <c r="M66" s="7">
        <v>6042.4599609999996</v>
      </c>
      <c r="N66" s="7">
        <v>6021.828125</v>
      </c>
      <c r="O66" s="7">
        <v>6021.4560549999997</v>
      </c>
      <c r="P66" s="7">
        <v>5988.2919920000004</v>
      </c>
      <c r="Q66" s="7">
        <v>5972.3110349999997</v>
      </c>
      <c r="R66" s="7">
        <v>6037.9072269999997</v>
      </c>
      <c r="S66" s="7">
        <v>6051.7319340000004</v>
      </c>
      <c r="T66" s="7">
        <v>6030.9580079999996</v>
      </c>
      <c r="U66" s="7">
        <v>6026.6328130000002</v>
      </c>
      <c r="V66" s="7">
        <f t="array" ref="V66:AI66">TRANSPOSE(BBRI!F4:F17)</f>
        <v>24422470380</v>
      </c>
      <c r="W66" s="7">
        <v>24422470380</v>
      </c>
      <c r="X66" s="7">
        <v>24422470380</v>
      </c>
      <c r="Y66" s="7">
        <v>24422470380</v>
      </c>
      <c r="Z66" s="7">
        <v>24422470380</v>
      </c>
      <c r="AA66" s="7">
        <v>24422470380</v>
      </c>
      <c r="AB66" s="7">
        <v>122112351900</v>
      </c>
      <c r="AC66" s="7">
        <v>122112351900</v>
      </c>
      <c r="AD66" s="7">
        <v>122112351900</v>
      </c>
      <c r="AE66" s="7">
        <v>122112351900</v>
      </c>
      <c r="AF66" s="7">
        <v>122112351900</v>
      </c>
      <c r="AG66" s="7">
        <v>122112351900</v>
      </c>
      <c r="AH66" s="7">
        <v>122112351900</v>
      </c>
      <c r="AI66" s="7">
        <v>122112351900</v>
      </c>
      <c r="AK66" s="66"/>
      <c r="AL66" s="64"/>
      <c r="AM66" s="67"/>
      <c r="AN66" s="70">
        <f>AVERAGE(AN65:AR65)</f>
        <v>5.8456038840943858E-3</v>
      </c>
      <c r="AO66" s="71"/>
      <c r="AP66" s="71"/>
      <c r="AQ66" s="71"/>
      <c r="AR66" s="72"/>
      <c r="AS66" s="70">
        <f>AVERAGEA(AS65:AY65)</f>
        <v>2.9821723670691025E-3</v>
      </c>
      <c r="AT66" s="71"/>
      <c r="AU66" s="71"/>
      <c r="AV66" s="71"/>
      <c r="AW66" s="71"/>
      <c r="AX66" s="71"/>
      <c r="AY66" s="72"/>
      <c r="AZ66" s="69"/>
      <c r="BA66" s="69"/>
      <c r="BB66" s="69">
        <f>AVERAGE(AZ65:BD65)</f>
        <v>5.7051353868813656E-3</v>
      </c>
      <c r="BC66" s="69"/>
      <c r="BD66" s="69"/>
      <c r="BE66" s="69"/>
      <c r="BF66" s="69"/>
      <c r="BG66" s="69"/>
      <c r="BH66" s="69">
        <f>AVERAGE(BE65:BK65)</f>
        <v>6.9969942866314461E-4</v>
      </c>
      <c r="BI66" s="69"/>
      <c r="BJ66" s="69"/>
      <c r="BK66" s="69"/>
    </row>
    <row r="67" spans="1:63" ht="15.75" x14ac:dyDescent="0.25">
      <c r="A67" s="61">
        <v>32</v>
      </c>
      <c r="B67" s="63" t="s">
        <v>123</v>
      </c>
      <c r="C67" s="64" t="s">
        <v>35</v>
      </c>
      <c r="D67" s="65">
        <v>43054</v>
      </c>
      <c r="E67" s="8" t="s">
        <v>45</v>
      </c>
      <c r="F67" s="9">
        <f>G67*U67</f>
        <v>1250000000000</v>
      </c>
      <c r="G67" s="10">
        <v>5000000000</v>
      </c>
      <c r="H67" s="10">
        <f t="array" ref="H67:U67">TRANSPOSE(MKNT!C4:C17)</f>
        <v>263</v>
      </c>
      <c r="I67" s="7">
        <v>260</v>
      </c>
      <c r="J67" s="7">
        <v>260</v>
      </c>
      <c r="K67" s="7">
        <v>254</v>
      </c>
      <c r="L67" s="7">
        <v>254</v>
      </c>
      <c r="M67" s="7">
        <v>250</v>
      </c>
      <c r="N67" s="7">
        <v>258</v>
      </c>
      <c r="O67" s="7">
        <v>258</v>
      </c>
      <c r="P67" s="7">
        <v>254</v>
      </c>
      <c r="Q67" s="7">
        <v>254</v>
      </c>
      <c r="R67" s="7">
        <v>250</v>
      </c>
      <c r="S67" s="7">
        <v>246</v>
      </c>
      <c r="T67" s="7">
        <v>256</v>
      </c>
      <c r="U67" s="7">
        <v>250</v>
      </c>
      <c r="V67" s="7">
        <f t="array" ref="V67:AI67">TRANSPOSE(MKNT!E4:E17)</f>
        <v>5987000</v>
      </c>
      <c r="W67" s="7">
        <v>5809500</v>
      </c>
      <c r="X67" s="7">
        <v>6495000</v>
      </c>
      <c r="Y67" s="7">
        <v>6924000</v>
      </c>
      <c r="Z67" s="7">
        <v>8239000</v>
      </c>
      <c r="AA67" s="7">
        <v>15472500</v>
      </c>
      <c r="AB67" s="7">
        <v>4887000</v>
      </c>
      <c r="AC67" s="7">
        <v>4551600</v>
      </c>
      <c r="AD67" s="7">
        <v>4168400</v>
      </c>
      <c r="AE67" s="7">
        <v>4721900</v>
      </c>
      <c r="AF67" s="7">
        <v>4613900</v>
      </c>
      <c r="AG67" s="7">
        <v>4202000</v>
      </c>
      <c r="AH67" s="7">
        <v>4312100</v>
      </c>
      <c r="AI67" s="7">
        <v>4435900</v>
      </c>
      <c r="AK67" s="66">
        <v>32</v>
      </c>
      <c r="AL67" s="64" t="s">
        <v>35</v>
      </c>
      <c r="AM67" s="67">
        <f>F67</f>
        <v>1250000000000</v>
      </c>
      <c r="AN67" s="68">
        <f>I67/H67-1-(I68/H68-1)</f>
        <v>-9.5803575762178905E-3</v>
      </c>
      <c r="AO67" s="68">
        <f t="shared" ref="AO67:AX67" si="63">J67/I67-1-(J68/I68-1)</f>
        <v>1.144550956180157E-3</v>
      </c>
      <c r="AP67" s="68">
        <f t="shared" si="63"/>
        <v>-1.9662446831624991E-2</v>
      </c>
      <c r="AQ67" s="68">
        <f t="shared" si="63"/>
        <v>6.1786884692938138E-5</v>
      </c>
      <c r="AR67" s="68">
        <f t="shared" si="63"/>
        <v>-1.0240383064009539E-2</v>
      </c>
      <c r="AS67" s="68">
        <f t="shared" si="63"/>
        <v>3.4668700360862559E-2</v>
      </c>
      <c r="AT67" s="68">
        <f t="shared" si="63"/>
        <v>-1.0983385094242681E-2</v>
      </c>
      <c r="AU67" s="68">
        <f t="shared" si="63"/>
        <v>-1.7793528075301657E-2</v>
      </c>
      <c r="AV67" s="68">
        <f t="shared" si="63"/>
        <v>-2.561734420669648E-4</v>
      </c>
      <c r="AW67" s="68">
        <f t="shared" si="63"/>
        <v>-1.2209387468454791E-2</v>
      </c>
      <c r="AX67" s="68">
        <f t="shared" si="63"/>
        <v>-2.228716989162538E-2</v>
      </c>
      <c r="AY67" s="68">
        <f t="shared" si="3"/>
        <v>-2.4380653489157744E-2</v>
      </c>
      <c r="AZ67" s="69">
        <f>W67/W68</f>
        <v>5.8095000000000004E-3</v>
      </c>
      <c r="BA67" s="69">
        <f t="shared" ref="BA67:BK67" si="64">X67/X68</f>
        <v>6.4949999999999999E-3</v>
      </c>
      <c r="BB67" s="69">
        <f t="shared" si="64"/>
        <v>6.9239999999999996E-3</v>
      </c>
      <c r="BC67" s="69">
        <f t="shared" si="64"/>
        <v>8.2389999999999998E-3</v>
      </c>
      <c r="BD67" s="69">
        <f t="shared" si="64"/>
        <v>1.54725E-2</v>
      </c>
      <c r="BE67" s="69">
        <f t="shared" si="64"/>
        <v>9.7740000000000001E-4</v>
      </c>
      <c r="BF67" s="69">
        <f t="shared" si="64"/>
        <v>9.1032000000000005E-4</v>
      </c>
      <c r="BG67" s="69">
        <f t="shared" si="64"/>
        <v>8.3367999999999995E-4</v>
      </c>
      <c r="BH67" s="69">
        <f t="shared" si="64"/>
        <v>9.4437999999999998E-4</v>
      </c>
      <c r="BI67" s="69">
        <f t="shared" si="64"/>
        <v>9.2278E-4</v>
      </c>
      <c r="BJ67" s="69">
        <f t="shared" si="64"/>
        <v>8.4040000000000004E-4</v>
      </c>
      <c r="BK67" s="69">
        <f t="shared" si="64"/>
        <v>8.6242000000000003E-4</v>
      </c>
    </row>
    <row r="68" spans="1:63" ht="15.75" x14ac:dyDescent="0.25">
      <c r="A68" s="61"/>
      <c r="B68" s="63"/>
      <c r="C68" s="64" t="s">
        <v>135</v>
      </c>
      <c r="D68" s="65"/>
      <c r="E68" s="8"/>
      <c r="F68" s="9"/>
      <c r="G68" s="10"/>
      <c r="H68" s="10">
        <f t="array" ref="H68:U68">TRANSPOSE(MKNT!D4:D17)</f>
        <v>6060.453125</v>
      </c>
      <c r="I68" s="7">
        <v>6049.3837890000004</v>
      </c>
      <c r="J68" s="7">
        <v>6042.4599609999996</v>
      </c>
      <c r="K68" s="7">
        <v>6021.828125</v>
      </c>
      <c r="L68" s="7">
        <v>6021.4560549999997</v>
      </c>
      <c r="M68" s="7">
        <v>5988.2919920000004</v>
      </c>
      <c r="N68" s="7">
        <v>5972.3110349999997</v>
      </c>
      <c r="O68" s="7">
        <v>6037.9072269999997</v>
      </c>
      <c r="P68" s="7">
        <v>6051.7319340000004</v>
      </c>
      <c r="Q68" s="7">
        <v>6053.2822269999997</v>
      </c>
      <c r="R68" s="7">
        <v>6031.8618159999996</v>
      </c>
      <c r="S68" s="7">
        <v>6069.7851559999999</v>
      </c>
      <c r="T68" s="7">
        <v>6113.6528319999998</v>
      </c>
      <c r="U68" s="7">
        <v>6119.4189450000003</v>
      </c>
      <c r="V68" s="7">
        <f t="array" ref="V68:AI68">TRANSPOSE(MKNT!F4:F17)</f>
        <v>1000000000</v>
      </c>
      <c r="W68" s="7">
        <v>1000000000</v>
      </c>
      <c r="X68" s="7">
        <v>1000000000</v>
      </c>
      <c r="Y68" s="7">
        <v>1000000000</v>
      </c>
      <c r="Z68" s="7">
        <v>1000000000</v>
      </c>
      <c r="AA68" s="7">
        <v>1000000000</v>
      </c>
      <c r="AB68" s="7">
        <v>5000000000</v>
      </c>
      <c r="AC68" s="7">
        <v>5000000000</v>
      </c>
      <c r="AD68" s="7">
        <v>5000000000</v>
      </c>
      <c r="AE68" s="7">
        <v>5000000000</v>
      </c>
      <c r="AF68" s="7">
        <v>5000000000</v>
      </c>
      <c r="AG68" s="7">
        <v>5000000000</v>
      </c>
      <c r="AH68" s="7">
        <v>5000000000</v>
      </c>
      <c r="AI68" s="7">
        <v>5000000000</v>
      </c>
      <c r="AK68" s="66"/>
      <c r="AL68" s="64"/>
      <c r="AM68" s="67"/>
      <c r="AN68" s="70">
        <f>AVERAGE(AN67:AR67)</f>
        <v>-7.6553699261958652E-3</v>
      </c>
      <c r="AO68" s="71"/>
      <c r="AP68" s="71"/>
      <c r="AQ68" s="71"/>
      <c r="AR68" s="72"/>
      <c r="AS68" s="70">
        <f>AVERAGEA(AS67:AY67)</f>
        <v>-7.6059424428552369E-3</v>
      </c>
      <c r="AT68" s="71"/>
      <c r="AU68" s="71"/>
      <c r="AV68" s="71"/>
      <c r="AW68" s="71"/>
      <c r="AX68" s="71"/>
      <c r="AY68" s="72"/>
      <c r="AZ68" s="69"/>
      <c r="BA68" s="69"/>
      <c r="BB68" s="69">
        <f>AVERAGE(AZ67:BD67)</f>
        <v>8.5880000000000001E-3</v>
      </c>
      <c r="BC68" s="69"/>
      <c r="BD68" s="69"/>
      <c r="BE68" s="69"/>
      <c r="BF68" s="69"/>
      <c r="BG68" s="69"/>
      <c r="BH68" s="69">
        <f>AVERAGE(BE67:BK67)</f>
        <v>8.9876857142857144E-4</v>
      </c>
      <c r="BI68" s="69"/>
      <c r="BJ68" s="69"/>
      <c r="BK68" s="69"/>
    </row>
    <row r="69" spans="1:63" ht="15.75" x14ac:dyDescent="0.25">
      <c r="A69" s="61">
        <v>33</v>
      </c>
      <c r="B69" s="63" t="s">
        <v>124</v>
      </c>
      <c r="C69" s="64" t="s">
        <v>36</v>
      </c>
      <c r="D69" s="65">
        <v>43060</v>
      </c>
      <c r="E69" s="8" t="s">
        <v>45</v>
      </c>
      <c r="F69" s="9">
        <f>G69*U69</f>
        <v>99867713456000</v>
      </c>
      <c r="G69" s="10">
        <v>17833520260</v>
      </c>
      <c r="H69" s="10">
        <f t="array" ref="H69:U69">TRANSPOSE(TPIA!C4:C17)</f>
        <v>5770</v>
      </c>
      <c r="I69" s="7">
        <v>5690</v>
      </c>
      <c r="J69" s="7">
        <v>5700</v>
      </c>
      <c r="K69" s="7">
        <v>5650</v>
      </c>
      <c r="L69" s="7">
        <v>5660</v>
      </c>
      <c r="M69" s="7">
        <v>5795</v>
      </c>
      <c r="N69" s="7">
        <v>5650</v>
      </c>
      <c r="O69" s="7">
        <v>5750</v>
      </c>
      <c r="P69" s="7">
        <v>5700</v>
      </c>
      <c r="Q69" s="7">
        <v>5700</v>
      </c>
      <c r="R69" s="7">
        <v>5600</v>
      </c>
      <c r="S69" s="7">
        <v>5500</v>
      </c>
      <c r="T69" s="7">
        <v>5625</v>
      </c>
      <c r="U69" s="7">
        <v>5600</v>
      </c>
      <c r="V69" s="7">
        <f t="array" ref="V69:AI69">TRANSPOSE(TPIA!E4:E17)</f>
        <v>10485500</v>
      </c>
      <c r="W69" s="7">
        <v>8992500</v>
      </c>
      <c r="X69" s="7">
        <v>10759000</v>
      </c>
      <c r="Y69" s="7">
        <v>9927500</v>
      </c>
      <c r="Z69" s="7">
        <v>9303000</v>
      </c>
      <c r="AA69" s="7">
        <v>11724000</v>
      </c>
      <c r="AB69" s="7">
        <v>8531000</v>
      </c>
      <c r="AC69" s="7">
        <v>8486100</v>
      </c>
      <c r="AD69" s="7">
        <v>7457400</v>
      </c>
      <c r="AE69" s="7">
        <v>7664300</v>
      </c>
      <c r="AF69" s="7">
        <v>8208700</v>
      </c>
      <c r="AG69" s="7">
        <v>8238600</v>
      </c>
      <c r="AH69" s="7">
        <v>6904700</v>
      </c>
      <c r="AI69" s="7">
        <v>9542100</v>
      </c>
      <c r="AK69" s="66">
        <v>33</v>
      </c>
      <c r="AL69" s="64" t="s">
        <v>36</v>
      </c>
      <c r="AM69" s="67">
        <f>F69</f>
        <v>99867713456000</v>
      </c>
      <c r="AN69" s="68">
        <f>I69/H69-1-(I70/H70-1)</f>
        <v>-8.3571695922100009E-3</v>
      </c>
      <c r="AO69" s="68">
        <f t="shared" ref="AO69:AX69" si="65">J69/I69-1-(J70/I70-1)</f>
        <v>4.4261696051508537E-3</v>
      </c>
      <c r="AP69" s="68">
        <f t="shared" si="65"/>
        <v>-1.9755314918804112E-2</v>
      </c>
      <c r="AQ69" s="68">
        <f t="shared" si="65"/>
        <v>-5.1974060188464399E-4</v>
      </c>
      <c r="AR69" s="68">
        <f t="shared" si="65"/>
        <v>2.359541666394005E-2</v>
      </c>
      <c r="AS69" s="68">
        <f t="shared" si="65"/>
        <v>-2.1482926291632509E-2</v>
      </c>
      <c r="AT69" s="68">
        <f t="shared" si="65"/>
        <v>1.1411945152622449E-2</v>
      </c>
      <c r="AU69" s="68">
        <f t="shared" si="65"/>
        <v>-7.6181776287826963E-3</v>
      </c>
      <c r="AV69" s="68">
        <f t="shared" si="65"/>
        <v>-6.4272067594184357E-4</v>
      </c>
      <c r="AW69" s="68">
        <f t="shared" si="65"/>
        <v>-1.7123031693863977E-2</v>
      </c>
      <c r="AX69" s="68">
        <f t="shared" si="65"/>
        <v>-1.8867426181267244E-2</v>
      </c>
      <c r="AY69" s="68">
        <f t="shared" si="3"/>
        <v>-1.6541898827390655E-2</v>
      </c>
      <c r="AZ69" s="69">
        <f>W69/W70</f>
        <v>2.5212352549849291E-3</v>
      </c>
      <c r="BA69" s="69">
        <f t="shared" ref="BA69:BK69" si="66">X69/X70</f>
        <v>3.0165104374070451E-3</v>
      </c>
      <c r="BB69" s="69">
        <f t="shared" si="66"/>
        <v>2.7833820399069094E-3</v>
      </c>
      <c r="BC69" s="69">
        <f t="shared" si="66"/>
        <v>2.6082904172504639E-3</v>
      </c>
      <c r="BD69" s="69">
        <f t="shared" si="66"/>
        <v>3.2870683491179661E-3</v>
      </c>
      <c r="BE69" s="69">
        <f t="shared" si="66"/>
        <v>4.7836881757634539E-4</v>
      </c>
      <c r="BF69" s="69">
        <f t="shared" si="66"/>
        <v>4.7585108695752252E-4</v>
      </c>
      <c r="BG69" s="69">
        <f t="shared" si="66"/>
        <v>4.1816757943896827E-4</v>
      </c>
      <c r="BH69" s="69">
        <f t="shared" si="66"/>
        <v>4.2976932698984691E-4</v>
      </c>
      <c r="BI69" s="69">
        <f t="shared" si="66"/>
        <v>4.6029610981584182E-4</v>
      </c>
      <c r="BJ69" s="69">
        <f t="shared" si="66"/>
        <v>4.6197272775577063E-4</v>
      </c>
      <c r="BK69" s="69">
        <f t="shared" si="66"/>
        <v>3.87175380930652E-4</v>
      </c>
    </row>
    <row r="70" spans="1:63" ht="15.75" x14ac:dyDescent="0.25">
      <c r="A70" s="61"/>
      <c r="B70" s="63"/>
      <c r="C70" s="64" t="s">
        <v>135</v>
      </c>
      <c r="D70" s="65"/>
      <c r="E70" s="8"/>
      <c r="F70" s="9"/>
      <c r="G70" s="10"/>
      <c r="H70" s="10">
        <f t="array" ref="H70:U70">TRANSPOSE(TPIA!D4:D17)</f>
        <v>6021.4560549999997</v>
      </c>
      <c r="I70" s="7">
        <v>5988.2919920000004</v>
      </c>
      <c r="J70" s="7">
        <v>5972.3110349999997</v>
      </c>
      <c r="K70" s="7">
        <v>6037.9072269999997</v>
      </c>
      <c r="L70" s="7">
        <v>6051.7319340000004</v>
      </c>
      <c r="M70" s="7">
        <v>6053.2822269999997</v>
      </c>
      <c r="N70" s="7">
        <v>6031.8618159999996</v>
      </c>
      <c r="O70" s="7">
        <v>6069.7851559999999</v>
      </c>
      <c r="P70" s="7">
        <v>6063.2451170000004</v>
      </c>
      <c r="Q70" s="7">
        <v>6067.1420900000003</v>
      </c>
      <c r="R70" s="7">
        <v>6064.5888670000004</v>
      </c>
      <c r="S70" s="7">
        <v>6070.7158200000003</v>
      </c>
      <c r="T70" s="7">
        <v>6109.4819340000004</v>
      </c>
      <c r="U70" s="7">
        <v>6183.3911129999997</v>
      </c>
      <c r="V70" s="7">
        <f t="array" ref="V70:AI70">TRANSPOSE(TPIA!F4:F17)</f>
        <v>3566704052</v>
      </c>
      <c r="W70" s="7">
        <v>3566704052</v>
      </c>
      <c r="X70" s="7">
        <v>3566704052</v>
      </c>
      <c r="Y70" s="7">
        <v>3566704052</v>
      </c>
      <c r="Z70" s="7">
        <v>3566704052</v>
      </c>
      <c r="AA70" s="7">
        <v>3566704052</v>
      </c>
      <c r="AB70" s="7">
        <v>17833520260</v>
      </c>
      <c r="AC70" s="7">
        <v>17833520260</v>
      </c>
      <c r="AD70" s="7">
        <v>17833520260</v>
      </c>
      <c r="AE70" s="7">
        <v>17833520260</v>
      </c>
      <c r="AF70" s="7">
        <v>17833520260</v>
      </c>
      <c r="AG70" s="7">
        <v>17833520260</v>
      </c>
      <c r="AH70" s="7">
        <v>17833520260</v>
      </c>
      <c r="AI70" s="7">
        <v>17833520260</v>
      </c>
      <c r="AK70" s="66"/>
      <c r="AL70" s="64"/>
      <c r="AM70" s="67"/>
      <c r="AN70" s="70">
        <f>AVERAGE(AN69:AR69)</f>
        <v>-1.2212776876157071E-4</v>
      </c>
      <c r="AO70" s="71"/>
      <c r="AP70" s="71"/>
      <c r="AQ70" s="71"/>
      <c r="AR70" s="72"/>
      <c r="AS70" s="70">
        <f>AVERAGEA(AS69:AY69)</f>
        <v>-1.0123462306608069E-2</v>
      </c>
      <c r="AT70" s="71"/>
      <c r="AU70" s="71"/>
      <c r="AV70" s="71"/>
      <c r="AW70" s="71"/>
      <c r="AX70" s="71"/>
      <c r="AY70" s="72"/>
      <c r="AZ70" s="69"/>
      <c r="BA70" s="69"/>
      <c r="BB70" s="69">
        <f>AVERAGE(AZ69:BD69)</f>
        <v>2.8432972997334627E-3</v>
      </c>
      <c r="BC70" s="69"/>
      <c r="BD70" s="69"/>
      <c r="BE70" s="69"/>
      <c r="BF70" s="69"/>
      <c r="BG70" s="69"/>
      <c r="BH70" s="69">
        <f>AVERAGE(BE69:BK69)</f>
        <v>4.445144327807068E-4</v>
      </c>
      <c r="BI70" s="69"/>
      <c r="BJ70" s="69"/>
      <c r="BK70" s="69"/>
    </row>
    <row r="71" spans="1:63" ht="15.75" x14ac:dyDescent="0.25">
      <c r="A71" s="61">
        <v>34</v>
      </c>
      <c r="B71" s="63" t="s">
        <v>125</v>
      </c>
      <c r="C71" s="64" t="s">
        <v>37</v>
      </c>
      <c r="D71" s="65">
        <v>43083</v>
      </c>
      <c r="E71" s="8" t="s">
        <v>45</v>
      </c>
      <c r="F71" s="9">
        <f>G71*U71</f>
        <v>34907597527500</v>
      </c>
      <c r="G71" s="10">
        <v>11520659250</v>
      </c>
      <c r="H71" s="10">
        <f t="array" ref="H71:U71">TRANSPOSE(PTBA!C4:C17)</f>
        <v>2220</v>
      </c>
      <c r="I71" s="7">
        <v>2190</v>
      </c>
      <c r="J71" s="7">
        <v>2210</v>
      </c>
      <c r="K71" s="7">
        <v>2185</v>
      </c>
      <c r="L71" s="7">
        <v>2200</v>
      </c>
      <c r="M71" s="7">
        <v>2240</v>
      </c>
      <c r="N71" s="7">
        <v>2240</v>
      </c>
      <c r="O71" s="7">
        <v>2280</v>
      </c>
      <c r="P71" s="7">
        <v>2260</v>
      </c>
      <c r="Q71" s="7">
        <v>2460</v>
      </c>
      <c r="R71" s="7">
        <v>2460</v>
      </c>
      <c r="S71" s="7">
        <v>2550</v>
      </c>
      <c r="T71" s="7">
        <v>2890</v>
      </c>
      <c r="U71" s="7">
        <v>3030</v>
      </c>
      <c r="V71" s="7">
        <f t="array" ref="V71:AI71">TRANSPOSE(PTBA!E4:E17)</f>
        <v>6521500</v>
      </c>
      <c r="W71" s="7">
        <v>7092000</v>
      </c>
      <c r="X71" s="7">
        <v>9609000</v>
      </c>
      <c r="Y71" s="7">
        <v>10623000</v>
      </c>
      <c r="Z71" s="7">
        <v>10400000</v>
      </c>
      <c r="AA71" s="7">
        <v>121137500</v>
      </c>
      <c r="AB71" s="7">
        <v>17020600</v>
      </c>
      <c r="AC71" s="7">
        <v>12516000</v>
      </c>
      <c r="AD71" s="7">
        <v>10645100</v>
      </c>
      <c r="AE71" s="7">
        <v>79232400</v>
      </c>
      <c r="AF71" s="7">
        <v>46183200</v>
      </c>
      <c r="AG71" s="7">
        <v>59619100</v>
      </c>
      <c r="AH71" s="7">
        <v>31830300</v>
      </c>
      <c r="AI71" s="7">
        <v>33808600</v>
      </c>
      <c r="AK71" s="66">
        <v>34</v>
      </c>
      <c r="AL71" s="64" t="s">
        <v>37</v>
      </c>
      <c r="AM71" s="67">
        <f>F71</f>
        <v>34907597527500</v>
      </c>
      <c r="AN71" s="68">
        <f>I71/H71-1-(I72/H72-1)</f>
        <v>-8.7628193070969917E-3</v>
      </c>
      <c r="AO71" s="68">
        <f t="shared" ref="AO71:AX71" si="67">J71/I71-1-(J72/I72-1)</f>
        <v>5.1164870489448511E-3</v>
      </c>
      <c r="AP71" s="68">
        <f t="shared" si="67"/>
        <v>-1.059505169710484E-2</v>
      </c>
      <c r="AQ71" s="68">
        <f t="shared" si="67"/>
        <v>5.9128348137902353E-3</v>
      </c>
      <c r="AR71" s="68">
        <f t="shared" si="67"/>
        <v>1.4496217668594769E-2</v>
      </c>
      <c r="AS71" s="68">
        <f t="shared" si="67"/>
        <v>-9.7527151174525706E-3</v>
      </c>
      <c r="AT71" s="68">
        <f t="shared" si="67"/>
        <v>1.6913989367985049E-2</v>
      </c>
      <c r="AU71" s="68">
        <f t="shared" si="67"/>
        <v>-1.1148617240591907E-2</v>
      </c>
      <c r="AV71" s="68">
        <f t="shared" si="67"/>
        <v>8.3001064478526176E-2</v>
      </c>
      <c r="AW71" s="68">
        <f t="shared" si="67"/>
        <v>9.4337277422383847E-3</v>
      </c>
      <c r="AX71" s="68">
        <f t="shared" si="67"/>
        <v>2.4487911470712387E-2</v>
      </c>
      <c r="AY71" s="68">
        <f t="shared" si="3"/>
        <v>4.6538705736200781E-2</v>
      </c>
      <c r="AZ71" s="69">
        <f>W71/W72</f>
        <v>3.0779488595672161E-3</v>
      </c>
      <c r="BA71" s="69">
        <f t="shared" ref="BA71:BK71" si="68">X71/X72</f>
        <v>4.170334262772332E-3</v>
      </c>
      <c r="BB71" s="69">
        <f t="shared" si="68"/>
        <v>4.610413245231604E-3</v>
      </c>
      <c r="BC71" s="69">
        <f t="shared" si="68"/>
        <v>4.513630589325867E-3</v>
      </c>
      <c r="BD71" s="69">
        <f t="shared" si="68"/>
        <v>5.257403129946752E-2</v>
      </c>
      <c r="BE71" s="69">
        <f t="shared" si="68"/>
        <v>1.4773980924746126E-3</v>
      </c>
      <c r="BF71" s="69">
        <f t="shared" si="68"/>
        <v>1.0863961626154336E-3</v>
      </c>
      <c r="BG71" s="69">
        <f t="shared" si="68"/>
        <v>9.2400094204678435E-4</v>
      </c>
      <c r="BH71" s="69">
        <f t="shared" si="68"/>
        <v>6.8774189289558234E-3</v>
      </c>
      <c r="BI71" s="69">
        <f t="shared" si="68"/>
        <v>4.0087289275568148E-3</v>
      </c>
      <c r="BJ71" s="69">
        <f t="shared" si="68"/>
        <v>5.1749729513091884E-3</v>
      </c>
      <c r="BK71" s="69">
        <f t="shared" si="68"/>
        <v>2.762888764373445E-3</v>
      </c>
    </row>
    <row r="72" spans="1:63" ht="15.75" x14ac:dyDescent="0.25">
      <c r="A72" s="61"/>
      <c r="B72" s="63"/>
      <c r="C72" s="64" t="s">
        <v>135</v>
      </c>
      <c r="D72" s="65"/>
      <c r="E72" s="8"/>
      <c r="F72" s="9"/>
      <c r="G72" s="10"/>
      <c r="H72" s="10">
        <f t="array" ref="H72:U72">TRANSPOSE(PTBA!D4:D17)</f>
        <v>6035.5078130000002</v>
      </c>
      <c r="I72" s="7">
        <v>6006.8349609999996</v>
      </c>
      <c r="J72" s="7">
        <v>6030.9580079999996</v>
      </c>
      <c r="K72" s="7">
        <v>6026.6328130000002</v>
      </c>
      <c r="L72" s="7">
        <v>6032.3710940000001</v>
      </c>
      <c r="M72" s="7">
        <v>6054.6040039999998</v>
      </c>
      <c r="N72" s="7">
        <v>6113.6528319999998</v>
      </c>
      <c r="O72" s="7">
        <v>6119.4189450000003</v>
      </c>
      <c r="P72" s="7">
        <v>6133.9628910000001</v>
      </c>
      <c r="Q72" s="7">
        <v>6167.6660160000001</v>
      </c>
      <c r="R72" s="7">
        <v>6109.4819340000004</v>
      </c>
      <c r="S72" s="7">
        <v>6183.3911129999997</v>
      </c>
      <c r="T72" s="7">
        <v>6370.0649409999996</v>
      </c>
      <c r="U72" s="7">
        <v>6382.1948240000002</v>
      </c>
      <c r="V72" s="7">
        <f t="array" ref="V72:AI72">TRANSPOSE(PTBA!F4:F17)</f>
        <v>2304131850</v>
      </c>
      <c r="W72" s="7">
        <v>2304131850</v>
      </c>
      <c r="X72" s="7">
        <v>2304131850</v>
      </c>
      <c r="Y72" s="7">
        <v>2304131850</v>
      </c>
      <c r="Z72" s="7">
        <v>2304131850</v>
      </c>
      <c r="AA72" s="7">
        <v>2304131850</v>
      </c>
      <c r="AB72" s="7">
        <v>11520659250</v>
      </c>
      <c r="AC72" s="7">
        <v>11520659250</v>
      </c>
      <c r="AD72" s="7">
        <v>11520659250</v>
      </c>
      <c r="AE72" s="7">
        <v>11520659250</v>
      </c>
      <c r="AF72" s="7">
        <v>11520659250</v>
      </c>
      <c r="AG72" s="7">
        <v>11520659250</v>
      </c>
      <c r="AH72" s="7">
        <v>11520659250</v>
      </c>
      <c r="AI72" s="7">
        <v>11520659250</v>
      </c>
      <c r="AK72" s="49"/>
      <c r="AL72" s="64"/>
      <c r="AM72" s="64"/>
      <c r="AN72" s="70">
        <f>AVERAGE(AN71:AR71)</f>
        <v>1.2335337054256046E-3</v>
      </c>
      <c r="AO72" s="71"/>
      <c r="AP72" s="71"/>
      <c r="AQ72" s="71"/>
      <c r="AR72" s="72"/>
      <c r="AS72" s="70">
        <f>AVERAGEA(AS71:AY71)</f>
        <v>2.2782009491088329E-2</v>
      </c>
      <c r="AT72" s="71"/>
      <c r="AU72" s="71"/>
      <c r="AV72" s="71"/>
      <c r="AW72" s="71"/>
      <c r="AX72" s="71"/>
      <c r="AY72" s="72"/>
      <c r="AZ72" s="49"/>
      <c r="BA72" s="49"/>
      <c r="BB72" s="69">
        <f>AVERAGE(AZ71:BD71)</f>
        <v>1.3789271651272908E-2</v>
      </c>
      <c r="BC72" s="49"/>
      <c r="BD72" s="49"/>
      <c r="BE72" s="49"/>
      <c r="BF72" s="49"/>
      <c r="BG72" s="49"/>
      <c r="BH72" s="69">
        <f>AVERAGE(BE71:BK71)</f>
        <v>3.1874006813331574E-3</v>
      </c>
      <c r="BI72" s="49"/>
      <c r="BJ72" s="49"/>
      <c r="BK72" s="49"/>
    </row>
    <row r="73" spans="1:63" ht="15.75" x14ac:dyDescent="0.25">
      <c r="E73" s="6"/>
    </row>
    <row r="75" spans="1:63" x14ac:dyDescent="0.25">
      <c r="A75" s="5" t="s">
        <v>38</v>
      </c>
      <c r="B75" s="3"/>
    </row>
    <row r="76" spans="1:63" x14ac:dyDescent="0.25">
      <c r="A76" s="5" t="s">
        <v>39</v>
      </c>
      <c r="B76" s="3"/>
    </row>
    <row r="77" spans="1:63" x14ac:dyDescent="0.25">
      <c r="A77" s="5" t="s">
        <v>40</v>
      </c>
      <c r="B77" s="3"/>
    </row>
  </sheetData>
  <mergeCells count="75">
    <mergeCell ref="AS60:AY60"/>
    <mergeCell ref="AS58:AY58"/>
    <mergeCell ref="AS56:AY56"/>
    <mergeCell ref="AN72:AR72"/>
    <mergeCell ref="AN70:AR70"/>
    <mergeCell ref="AN68:AR68"/>
    <mergeCell ref="AN66:AR66"/>
    <mergeCell ref="AN64:AR64"/>
    <mergeCell ref="AN62:AR62"/>
    <mergeCell ref="AN60:AR60"/>
    <mergeCell ref="AN58:AR58"/>
    <mergeCell ref="AN56:AR56"/>
    <mergeCell ref="AS70:AY70"/>
    <mergeCell ref="AS68:AY68"/>
    <mergeCell ref="AS66:AY66"/>
    <mergeCell ref="AS64:AY64"/>
    <mergeCell ref="AS62:AY62"/>
    <mergeCell ref="AN30:AR30"/>
    <mergeCell ref="AS54:AY54"/>
    <mergeCell ref="AS52:AY52"/>
    <mergeCell ref="AS50:AY50"/>
    <mergeCell ref="AS48:AY48"/>
    <mergeCell ref="AS46:AY46"/>
    <mergeCell ref="AS44:AY44"/>
    <mergeCell ref="AS42:AY42"/>
    <mergeCell ref="AS40:AY40"/>
    <mergeCell ref="AS38:AY38"/>
    <mergeCell ref="AS36:AY36"/>
    <mergeCell ref="AS34:AY34"/>
    <mergeCell ref="AS32:AY32"/>
    <mergeCell ref="AS30:AY30"/>
    <mergeCell ref="AN54:AR54"/>
    <mergeCell ref="AN16:AR16"/>
    <mergeCell ref="AN50:AR50"/>
    <mergeCell ref="AN48:AR48"/>
    <mergeCell ref="AN46:AR46"/>
    <mergeCell ref="AN44:AR44"/>
    <mergeCell ref="AN42:AR42"/>
    <mergeCell ref="AN40:AR40"/>
    <mergeCell ref="AN38:AR38"/>
    <mergeCell ref="AN36:AR36"/>
    <mergeCell ref="AN34:AR34"/>
    <mergeCell ref="AN32:AR32"/>
    <mergeCell ref="AN20:AR20"/>
    <mergeCell ref="AN8:AR8"/>
    <mergeCell ref="AN6:AR6"/>
    <mergeCell ref="AS28:AY28"/>
    <mergeCell ref="AS26:AY26"/>
    <mergeCell ref="AS24:AY24"/>
    <mergeCell ref="AS22:AY22"/>
    <mergeCell ref="AS20:AY20"/>
    <mergeCell ref="AS18:AY18"/>
    <mergeCell ref="AS16:AY16"/>
    <mergeCell ref="AS14:AY14"/>
    <mergeCell ref="AS12:AY12"/>
    <mergeCell ref="AS10:AY10"/>
    <mergeCell ref="AS8:AY8"/>
    <mergeCell ref="AS6:AY6"/>
    <mergeCell ref="AN18:AR18"/>
    <mergeCell ref="AN52:AR52"/>
    <mergeCell ref="AS72:AY72"/>
    <mergeCell ref="AZ3:BK3"/>
    <mergeCell ref="I3:U3"/>
    <mergeCell ref="W3:AI3"/>
    <mergeCell ref="AN3:AY3"/>
    <mergeCell ref="AK3:AK4"/>
    <mergeCell ref="AL3:AL4"/>
    <mergeCell ref="AM3:AM4"/>
    <mergeCell ref="AN14:AR14"/>
    <mergeCell ref="AN12:AR12"/>
    <mergeCell ref="AN10:AR10"/>
    <mergeCell ref="AN28:AR28"/>
    <mergeCell ref="AN26:AR26"/>
    <mergeCell ref="AN24:AR24"/>
    <mergeCell ref="AN22:AR22"/>
  </mergeCells>
  <pageMargins left="0.7" right="0.7" top="0.75" bottom="0.75" header="0.3" footer="0.3"/>
  <pageSetup orientation="portrait" verticalDpi="300" r:id="rId1"/>
  <ignoredErrors>
    <ignoredError sqref="AP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2.42578125" customWidth="1"/>
    <col min="3" max="4" width="9.140625" style="22"/>
    <col min="5" max="5" width="13.28515625" customWidth="1"/>
    <col min="6" max="6" width="21.42578125" customWidth="1"/>
  </cols>
  <sheetData>
    <row r="1" spans="1:6" x14ac:dyDescent="0.25">
      <c r="A1" t="s">
        <v>10</v>
      </c>
      <c r="E1" s="22"/>
    </row>
    <row r="2" spans="1:6" x14ac:dyDescent="0.25">
      <c r="E2" s="22"/>
    </row>
    <row r="3" spans="1:6" s="2" customFormat="1" x14ac:dyDescent="0.25">
      <c r="A3" s="2" t="s">
        <v>70</v>
      </c>
      <c r="B3" s="2" t="s">
        <v>67</v>
      </c>
      <c r="C3" s="23" t="s">
        <v>68</v>
      </c>
      <c r="D3" s="23" t="s">
        <v>86</v>
      </c>
      <c r="E3" s="23" t="s">
        <v>69</v>
      </c>
      <c r="F3" s="2" t="s">
        <v>66</v>
      </c>
    </row>
    <row r="4" spans="1:6" x14ac:dyDescent="0.25">
      <c r="A4" s="27" t="s">
        <v>73</v>
      </c>
      <c r="B4" s="14">
        <v>43642</v>
      </c>
      <c r="C4" s="22">
        <v>446.66665599999999</v>
      </c>
      <c r="D4" s="15">
        <v>6310.4887699999999</v>
      </c>
      <c r="E4" s="22">
        <v>4940700</v>
      </c>
      <c r="F4" s="22">
        <v>1771448000</v>
      </c>
    </row>
    <row r="5" spans="1:6" x14ac:dyDescent="0.25">
      <c r="A5" s="27" t="s">
        <v>74</v>
      </c>
      <c r="B5" s="14">
        <v>43643</v>
      </c>
      <c r="C5" s="22">
        <v>458.33334400000001</v>
      </c>
      <c r="D5" s="15">
        <v>6352.7099609999996</v>
      </c>
      <c r="E5" s="22">
        <v>5638500</v>
      </c>
      <c r="F5" s="22">
        <v>1771448000</v>
      </c>
    </row>
    <row r="6" spans="1:6" x14ac:dyDescent="0.25">
      <c r="A6" s="27" t="s">
        <v>75</v>
      </c>
      <c r="B6" s="14">
        <v>43644</v>
      </c>
      <c r="C6" s="22">
        <v>443.33334400000001</v>
      </c>
      <c r="D6" s="15">
        <v>6358.6289059999999</v>
      </c>
      <c r="E6" s="22">
        <v>9346500</v>
      </c>
      <c r="F6" s="22">
        <v>1771448000</v>
      </c>
    </row>
    <row r="7" spans="1:6" x14ac:dyDescent="0.25">
      <c r="A7" s="27" t="s">
        <v>76</v>
      </c>
      <c r="B7" s="14">
        <v>43647</v>
      </c>
      <c r="C7" s="22">
        <v>465</v>
      </c>
      <c r="D7" s="15">
        <v>6379.6879879999997</v>
      </c>
      <c r="E7" s="22">
        <v>6331200</v>
      </c>
      <c r="F7" s="22">
        <v>1771448000</v>
      </c>
    </row>
    <row r="8" spans="1:6" x14ac:dyDescent="0.25">
      <c r="A8" s="27" t="s">
        <v>77</v>
      </c>
      <c r="B8" s="14">
        <v>43648</v>
      </c>
      <c r="C8" s="22">
        <v>465</v>
      </c>
      <c r="D8" s="15">
        <v>6384.8979490000002</v>
      </c>
      <c r="E8" s="22">
        <v>2660400</v>
      </c>
      <c r="F8" s="22">
        <v>1771448000</v>
      </c>
    </row>
    <row r="9" spans="1:6" x14ac:dyDescent="0.25">
      <c r="A9" s="27" t="s">
        <v>72</v>
      </c>
      <c r="B9" s="14">
        <v>43649</v>
      </c>
      <c r="C9" s="22">
        <v>500</v>
      </c>
      <c r="D9" s="15">
        <v>6362.6220700000003</v>
      </c>
      <c r="E9" s="22">
        <v>45923400</v>
      </c>
      <c r="F9" s="22">
        <v>1771448000</v>
      </c>
    </row>
    <row r="10" spans="1:6" x14ac:dyDescent="0.25">
      <c r="A10" s="21" t="s">
        <v>71</v>
      </c>
      <c r="B10" s="25">
        <v>43650</v>
      </c>
      <c r="C10" s="26">
        <v>625</v>
      </c>
      <c r="D10" s="37">
        <v>6375.966797</v>
      </c>
      <c r="E10" s="26">
        <v>77041100</v>
      </c>
      <c r="F10" s="22">
        <v>5314344000</v>
      </c>
    </row>
    <row r="11" spans="1:6" x14ac:dyDescent="0.25">
      <c r="A11" s="27" t="s">
        <v>78</v>
      </c>
      <c r="B11" s="14">
        <v>43651</v>
      </c>
      <c r="C11" s="22">
        <v>580</v>
      </c>
      <c r="D11" s="15">
        <v>6373.4770509999998</v>
      </c>
      <c r="E11" s="22">
        <v>38826600</v>
      </c>
      <c r="F11" s="22">
        <v>5314344000</v>
      </c>
    </row>
    <row r="12" spans="1:6" x14ac:dyDescent="0.25">
      <c r="A12" s="27" t="s">
        <v>79</v>
      </c>
      <c r="B12" s="14">
        <v>43654</v>
      </c>
      <c r="C12" s="22">
        <v>580</v>
      </c>
      <c r="D12" s="15">
        <v>6351.8271480000003</v>
      </c>
      <c r="E12" s="22">
        <v>19661100</v>
      </c>
      <c r="F12" s="22">
        <v>5314344000</v>
      </c>
    </row>
    <row r="13" spans="1:6" x14ac:dyDescent="0.25">
      <c r="A13" s="27" t="s">
        <v>80</v>
      </c>
      <c r="B13" s="14">
        <v>43655</v>
      </c>
      <c r="C13" s="22">
        <v>560</v>
      </c>
      <c r="D13" s="15">
        <v>6388.3232420000004</v>
      </c>
      <c r="E13" s="22">
        <v>9011900</v>
      </c>
      <c r="F13" s="22">
        <v>5314344000</v>
      </c>
    </row>
    <row r="14" spans="1:6" x14ac:dyDescent="0.25">
      <c r="A14" s="27" t="s">
        <v>81</v>
      </c>
      <c r="B14" s="14">
        <v>43656</v>
      </c>
      <c r="C14" s="22">
        <v>570</v>
      </c>
      <c r="D14" s="15">
        <v>6410.6831050000001</v>
      </c>
      <c r="E14" s="22">
        <v>8690900</v>
      </c>
      <c r="F14" s="22">
        <v>5314344000</v>
      </c>
    </row>
    <row r="15" spans="1:6" x14ac:dyDescent="0.25">
      <c r="A15" s="27" t="s">
        <v>82</v>
      </c>
      <c r="B15" s="14">
        <v>43657</v>
      </c>
      <c r="C15" s="22">
        <v>570</v>
      </c>
      <c r="D15" s="15">
        <v>6417.0659180000002</v>
      </c>
      <c r="E15" s="22">
        <v>14697800</v>
      </c>
      <c r="F15" s="22">
        <v>5314344000</v>
      </c>
    </row>
    <row r="16" spans="1:6" x14ac:dyDescent="0.25">
      <c r="A16" s="27" t="s">
        <v>83</v>
      </c>
      <c r="B16" s="14">
        <v>43679</v>
      </c>
      <c r="C16" s="22">
        <v>460</v>
      </c>
      <c r="D16" s="15">
        <v>6340.1801759999998</v>
      </c>
      <c r="E16" s="22">
        <v>2033600</v>
      </c>
      <c r="F16" s="22">
        <v>5314344000</v>
      </c>
    </row>
    <row r="17" spans="1:6" x14ac:dyDescent="0.25">
      <c r="A17" s="27" t="s">
        <v>84</v>
      </c>
      <c r="B17" s="14">
        <v>43682</v>
      </c>
      <c r="C17" s="22">
        <v>434</v>
      </c>
      <c r="D17" s="15">
        <v>6175.703125</v>
      </c>
      <c r="E17" s="22">
        <v>3184600</v>
      </c>
      <c r="F17" s="22">
        <v>5314344000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1.28515625" customWidth="1"/>
    <col min="5" max="5" width="12.28515625" customWidth="1"/>
    <col min="6" max="6" width="21" customWidth="1"/>
  </cols>
  <sheetData>
    <row r="1" spans="1:6" x14ac:dyDescent="0.25">
      <c r="A1" t="s">
        <v>11</v>
      </c>
      <c r="E1" s="22"/>
    </row>
    <row r="2" spans="1:6" x14ac:dyDescent="0.25">
      <c r="E2" s="22"/>
    </row>
    <row r="3" spans="1:6" x14ac:dyDescent="0.25">
      <c r="A3" s="2" t="s">
        <v>85</v>
      </c>
      <c r="B3" s="2" t="s">
        <v>67</v>
      </c>
      <c r="C3" s="2" t="s">
        <v>68</v>
      </c>
      <c r="D3" s="2" t="s">
        <v>86</v>
      </c>
      <c r="E3" s="23" t="s">
        <v>69</v>
      </c>
      <c r="F3" s="2" t="s">
        <v>66</v>
      </c>
    </row>
    <row r="4" spans="1:6" x14ac:dyDescent="0.25">
      <c r="A4" t="s">
        <v>73</v>
      </c>
      <c r="B4" s="14">
        <v>43656</v>
      </c>
      <c r="C4">
        <v>164</v>
      </c>
      <c r="D4" s="15">
        <v>6410.6831050000001</v>
      </c>
      <c r="E4" s="22">
        <v>377500</v>
      </c>
      <c r="F4" s="22">
        <v>1141030000</v>
      </c>
    </row>
    <row r="5" spans="1:6" x14ac:dyDescent="0.25">
      <c r="A5" t="s">
        <v>74</v>
      </c>
      <c r="B5" s="14">
        <v>43657</v>
      </c>
      <c r="C5">
        <v>166</v>
      </c>
      <c r="D5" s="15">
        <v>6417.0659180000002</v>
      </c>
      <c r="E5" s="22">
        <v>492500</v>
      </c>
      <c r="F5" s="22">
        <v>1141030000</v>
      </c>
    </row>
    <row r="6" spans="1:6" x14ac:dyDescent="0.25">
      <c r="A6" t="s">
        <v>75</v>
      </c>
      <c r="B6" s="14">
        <v>43658</v>
      </c>
      <c r="C6">
        <v>167</v>
      </c>
      <c r="D6" s="15">
        <v>6373.3452150000003</v>
      </c>
      <c r="E6" s="22">
        <v>339000</v>
      </c>
      <c r="F6" s="22">
        <v>1141030000</v>
      </c>
    </row>
    <row r="7" spans="1:6" x14ac:dyDescent="0.25">
      <c r="A7" t="s">
        <v>76</v>
      </c>
      <c r="B7" s="14">
        <v>43661</v>
      </c>
      <c r="C7">
        <v>175</v>
      </c>
      <c r="D7" s="15">
        <v>6418.2338870000003</v>
      </c>
      <c r="E7" s="22">
        <v>16222500</v>
      </c>
      <c r="F7" s="22">
        <v>1141030000</v>
      </c>
    </row>
    <row r="8" spans="1:6" x14ac:dyDescent="0.25">
      <c r="A8" t="s">
        <v>77</v>
      </c>
      <c r="B8" s="14">
        <v>43662</v>
      </c>
      <c r="C8">
        <v>201</v>
      </c>
      <c r="D8" s="15">
        <v>6401.8798829999996</v>
      </c>
      <c r="E8" s="22">
        <v>25681000</v>
      </c>
      <c r="F8" s="22">
        <v>1141030000</v>
      </c>
    </row>
    <row r="9" spans="1:6" x14ac:dyDescent="0.25">
      <c r="A9" t="s">
        <v>72</v>
      </c>
      <c r="B9" s="14">
        <v>43663</v>
      </c>
      <c r="C9">
        <v>210</v>
      </c>
      <c r="D9" s="15">
        <v>6394.6088870000003</v>
      </c>
      <c r="E9" s="22">
        <v>37951500</v>
      </c>
      <c r="F9" s="22">
        <v>1141030000</v>
      </c>
    </row>
    <row r="10" spans="1:6" x14ac:dyDescent="0.25">
      <c r="A10" t="s">
        <v>71</v>
      </c>
      <c r="B10" s="25">
        <v>43664</v>
      </c>
      <c r="C10" s="21">
        <v>174</v>
      </c>
      <c r="D10" s="37">
        <v>6403.2939450000003</v>
      </c>
      <c r="E10" s="26">
        <v>37250700</v>
      </c>
      <c r="F10" s="22">
        <v>5705150000</v>
      </c>
    </row>
    <row r="11" spans="1:6" x14ac:dyDescent="0.25">
      <c r="A11" t="s">
        <v>78</v>
      </c>
      <c r="B11" s="14">
        <v>43665</v>
      </c>
      <c r="C11">
        <v>165</v>
      </c>
      <c r="D11" s="15">
        <v>6456.5390630000002</v>
      </c>
      <c r="E11" s="22">
        <v>7335800</v>
      </c>
      <c r="F11" s="22">
        <v>5705150000</v>
      </c>
    </row>
    <row r="12" spans="1:6" x14ac:dyDescent="0.25">
      <c r="A12" t="s">
        <v>79</v>
      </c>
      <c r="B12" s="14">
        <v>43668</v>
      </c>
      <c r="C12">
        <v>173</v>
      </c>
      <c r="D12" s="15">
        <v>6433.546875</v>
      </c>
      <c r="E12" s="22">
        <v>12695600</v>
      </c>
      <c r="F12" s="22">
        <v>5705150000</v>
      </c>
    </row>
    <row r="13" spans="1:6" x14ac:dyDescent="0.25">
      <c r="A13" t="s">
        <v>80</v>
      </c>
      <c r="B13" s="14">
        <v>43669</v>
      </c>
      <c r="C13">
        <v>166</v>
      </c>
      <c r="D13" s="15">
        <v>6403.8100590000004</v>
      </c>
      <c r="E13" s="22">
        <v>14627800</v>
      </c>
      <c r="F13" s="22">
        <v>5705150000</v>
      </c>
    </row>
    <row r="14" spans="1:6" x14ac:dyDescent="0.25">
      <c r="A14" t="s">
        <v>81</v>
      </c>
      <c r="B14" s="14">
        <v>43670</v>
      </c>
      <c r="C14">
        <v>163</v>
      </c>
      <c r="D14" s="15">
        <v>6384.9868159999996</v>
      </c>
      <c r="E14" s="22">
        <v>2895000</v>
      </c>
      <c r="F14" s="22">
        <v>5705150000</v>
      </c>
    </row>
    <row r="15" spans="1:6" x14ac:dyDescent="0.25">
      <c r="A15" t="s">
        <v>82</v>
      </c>
      <c r="B15" s="14">
        <v>43671</v>
      </c>
      <c r="C15">
        <v>169</v>
      </c>
      <c r="D15" s="15">
        <v>6401.3652339999999</v>
      </c>
      <c r="E15" s="22">
        <v>14738000</v>
      </c>
      <c r="F15" s="22">
        <v>5705150000</v>
      </c>
    </row>
    <row r="16" spans="1:6" x14ac:dyDescent="0.25">
      <c r="A16" t="s">
        <v>83</v>
      </c>
      <c r="B16" s="14">
        <v>43693</v>
      </c>
      <c r="C16">
        <v>140</v>
      </c>
      <c r="D16" s="15">
        <v>6286.6572269999997</v>
      </c>
      <c r="E16" s="22">
        <v>2322600</v>
      </c>
      <c r="F16" s="22">
        <v>5705150000</v>
      </c>
    </row>
    <row r="17" spans="1:6" x14ac:dyDescent="0.25">
      <c r="A17" t="s">
        <v>84</v>
      </c>
      <c r="B17" s="14">
        <v>43696</v>
      </c>
      <c r="C17">
        <v>142</v>
      </c>
      <c r="D17" s="15">
        <v>6296.7148440000001</v>
      </c>
      <c r="E17" s="22">
        <v>5089700</v>
      </c>
      <c r="F17" s="22">
        <v>5705150000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2" customWidth="1"/>
    <col min="3" max="4" width="9.140625" style="22"/>
    <col min="5" max="5" width="13.42578125" customWidth="1"/>
    <col min="6" max="6" width="21.7109375" customWidth="1"/>
  </cols>
  <sheetData>
    <row r="1" spans="1:6" x14ac:dyDescent="0.25">
      <c r="A1" t="s">
        <v>12</v>
      </c>
      <c r="E1" s="22"/>
    </row>
    <row r="2" spans="1:6" x14ac:dyDescent="0.25">
      <c r="E2" s="22"/>
    </row>
    <row r="3" spans="1:6" x14ac:dyDescent="0.25">
      <c r="A3" s="2" t="s">
        <v>70</v>
      </c>
      <c r="B3" s="2" t="s">
        <v>67</v>
      </c>
      <c r="C3" s="23" t="s">
        <v>68</v>
      </c>
      <c r="D3" s="23" t="s">
        <v>86</v>
      </c>
      <c r="E3" s="23" t="s">
        <v>69</v>
      </c>
      <c r="F3" s="2" t="s">
        <v>66</v>
      </c>
    </row>
    <row r="4" spans="1:6" x14ac:dyDescent="0.25">
      <c r="A4" t="s">
        <v>73</v>
      </c>
      <c r="B4" s="14">
        <v>43685</v>
      </c>
      <c r="C4" s="22">
        <v>630</v>
      </c>
      <c r="D4" s="15">
        <v>6274.6708980000003</v>
      </c>
      <c r="E4" s="22">
        <v>22405200</v>
      </c>
      <c r="F4" s="22">
        <v>1016270000</v>
      </c>
    </row>
    <row r="5" spans="1:6" x14ac:dyDescent="0.25">
      <c r="A5" t="s">
        <v>74</v>
      </c>
      <c r="B5" s="14">
        <v>43686</v>
      </c>
      <c r="C5" s="22">
        <v>610</v>
      </c>
      <c r="D5" s="15">
        <v>6282.1318359999996</v>
      </c>
      <c r="E5" s="22">
        <v>20949800</v>
      </c>
      <c r="F5" s="22">
        <v>1016270000</v>
      </c>
    </row>
    <row r="6" spans="1:6" x14ac:dyDescent="0.25">
      <c r="A6" t="s">
        <v>75</v>
      </c>
      <c r="B6" s="14">
        <v>43689</v>
      </c>
      <c r="C6" s="22">
        <v>642.5</v>
      </c>
      <c r="D6" s="15">
        <v>6250.5952150000003</v>
      </c>
      <c r="E6" s="22">
        <v>22536200</v>
      </c>
      <c r="F6" s="22">
        <v>1016270000</v>
      </c>
    </row>
    <row r="7" spans="1:6" x14ac:dyDescent="0.25">
      <c r="A7" t="s">
        <v>76</v>
      </c>
      <c r="B7" s="14">
        <v>43690</v>
      </c>
      <c r="C7" s="22">
        <v>660</v>
      </c>
      <c r="D7" s="15">
        <v>6210.9619140000004</v>
      </c>
      <c r="E7" s="22">
        <v>20912600</v>
      </c>
      <c r="F7" s="22">
        <v>1016270000</v>
      </c>
    </row>
    <row r="8" spans="1:6" x14ac:dyDescent="0.25">
      <c r="A8" t="s">
        <v>77</v>
      </c>
      <c r="B8" s="14">
        <v>43691</v>
      </c>
      <c r="C8" s="22">
        <v>645</v>
      </c>
      <c r="D8" s="15">
        <v>6267.3349609999996</v>
      </c>
      <c r="E8" s="22">
        <v>21705200</v>
      </c>
      <c r="F8" s="22">
        <v>1016270000</v>
      </c>
    </row>
    <row r="9" spans="1:6" x14ac:dyDescent="0.25">
      <c r="A9" t="s">
        <v>72</v>
      </c>
      <c r="B9" s="14">
        <v>43692</v>
      </c>
      <c r="C9" s="22">
        <v>640</v>
      </c>
      <c r="D9" s="15">
        <v>6257.5859380000002</v>
      </c>
      <c r="E9" s="22">
        <v>42639600</v>
      </c>
      <c r="F9" s="22">
        <v>1016270000</v>
      </c>
    </row>
    <row r="10" spans="1:6" x14ac:dyDescent="0.25">
      <c r="A10" s="21" t="s">
        <v>71</v>
      </c>
      <c r="B10" s="25">
        <v>43693</v>
      </c>
      <c r="C10" s="26">
        <v>615</v>
      </c>
      <c r="D10" s="37">
        <v>6286.6572269999997</v>
      </c>
      <c r="E10" s="26">
        <v>21547100</v>
      </c>
      <c r="F10" s="26">
        <v>2032540000</v>
      </c>
    </row>
    <row r="11" spans="1:6" x14ac:dyDescent="0.25">
      <c r="A11" t="s">
        <v>78</v>
      </c>
      <c r="B11" s="14">
        <v>43696</v>
      </c>
      <c r="C11" s="22">
        <v>595</v>
      </c>
      <c r="D11" s="15">
        <v>6296.7148440000001</v>
      </c>
      <c r="E11" s="22">
        <v>21710400</v>
      </c>
      <c r="F11" s="22">
        <v>2032540000</v>
      </c>
    </row>
    <row r="12" spans="1:6" x14ac:dyDescent="0.25">
      <c r="A12" t="s">
        <v>79</v>
      </c>
      <c r="B12" s="14">
        <v>43697</v>
      </c>
      <c r="C12" s="22">
        <v>585</v>
      </c>
      <c r="D12" s="15">
        <v>6295.7377930000002</v>
      </c>
      <c r="E12" s="22">
        <v>24055700</v>
      </c>
      <c r="F12" s="22">
        <v>2032540000</v>
      </c>
    </row>
    <row r="13" spans="1:6" x14ac:dyDescent="0.25">
      <c r="A13" t="s">
        <v>80</v>
      </c>
      <c r="B13" s="14">
        <v>43698</v>
      </c>
      <c r="C13" s="22">
        <v>560</v>
      </c>
      <c r="D13" s="15">
        <v>6252.966797</v>
      </c>
      <c r="E13" s="22">
        <v>23213100</v>
      </c>
      <c r="F13" s="22">
        <v>2032540000</v>
      </c>
    </row>
    <row r="14" spans="1:6" x14ac:dyDescent="0.25">
      <c r="A14" t="s">
        <v>81</v>
      </c>
      <c r="B14" s="14">
        <v>43699</v>
      </c>
      <c r="C14" s="22">
        <v>560</v>
      </c>
      <c r="D14" s="15">
        <v>6239.2451170000004</v>
      </c>
      <c r="E14" s="22">
        <v>23798800</v>
      </c>
      <c r="F14" s="22">
        <v>2032540000</v>
      </c>
    </row>
    <row r="15" spans="1:6" x14ac:dyDescent="0.25">
      <c r="A15" t="s">
        <v>82</v>
      </c>
      <c r="B15" s="14">
        <v>43700</v>
      </c>
      <c r="C15" s="22">
        <v>560</v>
      </c>
      <c r="D15" s="15">
        <v>6255.5971680000002</v>
      </c>
      <c r="E15" s="22">
        <v>23220700</v>
      </c>
      <c r="F15" s="22">
        <v>2032540000</v>
      </c>
    </row>
    <row r="16" spans="1:6" x14ac:dyDescent="0.25">
      <c r="A16" t="s">
        <v>83</v>
      </c>
      <c r="B16" s="14">
        <v>43721</v>
      </c>
      <c r="C16" s="22">
        <v>680</v>
      </c>
      <c r="D16" s="15">
        <v>6334.8427730000003</v>
      </c>
      <c r="E16" s="22">
        <v>49507400</v>
      </c>
      <c r="F16" s="22">
        <v>2032540000</v>
      </c>
    </row>
    <row r="17" spans="1:6" x14ac:dyDescent="0.25">
      <c r="A17" t="s">
        <v>84</v>
      </c>
      <c r="B17" s="14">
        <v>43724</v>
      </c>
      <c r="C17" s="22">
        <v>720</v>
      </c>
      <c r="D17" s="15">
        <v>6219.4350590000004</v>
      </c>
      <c r="E17" s="22">
        <v>49061700</v>
      </c>
      <c r="F17" s="22">
        <v>2032540000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2.140625" customWidth="1"/>
    <col min="5" max="5" width="14.140625" customWidth="1"/>
    <col min="6" max="6" width="18" bestFit="1" customWidth="1"/>
  </cols>
  <sheetData>
    <row r="1" spans="1:6" x14ac:dyDescent="0.25">
      <c r="A1" t="s">
        <v>13</v>
      </c>
      <c r="E1" s="22"/>
    </row>
    <row r="2" spans="1:6" x14ac:dyDescent="0.25">
      <c r="E2" s="22"/>
    </row>
    <row r="3" spans="1:6" x14ac:dyDescent="0.25">
      <c r="A3" s="2" t="s">
        <v>70</v>
      </c>
      <c r="B3" s="2" t="s">
        <v>67</v>
      </c>
      <c r="C3" s="2" t="s">
        <v>68</v>
      </c>
      <c r="D3" s="2" t="s">
        <v>86</v>
      </c>
      <c r="E3" s="23" t="s">
        <v>69</v>
      </c>
      <c r="F3" s="2" t="s">
        <v>66</v>
      </c>
    </row>
    <row r="4" spans="1:6" x14ac:dyDescent="0.25">
      <c r="A4" t="s">
        <v>73</v>
      </c>
      <c r="B4" s="14">
        <v>43748</v>
      </c>
      <c r="C4">
        <v>1270</v>
      </c>
      <c r="D4" s="15">
        <v>6023.6411129999997</v>
      </c>
      <c r="E4" s="22">
        <v>140653500</v>
      </c>
      <c r="F4" s="22">
        <v>4164518330</v>
      </c>
    </row>
    <row r="5" spans="1:6" x14ac:dyDescent="0.25">
      <c r="A5" t="s">
        <v>74</v>
      </c>
      <c r="B5" s="14">
        <v>43749</v>
      </c>
      <c r="C5">
        <v>1275</v>
      </c>
      <c r="D5" s="15">
        <v>6105.7998049999997</v>
      </c>
      <c r="E5" s="22">
        <v>72557000</v>
      </c>
      <c r="F5" s="22">
        <v>4164518330</v>
      </c>
    </row>
    <row r="6" spans="1:6" x14ac:dyDescent="0.25">
      <c r="A6" t="s">
        <v>75</v>
      </c>
      <c r="B6" s="14">
        <v>43752</v>
      </c>
      <c r="C6">
        <v>1275</v>
      </c>
      <c r="D6" s="15">
        <v>6126.876953</v>
      </c>
      <c r="E6" s="22">
        <v>70706500</v>
      </c>
      <c r="F6" s="22">
        <v>4164518330</v>
      </c>
    </row>
    <row r="7" spans="1:6" x14ac:dyDescent="0.25">
      <c r="A7" t="s">
        <v>76</v>
      </c>
      <c r="B7" s="14">
        <v>43753</v>
      </c>
      <c r="C7">
        <v>1285</v>
      </c>
      <c r="D7" s="15">
        <v>6158.1660160000001</v>
      </c>
      <c r="E7" s="22">
        <v>95893000</v>
      </c>
      <c r="F7" s="22">
        <v>4164518330</v>
      </c>
    </row>
    <row r="8" spans="1:6" x14ac:dyDescent="0.25">
      <c r="A8" t="s">
        <v>77</v>
      </c>
      <c r="B8" s="14">
        <v>43754</v>
      </c>
      <c r="C8">
        <v>1270</v>
      </c>
      <c r="D8" s="15">
        <v>6169.591797</v>
      </c>
      <c r="E8" s="22">
        <v>58326500</v>
      </c>
      <c r="F8" s="22">
        <v>4164518330</v>
      </c>
    </row>
    <row r="9" spans="1:6" x14ac:dyDescent="0.25">
      <c r="A9" t="s">
        <v>72</v>
      </c>
      <c r="B9" s="14">
        <v>43755</v>
      </c>
      <c r="C9">
        <v>1250</v>
      </c>
      <c r="D9" s="15">
        <v>6181.0141599999997</v>
      </c>
      <c r="E9" s="22">
        <v>65168500</v>
      </c>
      <c r="F9" s="22">
        <v>4164518330</v>
      </c>
    </row>
    <row r="10" spans="1:6" x14ac:dyDescent="0.25">
      <c r="A10" s="21" t="s">
        <v>71</v>
      </c>
      <c r="B10" s="25">
        <v>43756</v>
      </c>
      <c r="C10" s="21">
        <v>1250</v>
      </c>
      <c r="D10" s="37">
        <v>6191.9467770000001</v>
      </c>
      <c r="E10" s="26">
        <v>96866300</v>
      </c>
      <c r="F10" s="22">
        <v>21897591650</v>
      </c>
    </row>
    <row r="11" spans="1:6" x14ac:dyDescent="0.25">
      <c r="A11" t="s">
        <v>78</v>
      </c>
      <c r="B11" s="14">
        <v>43759</v>
      </c>
      <c r="C11">
        <v>1235</v>
      </c>
      <c r="D11" s="15">
        <v>6198.9868159999996</v>
      </c>
      <c r="E11" s="22">
        <v>58765300</v>
      </c>
      <c r="F11" s="22">
        <v>21897591650</v>
      </c>
    </row>
    <row r="12" spans="1:6" x14ac:dyDescent="0.25">
      <c r="A12" t="s">
        <v>79</v>
      </c>
      <c r="B12" s="14">
        <v>43760</v>
      </c>
      <c r="C12">
        <v>1205</v>
      </c>
      <c r="D12" s="15">
        <v>6225.4970700000003</v>
      </c>
      <c r="E12" s="22">
        <v>51318000</v>
      </c>
      <c r="F12" s="22">
        <v>21897591650</v>
      </c>
    </row>
    <row r="13" spans="1:6" x14ac:dyDescent="0.25">
      <c r="A13" t="s">
        <v>80</v>
      </c>
      <c r="B13" s="14">
        <v>43761</v>
      </c>
      <c r="C13">
        <v>1250</v>
      </c>
      <c r="D13" s="15">
        <v>6257.8061520000001</v>
      </c>
      <c r="E13" s="22">
        <v>102298900</v>
      </c>
      <c r="F13" s="22">
        <v>21897591650</v>
      </c>
    </row>
    <row r="14" spans="1:6" x14ac:dyDescent="0.25">
      <c r="A14" t="s">
        <v>81</v>
      </c>
      <c r="B14" s="14">
        <v>43762</v>
      </c>
      <c r="C14">
        <v>1245</v>
      </c>
      <c r="D14" s="15">
        <v>6339.6469729999999</v>
      </c>
      <c r="E14" s="22">
        <v>54737000</v>
      </c>
      <c r="F14" s="22">
        <v>21897591650</v>
      </c>
    </row>
    <row r="15" spans="1:6" x14ac:dyDescent="0.25">
      <c r="A15" t="s">
        <v>82</v>
      </c>
      <c r="B15" s="14">
        <v>43763</v>
      </c>
      <c r="C15">
        <v>1235</v>
      </c>
      <c r="D15" s="15">
        <v>6252.3452150000003</v>
      </c>
      <c r="E15" s="22">
        <v>39235100</v>
      </c>
      <c r="F15" s="22">
        <v>21897591650</v>
      </c>
    </row>
    <row r="16" spans="1:6" x14ac:dyDescent="0.25">
      <c r="A16" t="s">
        <v>83</v>
      </c>
      <c r="B16" s="14">
        <v>43784</v>
      </c>
      <c r="C16">
        <v>1090</v>
      </c>
      <c r="D16" s="15">
        <v>6128.3452150000003</v>
      </c>
      <c r="E16" s="22">
        <v>71567400</v>
      </c>
      <c r="F16" s="22">
        <v>21897591650</v>
      </c>
    </row>
    <row r="17" spans="1:6" x14ac:dyDescent="0.25">
      <c r="A17" t="s">
        <v>84</v>
      </c>
      <c r="B17" s="14">
        <v>43787</v>
      </c>
      <c r="C17">
        <v>1010</v>
      </c>
      <c r="D17" s="15">
        <v>6122.625</v>
      </c>
      <c r="E17" s="22">
        <v>52776600</v>
      </c>
      <c r="F17" s="22">
        <v>21897591650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0.7109375" style="14" bestFit="1" customWidth="1"/>
    <col min="5" max="5" width="15.28515625" style="22" bestFit="1" customWidth="1"/>
    <col min="6" max="6" width="21.140625" customWidth="1"/>
  </cols>
  <sheetData>
    <row r="1" spans="1:6" x14ac:dyDescent="0.25">
      <c r="A1" t="s">
        <v>14</v>
      </c>
    </row>
    <row r="3" spans="1:6" s="2" customFormat="1" x14ac:dyDescent="0.25">
      <c r="A3" s="2" t="s">
        <v>70</v>
      </c>
      <c r="B3" s="28" t="str">
        <f>[1]ANDI.JK!A1</f>
        <v>Date</v>
      </c>
      <c r="C3" s="2" t="str">
        <f>[1]ANDI.JK!E1</f>
        <v>Close</v>
      </c>
      <c r="D3" s="2" t="s">
        <v>86</v>
      </c>
      <c r="E3" s="23" t="str">
        <f>[1]ANDI.JK!G1</f>
        <v>Volume</v>
      </c>
      <c r="F3" s="2" t="s">
        <v>66</v>
      </c>
    </row>
    <row r="4" spans="1:6" x14ac:dyDescent="0.25">
      <c r="A4" t="s">
        <v>73</v>
      </c>
      <c r="B4" s="14">
        <f>[1]ANDI.JK!A8</f>
        <v>43766</v>
      </c>
      <c r="C4">
        <f>[1]ANDI.JK!E8</f>
        <v>285</v>
      </c>
      <c r="D4" s="15">
        <v>6265.3837890000004</v>
      </c>
      <c r="E4" s="22">
        <f>[1]ANDI.JK!G8</f>
        <v>32338500</v>
      </c>
      <c r="F4" s="22">
        <v>1870000000</v>
      </c>
    </row>
    <row r="5" spans="1:6" x14ac:dyDescent="0.25">
      <c r="A5" t="s">
        <v>74</v>
      </c>
      <c r="B5" s="14">
        <f>[1]ANDI.JK!A9</f>
        <v>43767</v>
      </c>
      <c r="C5">
        <f>[1]ANDI.JK!E9</f>
        <v>287</v>
      </c>
      <c r="D5" s="15">
        <v>6281.1381840000004</v>
      </c>
      <c r="E5" s="22">
        <f>[1]ANDI.JK!G9</f>
        <v>32008500</v>
      </c>
      <c r="F5" s="22">
        <v>1870000000</v>
      </c>
    </row>
    <row r="6" spans="1:6" x14ac:dyDescent="0.25">
      <c r="A6" t="s">
        <v>75</v>
      </c>
      <c r="B6" s="14">
        <f>[1]ANDI.JK!A10</f>
        <v>43768</v>
      </c>
      <c r="C6">
        <f>[1]ANDI.JK!E10</f>
        <v>284</v>
      </c>
      <c r="D6" s="15">
        <v>6295.7470700000003</v>
      </c>
      <c r="E6" s="22">
        <f>[1]ANDI.JK!G10</f>
        <v>13175000</v>
      </c>
      <c r="F6" s="22">
        <v>1870000000</v>
      </c>
    </row>
    <row r="7" spans="1:6" x14ac:dyDescent="0.25">
      <c r="A7" t="s">
        <v>76</v>
      </c>
      <c r="B7" s="14">
        <f>[1]ANDI.JK!A11</f>
        <v>43769</v>
      </c>
      <c r="C7">
        <f>[1]ANDI.JK!E11</f>
        <v>320</v>
      </c>
      <c r="D7" s="15">
        <v>6228.3168949999999</v>
      </c>
      <c r="E7" s="22">
        <f>[1]ANDI.JK!G11</f>
        <v>137231000</v>
      </c>
      <c r="F7" s="22">
        <v>1870000000</v>
      </c>
    </row>
    <row r="8" spans="1:6" x14ac:dyDescent="0.25">
      <c r="A8" t="s">
        <v>77</v>
      </c>
      <c r="B8" s="14">
        <f>[1]ANDI.JK!A12</f>
        <v>43770</v>
      </c>
      <c r="C8">
        <f>[1]ANDI.JK!E12</f>
        <v>341</v>
      </c>
      <c r="D8" s="15">
        <v>6207.1909180000002</v>
      </c>
      <c r="E8" s="22">
        <f>[1]ANDI.JK!G12</f>
        <v>133179500</v>
      </c>
      <c r="F8" s="22">
        <v>1870000000</v>
      </c>
    </row>
    <row r="9" spans="1:6" x14ac:dyDescent="0.25">
      <c r="A9" t="s">
        <v>72</v>
      </c>
      <c r="B9" s="14">
        <f>[1]ANDI.JK!A13</f>
        <v>43773</v>
      </c>
      <c r="C9">
        <f>[1]ANDI.JK!E13</f>
        <v>316</v>
      </c>
      <c r="D9" s="15">
        <v>6180.3442379999997</v>
      </c>
      <c r="E9" s="22">
        <f>[1]ANDI.JK!G13</f>
        <v>8822500</v>
      </c>
      <c r="F9" s="22">
        <v>1870000000</v>
      </c>
    </row>
    <row r="10" spans="1:6" x14ac:dyDescent="0.25">
      <c r="A10" s="21" t="s">
        <v>71</v>
      </c>
      <c r="B10" s="25">
        <f>[1]ANDI.JK!A14</f>
        <v>43774</v>
      </c>
      <c r="C10" s="21">
        <f>[1]ANDI.JK!E14</f>
        <v>282</v>
      </c>
      <c r="D10" s="37">
        <v>6264.1518550000001</v>
      </c>
      <c r="E10" s="26">
        <f>[1]ANDI.JK!G14</f>
        <v>1638400</v>
      </c>
      <c r="F10" s="26">
        <v>9350000000</v>
      </c>
    </row>
    <row r="11" spans="1:6" x14ac:dyDescent="0.25">
      <c r="A11" t="s">
        <v>78</v>
      </c>
      <c r="B11" s="14">
        <f>[1]ANDI.JK!A15</f>
        <v>43775</v>
      </c>
      <c r="C11">
        <f>[1]ANDI.JK!E15</f>
        <v>212</v>
      </c>
      <c r="D11" s="15">
        <v>6217.544922</v>
      </c>
      <c r="E11" s="22">
        <f>[1]ANDI.JK!G15</f>
        <v>5218400</v>
      </c>
      <c r="F11" s="22">
        <v>9350000000</v>
      </c>
    </row>
    <row r="12" spans="1:6" x14ac:dyDescent="0.25">
      <c r="A12" t="s">
        <v>79</v>
      </c>
      <c r="B12" s="14">
        <f>[1]ANDI.JK!A16</f>
        <v>43776</v>
      </c>
      <c r="C12">
        <f>[1]ANDI.JK!E16</f>
        <v>159</v>
      </c>
      <c r="D12" s="15">
        <v>6165.6240230000003</v>
      </c>
      <c r="E12" s="22">
        <f>[1]ANDI.JK!G16</f>
        <v>9695500</v>
      </c>
      <c r="F12" s="22">
        <v>9350000000</v>
      </c>
    </row>
    <row r="13" spans="1:6" x14ac:dyDescent="0.25">
      <c r="A13" t="s">
        <v>80</v>
      </c>
      <c r="B13" s="14">
        <f>[1]ANDI.JK!A17</f>
        <v>43777</v>
      </c>
      <c r="C13">
        <f>[1]ANDI.JK!E17</f>
        <v>140</v>
      </c>
      <c r="D13" s="15">
        <v>6177.9858400000003</v>
      </c>
      <c r="E13" s="22">
        <f>[1]ANDI.JK!G17</f>
        <v>17784400</v>
      </c>
      <c r="F13" s="22">
        <v>9350000000</v>
      </c>
    </row>
    <row r="14" spans="1:6" x14ac:dyDescent="0.25">
      <c r="A14" t="s">
        <v>81</v>
      </c>
      <c r="B14" s="14">
        <f>[1]ANDI.JK!A18</f>
        <v>43780</v>
      </c>
      <c r="C14">
        <f>[1]ANDI.JK!E18</f>
        <v>171</v>
      </c>
      <c r="D14" s="15">
        <v>6148.7402339999999</v>
      </c>
      <c r="E14" s="22">
        <f>[1]ANDI.JK!G18</f>
        <v>34590500</v>
      </c>
      <c r="F14" s="22">
        <v>9350000000</v>
      </c>
    </row>
    <row r="15" spans="1:6" x14ac:dyDescent="0.25">
      <c r="A15" t="s">
        <v>82</v>
      </c>
      <c r="B15" s="14">
        <f>[1]ANDI.JK!A19</f>
        <v>43781</v>
      </c>
      <c r="C15">
        <f>[1]ANDI.JK!E19</f>
        <v>226</v>
      </c>
      <c r="D15" s="15">
        <v>6180.9921880000002</v>
      </c>
      <c r="E15" s="22">
        <f>[1]ANDI.JK!G19</f>
        <v>68375800</v>
      </c>
      <c r="F15" s="22">
        <v>9350000000</v>
      </c>
    </row>
    <row r="16" spans="1:6" x14ac:dyDescent="0.25">
      <c r="A16" t="s">
        <v>83</v>
      </c>
      <c r="B16" s="14">
        <f>[1]ANDI.JK!A35</f>
        <v>43803</v>
      </c>
      <c r="C16">
        <f>[1]ANDI.JK!E35</f>
        <v>50</v>
      </c>
      <c r="D16" s="15">
        <v>6112.8789059999999</v>
      </c>
      <c r="E16" s="22">
        <f>[1]ANDI.JK!G35</f>
        <v>116212500</v>
      </c>
      <c r="F16" s="22">
        <v>9350000000</v>
      </c>
    </row>
    <row r="17" spans="1:6" x14ac:dyDescent="0.25">
      <c r="A17" t="s">
        <v>84</v>
      </c>
      <c r="B17" s="14">
        <f>[1]ANDI.JK!A36</f>
        <v>43804</v>
      </c>
      <c r="C17">
        <f>[1]ANDI.JK!E36</f>
        <v>50</v>
      </c>
      <c r="D17" s="15">
        <v>6152.1171880000002</v>
      </c>
      <c r="E17" s="22">
        <f>[1]ANDI.JK!G36</f>
        <v>1985300</v>
      </c>
      <c r="F17" s="22">
        <v>9350000000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"/>
  <sheetViews>
    <sheetView workbookViewId="0">
      <selection activeCell="D3" sqref="D3"/>
    </sheetView>
  </sheetViews>
  <sheetFormatPr defaultRowHeight="15" x14ac:dyDescent="0.25"/>
  <cols>
    <col min="2" max="2" width="10.7109375" style="14" bestFit="1" customWidth="1"/>
    <col min="5" max="5" width="15.28515625" style="22" bestFit="1" customWidth="1"/>
    <col min="6" max="6" width="21.42578125" customWidth="1"/>
  </cols>
  <sheetData>
    <row r="1" spans="1:6" x14ac:dyDescent="0.25">
      <c r="A1" t="s">
        <v>15</v>
      </c>
    </row>
    <row r="3" spans="1:6" s="2" customFormat="1" x14ac:dyDescent="0.25">
      <c r="A3" s="2" t="s">
        <v>70</v>
      </c>
      <c r="B3" s="28" t="str">
        <f>[2]TBIG.JK!A1</f>
        <v>Date</v>
      </c>
      <c r="C3" s="2" t="str">
        <f>[2]TBIG.JK!E1</f>
        <v>Close</v>
      </c>
      <c r="D3" s="2" t="s">
        <v>86</v>
      </c>
      <c r="E3" s="23" t="str">
        <f>[2]TBIG.JK!G1</f>
        <v>Volume</v>
      </c>
      <c r="F3" s="2" t="s">
        <v>66</v>
      </c>
    </row>
    <row r="4" spans="1:6" x14ac:dyDescent="0.25">
      <c r="A4" t="s">
        <v>73</v>
      </c>
      <c r="B4" s="14">
        <f>[2]TBIG.JK!A5</f>
        <v>43775</v>
      </c>
      <c r="C4">
        <f>[2]TBIG.JK!E5</f>
        <v>1155</v>
      </c>
      <c r="D4" s="15">
        <v>6217.544922</v>
      </c>
      <c r="E4" s="22">
        <f>[2]TBIG.JK!G5</f>
        <v>28634000</v>
      </c>
      <c r="F4" s="22">
        <v>4531399889</v>
      </c>
    </row>
    <row r="5" spans="1:6" x14ac:dyDescent="0.25">
      <c r="A5" t="s">
        <v>74</v>
      </c>
      <c r="B5" s="14">
        <f>[2]TBIG.JK!A6</f>
        <v>43776</v>
      </c>
      <c r="C5">
        <f>[2]TBIG.JK!E6</f>
        <v>1180</v>
      </c>
      <c r="D5" s="15">
        <v>6165.6240230000003</v>
      </c>
      <c r="E5" s="22">
        <f>[2]TBIG.JK!G6</f>
        <v>31794000</v>
      </c>
      <c r="F5" s="22">
        <v>4531399889</v>
      </c>
    </row>
    <row r="6" spans="1:6" x14ac:dyDescent="0.25">
      <c r="A6" t="s">
        <v>75</v>
      </c>
      <c r="B6" s="14">
        <f>[2]TBIG.JK!A7</f>
        <v>43777</v>
      </c>
      <c r="C6">
        <f>[2]TBIG.JK!E7</f>
        <v>1140</v>
      </c>
      <c r="D6" s="15">
        <v>6177.9858400000003</v>
      </c>
      <c r="E6" s="22">
        <f>[2]TBIG.JK!G7</f>
        <v>55567500</v>
      </c>
      <c r="F6" s="22">
        <v>4531399889</v>
      </c>
    </row>
    <row r="7" spans="1:6" x14ac:dyDescent="0.25">
      <c r="A7" t="s">
        <v>76</v>
      </c>
      <c r="B7" s="14">
        <f>[2]TBIG.JK!A8</f>
        <v>43780</v>
      </c>
      <c r="C7">
        <f>[2]TBIG.JK!E8</f>
        <v>1100</v>
      </c>
      <c r="D7" s="15">
        <v>6148.7402339999999</v>
      </c>
      <c r="E7" s="22">
        <f>[2]TBIG.JK!G8</f>
        <v>31996500</v>
      </c>
      <c r="F7" s="22">
        <v>4531399889</v>
      </c>
    </row>
    <row r="8" spans="1:6" x14ac:dyDescent="0.25">
      <c r="A8" t="s">
        <v>77</v>
      </c>
      <c r="B8" s="14">
        <f>[2]TBIG.JK!A9</f>
        <v>43781</v>
      </c>
      <c r="C8">
        <f>[2]TBIG.JK!E9</f>
        <v>1110</v>
      </c>
      <c r="D8" s="15">
        <v>6180.9921880000002</v>
      </c>
      <c r="E8" s="22">
        <f>[2]TBIG.JK!G9</f>
        <v>55253500</v>
      </c>
      <c r="F8" s="22">
        <v>4531399889</v>
      </c>
    </row>
    <row r="9" spans="1:6" x14ac:dyDescent="0.25">
      <c r="A9" t="s">
        <v>72</v>
      </c>
      <c r="B9" s="14">
        <f>[2]TBIG.JK!A10</f>
        <v>43782</v>
      </c>
      <c r="C9">
        <f>[2]TBIG.JK!E10</f>
        <v>1095</v>
      </c>
      <c r="D9" s="15">
        <v>6142.5009769999997</v>
      </c>
      <c r="E9" s="22">
        <f>[2]TBIG.JK!G10</f>
        <v>167302500</v>
      </c>
      <c r="F9" s="22">
        <v>4531399889</v>
      </c>
    </row>
    <row r="10" spans="1:6" x14ac:dyDescent="0.25">
      <c r="A10" s="21" t="s">
        <v>71</v>
      </c>
      <c r="B10" s="25">
        <f>[2]TBIG.JK!A11</f>
        <v>43783</v>
      </c>
      <c r="C10" s="21">
        <f>[2]TBIG.JK!E11</f>
        <v>1140</v>
      </c>
      <c r="D10" s="37">
        <v>6098.9501950000003</v>
      </c>
      <c r="E10" s="26">
        <f>[2]TBIG.JK!G11</f>
        <v>41861600</v>
      </c>
      <c r="F10" s="22">
        <v>22656999445</v>
      </c>
    </row>
    <row r="11" spans="1:6" x14ac:dyDescent="0.25">
      <c r="A11" t="s">
        <v>78</v>
      </c>
      <c r="B11" s="14">
        <f>[2]TBIG.JK!A12</f>
        <v>43784</v>
      </c>
      <c r="C11">
        <f>[2]TBIG.JK!E12</f>
        <v>1135</v>
      </c>
      <c r="D11" s="15">
        <v>6128.3452150000003</v>
      </c>
      <c r="E11" s="22">
        <f>[2]TBIG.JK!G12</f>
        <v>44139300</v>
      </c>
      <c r="F11" s="22">
        <v>22656999445</v>
      </c>
    </row>
    <row r="12" spans="1:6" x14ac:dyDescent="0.25">
      <c r="A12" t="s">
        <v>79</v>
      </c>
      <c r="B12" s="14">
        <f>[2]TBIG.JK!A13</f>
        <v>43787</v>
      </c>
      <c r="C12">
        <f>[2]TBIG.JK!E13</f>
        <v>1095</v>
      </c>
      <c r="D12" s="15">
        <v>6122.625</v>
      </c>
      <c r="E12" s="22">
        <f>[2]TBIG.JK!G13</f>
        <v>43650100</v>
      </c>
      <c r="F12" s="22">
        <v>22656999445</v>
      </c>
    </row>
    <row r="13" spans="1:6" x14ac:dyDescent="0.25">
      <c r="A13" t="s">
        <v>80</v>
      </c>
      <c r="B13" s="14">
        <f>[2]TBIG.JK!A14</f>
        <v>43788</v>
      </c>
      <c r="C13">
        <f>[2]TBIG.JK!E14</f>
        <v>1085</v>
      </c>
      <c r="D13" s="15">
        <v>6152.0898440000001</v>
      </c>
      <c r="E13" s="22">
        <f>[2]TBIG.JK!G14</f>
        <v>43745300</v>
      </c>
      <c r="F13" s="22">
        <v>22656999445</v>
      </c>
    </row>
    <row r="14" spans="1:6" x14ac:dyDescent="0.25">
      <c r="A14" t="s">
        <v>81</v>
      </c>
      <c r="B14" s="14">
        <f>[2]TBIG.JK!A15</f>
        <v>43789</v>
      </c>
      <c r="C14">
        <f>[2]TBIG.JK!E15</f>
        <v>1050</v>
      </c>
      <c r="D14" s="15">
        <v>6155.1088870000003</v>
      </c>
      <c r="E14" s="22">
        <f>[2]TBIG.JK!G15</f>
        <v>30034600</v>
      </c>
      <c r="F14" s="22">
        <v>22656999445</v>
      </c>
    </row>
    <row r="15" spans="1:6" x14ac:dyDescent="0.25">
      <c r="A15" t="s">
        <v>82</v>
      </c>
      <c r="B15" s="14">
        <f>[2]TBIG.JK!A16</f>
        <v>43790</v>
      </c>
      <c r="C15">
        <f>[2]TBIG.JK!E16</f>
        <v>1050</v>
      </c>
      <c r="D15" s="15">
        <v>6117.3637699999999</v>
      </c>
      <c r="E15" s="22">
        <f>[2]TBIG.JK!G16</f>
        <v>41120500</v>
      </c>
      <c r="F15" s="22">
        <v>22656999445</v>
      </c>
    </row>
    <row r="16" spans="1:6" x14ac:dyDescent="0.25">
      <c r="A16" t="s">
        <v>83</v>
      </c>
      <c r="B16" s="14">
        <f>[2]TBIG.JK!A32</f>
        <v>43812</v>
      </c>
      <c r="C16">
        <f>[2]TBIG.JK!E32</f>
        <v>1145</v>
      </c>
      <c r="D16" s="15">
        <v>6197.3178710000002</v>
      </c>
      <c r="E16" s="22">
        <f>[2]TBIG.JK!G32</f>
        <v>74122200</v>
      </c>
      <c r="F16" s="22">
        <v>22656999445</v>
      </c>
    </row>
    <row r="17" spans="1:6" x14ac:dyDescent="0.25">
      <c r="A17" t="s">
        <v>84</v>
      </c>
      <c r="B17" s="14">
        <f>[2]TBIG.JK!A33</f>
        <v>43815</v>
      </c>
      <c r="C17">
        <f>[2]TBIG.JK!E33</f>
        <v>1115</v>
      </c>
      <c r="D17" s="15">
        <v>6211.591797</v>
      </c>
      <c r="E17" s="22">
        <f>[2]TBIG.JK!G33</f>
        <v>58985200</v>
      </c>
      <c r="F17" s="22">
        <v>22656999445</v>
      </c>
    </row>
    <row r="18" spans="1:6" x14ac:dyDescent="0.25">
      <c r="F18" s="2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0.7109375" style="14" bestFit="1" customWidth="1"/>
    <col min="5" max="5" width="9.5703125" style="22" bestFit="1" customWidth="1"/>
    <col min="6" max="6" width="20.5703125" customWidth="1"/>
  </cols>
  <sheetData>
    <row r="1" spans="1:6" x14ac:dyDescent="0.25">
      <c r="A1" t="s">
        <v>16</v>
      </c>
    </row>
    <row r="3" spans="1:6" s="2" customFormat="1" x14ac:dyDescent="0.25">
      <c r="A3" s="2" t="s">
        <v>70</v>
      </c>
      <c r="B3" s="28" t="str">
        <f>'[3]BLTZ.JK (1)'!A1</f>
        <v>Date</v>
      </c>
      <c r="C3" s="2" t="str">
        <f>'[3]BLTZ.JK (1)'!E1</f>
        <v>Close</v>
      </c>
      <c r="D3" s="2" t="s">
        <v>86</v>
      </c>
      <c r="E3" s="23" t="str">
        <f>'[3]BLTZ.JK (1)'!G1</f>
        <v>Volume</v>
      </c>
      <c r="F3" s="2" t="s">
        <v>66</v>
      </c>
    </row>
    <row r="4" spans="1:6" x14ac:dyDescent="0.25">
      <c r="A4" t="s">
        <v>73</v>
      </c>
      <c r="B4" s="14">
        <f>'[3]BLTZ.JK (1)'!A4</f>
        <v>43257</v>
      </c>
      <c r="C4">
        <f>'[3]BLTZ.JK (1)'!E4</f>
        <v>4100</v>
      </c>
      <c r="D4" s="15">
        <v>6069.7128910000001</v>
      </c>
      <c r="E4" s="22">
        <f>'[3]BLTZ.JK (1)'!G4</f>
        <v>0</v>
      </c>
      <c r="F4" s="22">
        <v>436968571</v>
      </c>
    </row>
    <row r="5" spans="1:6" x14ac:dyDescent="0.25">
      <c r="A5" t="s">
        <v>74</v>
      </c>
      <c r="B5" s="14">
        <f>'[3]BLTZ.JK (1)'!A5</f>
        <v>43258</v>
      </c>
      <c r="C5">
        <f>'[3]BLTZ.JK (1)'!E5</f>
        <v>4100</v>
      </c>
      <c r="D5" s="15">
        <v>6106.6982420000004</v>
      </c>
      <c r="E5" s="22">
        <f>'[3]BLTZ.JK (1)'!G5</f>
        <v>0</v>
      </c>
      <c r="F5" s="22">
        <v>436968571</v>
      </c>
    </row>
    <row r="6" spans="1:6" x14ac:dyDescent="0.25">
      <c r="A6" t="s">
        <v>75</v>
      </c>
      <c r="B6" s="14">
        <f>'[3]BLTZ.JK (1)'!A6</f>
        <v>43259</v>
      </c>
      <c r="C6">
        <f>'[3]BLTZ.JK (1)'!E6</f>
        <v>4100</v>
      </c>
      <c r="D6" s="15">
        <v>5993.626953</v>
      </c>
      <c r="E6" s="22">
        <f>'[3]BLTZ.JK (1)'!G6</f>
        <v>0</v>
      </c>
      <c r="F6" s="22">
        <v>436968571</v>
      </c>
    </row>
    <row r="7" spans="1:6" x14ac:dyDescent="0.25">
      <c r="A7" t="s">
        <v>76</v>
      </c>
      <c r="B7" s="14">
        <f>'[3]BLTZ.JK (1)'!A14</f>
        <v>43271</v>
      </c>
      <c r="C7">
        <f>'[3]BLTZ.JK (1)'!E14</f>
        <v>4100</v>
      </c>
      <c r="D7" s="15">
        <v>5884.0390630000002</v>
      </c>
      <c r="E7" s="22">
        <f>'[3]BLTZ.JK (1)'!G14</f>
        <v>0</v>
      </c>
      <c r="F7" s="22">
        <v>436968571</v>
      </c>
    </row>
    <row r="8" spans="1:6" x14ac:dyDescent="0.25">
      <c r="A8" t="s">
        <v>77</v>
      </c>
      <c r="B8" s="14">
        <f>'[3]BLTZ.JK (1)'!A15</f>
        <v>43272</v>
      </c>
      <c r="C8">
        <f>'[3]BLTZ.JK (1)'!E15</f>
        <v>4100</v>
      </c>
      <c r="D8" s="15">
        <v>5822.3330079999996</v>
      </c>
      <c r="E8" s="22">
        <f>'[3]BLTZ.JK (1)'!G15</f>
        <v>0</v>
      </c>
      <c r="F8" s="22">
        <v>436968571</v>
      </c>
    </row>
    <row r="9" spans="1:6" x14ac:dyDescent="0.25">
      <c r="A9" t="s">
        <v>72</v>
      </c>
      <c r="B9" s="14">
        <f>'[3]BLTZ.JK (1)'!A16</f>
        <v>43273</v>
      </c>
      <c r="C9">
        <f>'[3]BLTZ.JK (1)'!E16</f>
        <v>4300</v>
      </c>
      <c r="D9" s="15">
        <v>5821.8120120000003</v>
      </c>
      <c r="E9" s="22">
        <f>'[3]BLTZ.JK (1)'!G16</f>
        <v>2200</v>
      </c>
      <c r="F9" s="22">
        <v>436968571</v>
      </c>
    </row>
    <row r="10" spans="1:6" x14ac:dyDescent="0.25">
      <c r="A10" t="s">
        <v>71</v>
      </c>
      <c r="B10" s="25">
        <f>'[3]BLTZ.JK (1)'!A17</f>
        <v>43276</v>
      </c>
      <c r="C10" s="21">
        <f>'[3]BLTZ.JK (1)'!E17</f>
        <v>4300</v>
      </c>
      <c r="D10" s="37">
        <v>5859.0830079999996</v>
      </c>
      <c r="E10" s="26">
        <f>'[3]BLTZ.JK (1)'!G17</f>
        <v>0</v>
      </c>
      <c r="F10" s="26">
        <v>873937142</v>
      </c>
    </row>
    <row r="11" spans="1:6" x14ac:dyDescent="0.25">
      <c r="A11" t="s">
        <v>78</v>
      </c>
      <c r="B11" s="14">
        <f>'[3]BLTZ.JK (1)'!A18</f>
        <v>43277</v>
      </c>
      <c r="C11">
        <f>'[3]BLTZ.JK (1)'!E18</f>
        <v>4460</v>
      </c>
      <c r="D11" s="15">
        <v>5825.6489259999998</v>
      </c>
      <c r="E11" s="22">
        <f>'[3]BLTZ.JK (1)'!G18</f>
        <v>2300</v>
      </c>
      <c r="F11" s="22">
        <v>873937142</v>
      </c>
    </row>
    <row r="12" spans="1:6" x14ac:dyDescent="0.25">
      <c r="A12" t="s">
        <v>79</v>
      </c>
      <c r="B12" s="14">
        <f>'[3]BLTZ.JK (1)'!A19</f>
        <v>43278</v>
      </c>
      <c r="C12">
        <f>'[3]BLTZ.JK (1)'!E19</f>
        <v>4460</v>
      </c>
      <c r="D12" s="15">
        <v>5787.5517579999996</v>
      </c>
      <c r="E12" s="22">
        <f>'[3]BLTZ.JK (1)'!G19</f>
        <v>0</v>
      </c>
      <c r="F12" s="22">
        <v>873937142</v>
      </c>
    </row>
    <row r="13" spans="1:6" x14ac:dyDescent="0.25">
      <c r="A13" t="s">
        <v>80</v>
      </c>
      <c r="B13" s="14">
        <f>'[3]BLTZ.JK (1)'!A20</f>
        <v>43279</v>
      </c>
      <c r="C13">
        <f>'[3]BLTZ.JK (1)'!E20</f>
        <v>4470</v>
      </c>
      <c r="D13" s="15">
        <v>5667.3188479999999</v>
      </c>
      <c r="E13" s="22">
        <f>'[3]BLTZ.JK (1)'!G20</f>
        <v>1500</v>
      </c>
      <c r="F13" s="22">
        <v>873937142</v>
      </c>
    </row>
    <row r="14" spans="1:6" x14ac:dyDescent="0.25">
      <c r="A14" t="s">
        <v>81</v>
      </c>
      <c r="B14" s="14">
        <f>'[3]BLTZ.JK (1)'!A21</f>
        <v>43280</v>
      </c>
      <c r="C14">
        <f>'[3]BLTZ.JK (1)'!E21</f>
        <v>4480</v>
      </c>
      <c r="D14" s="15">
        <v>5799.2368159999996</v>
      </c>
      <c r="E14" s="22">
        <f>'[3]BLTZ.JK (1)'!G21</f>
        <v>600</v>
      </c>
      <c r="F14" s="22">
        <v>873937142</v>
      </c>
    </row>
    <row r="15" spans="1:6" x14ac:dyDescent="0.25">
      <c r="A15" t="s">
        <v>82</v>
      </c>
      <c r="B15" s="14">
        <f>'[3]BLTZ.JK (1)'!A22</f>
        <v>43283</v>
      </c>
      <c r="C15">
        <f>'[3]BLTZ.JK (1)'!E22</f>
        <v>4480</v>
      </c>
      <c r="D15" s="15">
        <v>5746.7700199999999</v>
      </c>
      <c r="E15" s="22">
        <f>'[3]BLTZ.JK (1)'!G22</f>
        <v>0</v>
      </c>
      <c r="F15" s="22">
        <v>873937142</v>
      </c>
    </row>
    <row r="16" spans="1:6" x14ac:dyDescent="0.25">
      <c r="A16" t="s">
        <v>83</v>
      </c>
      <c r="B16" s="14">
        <f>'[3]BLTZ.JK (1)'!A38</f>
        <v>43305</v>
      </c>
      <c r="C16">
        <f>'[3]BLTZ.JK (1)'!E38</f>
        <v>4250</v>
      </c>
      <c r="D16" s="15">
        <v>5931.841797</v>
      </c>
      <c r="E16" s="22">
        <f>'[3]BLTZ.JK (1)'!G38</f>
        <v>200</v>
      </c>
      <c r="F16" s="22">
        <v>873937142</v>
      </c>
    </row>
    <row r="17" spans="1:6" x14ac:dyDescent="0.25">
      <c r="A17" t="s">
        <v>84</v>
      </c>
      <c r="B17" s="14">
        <f>'[3]BLTZ.JK (1)'!A39</f>
        <v>43306</v>
      </c>
      <c r="C17">
        <f>'[3]BLTZ.JK (1)'!E39</f>
        <v>4250</v>
      </c>
      <c r="D17" s="15">
        <v>5933.8891599999997</v>
      </c>
      <c r="E17" s="22">
        <f>'[3]BLTZ.JK (1)'!G39</f>
        <v>300</v>
      </c>
      <c r="F17" s="22">
        <v>873937142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7"/>
  <sheetViews>
    <sheetView workbookViewId="0">
      <selection activeCell="G18" sqref="G18"/>
    </sheetView>
  </sheetViews>
  <sheetFormatPr defaultRowHeight="15" x14ac:dyDescent="0.25"/>
  <cols>
    <col min="2" max="2" width="10.7109375" style="14" bestFit="1" customWidth="1"/>
    <col min="5" max="5" width="14.28515625" style="22" bestFit="1" customWidth="1"/>
    <col min="6" max="6" width="20.85546875" customWidth="1"/>
  </cols>
  <sheetData>
    <row r="1" spans="1:6" x14ac:dyDescent="0.25">
      <c r="A1" s="14" t="s">
        <v>17</v>
      </c>
    </row>
    <row r="3" spans="1:6" s="2" customFormat="1" x14ac:dyDescent="0.25">
      <c r="A3" s="2" t="s">
        <v>70</v>
      </c>
      <c r="B3" s="28" t="str">
        <f>[4]TOWR.JK!A1</f>
        <v>Date</v>
      </c>
      <c r="C3" s="2" t="str">
        <f>[4]TOWR.JK!E1</f>
        <v>Close</v>
      </c>
      <c r="D3" s="2" t="s">
        <v>86</v>
      </c>
      <c r="E3" s="23" t="str">
        <f>[4]TOWR.JK!G1</f>
        <v>Volume</v>
      </c>
      <c r="F3" s="2" t="s">
        <v>66</v>
      </c>
    </row>
    <row r="4" spans="1:6" x14ac:dyDescent="0.25">
      <c r="A4" t="s">
        <v>73</v>
      </c>
      <c r="B4" s="14">
        <f>[4]TOWR.JK!A15</f>
        <v>43271</v>
      </c>
      <c r="C4">
        <f>[4]TOWR.JK!E15</f>
        <v>598</v>
      </c>
      <c r="D4" s="15">
        <v>5884.0390630000002</v>
      </c>
      <c r="E4" s="22">
        <f>[4]TOWR.JK!G15</f>
        <v>5603000</v>
      </c>
      <c r="F4" s="22">
        <v>10202925000</v>
      </c>
    </row>
    <row r="5" spans="1:6" x14ac:dyDescent="0.25">
      <c r="A5" t="s">
        <v>74</v>
      </c>
      <c r="B5" s="14">
        <f>[4]TOWR.JK!A16</f>
        <v>43272</v>
      </c>
      <c r="C5">
        <f>[4]TOWR.JK!E16</f>
        <v>616</v>
      </c>
      <c r="D5" s="15">
        <v>5822.3330079999996</v>
      </c>
      <c r="E5" s="22">
        <f>[4]TOWR.JK!G16</f>
        <v>3027000</v>
      </c>
      <c r="F5" s="22">
        <v>10202925000</v>
      </c>
    </row>
    <row r="6" spans="1:6" x14ac:dyDescent="0.25">
      <c r="A6" t="s">
        <v>75</v>
      </c>
      <c r="B6" s="14">
        <f>[4]TOWR.JK!A17</f>
        <v>43273</v>
      </c>
      <c r="C6">
        <f>[4]TOWR.JK!E17</f>
        <v>620</v>
      </c>
      <c r="D6" s="15">
        <v>5821.8120120000003</v>
      </c>
      <c r="E6" s="22">
        <f>[4]TOWR.JK!G17</f>
        <v>3126500</v>
      </c>
      <c r="F6" s="22">
        <v>10202925000</v>
      </c>
    </row>
    <row r="7" spans="1:6" x14ac:dyDescent="0.25">
      <c r="A7" t="s">
        <v>76</v>
      </c>
      <c r="B7" s="14">
        <f>[4]TOWR.JK!A18</f>
        <v>43276</v>
      </c>
      <c r="C7">
        <f>[4]TOWR.JK!E18</f>
        <v>596</v>
      </c>
      <c r="D7" s="15">
        <v>5859.0830079999996</v>
      </c>
      <c r="E7" s="22">
        <f>[4]TOWR.JK!G18</f>
        <v>6539500</v>
      </c>
      <c r="F7" s="22">
        <v>10202925000</v>
      </c>
    </row>
    <row r="8" spans="1:6" x14ac:dyDescent="0.25">
      <c r="A8" t="s">
        <v>77</v>
      </c>
      <c r="B8" s="14">
        <f>[4]TOWR.JK!A19</f>
        <v>43277</v>
      </c>
      <c r="C8">
        <f>[4]TOWR.JK!E19</f>
        <v>620</v>
      </c>
      <c r="D8" s="15">
        <v>5825.6489259999998</v>
      </c>
      <c r="E8" s="22">
        <f>[4]TOWR.JK!G19</f>
        <v>1538000</v>
      </c>
      <c r="F8" s="22">
        <v>10202925000</v>
      </c>
    </row>
    <row r="9" spans="1:6" x14ac:dyDescent="0.25">
      <c r="A9" t="s">
        <v>72</v>
      </c>
      <c r="B9" s="14">
        <f>[4]TOWR.JK!A20</f>
        <v>43278</v>
      </c>
      <c r="C9">
        <f>[4]TOWR.JK!E20</f>
        <v>608</v>
      </c>
      <c r="D9" s="15">
        <v>5787.5517579999996</v>
      </c>
      <c r="E9" s="22">
        <f>[4]TOWR.JK!G20</f>
        <v>8930000</v>
      </c>
      <c r="F9" s="22">
        <v>10202925000</v>
      </c>
    </row>
    <row r="10" spans="1:6" x14ac:dyDescent="0.25">
      <c r="A10" s="21" t="s">
        <v>71</v>
      </c>
      <c r="B10" s="25">
        <f>[4]TOWR.JK!A21</f>
        <v>43279</v>
      </c>
      <c r="C10" s="21">
        <f>[4]TOWR.JK!E21</f>
        <v>610</v>
      </c>
      <c r="D10" s="37">
        <v>5667.3188479999999</v>
      </c>
      <c r="E10" s="26">
        <f>[4]TOWR.JK!G21</f>
        <v>926000</v>
      </c>
      <c r="F10" s="26">
        <v>51014625000</v>
      </c>
    </row>
    <row r="11" spans="1:6" x14ac:dyDescent="0.25">
      <c r="A11" t="s">
        <v>78</v>
      </c>
      <c r="B11" s="14">
        <f>[4]TOWR.JK!A22</f>
        <v>43280</v>
      </c>
      <c r="C11">
        <f>[4]TOWR.JK!E22</f>
        <v>620</v>
      </c>
      <c r="D11" s="15">
        <v>5799.2368159999996</v>
      </c>
      <c r="E11" s="22">
        <f>[4]TOWR.JK!G22</f>
        <v>2378200</v>
      </c>
      <c r="F11" s="22">
        <v>51014625000</v>
      </c>
    </row>
    <row r="12" spans="1:6" x14ac:dyDescent="0.25">
      <c r="A12" t="s">
        <v>79</v>
      </c>
      <c r="B12" s="14">
        <f>[4]TOWR.JK!A23</f>
        <v>43283</v>
      </c>
      <c r="C12">
        <f>[4]TOWR.JK!E23</f>
        <v>605</v>
      </c>
      <c r="D12" s="15">
        <v>5746.7700199999999</v>
      </c>
      <c r="E12" s="22">
        <f>[4]TOWR.JK!G23</f>
        <v>426400</v>
      </c>
      <c r="F12" s="22">
        <v>51014625000</v>
      </c>
    </row>
    <row r="13" spans="1:6" x14ac:dyDescent="0.25">
      <c r="A13" t="s">
        <v>80</v>
      </c>
      <c r="B13" s="14">
        <f>[4]TOWR.JK!A24</f>
        <v>43284</v>
      </c>
      <c r="C13">
        <f>[4]TOWR.JK!E24</f>
        <v>570</v>
      </c>
      <c r="D13" s="15">
        <v>5633.9370120000003</v>
      </c>
      <c r="E13" s="22">
        <f>[4]TOWR.JK!G24</f>
        <v>3165100</v>
      </c>
      <c r="F13" s="22">
        <v>51014625000</v>
      </c>
    </row>
    <row r="14" spans="1:6" x14ac:dyDescent="0.25">
      <c r="A14" t="s">
        <v>81</v>
      </c>
      <c r="B14" s="14">
        <f>[4]TOWR.JK!A25</f>
        <v>43285</v>
      </c>
      <c r="C14">
        <f>[4]TOWR.JK!E25</f>
        <v>600</v>
      </c>
      <c r="D14" s="15">
        <v>5733.6391599999997</v>
      </c>
      <c r="E14" s="22">
        <f>[4]TOWR.JK!G25</f>
        <v>642700</v>
      </c>
      <c r="F14" s="22">
        <v>51014625000</v>
      </c>
    </row>
    <row r="15" spans="1:6" x14ac:dyDescent="0.25">
      <c r="A15" t="s">
        <v>82</v>
      </c>
      <c r="B15" s="14">
        <f>[4]TOWR.JK!A26</f>
        <v>43286</v>
      </c>
      <c r="C15">
        <f>[4]TOWR.JK!E26</f>
        <v>590</v>
      </c>
      <c r="D15" s="15">
        <v>5739.3320309999999</v>
      </c>
      <c r="E15" s="22">
        <f>[4]TOWR.JK!G26</f>
        <v>2446300</v>
      </c>
      <c r="F15" s="22">
        <v>51014625000</v>
      </c>
    </row>
    <row r="16" spans="1:6" x14ac:dyDescent="0.25">
      <c r="A16" t="s">
        <v>83</v>
      </c>
      <c r="B16" s="14">
        <f>[4]TOWR.JK!A42</f>
        <v>43308</v>
      </c>
      <c r="C16">
        <f>[4]TOWR.JK!E42</f>
        <v>540</v>
      </c>
      <c r="D16" s="15">
        <v>6025.9677730000003</v>
      </c>
      <c r="E16" s="22">
        <f>[4]TOWR.JK!G42</f>
        <v>12054700</v>
      </c>
      <c r="F16" s="22">
        <v>51014625000</v>
      </c>
    </row>
    <row r="17" spans="1:6" x14ac:dyDescent="0.25">
      <c r="A17" t="s">
        <v>84</v>
      </c>
      <c r="B17" s="14">
        <f>[4]TOWR.JK!A43</f>
        <v>43311</v>
      </c>
      <c r="C17">
        <f>[4]TOWR.JK!E43</f>
        <v>530</v>
      </c>
      <c r="D17" s="15">
        <v>6018.9638670000004</v>
      </c>
      <c r="E17" s="22">
        <f>[4]TOWR.JK!G43</f>
        <v>1326900</v>
      </c>
      <c r="F17" s="22">
        <v>51014625000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7"/>
  <sheetViews>
    <sheetView workbookViewId="0">
      <selection activeCell="G18" sqref="G18"/>
    </sheetView>
  </sheetViews>
  <sheetFormatPr defaultRowHeight="15" x14ac:dyDescent="0.25"/>
  <cols>
    <col min="2" max="2" width="10.7109375" style="14" bestFit="1" customWidth="1"/>
    <col min="4" max="4" width="7" bestFit="1" customWidth="1"/>
    <col min="5" max="5" width="10.5703125" style="22" bestFit="1" customWidth="1"/>
    <col min="6" max="6" width="21.42578125" bestFit="1" customWidth="1"/>
  </cols>
  <sheetData>
    <row r="1" spans="1:6" x14ac:dyDescent="0.25">
      <c r="A1" s="14" t="s">
        <v>18</v>
      </c>
    </row>
    <row r="3" spans="1:6" s="2" customFormat="1" x14ac:dyDescent="0.25">
      <c r="A3" s="2" t="s">
        <v>70</v>
      </c>
      <c r="B3" s="28" t="str">
        <f>[5]MINA.JK!A1</f>
        <v>Date</v>
      </c>
      <c r="C3" s="2" t="str">
        <f>[5]MINA.JK!E1</f>
        <v>Close</v>
      </c>
      <c r="D3" s="2" t="s">
        <v>86</v>
      </c>
      <c r="E3" s="23" t="str">
        <f>[5]MINA.JK!G1</f>
        <v>Volume</v>
      </c>
      <c r="F3" s="2" t="s">
        <v>66</v>
      </c>
    </row>
    <row r="4" spans="1:6" x14ac:dyDescent="0.25">
      <c r="A4" t="s">
        <v>73</v>
      </c>
      <c r="B4" s="38">
        <f>[5]MINA.JK!A7</f>
        <v>43277</v>
      </c>
      <c r="C4" s="27">
        <f>[5]MINA.JK!E7</f>
        <v>418</v>
      </c>
      <c r="D4" s="15">
        <v>5825.6489259999998</v>
      </c>
      <c r="E4" s="39">
        <f>[5]MINA.JK!G7</f>
        <v>0</v>
      </c>
      <c r="F4" s="22">
        <v>1312500000</v>
      </c>
    </row>
    <row r="5" spans="1:6" x14ac:dyDescent="0.25">
      <c r="A5" t="s">
        <v>74</v>
      </c>
      <c r="B5" s="38">
        <f>[5]MINA.JK!A8</f>
        <v>43278</v>
      </c>
      <c r="C5" s="27">
        <f>[5]MINA.JK!E8</f>
        <v>418</v>
      </c>
      <c r="D5" s="15">
        <v>5787.5517579999996</v>
      </c>
      <c r="E5" s="39">
        <f>[5]MINA.JK!G8</f>
        <v>2520500</v>
      </c>
      <c r="F5" s="22">
        <v>1312500000</v>
      </c>
    </row>
    <row r="6" spans="1:6" x14ac:dyDescent="0.25">
      <c r="A6" t="s">
        <v>75</v>
      </c>
      <c r="B6" s="38">
        <f>[5]MINA.JK!A9</f>
        <v>43279</v>
      </c>
      <c r="C6" s="27">
        <f>[5]MINA.JK!E9</f>
        <v>380</v>
      </c>
      <c r="D6" s="15">
        <v>5667.3188479999999</v>
      </c>
      <c r="E6" s="39">
        <f>[5]MINA.JK!G9</f>
        <v>29000</v>
      </c>
      <c r="F6" s="22">
        <v>1312500000</v>
      </c>
    </row>
    <row r="7" spans="1:6" x14ac:dyDescent="0.25">
      <c r="A7" t="s">
        <v>76</v>
      </c>
      <c r="B7" s="38">
        <f>[5]MINA.JK!A10</f>
        <v>43280</v>
      </c>
      <c r="C7" s="27">
        <f>[5]MINA.JK!E10</f>
        <v>418</v>
      </c>
      <c r="D7" s="15">
        <v>5799.2368159999996</v>
      </c>
      <c r="E7" s="39">
        <f>[5]MINA.JK!G10</f>
        <v>703500</v>
      </c>
      <c r="F7" s="22">
        <v>1312500000</v>
      </c>
    </row>
    <row r="8" spans="1:6" x14ac:dyDescent="0.25">
      <c r="A8" t="s">
        <v>77</v>
      </c>
      <c r="B8" s="38">
        <f>[5]MINA.JK!A11</f>
        <v>43283</v>
      </c>
      <c r="C8" s="27">
        <f>[5]MINA.JK!E11</f>
        <v>400</v>
      </c>
      <c r="D8" s="15">
        <v>5746.7700199999999</v>
      </c>
      <c r="E8" s="39">
        <f>[5]MINA.JK!G11</f>
        <v>3103500</v>
      </c>
      <c r="F8" s="22">
        <v>1312500000</v>
      </c>
    </row>
    <row r="9" spans="1:6" x14ac:dyDescent="0.25">
      <c r="A9" t="s">
        <v>72</v>
      </c>
      <c r="B9" s="38">
        <f>[5]MINA.JK!A12</f>
        <v>43284</v>
      </c>
      <c r="C9" s="27">
        <f>[5]MINA.JK!E12</f>
        <v>400</v>
      </c>
      <c r="D9" s="15">
        <v>5633.9370120000003</v>
      </c>
      <c r="E9" s="39">
        <f>[5]MINA.JK!G12</f>
        <v>0</v>
      </c>
      <c r="F9" s="22">
        <v>1312500000</v>
      </c>
    </row>
    <row r="10" spans="1:6" x14ac:dyDescent="0.25">
      <c r="A10" s="21" t="s">
        <v>71</v>
      </c>
      <c r="B10" s="25">
        <f>[5]MINA.JK!A13</f>
        <v>43285</v>
      </c>
      <c r="C10" s="21">
        <f>[5]MINA.JK!E13</f>
        <v>402</v>
      </c>
      <c r="D10" s="37">
        <v>5733.6391599999997</v>
      </c>
      <c r="E10" s="26">
        <f>[5]MINA.JK!G13</f>
        <v>627400</v>
      </c>
      <c r="F10" s="26">
        <v>6562500000</v>
      </c>
    </row>
    <row r="11" spans="1:6" x14ac:dyDescent="0.25">
      <c r="A11" t="s">
        <v>78</v>
      </c>
      <c r="B11" s="14">
        <f>[5]MINA.JK!A14</f>
        <v>43286</v>
      </c>
      <c r="C11">
        <f>[5]MINA.JK!E14</f>
        <v>420</v>
      </c>
      <c r="D11" s="15">
        <v>5739.3320309999999</v>
      </c>
      <c r="E11" s="22">
        <f>[5]MINA.JK!G14</f>
        <v>5200</v>
      </c>
      <c r="F11" s="22">
        <v>6562500000</v>
      </c>
    </row>
    <row r="12" spans="1:6" x14ac:dyDescent="0.25">
      <c r="A12" t="s">
        <v>79</v>
      </c>
      <c r="B12" s="14">
        <f>[5]MINA.JK!A15</f>
        <v>43287</v>
      </c>
      <c r="C12">
        <f>[5]MINA.JK!E15</f>
        <v>420</v>
      </c>
      <c r="D12" s="15">
        <v>5694.9121089999999</v>
      </c>
      <c r="E12" s="22">
        <f>[5]MINA.JK!G15</f>
        <v>1500</v>
      </c>
      <c r="F12" s="22">
        <v>6562500000</v>
      </c>
    </row>
    <row r="13" spans="1:6" x14ac:dyDescent="0.25">
      <c r="A13" t="s">
        <v>80</v>
      </c>
      <c r="B13" s="14">
        <f>[5]MINA.JK!A16</f>
        <v>43290</v>
      </c>
      <c r="C13">
        <f>[5]MINA.JK!E16</f>
        <v>500</v>
      </c>
      <c r="D13" s="15">
        <v>5807.375</v>
      </c>
      <c r="E13" s="22">
        <f>[5]MINA.JK!G16</f>
        <v>192700</v>
      </c>
      <c r="F13" s="22">
        <v>6562500000</v>
      </c>
    </row>
    <row r="14" spans="1:6" x14ac:dyDescent="0.25">
      <c r="A14" t="s">
        <v>81</v>
      </c>
      <c r="B14" s="14">
        <f>[5]MINA.JK!A17</f>
        <v>43291</v>
      </c>
      <c r="C14">
        <f>[5]MINA.JK!E17</f>
        <v>550</v>
      </c>
      <c r="D14" s="15">
        <v>5881.7597660000001</v>
      </c>
      <c r="E14" s="22">
        <f>[5]MINA.JK!G17</f>
        <v>2088400</v>
      </c>
      <c r="F14" s="22">
        <v>6562500000</v>
      </c>
    </row>
    <row r="15" spans="1:6" x14ac:dyDescent="0.25">
      <c r="A15" t="s">
        <v>82</v>
      </c>
      <c r="B15" s="14">
        <f>[5]MINA.JK!A18</f>
        <v>43292</v>
      </c>
      <c r="C15">
        <f>[5]MINA.JK!E18</f>
        <v>645</v>
      </c>
      <c r="D15" s="15">
        <v>5893.3588870000003</v>
      </c>
      <c r="E15" s="22">
        <f>[5]MINA.JK!G18</f>
        <v>144500</v>
      </c>
      <c r="F15" s="22">
        <v>6562500000</v>
      </c>
    </row>
    <row r="16" spans="1:6" x14ac:dyDescent="0.25">
      <c r="A16" t="s">
        <v>83</v>
      </c>
      <c r="B16" s="14">
        <f>[5]MINA.JK!A35</f>
        <v>43315</v>
      </c>
      <c r="C16">
        <f>[5]MINA.JK!E35</f>
        <v>486</v>
      </c>
      <c r="D16" s="22">
        <f>IHSG!B341</f>
        <v>6007.5380859999996</v>
      </c>
      <c r="E16" s="22">
        <f>[5]MINA.JK!G35</f>
        <v>19200</v>
      </c>
      <c r="F16" s="22">
        <v>6562500000</v>
      </c>
    </row>
    <row r="17" spans="1:6" x14ac:dyDescent="0.25">
      <c r="A17" t="s">
        <v>84</v>
      </c>
      <c r="B17" s="14">
        <f>[5]MINA.JK!A36</f>
        <v>43318</v>
      </c>
      <c r="C17">
        <f>[5]MINA.JK!E36</f>
        <v>505</v>
      </c>
      <c r="D17" s="22">
        <f>IHSG!B342</f>
        <v>6101.1308589999999</v>
      </c>
      <c r="E17" s="22">
        <f>[5]MINA.JK!G36</f>
        <v>898500</v>
      </c>
      <c r="F17" s="22">
        <v>6562500000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7"/>
  <sheetViews>
    <sheetView workbookViewId="0">
      <selection activeCell="G18" sqref="G18"/>
    </sheetView>
  </sheetViews>
  <sheetFormatPr defaultRowHeight="15" x14ac:dyDescent="0.25"/>
  <cols>
    <col min="2" max="2" width="10.7109375" style="14" bestFit="1" customWidth="1"/>
    <col min="5" max="5" width="15.28515625" style="22" bestFit="1" customWidth="1"/>
    <col min="6" max="6" width="21.28515625" customWidth="1"/>
  </cols>
  <sheetData>
    <row r="1" spans="1:6" x14ac:dyDescent="0.25">
      <c r="A1" t="s">
        <v>19</v>
      </c>
    </row>
    <row r="3" spans="1:6" s="2" customFormat="1" x14ac:dyDescent="0.25">
      <c r="A3" s="2" t="s">
        <v>70</v>
      </c>
      <c r="B3" s="28" t="str">
        <f>[6]TOPS.JK!A1</f>
        <v>Date</v>
      </c>
      <c r="C3" s="2" t="str">
        <f>[6]TOPS.JK!E1</f>
        <v>Close</v>
      </c>
      <c r="D3" s="2" t="s">
        <v>86</v>
      </c>
      <c r="E3" s="23" t="str">
        <f>[6]TOPS.JK!G1</f>
        <v>Volume</v>
      </c>
      <c r="F3" s="2" t="s">
        <v>66</v>
      </c>
    </row>
    <row r="4" spans="1:6" x14ac:dyDescent="0.25">
      <c r="A4" t="s">
        <v>73</v>
      </c>
      <c r="B4" s="14">
        <f>[6]TOPS.JK!A5</f>
        <v>43280</v>
      </c>
      <c r="C4">
        <f>[6]TOPS.JK!E5</f>
        <v>800</v>
      </c>
      <c r="D4" s="15">
        <v>5799.2368159999996</v>
      </c>
      <c r="E4" s="22">
        <f>[6]TOPS.JK!G5</f>
        <v>142980000</v>
      </c>
      <c r="F4" s="22">
        <v>6666000000</v>
      </c>
    </row>
    <row r="5" spans="1:6" x14ac:dyDescent="0.25">
      <c r="A5" t="s">
        <v>74</v>
      </c>
      <c r="B5" s="14">
        <f>[6]TOPS.JK!A6</f>
        <v>43283</v>
      </c>
      <c r="C5">
        <f>[6]TOPS.JK!E6</f>
        <v>802</v>
      </c>
      <c r="D5" s="15">
        <v>5746.7700199999999</v>
      </c>
      <c r="E5" s="22">
        <f>[6]TOPS.JK!G6</f>
        <v>116331000</v>
      </c>
      <c r="F5" s="22">
        <v>6666000000</v>
      </c>
    </row>
    <row r="6" spans="1:6" x14ac:dyDescent="0.25">
      <c r="A6" t="s">
        <v>75</v>
      </c>
      <c r="B6" s="14">
        <f>[6]TOPS.JK!A7</f>
        <v>43284</v>
      </c>
      <c r="C6">
        <f>[6]TOPS.JK!E7</f>
        <v>822</v>
      </c>
      <c r="D6" s="15">
        <v>5633.9370120000003</v>
      </c>
      <c r="E6" s="22">
        <f>[6]TOPS.JK!G7</f>
        <v>251911500</v>
      </c>
      <c r="F6" s="22">
        <v>6666000000</v>
      </c>
    </row>
    <row r="7" spans="1:6" x14ac:dyDescent="0.25">
      <c r="A7" t="s">
        <v>76</v>
      </c>
      <c r="B7" s="14">
        <f>[6]TOPS.JK!A8</f>
        <v>43285</v>
      </c>
      <c r="C7">
        <f>[6]TOPS.JK!E8</f>
        <v>856</v>
      </c>
      <c r="D7" s="15">
        <v>5733.6391599999997</v>
      </c>
      <c r="E7" s="22">
        <f>[6]TOPS.JK!G8</f>
        <v>90044000</v>
      </c>
      <c r="F7" s="22">
        <v>6666000000</v>
      </c>
    </row>
    <row r="8" spans="1:6" x14ac:dyDescent="0.25">
      <c r="A8" t="s">
        <v>77</v>
      </c>
      <c r="B8" s="14">
        <f>[6]TOPS.JK!A9</f>
        <v>43286</v>
      </c>
      <c r="C8">
        <f>[6]TOPS.JK!E9</f>
        <v>924</v>
      </c>
      <c r="D8" s="15">
        <v>5739.3320309999999</v>
      </c>
      <c r="E8" s="22">
        <f>[6]TOPS.JK!G9</f>
        <v>68505000</v>
      </c>
      <c r="F8" s="22">
        <v>6666000000</v>
      </c>
    </row>
    <row r="9" spans="1:6" x14ac:dyDescent="0.25">
      <c r="A9" t="s">
        <v>72</v>
      </c>
      <c r="B9" s="14">
        <f>[6]TOPS.JK!A10</f>
        <v>43287</v>
      </c>
      <c r="C9">
        <f>[6]TOPS.JK!E10</f>
        <v>948</v>
      </c>
      <c r="D9" s="15">
        <v>5694.9121089999999</v>
      </c>
      <c r="E9" s="22">
        <f>[6]TOPS.JK!G10</f>
        <v>54483500</v>
      </c>
      <c r="F9" s="22">
        <v>6666000000</v>
      </c>
    </row>
    <row r="10" spans="1:6" x14ac:dyDescent="0.25">
      <c r="A10" s="21" t="s">
        <v>71</v>
      </c>
      <c r="B10" s="25">
        <f>[6]TOPS.JK!A11</f>
        <v>43290</v>
      </c>
      <c r="C10" s="21">
        <f>[6]TOPS.JK!E11</f>
        <v>940</v>
      </c>
      <c r="D10" s="37">
        <v>5807.375</v>
      </c>
      <c r="E10" s="26">
        <f>[6]TOPS.JK!G11</f>
        <v>37534600</v>
      </c>
      <c r="F10" s="26">
        <v>33330000000</v>
      </c>
    </row>
    <row r="11" spans="1:6" x14ac:dyDescent="0.25">
      <c r="A11" t="s">
        <v>78</v>
      </c>
      <c r="B11" s="14">
        <f>[6]TOPS.JK!A12</f>
        <v>43291</v>
      </c>
      <c r="C11">
        <f>[6]TOPS.JK!E12</f>
        <v>990</v>
      </c>
      <c r="D11" s="15">
        <v>5881.7597660000001</v>
      </c>
      <c r="E11" s="22">
        <f>[6]TOPS.JK!G12</f>
        <v>52730300</v>
      </c>
      <c r="F11" s="22">
        <v>33330000000</v>
      </c>
    </row>
    <row r="12" spans="1:6" x14ac:dyDescent="0.25">
      <c r="A12" t="s">
        <v>79</v>
      </c>
      <c r="B12" s="14">
        <f>[6]TOPS.JK!A13</f>
        <v>43292</v>
      </c>
      <c r="C12">
        <f>[6]TOPS.JK!E13</f>
        <v>985</v>
      </c>
      <c r="D12" s="15">
        <v>5893.3588870000003</v>
      </c>
      <c r="E12" s="22">
        <f>[6]TOPS.JK!G13</f>
        <v>46487200</v>
      </c>
      <c r="F12" s="22">
        <v>33330000000</v>
      </c>
    </row>
    <row r="13" spans="1:6" x14ac:dyDescent="0.25">
      <c r="A13" t="s">
        <v>80</v>
      </c>
      <c r="B13" s="14">
        <f>[6]TOPS.JK!A14</f>
        <v>43293</v>
      </c>
      <c r="C13">
        <f>[6]TOPS.JK!E14</f>
        <v>985</v>
      </c>
      <c r="D13" s="15">
        <v>5907.8720700000003</v>
      </c>
      <c r="E13" s="22">
        <f>[6]TOPS.JK!G14</f>
        <v>64941200</v>
      </c>
      <c r="F13" s="22">
        <v>33330000000</v>
      </c>
    </row>
    <row r="14" spans="1:6" x14ac:dyDescent="0.25">
      <c r="A14" t="s">
        <v>81</v>
      </c>
      <c r="B14" s="14">
        <f>[6]TOPS.JK!A15</f>
        <v>43294</v>
      </c>
      <c r="C14">
        <f>[6]TOPS.JK!E15</f>
        <v>955</v>
      </c>
      <c r="D14" s="15">
        <v>5944.0742190000001</v>
      </c>
      <c r="E14" s="22">
        <f>[6]TOPS.JK!G15</f>
        <v>33028800</v>
      </c>
      <c r="F14" s="22">
        <v>33330000000</v>
      </c>
    </row>
    <row r="15" spans="1:6" x14ac:dyDescent="0.25">
      <c r="A15" t="s">
        <v>82</v>
      </c>
      <c r="B15" s="14">
        <f>[6]TOPS.JK!A16</f>
        <v>43297</v>
      </c>
      <c r="C15">
        <f>[6]TOPS.JK!E16</f>
        <v>865</v>
      </c>
      <c r="D15" s="15">
        <v>5905.158203</v>
      </c>
      <c r="E15" s="22">
        <f>[6]TOPS.JK!G16</f>
        <v>45632100</v>
      </c>
      <c r="F15" s="22">
        <v>33330000000</v>
      </c>
    </row>
    <row r="16" spans="1:6" x14ac:dyDescent="0.25">
      <c r="A16" t="s">
        <v>83</v>
      </c>
      <c r="B16" s="14">
        <f>[6]TOPS.JK!A33</f>
        <v>43320</v>
      </c>
      <c r="C16">
        <f>[6]TOPS.JK!E33</f>
        <v>845</v>
      </c>
      <c r="D16" s="15">
        <v>6094.8291019999997</v>
      </c>
      <c r="E16" s="22">
        <f>[6]TOPS.JK!G33</f>
        <v>52759300</v>
      </c>
      <c r="F16" s="22">
        <v>33330000000</v>
      </c>
    </row>
    <row r="17" spans="1:6" x14ac:dyDescent="0.25">
      <c r="A17" t="s">
        <v>84</v>
      </c>
      <c r="B17" s="14">
        <f>[6]TOPS.JK!A34</f>
        <v>43321</v>
      </c>
      <c r="C17">
        <f>[6]TOPS.JK!E34</f>
        <v>850</v>
      </c>
      <c r="D17" s="15">
        <v>6065.2558589999999</v>
      </c>
      <c r="E17" s="22">
        <f>[6]TOPS.JK!G34</f>
        <v>50212500</v>
      </c>
      <c r="F17" s="22">
        <v>33330000000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P109"/>
  <sheetViews>
    <sheetView tabSelected="1" workbookViewId="0">
      <selection sqref="A1:J2"/>
    </sheetView>
  </sheetViews>
  <sheetFormatPr defaultRowHeight="15" x14ac:dyDescent="0.25"/>
  <cols>
    <col min="1" max="1" width="4.42578125" customWidth="1"/>
    <col min="2" max="2" width="13.140625" style="47" bestFit="1" customWidth="1"/>
    <col min="3" max="3" width="13.140625" style="47" customWidth="1"/>
    <col min="4" max="4" width="22.42578125" style="47" bestFit="1" customWidth="1"/>
    <col min="5" max="5" width="11.140625" customWidth="1"/>
    <col min="6" max="6" width="12.7109375" customWidth="1"/>
    <col min="7" max="7" width="17.85546875" bestFit="1" customWidth="1"/>
    <col min="8" max="8" width="13.5703125" customWidth="1"/>
    <col min="9" max="9" width="13.7109375" customWidth="1"/>
    <col min="10" max="10" width="18.140625" bestFit="1" customWidth="1"/>
    <col min="12" max="12" width="14.5703125" bestFit="1" customWidth="1"/>
    <col min="14" max="14" width="12.7109375" bestFit="1" customWidth="1"/>
    <col min="15" max="15" width="13.7109375" customWidth="1"/>
    <col min="16" max="16" width="13" customWidth="1"/>
  </cols>
  <sheetData>
    <row r="1" spans="1:16" s="47" customFormat="1" x14ac:dyDescent="0.25">
      <c r="A1" s="78" t="s">
        <v>134</v>
      </c>
      <c r="B1" s="78" t="s">
        <v>2</v>
      </c>
      <c r="C1" s="78" t="s">
        <v>129</v>
      </c>
      <c r="D1" s="78" t="s">
        <v>43</v>
      </c>
      <c r="E1" s="73" t="s">
        <v>89</v>
      </c>
      <c r="F1" s="73"/>
      <c r="G1" s="78" t="s">
        <v>136</v>
      </c>
      <c r="H1" s="73" t="s">
        <v>90</v>
      </c>
      <c r="I1" s="73"/>
      <c r="J1" s="89" t="s">
        <v>136</v>
      </c>
    </row>
    <row r="2" spans="1:16" hidden="1" x14ac:dyDescent="0.25">
      <c r="A2" s="79"/>
      <c r="B2" s="79"/>
      <c r="C2" s="79"/>
      <c r="D2" s="79"/>
      <c r="E2" s="54" t="s">
        <v>126</v>
      </c>
      <c r="F2" s="54" t="s">
        <v>127</v>
      </c>
      <c r="G2" s="79"/>
      <c r="H2" s="54" t="s">
        <v>126</v>
      </c>
      <c r="I2" s="54" t="s">
        <v>127</v>
      </c>
      <c r="J2" s="89"/>
    </row>
    <row r="3" spans="1:16" x14ac:dyDescent="0.25">
      <c r="A3" s="57">
        <v>1</v>
      </c>
      <c r="B3" s="56" t="str">
        <f>'DATA MASTER'!AL5</f>
        <v xml:space="preserve">MARK </v>
      </c>
      <c r="C3" s="59" t="str">
        <f>IF(D3:D36&gt;50000000000000,"Blue Chip","Non Blue Chip" )</f>
        <v>Non Blue Chip</v>
      </c>
      <c r="D3" s="55">
        <f>'DATA MASTER'!AM5</f>
        <v>1892400154380</v>
      </c>
      <c r="E3" s="49">
        <f>'DATA MASTER'!AN6</f>
        <v>-3.4153395697063436E-3</v>
      </c>
      <c r="F3" s="49">
        <f>'DATA MASTER'!AS6</f>
        <v>2.8624112521209E-2</v>
      </c>
      <c r="G3" s="88" t="str">
        <f>IF(E3&gt;F3, "Penurunan Return ","Kenaikan Return")</f>
        <v>Kenaikan Return</v>
      </c>
      <c r="H3" s="49">
        <f>'DATA MASTER'!BB6</f>
        <v>1.1802630616101185E-3</v>
      </c>
      <c r="I3" s="49">
        <f>'DATA MASTER'!BH6</f>
        <v>1.6225149052309271E-3</v>
      </c>
      <c r="J3" s="88" t="str">
        <f>IF(H3&gt;I3,"Penurunan volume","Kenaikan volume")</f>
        <v>Kenaikan volume</v>
      </c>
    </row>
    <row r="4" spans="1:16" hidden="1" x14ac:dyDescent="0.25">
      <c r="A4" s="57">
        <v>2</v>
      </c>
      <c r="B4" s="56" t="str">
        <f>'DATA MASTER'!AL7</f>
        <v>ZINC</v>
      </c>
      <c r="C4" s="59" t="str">
        <f t="shared" ref="C4:C36" si="0">IF(D4:D37&gt;50000000000000,"Blue Chip","Non Blue Chip" )</f>
        <v>Non Blue Chip</v>
      </c>
      <c r="D4" s="55">
        <f>'DATA MASTER'!AM7</f>
        <v>13382500000000</v>
      </c>
      <c r="E4" s="49">
        <f>'DATA MASTER'!AN8</f>
        <v>1.5054894981616584E-2</v>
      </c>
      <c r="F4" s="49">
        <f>'DATA MASTER'!AS8</f>
        <v>5.3381965812581622E-3</v>
      </c>
      <c r="G4" s="88" t="str">
        <f t="shared" ref="G4:G38" si="1">IF(E4&gt;F4, "Penurunan Return ","Kenaikan Return")</f>
        <v xml:space="preserve">Penurunan Return </v>
      </c>
      <c r="H4" s="49">
        <f>'DATA MASTER'!BB8</f>
        <v>1.9812950495049504E-2</v>
      </c>
      <c r="I4" s="49">
        <f>'DATA MASTER'!BH8</f>
        <v>4.3522534653465342E-3</v>
      </c>
      <c r="J4" s="88" t="str">
        <f t="shared" ref="J4:J38" si="2">IF(H4&gt;I4,"Penurunan volume","Kenaikan volume")</f>
        <v>Penurunan volume</v>
      </c>
    </row>
    <row r="5" spans="1:16" hidden="1" x14ac:dyDescent="0.25">
      <c r="A5" s="57">
        <v>3</v>
      </c>
      <c r="B5" s="56" t="str">
        <f>'DATA MASTER'!AL9</f>
        <v>LPIN</v>
      </c>
      <c r="C5" s="59" t="str">
        <f t="shared" si="0"/>
        <v>Non Blue Chip</v>
      </c>
      <c r="D5" s="55">
        <f>'DATA MASTER'!AM9</f>
        <v>115600000000</v>
      </c>
      <c r="E5" s="49">
        <f>'DATA MASTER'!AN10</f>
        <v>-1.9495009637654492E-3</v>
      </c>
      <c r="F5" s="49">
        <f>'DATA MASTER'!AS10</f>
        <v>-1.3226223138548441E-2</v>
      </c>
      <c r="G5" s="88" t="str">
        <f t="shared" si="1"/>
        <v xml:space="preserve">Penurunan Return </v>
      </c>
      <c r="H5" s="49">
        <f>'DATA MASTER'!BB10</f>
        <v>2.1632000000000001E-3</v>
      </c>
      <c r="I5" s="49">
        <f>'DATA MASTER'!BH10</f>
        <v>2.1596638655462186E-4</v>
      </c>
      <c r="J5" s="88" t="str">
        <f t="shared" si="2"/>
        <v>Penurunan volume</v>
      </c>
    </row>
    <row r="6" spans="1:16" hidden="1" x14ac:dyDescent="0.25">
      <c r="A6" s="57">
        <v>4</v>
      </c>
      <c r="B6" s="56" t="str">
        <f>'DATA MASTER'!AL11</f>
        <v>TOBA</v>
      </c>
      <c r="C6" s="59" t="str">
        <f t="shared" si="0"/>
        <v>Non Blue Chip</v>
      </c>
      <c r="D6" s="55">
        <f>'DATA MASTER'!AM11</f>
        <v>3686883512000</v>
      </c>
      <c r="E6" s="49">
        <f>'DATA MASTER'!AN12</f>
        <v>-8.8190160070618084E-3</v>
      </c>
      <c r="F6" s="49">
        <f>'DATA MASTER'!AS12</f>
        <v>1.0276746651358739E-2</v>
      </c>
      <c r="G6" s="88" t="str">
        <f t="shared" si="1"/>
        <v>Kenaikan Return</v>
      </c>
      <c r="H6" s="49">
        <f>'DATA MASTER'!BB12</f>
        <v>1.9120582402604537E-5</v>
      </c>
      <c r="I6" s="49">
        <f>'DATA MASTER'!BH12</f>
        <v>8.6406775057805054E-6</v>
      </c>
      <c r="J6" s="88" t="str">
        <f t="shared" si="2"/>
        <v>Penurunan volume</v>
      </c>
    </row>
    <row r="7" spans="1:16" hidden="1" x14ac:dyDescent="0.25">
      <c r="A7" s="57">
        <v>5</v>
      </c>
      <c r="B7" s="56" t="str">
        <f>'DATA MASTER'!AL13</f>
        <v>CARS</v>
      </c>
      <c r="C7" s="59" t="str">
        <f t="shared" si="0"/>
        <v>Non Blue Chip</v>
      </c>
      <c r="D7" s="55">
        <f>'DATA MASTER'!AM13</f>
        <v>3720000000000</v>
      </c>
      <c r="E7" s="49">
        <f>'DATA MASTER'!AN14</f>
        <v>6.5049534877967387E-3</v>
      </c>
      <c r="F7" s="49">
        <f>'DATA MASTER'!AS14</f>
        <v>-3.3485483430153134E-3</v>
      </c>
      <c r="G7" s="88" t="str">
        <f t="shared" si="1"/>
        <v xml:space="preserve">Penurunan Return </v>
      </c>
      <c r="H7" s="49">
        <f>'DATA MASTER'!BB14</f>
        <v>2.4011600000000001E-2</v>
      </c>
      <c r="I7" s="49">
        <f>'DATA MASTER'!BH14</f>
        <v>4.5339333333333333E-4</v>
      </c>
      <c r="J7" s="88" t="str">
        <f t="shared" si="2"/>
        <v>Penurunan volume</v>
      </c>
    </row>
    <row r="8" spans="1:16" hidden="1" x14ac:dyDescent="0.25">
      <c r="A8" s="57">
        <v>6</v>
      </c>
      <c r="B8" s="56" t="str">
        <f>'DATA MASTER'!AL15</f>
        <v>TAMU</v>
      </c>
      <c r="C8" s="59" t="str">
        <f t="shared" si="0"/>
        <v>Non Blue Chip</v>
      </c>
      <c r="D8" s="55">
        <f>'DATA MASTER'!AM15</f>
        <v>18525000000000</v>
      </c>
      <c r="E8" s="49">
        <f>'DATA MASTER'!AN16</f>
        <v>1.0640053462801947E-3</v>
      </c>
      <c r="F8" s="49">
        <f>'DATA MASTER'!AS16</f>
        <v>1.9123614660803177E-2</v>
      </c>
      <c r="G8" s="88" t="str">
        <f t="shared" si="1"/>
        <v>Kenaikan Return</v>
      </c>
      <c r="H8" s="49">
        <f>'DATA MASTER'!BB16</f>
        <v>4.8879679999999995E-2</v>
      </c>
      <c r="I8" s="49">
        <f>'DATA MASTER'!BH16</f>
        <v>1.5540773333333337E-3</v>
      </c>
      <c r="J8" s="88" t="str">
        <f t="shared" si="2"/>
        <v>Penurunan volume</v>
      </c>
    </row>
    <row r="9" spans="1:16" hidden="1" x14ac:dyDescent="0.25">
      <c r="A9" s="57">
        <v>7</v>
      </c>
      <c r="B9" s="56" t="str">
        <f>'DATA MASTER'!AL17</f>
        <v>PTSN</v>
      </c>
      <c r="C9" s="59" t="str">
        <f t="shared" si="0"/>
        <v>Non Blue Chip</v>
      </c>
      <c r="D9" s="55">
        <f>'DATA MASTER'!AM17</f>
        <v>2306425296000</v>
      </c>
      <c r="E9" s="49">
        <f>'DATA MASTER'!AN18</f>
        <v>2.1854218992721795E-2</v>
      </c>
      <c r="F9" s="49">
        <f>'DATA MASTER'!AS18</f>
        <v>1.746330446654944E-2</v>
      </c>
      <c r="G9" s="88" t="str">
        <f t="shared" si="1"/>
        <v xml:space="preserve">Penurunan Return </v>
      </c>
      <c r="H9" s="49">
        <f>'DATA MASTER'!BB18</f>
        <v>7.8918489281085309E-3</v>
      </c>
      <c r="I9" s="49">
        <f>'DATA MASTER'!BH18</f>
        <v>4.5688477395194171E-3</v>
      </c>
      <c r="J9" s="88" t="str">
        <f t="shared" si="2"/>
        <v>Penurunan volume</v>
      </c>
    </row>
    <row r="10" spans="1:16" hidden="1" x14ac:dyDescent="0.25">
      <c r="A10" s="57">
        <v>8</v>
      </c>
      <c r="B10" s="56" t="str">
        <f>'DATA MASTER'!AL19</f>
        <v>TMAS</v>
      </c>
      <c r="C10" s="59" t="str">
        <f t="shared" si="0"/>
        <v>Non Blue Chip</v>
      </c>
      <c r="D10" s="55">
        <f>'DATA MASTER'!AM19</f>
        <v>810131300000</v>
      </c>
      <c r="E10" s="49">
        <f>'DATA MASTER'!AN20</f>
        <v>5.2385824416517249E-2</v>
      </c>
      <c r="F10" s="49">
        <f>'DATA MASTER'!AS20</f>
        <v>-2.640326871831173E-2</v>
      </c>
      <c r="G10" s="88" t="str">
        <f t="shared" si="1"/>
        <v xml:space="preserve">Penurunan Return </v>
      </c>
      <c r="H10" s="49">
        <f>'DATA MASTER'!BB20</f>
        <v>1.4142748218714671E-2</v>
      </c>
      <c r="I10" s="49">
        <f>'DATA MASTER'!BH20</f>
        <v>2.3003151288121886E-3</v>
      </c>
      <c r="J10" s="88" t="str">
        <f t="shared" si="2"/>
        <v>Penurunan volume</v>
      </c>
    </row>
    <row r="11" spans="1:16" hidden="1" x14ac:dyDescent="0.25">
      <c r="A11" s="57">
        <v>9</v>
      </c>
      <c r="B11" s="56" t="str">
        <f>'DATA MASTER'!AL21</f>
        <v>JSKY</v>
      </c>
      <c r="C11" s="59" t="str">
        <f t="shared" si="0"/>
        <v>Non Blue Chip</v>
      </c>
      <c r="D11" s="55">
        <f>'DATA MASTER'!AM21</f>
        <v>1463428800000</v>
      </c>
      <c r="E11" s="49">
        <f>'DATA MASTER'!AN22</f>
        <v>4.1883337273411984E-3</v>
      </c>
      <c r="F11" s="49">
        <f>'DATA MASTER'!AS22</f>
        <v>-7.6866192523463396E-3</v>
      </c>
      <c r="G11" s="88" t="str">
        <f t="shared" si="1"/>
        <v xml:space="preserve">Penurunan Return </v>
      </c>
      <c r="H11" s="49">
        <f>'DATA MASTER'!BB22</f>
        <v>2.5336455863107243E-2</v>
      </c>
      <c r="I11" s="49">
        <f>'DATA MASTER'!BH22</f>
        <v>1.3147040508076453E-2</v>
      </c>
      <c r="J11" s="88" t="str">
        <f t="shared" si="2"/>
        <v>Penurunan volume</v>
      </c>
    </row>
    <row r="12" spans="1:16" hidden="1" x14ac:dyDescent="0.25">
      <c r="A12" s="57">
        <v>10</v>
      </c>
      <c r="B12" s="56" t="str">
        <f>'DATA MASTER'!AL23</f>
        <v>MDKA</v>
      </c>
      <c r="C12" s="59" t="str">
        <f t="shared" si="0"/>
        <v>Non Blue Chip</v>
      </c>
      <c r="D12" s="55">
        <f>'DATA MASTER'!AM23</f>
        <v>22116567566500</v>
      </c>
      <c r="E12" s="49">
        <f>'DATA MASTER'!AN24</f>
        <v>-8.3092074390248797E-3</v>
      </c>
      <c r="F12" s="49">
        <f>'DATA MASTER'!AS24</f>
        <v>-1.3588544552523864E-2</v>
      </c>
      <c r="G12" s="88" t="str">
        <f t="shared" si="1"/>
        <v xml:space="preserve">Penurunan Return </v>
      </c>
      <c r="H12" s="49">
        <f>'DATA MASTER'!BB24</f>
        <v>1.7416251833378291E-2</v>
      </c>
      <c r="I12" s="49">
        <f>'DATA MASTER'!BH24</f>
        <v>3.0974573928935763E-3</v>
      </c>
      <c r="J12" s="88" t="str">
        <f t="shared" si="2"/>
        <v>Penurunan volume</v>
      </c>
    </row>
    <row r="13" spans="1:16" hidden="1" x14ac:dyDescent="0.25">
      <c r="A13" s="57">
        <v>11</v>
      </c>
      <c r="B13" s="56" t="str">
        <f>'DATA MASTER'!AL25</f>
        <v>ANDI</v>
      </c>
      <c r="C13" s="59" t="str">
        <f t="shared" si="0"/>
        <v>Non Blue Chip</v>
      </c>
      <c r="D13" s="55">
        <f>'DATA MASTER'!AM25</f>
        <v>467500000000</v>
      </c>
      <c r="E13" s="49">
        <f>'DATA MASTER'!AN26</f>
        <v>2.5844692861176344E-2</v>
      </c>
      <c r="F13" s="49">
        <f>'DATA MASTER'!AS26</f>
        <v>-2.6993926567429414E-2</v>
      </c>
      <c r="G13" s="88" t="str">
        <f t="shared" si="1"/>
        <v xml:space="preserve">Penurunan Return </v>
      </c>
      <c r="H13" s="49">
        <f>'DATA MASTER'!BB26</f>
        <v>3.4696951871657757E-2</v>
      </c>
      <c r="I13" s="49">
        <f>'DATA MASTER'!BH26</f>
        <v>3.8734224598930482E-3</v>
      </c>
      <c r="J13" s="88" t="str">
        <f t="shared" si="2"/>
        <v>Penurunan volume</v>
      </c>
    </row>
    <row r="14" spans="1:16" hidden="1" x14ac:dyDescent="0.25">
      <c r="A14" s="57">
        <v>12</v>
      </c>
      <c r="B14" s="56" t="str">
        <f>'DATA MASTER'!AL27</f>
        <v>TBIG</v>
      </c>
      <c r="C14" s="59" t="str">
        <f t="shared" si="0"/>
        <v>Non Blue Chip</v>
      </c>
      <c r="D14" s="55">
        <f>'DATA MASTER'!AM27</f>
        <v>25262554381175</v>
      </c>
      <c r="E14" s="49">
        <f>'DATA MASTER'!AN28</f>
        <v>-7.9403918386680601E-3</v>
      </c>
      <c r="F14" s="49">
        <f>'DATA MASTER'!AS28</f>
        <v>-9.1991484247168232E-3</v>
      </c>
      <c r="G14" s="88" t="str">
        <f t="shared" si="1"/>
        <v xml:space="preserve">Penurunan Return </v>
      </c>
      <c r="H14" s="49">
        <f>'DATA MASTER'!BB28</f>
        <v>1.5090877361320426E-2</v>
      </c>
      <c r="I14" s="49">
        <f>'DATA MASTER'!BH28</f>
        <v>2.0093040170880401E-3</v>
      </c>
      <c r="J14" s="88" t="str">
        <f t="shared" si="2"/>
        <v>Penurunan volume</v>
      </c>
    </row>
    <row r="15" spans="1:16" hidden="1" x14ac:dyDescent="0.25">
      <c r="A15" s="57">
        <v>13</v>
      </c>
      <c r="B15" s="56" t="str">
        <f>'DATA MASTER'!AL29</f>
        <v>BLTZ</v>
      </c>
      <c r="C15" s="59" t="str">
        <f t="shared" si="0"/>
        <v>Non Blue Chip</v>
      </c>
      <c r="D15" s="55">
        <f>'DATA MASTER'!AM29</f>
        <v>3714232853500</v>
      </c>
      <c r="E15" s="49">
        <f>'DATA MASTER'!AN30</f>
        <v>1.8012716192841616E-2</v>
      </c>
      <c r="F15" s="49">
        <f>'DATA MASTER'!AS30</f>
        <v>7.6760053208025448E-3</v>
      </c>
      <c r="G15" s="88" t="str">
        <f t="shared" si="1"/>
        <v xml:space="preserve">Penurunan Return </v>
      </c>
      <c r="H15" s="49">
        <f>'DATA MASTER'!BB30</f>
        <v>1.0069374074045248E-6</v>
      </c>
      <c r="I15" s="49">
        <f>'DATA MASTER'!BH30</f>
        <v>7.5193377825662566E-7</v>
      </c>
      <c r="J15" s="88" t="str">
        <f t="shared" si="2"/>
        <v>Penurunan volume</v>
      </c>
    </row>
    <row r="16" spans="1:16" hidden="1" x14ac:dyDescent="0.25">
      <c r="A16" s="57">
        <v>14</v>
      </c>
      <c r="B16" s="56" t="str">
        <f>'DATA MASTER'!AL31</f>
        <v>TOWR</v>
      </c>
      <c r="C16" s="59" t="str">
        <f t="shared" si="0"/>
        <v>Non Blue Chip</v>
      </c>
      <c r="D16" s="55">
        <f>'DATA MASTER'!AM31</f>
        <v>27037751250000</v>
      </c>
      <c r="E16" s="49">
        <f>'DATA MASTER'!AN32</f>
        <v>7.0436508775821192E-3</v>
      </c>
      <c r="F16" s="49">
        <f>'DATA MASTER'!AS32</f>
        <v>-5.1805717997471011E-3</v>
      </c>
      <c r="G16" s="88" t="str">
        <f t="shared" si="1"/>
        <v xml:space="preserve">Penurunan Return </v>
      </c>
      <c r="H16" s="49">
        <f>'DATA MASTER'!BB32</f>
        <v>4.5400706170044372E-4</v>
      </c>
      <c r="I16" s="49">
        <f>'DATA MASTER'!BH32</f>
        <v>6.1717315657729792E-5</v>
      </c>
      <c r="J16" s="88" t="str">
        <f t="shared" si="2"/>
        <v>Penurunan volume</v>
      </c>
      <c r="L16" s="53"/>
      <c r="M16" s="86" t="s">
        <v>89</v>
      </c>
      <c r="N16" s="87"/>
      <c r="O16" s="86" t="s">
        <v>90</v>
      </c>
      <c r="P16" s="87"/>
    </row>
    <row r="17" spans="1:16" hidden="1" x14ac:dyDescent="0.25">
      <c r="A17" s="57">
        <v>15</v>
      </c>
      <c r="B17" s="56" t="str">
        <f>'DATA MASTER'!AL33</f>
        <v>MINA</v>
      </c>
      <c r="C17" s="59" t="str">
        <f t="shared" si="0"/>
        <v>Non Blue Chip</v>
      </c>
      <c r="D17" s="55">
        <f>'DATA MASTER'!AM33</f>
        <v>3314062500000</v>
      </c>
      <c r="E17" s="49">
        <f>'DATA MASTER'!AN34</f>
        <v>-2.5058931838444208E-4</v>
      </c>
      <c r="F17" s="49">
        <f>'DATA MASTER'!AS34</f>
        <v>7.0145184663137572E-2</v>
      </c>
      <c r="G17" s="88" t="str">
        <f t="shared" si="1"/>
        <v>Kenaikan Return</v>
      </c>
      <c r="H17" s="49">
        <f>'DATA MASTER'!BB34</f>
        <v>9.686095238095238E-4</v>
      </c>
      <c r="I17" s="49">
        <f>'DATA MASTER'!BH34</f>
        <v>6.7023673469387746E-5</v>
      </c>
      <c r="J17" s="88" t="str">
        <f t="shared" si="2"/>
        <v>Penurunan volume</v>
      </c>
      <c r="L17" s="54" t="s">
        <v>129</v>
      </c>
      <c r="M17" s="51" t="s">
        <v>126</v>
      </c>
      <c r="N17" s="51" t="s">
        <v>127</v>
      </c>
      <c r="O17" s="51" t="s">
        <v>126</v>
      </c>
      <c r="P17" s="51" t="s">
        <v>127</v>
      </c>
    </row>
    <row r="18" spans="1:16" hidden="1" x14ac:dyDescent="0.25">
      <c r="A18" s="57">
        <v>16</v>
      </c>
      <c r="B18" s="56" t="str">
        <f>'DATA MASTER'!AL35</f>
        <v>TOPS</v>
      </c>
      <c r="C18" s="59" t="str">
        <f t="shared" si="0"/>
        <v>Non Blue Chip</v>
      </c>
      <c r="D18" s="55">
        <f>'DATA MASTER'!AM35</f>
        <v>28330500000000</v>
      </c>
      <c r="E18" s="49">
        <f>'DATA MASTER'!AN36</f>
        <v>3.8388955804848225E-2</v>
      </c>
      <c r="F18" s="49">
        <f>'DATA MASTER'!AS36</f>
        <v>-1.582832116258464E-2</v>
      </c>
      <c r="G18" s="88" t="str">
        <f t="shared" si="1"/>
        <v xml:space="preserve">Penurunan Return </v>
      </c>
      <c r="H18" s="49">
        <f>'DATA MASTER'!BB36</f>
        <v>1.7439993999399939E-2</v>
      </c>
      <c r="I18" s="49">
        <f>'DATA MASTER'!BH36</f>
        <v>1.4277720629205779E-3</v>
      </c>
      <c r="J18" s="88" t="str">
        <f t="shared" si="2"/>
        <v>Penurunan volume</v>
      </c>
      <c r="L18" s="49" t="s">
        <v>131</v>
      </c>
      <c r="M18" s="49">
        <f ca="1">AVERAGEIF($D:$D,"&gt;50000000000000",E4:E36)</f>
        <v>-5.0802840759440228E-3</v>
      </c>
      <c r="N18" s="49">
        <f ca="1">AVERAGEIF($D:$D,"&gt;50000000000000",F4:F36)</f>
        <v>-3.9392865063987738E-3</v>
      </c>
      <c r="O18" s="49">
        <f ca="1">AVERAGEIF($D:$D,"&gt;50000000000000",H4:H36)</f>
        <v>7.4590905504243023E-3</v>
      </c>
      <c r="P18" s="49">
        <f ca="1">AVERAGEIF($D:$D,"&gt;50000000000000",I4:I36)</f>
        <v>1.362307062179995E-3</v>
      </c>
    </row>
    <row r="19" spans="1:16" hidden="1" x14ac:dyDescent="0.25">
      <c r="A19" s="57">
        <v>17</v>
      </c>
      <c r="B19" s="56" t="str">
        <f>'DATA MASTER'!AL37</f>
        <v>GEMA</v>
      </c>
      <c r="C19" s="59" t="str">
        <f t="shared" si="0"/>
        <v>Non Blue Chip</v>
      </c>
      <c r="D19" s="55">
        <f>'DATA MASTER'!AM37</f>
        <v>412800000000</v>
      </c>
      <c r="E19" s="49">
        <f>'DATA MASTER'!AN38</f>
        <v>1.2411032871848171E-2</v>
      </c>
      <c r="F19" s="49">
        <f>'DATA MASTER'!AS38</f>
        <v>1.4581642806986215E-2</v>
      </c>
      <c r="G19" s="88" t="str">
        <f t="shared" si="1"/>
        <v>Kenaikan Return</v>
      </c>
      <c r="H19" s="49">
        <f>'DATA MASTER'!BB38</f>
        <v>1.410625E-3</v>
      </c>
      <c r="I19" s="49">
        <f>'DATA MASTER'!BH38</f>
        <v>8.7142857142857139E-5</v>
      </c>
      <c r="J19" s="88" t="str">
        <f t="shared" si="2"/>
        <v>Penurunan volume</v>
      </c>
      <c r="L19" s="49" t="s">
        <v>128</v>
      </c>
      <c r="M19" s="49">
        <f ca="1">AVERAGEIF($D:$D,"&lt;50000000000000",E4:E36)</f>
        <v>8.1738652701668496E-3</v>
      </c>
      <c r="N19" s="49">
        <f ca="1">AVERAGEIF($D:$D,"&lt;50000000000000",F4:F36)</f>
        <v>3.7773630108041876E-3</v>
      </c>
      <c r="O19" s="49">
        <f ca="1">AVERAGEIF($D:$D,"&lt;50000000000000",H4:H36)</f>
        <v>9.9472816701516222E-3</v>
      </c>
      <c r="P19" s="49">
        <f ca="1">AVERAGEIF($D:$D,"&lt;50000000000000",I4:I36)</f>
        <v>1.9291812141422192E-3</v>
      </c>
    </row>
    <row r="20" spans="1:16" hidden="1" x14ac:dyDescent="0.25">
      <c r="A20" s="57">
        <v>18</v>
      </c>
      <c r="B20" s="56" t="str">
        <f>'DATA MASTER'!AL39</f>
        <v>BUVA</v>
      </c>
      <c r="C20" s="59" t="str">
        <f t="shared" si="0"/>
        <v>Non Blue Chip</v>
      </c>
      <c r="D20" s="55">
        <f>'DATA MASTER'!AM39</f>
        <v>1825420145600</v>
      </c>
      <c r="E20" s="49">
        <f>'DATA MASTER'!AN40</f>
        <v>-6.0294750128045303E-3</v>
      </c>
      <c r="F20" s="49">
        <f>'DATA MASTER'!AS40</f>
        <v>3.9231848786583E-2</v>
      </c>
      <c r="G20" s="88" t="str">
        <f t="shared" si="1"/>
        <v>Kenaikan Return</v>
      </c>
      <c r="H20" s="49">
        <f>'DATA MASTER'!BB40</f>
        <v>3.9584751693561016E-3</v>
      </c>
      <c r="I20" s="49">
        <f>'DATA MASTER'!BH40</f>
        <v>1.8161309999107278E-3</v>
      </c>
      <c r="J20" s="88" t="str">
        <f t="shared" si="2"/>
        <v>Penurunan volume</v>
      </c>
    </row>
    <row r="21" spans="1:16" hidden="1" x14ac:dyDescent="0.25">
      <c r="A21" s="57">
        <v>19</v>
      </c>
      <c r="B21" s="56" t="str">
        <f>'DATA MASTER'!AL41</f>
        <v>MFIN</v>
      </c>
      <c r="C21" s="59" t="str">
        <f t="shared" si="0"/>
        <v>Non Blue Chip</v>
      </c>
      <c r="D21" s="55">
        <f>'DATA MASTER'!AM41</f>
        <v>2186250000000</v>
      </c>
      <c r="E21" s="49">
        <f>'DATA MASTER'!AN42</f>
        <v>-8.2582911660819876E-3</v>
      </c>
      <c r="F21" s="49">
        <f>'DATA MASTER'!AS42</f>
        <v>-4.8238649367535269E-3</v>
      </c>
      <c r="G21" s="88" t="str">
        <f t="shared" si="1"/>
        <v>Kenaikan Return</v>
      </c>
      <c r="H21" s="49">
        <f>'DATA MASTER'!BB42</f>
        <v>2.240301886792453E-4</v>
      </c>
      <c r="I21" s="49">
        <f>'DATA MASTER'!BH42</f>
        <v>1.0336927223719675E-4</v>
      </c>
      <c r="J21" s="88" t="str">
        <f t="shared" si="2"/>
        <v>Penurunan volume</v>
      </c>
    </row>
    <row r="22" spans="1:16" x14ac:dyDescent="0.25">
      <c r="A22" s="57">
        <v>20</v>
      </c>
      <c r="B22" s="56" t="str">
        <f>'DATA MASTER'!AL43</f>
        <v>KKGI</v>
      </c>
      <c r="C22" s="59" t="str">
        <f t="shared" si="0"/>
        <v>Non Blue Chip</v>
      </c>
      <c r="D22" s="55">
        <f>'DATA MASTER'!AM43</f>
        <v>2190000000000</v>
      </c>
      <c r="E22" s="49">
        <f>'DATA MASTER'!AN44</f>
        <v>1.7340570536608091E-3</v>
      </c>
      <c r="F22" s="49">
        <f>'DATA MASTER'!AS44</f>
        <v>-7.383936674272602E-3</v>
      </c>
      <c r="G22" s="88" t="str">
        <f t="shared" si="1"/>
        <v xml:space="preserve">Penurunan Return </v>
      </c>
      <c r="H22" s="49">
        <f>'DATA MASTER'!BB44</f>
        <v>2.8660000000000003E-4</v>
      </c>
      <c r="I22" s="49">
        <f>'DATA MASTER'!BH44</f>
        <v>6.7600571428571416E-4</v>
      </c>
      <c r="J22" s="88" t="str">
        <f t="shared" si="2"/>
        <v>Kenaikan volume</v>
      </c>
    </row>
    <row r="23" spans="1:16" hidden="1" x14ac:dyDescent="0.25">
      <c r="A23" s="57">
        <v>21</v>
      </c>
      <c r="B23" s="56" t="str">
        <f>'DATA MASTER'!AL45</f>
        <v>IIKP</v>
      </c>
      <c r="C23" s="59" t="str">
        <f t="shared" si="0"/>
        <v>Non Blue Chip</v>
      </c>
      <c r="D23" s="55">
        <f>'DATA MASTER'!AM45</f>
        <v>8064000000000</v>
      </c>
      <c r="E23" s="49">
        <f>'DATA MASTER'!AN46</f>
        <v>4.0184573895394313E-4</v>
      </c>
      <c r="F23" s="49">
        <f>'DATA MASTER'!AS46</f>
        <v>-3.7522092414378045E-3</v>
      </c>
      <c r="G23" s="88" t="str">
        <f t="shared" si="1"/>
        <v xml:space="preserve">Penurunan Return </v>
      </c>
      <c r="H23" s="49">
        <f>'DATA MASTER'!BB46</f>
        <v>6.3870833333333332E-3</v>
      </c>
      <c r="I23" s="49">
        <f>'DATA MASTER'!BH46</f>
        <v>5.7469557823129251E-3</v>
      </c>
      <c r="J23" s="88" t="str">
        <f t="shared" si="2"/>
        <v>Penurunan volume</v>
      </c>
    </row>
    <row r="24" spans="1:16" hidden="1" x14ac:dyDescent="0.25">
      <c r="A24" s="57">
        <v>22</v>
      </c>
      <c r="B24" s="56" t="str">
        <f>'DATA MASTER'!AL47</f>
        <v>SAME</v>
      </c>
      <c r="C24" s="59" t="str">
        <f t="shared" si="0"/>
        <v>Non Blue Chip</v>
      </c>
      <c r="D24" s="55">
        <f>'DATA MASTER'!AM47</f>
        <v>3304000000000</v>
      </c>
      <c r="E24" s="49">
        <f>'DATA MASTER'!AN48</f>
        <v>4.0201424611470806E-3</v>
      </c>
      <c r="F24" s="49">
        <f>'DATA MASTER'!AS48</f>
        <v>-9.8725895321016832E-4</v>
      </c>
      <c r="G24" s="88" t="str">
        <f t="shared" si="1"/>
        <v xml:space="preserve">Penurunan Return </v>
      </c>
      <c r="H24" s="49">
        <f>'DATA MASTER'!BB48</f>
        <v>1.0391525423728814E-3</v>
      </c>
      <c r="I24" s="49">
        <f>'DATA MASTER'!BH48</f>
        <v>2.2828571428571429E-4</v>
      </c>
      <c r="J24" s="88" t="str">
        <f t="shared" si="2"/>
        <v>Penurunan volume</v>
      </c>
    </row>
    <row r="25" spans="1:16" hidden="1" x14ac:dyDescent="0.25">
      <c r="A25" s="57">
        <v>23</v>
      </c>
      <c r="B25" s="56" t="str">
        <f>'DATA MASTER'!AL49</f>
        <v>BFIN</v>
      </c>
      <c r="C25" s="59" t="str">
        <f t="shared" si="0"/>
        <v>Non Blue Chip</v>
      </c>
      <c r="D25" s="55">
        <f>'DATA MASTER'!AM49</f>
        <v>7983557810000</v>
      </c>
      <c r="E25" s="49">
        <f>'DATA MASTER'!AN50</f>
        <v>-5.0396832712218172E-3</v>
      </c>
      <c r="F25" s="49">
        <f>'DATA MASTER'!AS50</f>
        <v>9.5413707677452098E-3</v>
      </c>
      <c r="G25" s="88" t="str">
        <f t="shared" si="1"/>
        <v>Kenaikan Return</v>
      </c>
      <c r="H25" s="49">
        <f>'DATA MASTER'!BB50</f>
        <v>1.5468041058751974E-3</v>
      </c>
      <c r="I25" s="49">
        <f>'DATA MASTER'!BH50</f>
        <v>3.9862911338128972E-4</v>
      </c>
      <c r="J25" s="88" t="str">
        <f t="shared" si="2"/>
        <v>Penurunan volume</v>
      </c>
    </row>
    <row r="26" spans="1:16" x14ac:dyDescent="0.25">
      <c r="A26" s="57">
        <v>24</v>
      </c>
      <c r="B26" s="56" t="str">
        <f>'DATA MASTER'!AL51</f>
        <v>INTD</v>
      </c>
      <c r="C26" s="59" t="str">
        <f t="shared" si="0"/>
        <v>Non Blue Chip</v>
      </c>
      <c r="D26" s="55">
        <f>'DATA MASTER'!AM51</f>
        <v>124283880000</v>
      </c>
      <c r="E26" s="49">
        <f>'DATA MASTER'!AN52</f>
        <v>1.6967679484780618E-6</v>
      </c>
      <c r="F26" s="49">
        <f>'DATA MASTER'!AS52</f>
        <v>-1.6313611894272766E-2</v>
      </c>
      <c r="G26" s="88" t="str">
        <f t="shared" si="1"/>
        <v xml:space="preserve">Penurunan Return </v>
      </c>
      <c r="H26" s="49">
        <f>'DATA MASTER'!BB52</f>
        <v>0</v>
      </c>
      <c r="I26" s="49">
        <f>'DATA MASTER'!BH52</f>
        <v>1.8755449218353978E-5</v>
      </c>
      <c r="J26" s="88" t="str">
        <f t="shared" si="2"/>
        <v>Kenaikan volume</v>
      </c>
    </row>
    <row r="27" spans="1:16" hidden="1" x14ac:dyDescent="0.25">
      <c r="A27" s="57">
        <v>25</v>
      </c>
      <c r="B27" s="56" t="str">
        <f>'DATA MASTER'!AL53</f>
        <v>VOKS</v>
      </c>
      <c r="C27" s="59" t="str">
        <f t="shared" si="0"/>
        <v>Non Blue Chip</v>
      </c>
      <c r="D27" s="55">
        <f>'DATA MASTER'!AM53</f>
        <v>1446149703060</v>
      </c>
      <c r="E27" s="49">
        <f>'DATA MASTER'!AN54</f>
        <v>1.6491331566723887E-3</v>
      </c>
      <c r="F27" s="49">
        <f>'DATA MASTER'!AS54</f>
        <v>1.6094789183999123E-2</v>
      </c>
      <c r="G27" s="88" t="str">
        <f t="shared" si="1"/>
        <v>Kenaikan Return</v>
      </c>
      <c r="H27" s="49">
        <f>'DATA MASTER'!BB54</f>
        <v>6.676528702090677E-4</v>
      </c>
      <c r="I27" s="49">
        <f>'DATA MASTER'!BH54</f>
        <v>3.922415492668158E-5</v>
      </c>
      <c r="J27" s="88" t="str">
        <f t="shared" si="2"/>
        <v>Penurunan volume</v>
      </c>
    </row>
    <row r="28" spans="1:16" hidden="1" x14ac:dyDescent="0.25">
      <c r="A28" s="57">
        <v>26</v>
      </c>
      <c r="B28" s="56" t="str">
        <f>'DATA MASTER'!AL55</f>
        <v>SMDR</v>
      </c>
      <c r="C28" s="59" t="str">
        <f t="shared" si="0"/>
        <v>Non Blue Chip</v>
      </c>
      <c r="D28" s="55">
        <f>'DATA MASTER'!AM55</f>
        <v>858081440000</v>
      </c>
      <c r="E28" s="49">
        <f>'DATA MASTER'!AN56</f>
        <v>7.2719749084424025E-3</v>
      </c>
      <c r="F28" s="49">
        <f>'DATA MASTER'!AS56</f>
        <v>-7.5980434715554922E-3</v>
      </c>
      <c r="G28" s="88" t="str">
        <f t="shared" si="1"/>
        <v xml:space="preserve">Penurunan Return </v>
      </c>
      <c r="H28" s="49">
        <f>'DATA MASTER'!BB56</f>
        <v>1.7184103177898823E-2</v>
      </c>
      <c r="I28" s="49">
        <f>'DATA MASTER'!BH56</f>
        <v>7.1743499911017445E-4</v>
      </c>
      <c r="J28" s="88" t="str">
        <f t="shared" si="2"/>
        <v>Penurunan volume</v>
      </c>
    </row>
    <row r="29" spans="1:16" hidden="1" x14ac:dyDescent="0.25">
      <c r="A29" s="57">
        <v>27</v>
      </c>
      <c r="B29" s="56" t="str">
        <f>'DATA MASTER'!AL57</f>
        <v>ULTJ</v>
      </c>
      <c r="C29" s="59" t="str">
        <f t="shared" si="0"/>
        <v>Non Blue Chip</v>
      </c>
      <c r="D29" s="55">
        <f>'DATA MASTER'!AM57</f>
        <v>14441910000000</v>
      </c>
      <c r="E29" s="49">
        <f>'DATA MASTER'!AN58</f>
        <v>-3.9768359820523177E-3</v>
      </c>
      <c r="F29" s="49">
        <f>'DATA MASTER'!AS58</f>
        <v>-1.080817021875981E-3</v>
      </c>
      <c r="G29" s="88" t="str">
        <f t="shared" si="1"/>
        <v>Kenaikan Return</v>
      </c>
      <c r="H29" s="49">
        <f>'DATA MASTER'!BB58</f>
        <v>2.2553803478902722E-4</v>
      </c>
      <c r="I29" s="49">
        <f>'DATA MASTER'!BH58</f>
        <v>7.4089923008798692E-6</v>
      </c>
      <c r="J29" s="88" t="str">
        <f t="shared" si="2"/>
        <v>Penurunan volume</v>
      </c>
    </row>
    <row r="30" spans="1:16" x14ac:dyDescent="0.25">
      <c r="A30" s="57">
        <v>28</v>
      </c>
      <c r="B30" s="56" t="str">
        <f>'DATA MASTER'!AL59</f>
        <v>BTEK</v>
      </c>
      <c r="C30" s="59" t="str">
        <f t="shared" si="0"/>
        <v>Non Blue Chip</v>
      </c>
      <c r="D30" s="55">
        <f>'DATA MASTER'!AM59</f>
        <v>6478849492640</v>
      </c>
      <c r="E30" s="49">
        <f>'DATA MASTER'!AN60</f>
        <v>3.3421030924998305E-2</v>
      </c>
      <c r="F30" s="49">
        <f>'DATA MASTER'!AS60</f>
        <v>4.9305247095273884E-4</v>
      </c>
      <c r="G30" s="88" t="str">
        <f t="shared" si="1"/>
        <v xml:space="preserve">Penurunan Return </v>
      </c>
      <c r="H30" s="49">
        <f>'DATA MASTER'!BB60</f>
        <v>4.3156699398193044E-4</v>
      </c>
      <c r="I30" s="49">
        <f>'DATA MASTER'!BH60</f>
        <v>5.0784510486587785E-4</v>
      </c>
      <c r="J30" s="88" t="str">
        <f t="shared" si="2"/>
        <v>Kenaikan volume</v>
      </c>
    </row>
    <row r="31" spans="1:16" hidden="1" x14ac:dyDescent="0.25">
      <c r="A31" s="57">
        <v>29</v>
      </c>
      <c r="B31" s="56" t="str">
        <f>'DATA MASTER'!AL61</f>
        <v>BMRI</v>
      </c>
      <c r="C31" s="59" t="str">
        <f t="shared" si="0"/>
        <v>Blue Chip</v>
      </c>
      <c r="D31" s="55">
        <f>'DATA MASTER'!AM61</f>
        <v>313004999986450</v>
      </c>
      <c r="E31" s="49">
        <f>'DATA MASTER'!AN62</f>
        <v>5.0313012705505145E-4</v>
      </c>
      <c r="F31" s="49">
        <f>'DATA MASTER'!AS62</f>
        <v>-1.8127957333101685E-3</v>
      </c>
      <c r="G31" s="88" t="str">
        <f t="shared" si="1"/>
        <v xml:space="preserve">Penurunan Return </v>
      </c>
      <c r="H31" s="49">
        <f>'DATA MASTER'!BB62</f>
        <v>1.812602597481065E-3</v>
      </c>
      <c r="I31" s="49">
        <f>'DATA MASTER'!BH62</f>
        <v>8.780936920602762E-4</v>
      </c>
      <c r="J31" s="88" t="str">
        <f t="shared" si="2"/>
        <v>Penurunan volume</v>
      </c>
    </row>
    <row r="32" spans="1:16" hidden="1" x14ac:dyDescent="0.25">
      <c r="A32" s="57">
        <v>30</v>
      </c>
      <c r="B32" s="56" t="str">
        <f>'DATA MASTER'!AL63</f>
        <v>INAI</v>
      </c>
      <c r="C32" s="59" t="str">
        <f t="shared" si="0"/>
        <v>Non Blue Chip</v>
      </c>
      <c r="D32" s="55">
        <f>'DATA MASTER'!AM63</f>
        <v>225561600000</v>
      </c>
      <c r="E32" s="49">
        <f>'DATA MASTER'!AN64</f>
        <v>1.0941596091507354E-3</v>
      </c>
      <c r="F32" s="49">
        <f>'DATA MASTER'!AS64</f>
        <v>-1.470411603032375E-4</v>
      </c>
      <c r="G32" s="88" t="str">
        <f t="shared" si="1"/>
        <v xml:space="preserve">Penurunan Return </v>
      </c>
      <c r="H32" s="49">
        <f>'DATA MASTER'!BB64</f>
        <v>4.7777777777777776E-4</v>
      </c>
      <c r="I32" s="49">
        <f>'DATA MASTER'!BH64</f>
        <v>9.1495310245310268E-5</v>
      </c>
      <c r="J32" s="88" t="str">
        <f t="shared" si="2"/>
        <v>Penurunan volume</v>
      </c>
    </row>
    <row r="33" spans="1:10" hidden="1" x14ac:dyDescent="0.25">
      <c r="A33" s="57">
        <v>31</v>
      </c>
      <c r="B33" s="56" t="str">
        <f>'DATA MASTER'!AL65</f>
        <v>BBRI</v>
      </c>
      <c r="C33" s="59" t="str">
        <f t="shared" si="0"/>
        <v>Blue Chip</v>
      </c>
      <c r="D33" s="55">
        <f>'DATA MASTER'!AM65</f>
        <v>420066490536000</v>
      </c>
      <c r="E33" s="49">
        <f>'DATA MASTER'!AN66</f>
        <v>5.8456038840943858E-3</v>
      </c>
      <c r="F33" s="49">
        <f>'DATA MASTER'!AS66</f>
        <v>2.9821723670691025E-3</v>
      </c>
      <c r="G33" s="88" t="str">
        <f t="shared" si="1"/>
        <v xml:space="preserve">Penurunan Return </v>
      </c>
      <c r="H33" s="49">
        <f>'DATA MASTER'!BB66</f>
        <v>5.7051353868813656E-3</v>
      </c>
      <c r="I33" s="49">
        <f>'DATA MASTER'!BH66</f>
        <v>6.9969942866314461E-4</v>
      </c>
      <c r="J33" s="88" t="str">
        <f t="shared" si="2"/>
        <v>Penurunan volume</v>
      </c>
    </row>
    <row r="34" spans="1:10" hidden="1" x14ac:dyDescent="0.25">
      <c r="A34" s="57">
        <v>32</v>
      </c>
      <c r="B34" s="56" t="str">
        <f>'DATA MASTER'!AL67</f>
        <v>MKNT</v>
      </c>
      <c r="C34" s="59" t="str">
        <f t="shared" si="0"/>
        <v>Non Blue Chip</v>
      </c>
      <c r="D34" s="55">
        <f>'DATA MASTER'!AM67</f>
        <v>1250000000000</v>
      </c>
      <c r="E34" s="49">
        <f>'DATA MASTER'!AN68</f>
        <v>-7.6553699261958652E-3</v>
      </c>
      <c r="F34" s="49">
        <f>'DATA MASTER'!AS68</f>
        <v>-7.6059424428552369E-3</v>
      </c>
      <c r="G34" s="88" t="str">
        <f t="shared" si="1"/>
        <v>Kenaikan Return</v>
      </c>
      <c r="H34" s="49">
        <f>'DATA MASTER'!BB68</f>
        <v>8.5880000000000001E-3</v>
      </c>
      <c r="I34" s="49">
        <f>'DATA MASTER'!BH68</f>
        <v>8.9876857142857144E-4</v>
      </c>
      <c r="J34" s="88" t="str">
        <f t="shared" si="2"/>
        <v>Penurunan volume</v>
      </c>
    </row>
    <row r="35" spans="1:10" hidden="1" x14ac:dyDescent="0.25">
      <c r="A35" s="57">
        <v>33</v>
      </c>
      <c r="B35" s="56" t="str">
        <f>'DATA MASTER'!AL69</f>
        <v>TPIA</v>
      </c>
      <c r="C35" s="59" t="str">
        <f t="shared" si="0"/>
        <v>Blue Chip</v>
      </c>
      <c r="D35" s="55">
        <f>'DATA MASTER'!AM69</f>
        <v>99867713456000</v>
      </c>
      <c r="E35" s="49">
        <f>'DATA MASTER'!AN70</f>
        <v>-1.2212776876157071E-4</v>
      </c>
      <c r="F35" s="49">
        <f>'DATA MASTER'!AS70</f>
        <v>-1.0123462306608069E-2</v>
      </c>
      <c r="G35" s="88" t="str">
        <f t="shared" si="1"/>
        <v xml:space="preserve">Penurunan Return </v>
      </c>
      <c r="H35" s="49">
        <f>'DATA MASTER'!BB70</f>
        <v>2.8432972997334627E-3</v>
      </c>
      <c r="I35" s="49">
        <f>'DATA MASTER'!BH70</f>
        <v>4.445144327807068E-4</v>
      </c>
      <c r="J35" s="88" t="str">
        <f t="shared" si="2"/>
        <v>Penurunan volume</v>
      </c>
    </row>
    <row r="36" spans="1:10" hidden="1" x14ac:dyDescent="0.25">
      <c r="A36" s="57">
        <v>34</v>
      </c>
      <c r="B36" s="56" t="str">
        <f>'DATA MASTER'!AL71</f>
        <v>PTBA</v>
      </c>
      <c r="C36" s="59" t="str">
        <f t="shared" si="0"/>
        <v>Non Blue Chip</v>
      </c>
      <c r="D36" s="55">
        <f>'DATA MASTER'!AM71</f>
        <v>34907597527500</v>
      </c>
      <c r="E36" s="49">
        <f>'DATA MASTER'!AN72</f>
        <v>1.2335337054256046E-3</v>
      </c>
      <c r="F36" s="49">
        <f>'DATA MASTER'!AS72</f>
        <v>2.2782009491088329E-2</v>
      </c>
      <c r="G36" s="88" t="str">
        <f t="shared" si="1"/>
        <v>Kenaikan Return</v>
      </c>
      <c r="H36" s="49">
        <f>'DATA MASTER'!BB72</f>
        <v>1.3789271651272908E-2</v>
      </c>
      <c r="I36" s="49">
        <f>'DATA MASTER'!BH72</f>
        <v>3.1874006813331574E-3</v>
      </c>
      <c r="J36" s="88" t="str">
        <f t="shared" si="2"/>
        <v>Penurunan volume</v>
      </c>
    </row>
    <row r="37" spans="1:10" hidden="1" x14ac:dyDescent="0.25">
      <c r="A37" s="80" t="s">
        <v>132</v>
      </c>
      <c r="B37" s="81"/>
      <c r="C37" s="81"/>
      <c r="D37" s="82"/>
      <c r="E37" s="58">
        <f>MAX(E4:E36)</f>
        <v>5.2385824416517249E-2</v>
      </c>
      <c r="F37" s="58">
        <f>MAX(F4:F36)</f>
        <v>7.0145184663137572E-2</v>
      </c>
      <c r="G37" s="88" t="str">
        <f t="shared" si="1"/>
        <v>Kenaikan Return</v>
      </c>
      <c r="H37" s="58">
        <f>MAX(H4:H36)</f>
        <v>4.8879679999999995E-2</v>
      </c>
      <c r="I37" s="58">
        <f>MAX(I4:I36)</f>
        <v>1.3147040508076453E-2</v>
      </c>
      <c r="J37" s="88" t="str">
        <f t="shared" si="2"/>
        <v>Penurunan volume</v>
      </c>
    </row>
    <row r="38" spans="1:10" hidden="1" x14ac:dyDescent="0.25">
      <c r="A38" s="83" t="s">
        <v>133</v>
      </c>
      <c r="B38" s="84"/>
      <c r="C38" s="84"/>
      <c r="D38" s="85"/>
      <c r="E38" s="50">
        <f>MIN(E4:E36)</f>
        <v>-8.8190160070618084E-3</v>
      </c>
      <c r="F38" s="50">
        <f>MIN(F4:F36)</f>
        <v>-2.6993926567429414E-2</v>
      </c>
      <c r="G38" s="88" t="str">
        <f t="shared" si="1"/>
        <v xml:space="preserve">Penurunan Return </v>
      </c>
      <c r="H38" s="50">
        <f>MIN(H4:H36)</f>
        <v>0</v>
      </c>
      <c r="I38" s="50">
        <f>MIN(I4:I36)</f>
        <v>7.5193377825662566E-7</v>
      </c>
      <c r="J38" s="88" t="str">
        <f t="shared" si="2"/>
        <v>Kenaikan volume</v>
      </c>
    </row>
    <row r="39" spans="1:10" hidden="1" x14ac:dyDescent="0.25">
      <c r="A39" s="83" t="s">
        <v>130</v>
      </c>
      <c r="B39" s="84"/>
      <c r="C39" s="84"/>
      <c r="D39" s="85"/>
      <c r="E39" s="50">
        <f>AVERAGE(E4:E36)</f>
        <v>6.1084575516392936E-3</v>
      </c>
      <c r="F39" s="50">
        <f>AVERAGE(F4:F36)</f>
        <v>1.5953267400804435E-3</v>
      </c>
      <c r="G39" s="50"/>
      <c r="H39" s="50">
        <f>AVERAGE(H4:H36)</f>
        <v>8.9364551153241992E-3</v>
      </c>
      <c r="I39" s="50">
        <f>AVERAGE(I4:I36)</f>
        <v>1.6268225363233893E-3</v>
      </c>
      <c r="J39" s="88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 s="52"/>
    </row>
    <row r="108" spans="4:4" x14ac:dyDescent="0.25">
      <c r="D108" s="52"/>
    </row>
    <row r="109" spans="4:4" x14ac:dyDescent="0.25">
      <c r="D109" s="52"/>
    </row>
  </sheetData>
  <autoFilter ref="A1:J39" xr:uid="{00000000-0001-0000-0100-000000000000}">
    <filterColumn colId="2">
      <filters>
        <filter val="Non Blue Chip"/>
      </filters>
    </filterColumn>
    <filterColumn colId="4" showButton="0"/>
    <filterColumn colId="7" showButton="0"/>
    <filterColumn colId="9">
      <filters>
        <filter val="Kenaikan volume"/>
      </filters>
    </filterColumn>
  </autoFilter>
  <mergeCells count="13">
    <mergeCell ref="J1:J2"/>
    <mergeCell ref="A37:D37"/>
    <mergeCell ref="A38:D38"/>
    <mergeCell ref="A39:D39"/>
    <mergeCell ref="M16:N16"/>
    <mergeCell ref="O16:P16"/>
    <mergeCell ref="A1:A2"/>
    <mergeCell ref="E1:F1"/>
    <mergeCell ref="H1:I1"/>
    <mergeCell ref="B1:B2"/>
    <mergeCell ref="C1:C2"/>
    <mergeCell ref="D1:D2"/>
    <mergeCell ref="G1:G2"/>
  </mergeCells>
  <conditionalFormatting sqref="G3:G38">
    <cfRule type="cellIs" dxfId="0" priority="1" operator="greaterThan">
      <formula>$E$3&gt;$F$3</formula>
    </cfRule>
  </conditionalFormatting>
  <pageMargins left="0.7" right="0.7" top="0.75" bottom="0.75" header="0.3" footer="0.3"/>
  <pageSetup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7"/>
  <sheetViews>
    <sheetView workbookViewId="0">
      <selection activeCell="G18" sqref="G18"/>
    </sheetView>
  </sheetViews>
  <sheetFormatPr defaultRowHeight="15" x14ac:dyDescent="0.25"/>
  <cols>
    <col min="2" max="2" width="10.7109375" style="14" bestFit="1" customWidth="1"/>
    <col min="5" max="5" width="13.28515625" style="22" bestFit="1" customWidth="1"/>
    <col min="6" max="6" width="21.140625" customWidth="1"/>
  </cols>
  <sheetData>
    <row r="1" spans="1:6" x14ac:dyDescent="0.25">
      <c r="A1" t="s">
        <v>20</v>
      </c>
    </row>
    <row r="3" spans="1:6" s="2" customFormat="1" x14ac:dyDescent="0.25">
      <c r="A3" s="2" t="s">
        <v>70</v>
      </c>
      <c r="B3" s="28" t="str">
        <f>[7]GEMA.JK!A1</f>
        <v>Date</v>
      </c>
      <c r="C3" s="2" t="str">
        <f>[7]GEMA.JK!E1</f>
        <v>Close</v>
      </c>
      <c r="D3" s="2" t="s">
        <v>86</v>
      </c>
      <c r="E3" s="23" t="str">
        <f>[7]GEMA.JK!G1</f>
        <v>Volume</v>
      </c>
      <c r="F3" s="2" t="s">
        <v>66</v>
      </c>
    </row>
    <row r="4" spans="1:6" x14ac:dyDescent="0.25">
      <c r="A4" t="s">
        <v>73</v>
      </c>
      <c r="B4" s="14">
        <f>[7]GEMA.JK!A9</f>
        <v>43286</v>
      </c>
      <c r="C4">
        <f>[7]GEMA.JK!E9</f>
        <v>258</v>
      </c>
      <c r="D4" s="15">
        <v>5739.3320309999999</v>
      </c>
      <c r="E4" s="22">
        <f>[7]GEMA.JK!G9</f>
        <v>251000</v>
      </c>
      <c r="F4" s="22">
        <v>320000000</v>
      </c>
    </row>
    <row r="5" spans="1:6" x14ac:dyDescent="0.25">
      <c r="A5" t="s">
        <v>74</v>
      </c>
      <c r="B5" s="14">
        <f>[7]GEMA.JK!A10</f>
        <v>43287</v>
      </c>
      <c r="C5">
        <f>[7]GEMA.JK!E10</f>
        <v>260</v>
      </c>
      <c r="D5" s="15">
        <v>5694.9121089999999</v>
      </c>
      <c r="E5" s="22">
        <f>[7]GEMA.JK!G10</f>
        <v>540500</v>
      </c>
      <c r="F5" s="22">
        <v>320000000</v>
      </c>
    </row>
    <row r="6" spans="1:6" x14ac:dyDescent="0.25">
      <c r="A6" t="s">
        <v>75</v>
      </c>
      <c r="B6" s="14">
        <f>[7]GEMA.JK!A11</f>
        <v>43290</v>
      </c>
      <c r="C6">
        <f>[7]GEMA.JK!E11</f>
        <v>278</v>
      </c>
      <c r="D6" s="15">
        <v>5807.375</v>
      </c>
      <c r="E6" s="22">
        <f>[7]GEMA.JK!G11</f>
        <v>1288000</v>
      </c>
      <c r="F6" s="22">
        <v>320000000</v>
      </c>
    </row>
    <row r="7" spans="1:6" x14ac:dyDescent="0.25">
      <c r="A7" t="s">
        <v>76</v>
      </c>
      <c r="B7" s="14">
        <f>[7]GEMA.JK!A12</f>
        <v>43291</v>
      </c>
      <c r="C7">
        <f>[7]GEMA.JK!E12</f>
        <v>279</v>
      </c>
      <c r="D7" s="15">
        <v>5881.7597660000001</v>
      </c>
      <c r="E7" s="22">
        <f>[7]GEMA.JK!G12</f>
        <v>166000</v>
      </c>
      <c r="F7" s="22">
        <v>320000000</v>
      </c>
    </row>
    <row r="8" spans="1:6" x14ac:dyDescent="0.25">
      <c r="A8" t="s">
        <v>77</v>
      </c>
      <c r="B8" s="14">
        <f>[7]GEMA.JK!A13</f>
        <v>43292</v>
      </c>
      <c r="C8">
        <f>[7]GEMA.JK!E13</f>
        <v>280</v>
      </c>
      <c r="D8" s="15">
        <v>5893.3588870000003</v>
      </c>
      <c r="E8" s="22">
        <f>[7]GEMA.JK!G13</f>
        <v>111000</v>
      </c>
      <c r="F8" s="22">
        <v>320000000</v>
      </c>
    </row>
    <row r="9" spans="1:6" x14ac:dyDescent="0.25">
      <c r="A9" t="s">
        <v>72</v>
      </c>
      <c r="B9" s="14">
        <f>[7]GEMA.JK!A14</f>
        <v>43293</v>
      </c>
      <c r="C9">
        <f>[7]GEMA.JK!E14</f>
        <v>282</v>
      </c>
      <c r="D9" s="15">
        <v>5907.8720700000003</v>
      </c>
      <c r="E9" s="22">
        <f>[7]GEMA.JK!G14</f>
        <v>151500</v>
      </c>
      <c r="F9" s="22">
        <v>320000000</v>
      </c>
    </row>
    <row r="10" spans="1:6" x14ac:dyDescent="0.25">
      <c r="A10" s="21" t="s">
        <v>71</v>
      </c>
      <c r="B10" s="25">
        <f>[7]GEMA.JK!A15</f>
        <v>43294</v>
      </c>
      <c r="C10" s="21">
        <f>[7]GEMA.JK!E15</f>
        <v>276</v>
      </c>
      <c r="D10" s="37">
        <v>5944.0742190000001</v>
      </c>
      <c r="E10" s="26">
        <f>[7]GEMA.JK!G15</f>
        <v>78100</v>
      </c>
      <c r="F10" s="26">
        <v>1600000000</v>
      </c>
    </row>
    <row r="11" spans="1:6" x14ac:dyDescent="0.25">
      <c r="A11" t="s">
        <v>78</v>
      </c>
      <c r="B11" s="14">
        <f>[7]GEMA.JK!A16</f>
        <v>43297</v>
      </c>
      <c r="C11">
        <f>[7]GEMA.JK!E16</f>
        <v>310</v>
      </c>
      <c r="D11" s="15">
        <v>5905.158203</v>
      </c>
      <c r="E11" s="22">
        <f>[7]GEMA.JK!G16</f>
        <v>156100</v>
      </c>
      <c r="F11" s="22">
        <v>1600000000</v>
      </c>
    </row>
    <row r="12" spans="1:6" x14ac:dyDescent="0.25">
      <c r="A12" t="s">
        <v>79</v>
      </c>
      <c r="B12" s="14">
        <f>[7]GEMA.JK!A17</f>
        <v>43298</v>
      </c>
      <c r="C12">
        <f>[7]GEMA.JK!E17</f>
        <v>310</v>
      </c>
      <c r="D12" s="15">
        <v>5861.5078130000002</v>
      </c>
      <c r="E12" s="22">
        <f>[7]GEMA.JK!G17</f>
        <v>69100</v>
      </c>
      <c r="F12" s="22">
        <v>1600000000</v>
      </c>
    </row>
    <row r="13" spans="1:6" x14ac:dyDescent="0.25">
      <c r="A13" t="s">
        <v>80</v>
      </c>
      <c r="B13" s="14">
        <f>[7]GEMA.JK!A18</f>
        <v>43299</v>
      </c>
      <c r="C13">
        <f>[7]GEMA.JK!E18</f>
        <v>310</v>
      </c>
      <c r="D13" s="15">
        <v>5890.7309569999998</v>
      </c>
      <c r="E13" s="22">
        <f>[7]GEMA.JK!G18</f>
        <v>151600</v>
      </c>
      <c r="F13" s="22">
        <v>1600000000</v>
      </c>
    </row>
    <row r="14" spans="1:6" x14ac:dyDescent="0.25">
      <c r="A14" t="s">
        <v>81</v>
      </c>
      <c r="B14" s="14">
        <f>[7]GEMA.JK!A19</f>
        <v>43300</v>
      </c>
      <c r="C14">
        <f>[7]GEMA.JK!E19</f>
        <v>306</v>
      </c>
      <c r="D14" s="15">
        <v>5871.0771480000003</v>
      </c>
      <c r="E14" s="22">
        <f>[7]GEMA.JK!G19</f>
        <v>135700</v>
      </c>
      <c r="F14" s="22">
        <v>1600000000</v>
      </c>
    </row>
    <row r="15" spans="1:6" x14ac:dyDescent="0.25">
      <c r="A15" t="s">
        <v>82</v>
      </c>
      <c r="B15" s="14">
        <f>[7]GEMA.JK!A20</f>
        <v>43301</v>
      </c>
      <c r="C15">
        <f>[7]GEMA.JK!E20</f>
        <v>302</v>
      </c>
      <c r="D15" s="15">
        <v>5872.7841799999997</v>
      </c>
      <c r="E15" s="22">
        <f>[7]GEMA.JK!G20</f>
        <v>85300</v>
      </c>
      <c r="F15" s="22">
        <v>1600000000</v>
      </c>
    </row>
    <row r="16" spans="1:6" x14ac:dyDescent="0.25">
      <c r="A16" t="s">
        <v>83</v>
      </c>
      <c r="B16" s="14">
        <f>[7]GEMA.JK!A35</f>
        <v>43322</v>
      </c>
      <c r="C16">
        <f>[7]GEMA.JK!E35</f>
        <v>262</v>
      </c>
      <c r="D16" s="15">
        <v>6077.1728519999997</v>
      </c>
      <c r="E16" s="22">
        <f>[7]GEMA.JK!G35</f>
        <v>300100</v>
      </c>
      <c r="F16" s="22">
        <v>1600000000</v>
      </c>
    </row>
    <row r="17" spans="1:6" x14ac:dyDescent="0.25">
      <c r="A17" t="s">
        <v>84</v>
      </c>
      <c r="B17" s="14">
        <f>[7]GEMA.JK!A36</f>
        <v>43325</v>
      </c>
      <c r="C17">
        <f>[7]GEMA.JK!E36</f>
        <v>258</v>
      </c>
      <c r="D17" s="15">
        <v>5861.2460940000001</v>
      </c>
      <c r="E17" s="22">
        <f>[7]GEMA.JK!G36</f>
        <v>153000</v>
      </c>
      <c r="F17" s="22">
        <v>1600000000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7"/>
  <sheetViews>
    <sheetView workbookViewId="0">
      <selection activeCell="G18" sqref="G18"/>
    </sheetView>
  </sheetViews>
  <sheetFormatPr defaultRowHeight="15" x14ac:dyDescent="0.25"/>
  <cols>
    <col min="2" max="2" width="10.7109375" style="14" bestFit="1" customWidth="1"/>
    <col min="5" max="5" width="14.28515625" style="22" bestFit="1" customWidth="1"/>
    <col min="6" max="6" width="16.85546875" bestFit="1" customWidth="1"/>
  </cols>
  <sheetData>
    <row r="1" spans="1:6" x14ac:dyDescent="0.25">
      <c r="A1" t="s">
        <v>21</v>
      </c>
    </row>
    <row r="3" spans="1:6" s="2" customFormat="1" x14ac:dyDescent="0.25">
      <c r="A3" s="2" t="s">
        <v>70</v>
      </c>
      <c r="B3" s="28" t="str">
        <f>[8]BUVA.JK!A1</f>
        <v>Date</v>
      </c>
      <c r="C3" s="2" t="str">
        <f>[8]BUVA.JK!E1</f>
        <v>Close</v>
      </c>
      <c r="D3" s="2" t="s">
        <v>86</v>
      </c>
      <c r="E3" s="23" t="str">
        <f>[8]BUVA.JK!G1</f>
        <v>Volume</v>
      </c>
      <c r="F3" s="2" t="s">
        <v>66</v>
      </c>
    </row>
    <row r="4" spans="1:6" x14ac:dyDescent="0.25">
      <c r="A4" t="s">
        <v>73</v>
      </c>
      <c r="B4" s="14">
        <f>[8]BUVA.JK!A8</f>
        <v>43305</v>
      </c>
      <c r="C4">
        <f>[8]BUVA.JK!E8</f>
        <v>227</v>
      </c>
      <c r="D4" s="15">
        <v>5931.841797</v>
      </c>
      <c r="E4" s="22">
        <f>[8]BUVA.JK!G8</f>
        <v>9720200</v>
      </c>
      <c r="F4" s="22">
        <v>3405634600</v>
      </c>
    </row>
    <row r="5" spans="1:6" x14ac:dyDescent="0.25">
      <c r="A5" t="s">
        <v>74</v>
      </c>
      <c r="B5" s="14">
        <f>[8]BUVA.JK!A9</f>
        <v>43306</v>
      </c>
      <c r="C5">
        <f>[8]BUVA.JK!E9</f>
        <v>227</v>
      </c>
      <c r="D5" s="15">
        <v>5933.8891599999997</v>
      </c>
      <c r="E5" s="22">
        <f>[8]BUVA.JK!G9</f>
        <v>9656600</v>
      </c>
      <c r="F5" s="22">
        <v>3405634600</v>
      </c>
    </row>
    <row r="6" spans="1:6" x14ac:dyDescent="0.25">
      <c r="A6" t="s">
        <v>75</v>
      </c>
      <c r="B6" s="14">
        <f>[8]BUVA.JK!A10</f>
        <v>43307</v>
      </c>
      <c r="C6">
        <f>[8]BUVA.JK!E10</f>
        <v>220</v>
      </c>
      <c r="D6" s="15">
        <v>5946.1362300000001</v>
      </c>
      <c r="E6" s="22">
        <f>[8]BUVA.JK!G10</f>
        <v>7283600</v>
      </c>
      <c r="F6" s="22">
        <v>3405634600</v>
      </c>
    </row>
    <row r="7" spans="1:6" x14ac:dyDescent="0.25">
      <c r="A7" t="s">
        <v>76</v>
      </c>
      <c r="B7" s="14">
        <f>[8]BUVA.JK!A11</f>
        <v>43308</v>
      </c>
      <c r="C7">
        <f>[8]BUVA.JK!E11</f>
        <v>210</v>
      </c>
      <c r="D7" s="15">
        <v>5989.1362300000001</v>
      </c>
      <c r="E7" s="22">
        <f>[8]BUVA.JK!G11</f>
        <v>11133800</v>
      </c>
      <c r="F7" s="22">
        <v>3405634600</v>
      </c>
    </row>
    <row r="8" spans="1:6" x14ac:dyDescent="0.25">
      <c r="A8" t="s">
        <v>77</v>
      </c>
      <c r="B8" s="14">
        <f>[8]BUVA.JK!A12</f>
        <v>43311</v>
      </c>
      <c r="C8">
        <f>[8]BUVA.JK!E12</f>
        <v>214</v>
      </c>
      <c r="D8" s="15">
        <v>6027.9360349999997</v>
      </c>
      <c r="E8" s="22">
        <f>[8]BUVA.JK!G12</f>
        <v>12412800</v>
      </c>
      <c r="F8" s="22">
        <v>3405634600</v>
      </c>
    </row>
    <row r="9" spans="1:6" x14ac:dyDescent="0.25">
      <c r="A9" t="s">
        <v>72</v>
      </c>
      <c r="B9" s="14">
        <f>[8]BUVA.JK!A13</f>
        <v>43312</v>
      </c>
      <c r="C9">
        <f>[8]BUVA.JK!E13</f>
        <v>220</v>
      </c>
      <c r="D9" s="15">
        <v>5936.4428710000002</v>
      </c>
      <c r="E9" s="22">
        <f>[8]BUVA.JK!G13</f>
        <v>26918800</v>
      </c>
      <c r="F9" s="22">
        <v>3405634600</v>
      </c>
    </row>
    <row r="10" spans="1:6" x14ac:dyDescent="0.25">
      <c r="A10" s="21" t="s">
        <v>71</v>
      </c>
      <c r="B10" s="25">
        <f>[8]BUVA.JK!A14</f>
        <v>43313</v>
      </c>
      <c r="C10" s="21">
        <f>[8]BUVA.JK!E14</f>
        <v>228</v>
      </c>
      <c r="D10" s="37">
        <v>6033.4189450000003</v>
      </c>
      <c r="E10" s="26">
        <f>[8]BUVA.JK!G14</f>
        <v>12943200</v>
      </c>
      <c r="F10" s="26">
        <v>6811269200</v>
      </c>
    </row>
    <row r="11" spans="1:6" x14ac:dyDescent="0.25">
      <c r="A11" t="s">
        <v>78</v>
      </c>
      <c r="B11" s="14">
        <f>[8]BUVA.JK!A15</f>
        <v>43314</v>
      </c>
      <c r="C11">
        <f>[8]BUVA.JK!E15</f>
        <v>230</v>
      </c>
      <c r="D11" s="15">
        <v>6011.7231449999999</v>
      </c>
      <c r="E11" s="22">
        <f>[8]BUVA.JK!G15</f>
        <v>13981400</v>
      </c>
      <c r="F11" s="22">
        <v>6811269200</v>
      </c>
    </row>
    <row r="12" spans="1:6" x14ac:dyDescent="0.25">
      <c r="A12" t="s">
        <v>79</v>
      </c>
      <c r="B12" s="14">
        <f>[8]BUVA.JK!A16</f>
        <v>43315</v>
      </c>
      <c r="C12">
        <f>[8]BUVA.JK!E16</f>
        <v>234</v>
      </c>
      <c r="D12" s="15">
        <v>6007.5380859999996</v>
      </c>
      <c r="E12" s="22">
        <f>[8]BUVA.JK!G16</f>
        <v>13927800</v>
      </c>
      <c r="F12" s="22">
        <v>6811269200</v>
      </c>
    </row>
    <row r="13" spans="1:6" x14ac:dyDescent="0.25">
      <c r="A13" t="s">
        <v>80</v>
      </c>
      <c r="B13" s="14">
        <f>[8]BUVA.JK!A17</f>
        <v>43318</v>
      </c>
      <c r="C13">
        <f>[8]BUVA.JK!E17</f>
        <v>240</v>
      </c>
      <c r="D13" s="15">
        <v>6101.1308589999999</v>
      </c>
      <c r="E13" s="22">
        <f>[8]BUVA.JK!G17</f>
        <v>13787200</v>
      </c>
      <c r="F13" s="22">
        <v>6811269200</v>
      </c>
    </row>
    <row r="14" spans="1:6" x14ac:dyDescent="0.25">
      <c r="A14" t="s">
        <v>81</v>
      </c>
      <c r="B14" s="14">
        <f>[8]BUVA.JK!A18</f>
        <v>43319</v>
      </c>
      <c r="C14">
        <f>[8]BUVA.JK!E18</f>
        <v>294</v>
      </c>
      <c r="D14" s="15">
        <v>6091.25</v>
      </c>
      <c r="E14" s="22">
        <f>[8]BUVA.JK!G18</f>
        <v>14128000</v>
      </c>
      <c r="F14" s="22">
        <v>6811269200</v>
      </c>
    </row>
    <row r="15" spans="1:6" x14ac:dyDescent="0.25">
      <c r="A15" t="s">
        <v>82</v>
      </c>
      <c r="B15" s="14">
        <f>[8]BUVA.JK!A19</f>
        <v>43320</v>
      </c>
      <c r="C15">
        <f>[8]BUVA.JK!E19</f>
        <v>288</v>
      </c>
      <c r="D15" s="15">
        <v>6094.8291019999997</v>
      </c>
      <c r="E15" s="22">
        <f>[8]BUVA.JK!G19</f>
        <v>14827700</v>
      </c>
      <c r="F15" s="22">
        <v>6811269200</v>
      </c>
    </row>
    <row r="16" spans="1:6" x14ac:dyDescent="0.25">
      <c r="A16" t="s">
        <v>83</v>
      </c>
      <c r="B16" s="14">
        <f>[8]BUVA.JK!A36</f>
        <v>43343</v>
      </c>
      <c r="C16">
        <f>[8]BUVA.JK!E36</f>
        <v>268</v>
      </c>
      <c r="D16" s="15">
        <v>6018.4599609999996</v>
      </c>
      <c r="E16" s="22">
        <f>[8]BUVA.JK!G36</f>
        <v>2995800</v>
      </c>
      <c r="F16" s="22">
        <v>6811269200</v>
      </c>
    </row>
    <row r="17" spans="1:6" x14ac:dyDescent="0.25">
      <c r="A17" t="s">
        <v>84</v>
      </c>
      <c r="B17" s="14">
        <f>[8]BUVA.JK!A37</f>
        <v>43346</v>
      </c>
      <c r="C17">
        <f>[8]BUVA.JK!E37</f>
        <v>268</v>
      </c>
      <c r="D17" s="15">
        <v>5967.5791019999997</v>
      </c>
      <c r="E17" s="22">
        <f>[8]BUVA.JK!G37</f>
        <v>3051600</v>
      </c>
      <c r="F17" s="22">
        <v>6811269200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7"/>
  <sheetViews>
    <sheetView workbookViewId="0">
      <selection activeCell="G18" sqref="G18"/>
    </sheetView>
  </sheetViews>
  <sheetFormatPr defaultRowHeight="15" x14ac:dyDescent="0.25"/>
  <cols>
    <col min="2" max="2" width="10.7109375" style="14" bestFit="1" customWidth="1"/>
    <col min="3" max="4" width="9.140625" style="22"/>
    <col min="5" max="5" width="11.5703125" style="22" bestFit="1" customWidth="1"/>
    <col min="6" max="6" width="16.85546875" bestFit="1" customWidth="1"/>
  </cols>
  <sheetData>
    <row r="1" spans="1:6" x14ac:dyDescent="0.25">
      <c r="A1" t="s">
        <v>22</v>
      </c>
    </row>
    <row r="3" spans="1:6" s="2" customFormat="1" x14ac:dyDescent="0.25">
      <c r="A3" s="2" t="s">
        <v>70</v>
      </c>
      <c r="B3" s="28" t="str">
        <f>[9]MFIN.JK!A1</f>
        <v>Date</v>
      </c>
      <c r="C3" s="23" t="str">
        <f>[9]MFIN.JK!E1</f>
        <v>Close</v>
      </c>
      <c r="D3" s="23" t="s">
        <v>86</v>
      </c>
      <c r="E3" s="23" t="str">
        <f>[9]MFIN.JK!G1</f>
        <v>Volume</v>
      </c>
      <c r="F3" s="2" t="s">
        <v>66</v>
      </c>
    </row>
    <row r="4" spans="1:6" x14ac:dyDescent="0.25">
      <c r="A4" t="s">
        <v>73</v>
      </c>
      <c r="B4" s="14">
        <f>[9]MFIN.JK!A4</f>
        <v>43328</v>
      </c>
      <c r="C4" s="22">
        <f>[9]MFIN.JK!E4</f>
        <v>885</v>
      </c>
      <c r="D4" s="15">
        <v>5783.7978519999997</v>
      </c>
      <c r="E4" s="22">
        <f>[9]MFIN.JK!G4</f>
        <v>143200</v>
      </c>
      <c r="F4" s="22">
        <v>1325000000</v>
      </c>
    </row>
    <row r="5" spans="1:6" x14ac:dyDescent="0.25">
      <c r="A5" t="s">
        <v>74</v>
      </c>
      <c r="B5" s="14">
        <f>[9]MFIN.JK!A6</f>
        <v>43332</v>
      </c>
      <c r="C5" s="22">
        <f>[9]MFIN.JK!E6</f>
        <v>885</v>
      </c>
      <c r="D5" s="15">
        <v>5892.1918949999999</v>
      </c>
      <c r="E5" s="22">
        <f>[9]MFIN.JK!G6</f>
        <v>924800</v>
      </c>
      <c r="F5" s="22">
        <v>1325000000</v>
      </c>
    </row>
    <row r="6" spans="1:6" x14ac:dyDescent="0.25">
      <c r="A6" t="s">
        <v>75</v>
      </c>
      <c r="B6" s="14">
        <f>[9]MFIN.JK!A7</f>
        <v>43333</v>
      </c>
      <c r="C6" s="22">
        <f>[9]MFIN.JK!E7</f>
        <v>885</v>
      </c>
      <c r="D6" s="15">
        <v>5944.3007809999999</v>
      </c>
      <c r="E6" s="22">
        <f>[9]MFIN.JK!G7</f>
        <v>386000</v>
      </c>
      <c r="F6" s="22">
        <v>1325000000</v>
      </c>
    </row>
    <row r="7" spans="1:6" x14ac:dyDescent="0.25">
      <c r="A7" t="s">
        <v>76</v>
      </c>
      <c r="B7" s="14">
        <f>[9]MFIN.JK!A9</f>
        <v>43335</v>
      </c>
      <c r="C7" s="22">
        <f>[9]MFIN.JK!E9</f>
        <v>885</v>
      </c>
      <c r="D7" s="15">
        <v>5982.9848629999997</v>
      </c>
      <c r="E7" s="22">
        <f>[9]MFIN.JK!G9</f>
        <v>61400</v>
      </c>
      <c r="F7" s="22">
        <v>1325000000</v>
      </c>
    </row>
    <row r="8" spans="1:6" x14ac:dyDescent="0.25">
      <c r="A8" t="s">
        <v>77</v>
      </c>
      <c r="B8" s="14">
        <f>[9]MFIN.JK!A10</f>
        <v>43336</v>
      </c>
      <c r="C8" s="22">
        <f>[9]MFIN.JK!E10</f>
        <v>882.5</v>
      </c>
      <c r="D8" s="15">
        <v>5968.75</v>
      </c>
      <c r="E8" s="22">
        <f>[9]MFIN.JK!G10</f>
        <v>56200</v>
      </c>
      <c r="F8" s="22">
        <v>1325000000</v>
      </c>
    </row>
    <row r="9" spans="1:6" x14ac:dyDescent="0.25">
      <c r="A9" t="s">
        <v>72</v>
      </c>
      <c r="B9" s="14">
        <f>[9]MFIN.JK!A11</f>
        <v>43339</v>
      </c>
      <c r="C9" s="22">
        <f>[9]MFIN.JK!E11</f>
        <v>885</v>
      </c>
      <c r="D9" s="15">
        <v>6025.9677730000003</v>
      </c>
      <c r="E9" s="22">
        <f>[9]MFIN.JK!G11</f>
        <v>55800</v>
      </c>
      <c r="F9" s="22">
        <v>1325000000</v>
      </c>
    </row>
    <row r="10" spans="1:6" x14ac:dyDescent="0.25">
      <c r="A10" s="21" t="s">
        <v>71</v>
      </c>
      <c r="B10" s="25">
        <f>[9]MFIN.JK!A12</f>
        <v>43340</v>
      </c>
      <c r="C10" s="26">
        <f>[9]MFIN.JK!E12</f>
        <v>895</v>
      </c>
      <c r="D10" s="37">
        <v>6042.6499020000001</v>
      </c>
      <c r="E10" s="26">
        <f>[9]MFIN.JK!G12</f>
        <v>355400</v>
      </c>
      <c r="F10" s="26">
        <v>2650000000</v>
      </c>
    </row>
    <row r="11" spans="1:6" x14ac:dyDescent="0.25">
      <c r="A11" t="s">
        <v>78</v>
      </c>
      <c r="B11" s="14">
        <f>[9]MFIN.JK!A13</f>
        <v>43341</v>
      </c>
      <c r="C11" s="22">
        <f>[9]MFIN.JK!E13</f>
        <v>895</v>
      </c>
      <c r="D11" s="15">
        <v>6065.1489259999998</v>
      </c>
      <c r="E11" s="22">
        <f>[9]MFIN.JK!G13</f>
        <v>44000</v>
      </c>
      <c r="F11" s="22">
        <v>2650000000</v>
      </c>
    </row>
    <row r="12" spans="1:6" x14ac:dyDescent="0.25">
      <c r="A12" t="s">
        <v>79</v>
      </c>
      <c r="B12" s="14">
        <f>[9]MFIN.JK!A14</f>
        <v>43342</v>
      </c>
      <c r="C12" s="22">
        <f>[9]MFIN.JK!E14</f>
        <v>850</v>
      </c>
      <c r="D12" s="15">
        <v>6018.9638670000004</v>
      </c>
      <c r="E12" s="22">
        <f>[9]MFIN.JK!G14</f>
        <v>217800</v>
      </c>
      <c r="F12" s="22">
        <v>2650000000</v>
      </c>
    </row>
    <row r="13" spans="1:6" x14ac:dyDescent="0.25">
      <c r="A13" t="s">
        <v>80</v>
      </c>
      <c r="B13" s="14">
        <f>[9]MFIN.JK!A15</f>
        <v>43343</v>
      </c>
      <c r="C13" s="22">
        <f>[9]MFIN.JK!E15</f>
        <v>800</v>
      </c>
      <c r="D13" s="15">
        <v>6018.4599609999996</v>
      </c>
      <c r="E13" s="22">
        <f>[9]MFIN.JK!G15</f>
        <v>168000</v>
      </c>
      <c r="F13" s="22">
        <v>2650000000</v>
      </c>
    </row>
    <row r="14" spans="1:6" x14ac:dyDescent="0.25">
      <c r="A14" t="s">
        <v>81</v>
      </c>
      <c r="B14" s="14">
        <f>[9]MFIN.JK!A16</f>
        <v>43346</v>
      </c>
      <c r="C14" s="22">
        <f>[9]MFIN.JK!E16</f>
        <v>780</v>
      </c>
      <c r="D14" s="15">
        <v>5967.5791019999997</v>
      </c>
      <c r="E14" s="22">
        <f>[9]MFIN.JK!G16</f>
        <v>965500</v>
      </c>
      <c r="F14" s="22">
        <v>2650000000</v>
      </c>
    </row>
    <row r="15" spans="1:6" x14ac:dyDescent="0.25">
      <c r="A15" t="s">
        <v>82</v>
      </c>
      <c r="B15" s="14">
        <f>[9]MFIN.JK!A17</f>
        <v>43347</v>
      </c>
      <c r="C15" s="22">
        <f>[9]MFIN.JK!E17</f>
        <v>840</v>
      </c>
      <c r="D15" s="15">
        <v>5905.3007809999999</v>
      </c>
      <c r="E15" s="22">
        <f>[9]MFIN.JK!G17</f>
        <v>166800</v>
      </c>
      <c r="F15" s="22">
        <v>2650000000</v>
      </c>
    </row>
    <row r="16" spans="1:6" x14ac:dyDescent="0.25">
      <c r="A16" t="s">
        <v>83</v>
      </c>
      <c r="B16" s="14">
        <f>[9]MFIN.JK!A34</f>
        <v>43370</v>
      </c>
      <c r="C16" s="22">
        <f>[9]MFIN.JK!E34</f>
        <v>825</v>
      </c>
      <c r="D16" s="15">
        <v>5929.2158200000003</v>
      </c>
      <c r="E16" s="22">
        <f>[9]MFIN.JK!G34</f>
        <v>0</v>
      </c>
      <c r="F16" s="22">
        <v>2650000000</v>
      </c>
    </row>
    <row r="17" spans="1:6" x14ac:dyDescent="0.25">
      <c r="A17" t="s">
        <v>84</v>
      </c>
      <c r="B17" s="14">
        <f>[9]MFIN.JK!A35</f>
        <v>43371</v>
      </c>
      <c r="C17" s="22">
        <f>[9]MFIN.JK!E35</f>
        <v>825</v>
      </c>
      <c r="D17" s="15">
        <v>5976.5532229999999</v>
      </c>
      <c r="E17" s="22">
        <f>[9]MFIN.JK!G35</f>
        <v>110200</v>
      </c>
      <c r="F17" s="22">
        <v>2650000000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7"/>
  <sheetViews>
    <sheetView workbookViewId="0">
      <selection activeCell="F20" sqref="F20"/>
    </sheetView>
  </sheetViews>
  <sheetFormatPr defaultRowHeight="15" x14ac:dyDescent="0.25"/>
  <cols>
    <col min="2" max="2" width="10.7109375" style="14" bestFit="1" customWidth="1"/>
    <col min="5" max="5" width="14.28515625" style="22" bestFit="1" customWidth="1"/>
    <col min="6" max="6" width="21.5703125" style="22" customWidth="1"/>
  </cols>
  <sheetData>
    <row r="1" spans="1:6" x14ac:dyDescent="0.25">
      <c r="A1" t="s">
        <v>23</v>
      </c>
    </row>
    <row r="3" spans="1:6" s="2" customFormat="1" x14ac:dyDescent="0.25">
      <c r="A3" s="2" t="s">
        <v>70</v>
      </c>
      <c r="B3" s="28" t="str">
        <f>[10]KKGI.JK!A1</f>
        <v>Date</v>
      </c>
      <c r="C3" s="2" t="str">
        <f>[10]KKGI.JK!E1</f>
        <v>Close</v>
      </c>
      <c r="D3" s="2" t="s">
        <v>86</v>
      </c>
      <c r="E3" s="23" t="str">
        <f>[10]KKGI.JK!G1</f>
        <v>Volume</v>
      </c>
      <c r="F3" s="23" t="s">
        <v>66</v>
      </c>
    </row>
    <row r="4" spans="1:6" x14ac:dyDescent="0.25">
      <c r="A4" t="s">
        <v>73</v>
      </c>
      <c r="B4" s="14">
        <f>[10]KKGI.JK!A14</f>
        <v>42811</v>
      </c>
      <c r="C4">
        <f>[10]KKGI.JK!E14</f>
        <v>472</v>
      </c>
      <c r="D4" s="15">
        <v>5540.4321289999998</v>
      </c>
      <c r="E4" s="22">
        <f>[10]KKGI.JK!G14</f>
        <v>1124000</v>
      </c>
      <c r="F4" s="22">
        <v>1000000000</v>
      </c>
    </row>
    <row r="5" spans="1:6" x14ac:dyDescent="0.25">
      <c r="A5" t="s">
        <v>74</v>
      </c>
      <c r="B5" s="14">
        <f>[10]KKGI.JK!A15</f>
        <v>42814</v>
      </c>
      <c r="C5">
        <f>[10]KKGI.JK!E15</f>
        <v>474</v>
      </c>
      <c r="D5" s="15">
        <v>5533.9921880000002</v>
      </c>
      <c r="E5" s="22">
        <f>[10]KKGI.JK!G15</f>
        <v>41000</v>
      </c>
      <c r="F5" s="22">
        <v>1000000000</v>
      </c>
    </row>
    <row r="6" spans="1:6" x14ac:dyDescent="0.25">
      <c r="A6" t="s">
        <v>75</v>
      </c>
      <c r="B6" s="14">
        <f>[10]KKGI.JK!A16</f>
        <v>42815</v>
      </c>
      <c r="C6">
        <f>[10]KKGI.JK!E16</f>
        <v>460</v>
      </c>
      <c r="D6" s="15">
        <v>5543.0927730000003</v>
      </c>
      <c r="E6" s="22">
        <f>[10]KKGI.JK!G16</f>
        <v>88000</v>
      </c>
      <c r="F6" s="22">
        <v>1000000000</v>
      </c>
    </row>
    <row r="7" spans="1:6" x14ac:dyDescent="0.25">
      <c r="A7" t="s">
        <v>76</v>
      </c>
      <c r="B7" s="14">
        <f>[10]KKGI.JK!A17</f>
        <v>42816</v>
      </c>
      <c r="C7">
        <f>[10]KKGI.JK!E17</f>
        <v>466</v>
      </c>
      <c r="D7" s="15">
        <v>5534.0927730000003</v>
      </c>
      <c r="E7" s="22">
        <f>[10]KKGI.JK!G17</f>
        <v>62000</v>
      </c>
      <c r="F7" s="22">
        <v>1000000000</v>
      </c>
    </row>
    <row r="8" spans="1:6" x14ac:dyDescent="0.25">
      <c r="A8" t="s">
        <v>77</v>
      </c>
      <c r="B8" s="14">
        <f>[10]KKGI.JK!A18</f>
        <v>42817</v>
      </c>
      <c r="C8">
        <f>[10]KKGI.JK!E18</f>
        <v>466</v>
      </c>
      <c r="D8" s="15">
        <v>5563.7587890000004</v>
      </c>
      <c r="E8" s="22">
        <f>[10]KKGI.JK!G18</f>
        <v>357000</v>
      </c>
      <c r="F8" s="22">
        <v>1000000000</v>
      </c>
    </row>
    <row r="9" spans="1:6" x14ac:dyDescent="0.25">
      <c r="A9" t="s">
        <v>72</v>
      </c>
      <c r="B9" s="14">
        <f>[10]KKGI.JK!A19</f>
        <v>42818</v>
      </c>
      <c r="C9">
        <f>[10]KKGI.JK!E19</f>
        <v>478</v>
      </c>
      <c r="D9" s="15">
        <v>5567.1337890000004</v>
      </c>
      <c r="E9" s="22">
        <f>[10]KKGI.JK!G19</f>
        <v>885000</v>
      </c>
      <c r="F9" s="22">
        <v>1000000000</v>
      </c>
    </row>
    <row r="10" spans="1:6" x14ac:dyDescent="0.25">
      <c r="A10" s="21" t="s">
        <v>71</v>
      </c>
      <c r="B10" s="25">
        <f>[10]KKGI.JK!A20</f>
        <v>42821</v>
      </c>
      <c r="C10" s="21">
        <f>[10]KKGI.JK!E20</f>
        <v>496</v>
      </c>
      <c r="D10" s="37">
        <v>5541.2021480000003</v>
      </c>
      <c r="E10" s="26">
        <f>[10]KKGI.JK!G20</f>
        <v>3947800</v>
      </c>
      <c r="F10" s="26">
        <v>5000000000</v>
      </c>
    </row>
    <row r="11" spans="1:6" x14ac:dyDescent="0.25">
      <c r="A11" t="s">
        <v>78</v>
      </c>
      <c r="B11" s="14">
        <f>[10]KKGI.JK!A21</f>
        <v>42823</v>
      </c>
      <c r="C11">
        <f>[10]KKGI.JK!E21</f>
        <v>484</v>
      </c>
      <c r="D11" s="15">
        <v>5592.5097660000001</v>
      </c>
      <c r="E11" s="22">
        <f>[10]KKGI.JK!G21</f>
        <v>4770400</v>
      </c>
      <c r="F11" s="22">
        <v>5000000000</v>
      </c>
    </row>
    <row r="12" spans="1:6" x14ac:dyDescent="0.25">
      <c r="A12" t="s">
        <v>79</v>
      </c>
      <c r="B12" s="14">
        <f>[10]KKGI.JK!A22</f>
        <v>42824</v>
      </c>
      <c r="C12">
        <f>[10]KKGI.JK!E22</f>
        <v>454</v>
      </c>
      <c r="D12" s="15">
        <v>5592.9521480000003</v>
      </c>
      <c r="E12" s="22">
        <f>[10]KKGI.JK!G22</f>
        <v>2145600</v>
      </c>
      <c r="F12" s="22">
        <v>5000000000</v>
      </c>
    </row>
    <row r="13" spans="1:6" x14ac:dyDescent="0.25">
      <c r="A13" t="s">
        <v>80</v>
      </c>
      <c r="B13" s="14">
        <f>[10]KKGI.JK!A23</f>
        <v>42825</v>
      </c>
      <c r="C13">
        <f>[10]KKGI.JK!E23</f>
        <v>458</v>
      </c>
      <c r="D13" s="15">
        <v>5568.1059569999998</v>
      </c>
      <c r="E13" s="22">
        <f>[10]KKGI.JK!G23</f>
        <v>1158600</v>
      </c>
      <c r="F13" s="22">
        <v>5000000000</v>
      </c>
    </row>
    <row r="14" spans="1:6" x14ac:dyDescent="0.25">
      <c r="A14" t="s">
        <v>81</v>
      </c>
      <c r="B14" s="14">
        <f>[10]KKGI.JK!A24</f>
        <v>42828</v>
      </c>
      <c r="C14">
        <f>[10]KKGI.JK!E24</f>
        <v>466</v>
      </c>
      <c r="D14" s="15">
        <v>5606.7890630000002</v>
      </c>
      <c r="E14" s="22">
        <f>[10]KKGI.JK!G24</f>
        <v>905900</v>
      </c>
      <c r="F14" s="22">
        <v>5000000000</v>
      </c>
    </row>
    <row r="15" spans="1:6" x14ac:dyDescent="0.25">
      <c r="A15" t="s">
        <v>82</v>
      </c>
      <c r="B15" s="14">
        <f>[10]KKGI.JK!A25</f>
        <v>42829</v>
      </c>
      <c r="C15">
        <f>[10]KKGI.JK!E25</f>
        <v>462</v>
      </c>
      <c r="D15" s="15">
        <v>5651.8232420000004</v>
      </c>
      <c r="E15" s="22">
        <f>[10]KKGI.JK!G25</f>
        <v>10221100</v>
      </c>
      <c r="F15" s="22">
        <v>5000000000</v>
      </c>
    </row>
    <row r="16" spans="1:6" x14ac:dyDescent="0.25">
      <c r="A16" t="s">
        <v>83</v>
      </c>
      <c r="B16" s="14">
        <f>[10]KKGI.JK!A39</f>
        <v>42851</v>
      </c>
      <c r="C16">
        <f>[10]KKGI.JK!E39</f>
        <v>442</v>
      </c>
      <c r="D16" s="15">
        <v>5726.5297849999997</v>
      </c>
      <c r="E16" s="22">
        <f>[10]KKGI.JK!G39</f>
        <v>510800</v>
      </c>
      <c r="F16" s="22">
        <v>5000000000</v>
      </c>
    </row>
    <row r="17" spans="1:6" x14ac:dyDescent="0.25">
      <c r="A17" t="s">
        <v>84</v>
      </c>
      <c r="B17" s="14">
        <f>[10]KKGI.JK!A40</f>
        <v>42852</v>
      </c>
      <c r="C17">
        <f>[10]KKGI.JK!E40</f>
        <v>438</v>
      </c>
      <c r="D17" s="15">
        <v>5707.0278319999998</v>
      </c>
      <c r="E17" s="22">
        <f>[10]KKGI.JK!G40</f>
        <v>489500</v>
      </c>
      <c r="F17" s="22">
        <v>5000000000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7"/>
  <sheetViews>
    <sheetView workbookViewId="0">
      <selection activeCell="D20" sqref="D20"/>
    </sheetView>
  </sheetViews>
  <sheetFormatPr defaultRowHeight="15" x14ac:dyDescent="0.25"/>
  <cols>
    <col min="2" max="2" width="12" style="14" bestFit="1" customWidth="1"/>
    <col min="3" max="3" width="9.5703125" style="22" bestFit="1" customWidth="1"/>
    <col min="4" max="4" width="9.5703125" style="22" customWidth="1"/>
    <col min="5" max="5" width="13.140625" customWidth="1"/>
    <col min="6" max="6" width="17.140625" customWidth="1"/>
  </cols>
  <sheetData>
    <row r="1" spans="1:6" x14ac:dyDescent="0.25">
      <c r="A1" t="s">
        <v>24</v>
      </c>
    </row>
    <row r="3" spans="1:6" s="2" customFormat="1" x14ac:dyDescent="0.25">
      <c r="A3" s="2" t="s">
        <v>70</v>
      </c>
      <c r="B3" s="28" t="s">
        <v>67</v>
      </c>
      <c r="C3" s="23" t="s">
        <v>68</v>
      </c>
      <c r="D3" s="23" t="s">
        <v>86</v>
      </c>
      <c r="E3" s="2" t="s">
        <v>69</v>
      </c>
      <c r="F3" s="2" t="s">
        <v>66</v>
      </c>
    </row>
    <row r="4" spans="1:6" x14ac:dyDescent="0.25">
      <c r="A4" t="s">
        <v>73</v>
      </c>
      <c r="B4" s="38">
        <v>42865</v>
      </c>
      <c r="C4" s="22">
        <v>239</v>
      </c>
      <c r="D4" s="15">
        <v>5653.0078130000002</v>
      </c>
      <c r="E4" s="22">
        <v>25113700</v>
      </c>
      <c r="F4" s="22">
        <v>3360000000</v>
      </c>
    </row>
    <row r="5" spans="1:6" x14ac:dyDescent="0.25">
      <c r="A5" t="s">
        <v>74</v>
      </c>
      <c r="B5" s="38">
        <v>42867</v>
      </c>
      <c r="C5" s="22">
        <v>241</v>
      </c>
      <c r="D5" s="15">
        <v>5675.2158200000003</v>
      </c>
      <c r="E5" s="7">
        <v>17221600</v>
      </c>
      <c r="F5" s="22">
        <v>3360000000</v>
      </c>
    </row>
    <row r="6" spans="1:6" x14ac:dyDescent="0.25">
      <c r="A6" t="s">
        <v>75</v>
      </c>
      <c r="B6" s="38">
        <v>42870</v>
      </c>
      <c r="C6" s="22">
        <v>243</v>
      </c>
      <c r="D6" s="15">
        <v>5688.8701170000004</v>
      </c>
      <c r="E6" s="7">
        <v>15771100</v>
      </c>
      <c r="F6" s="22">
        <v>3360000000</v>
      </c>
    </row>
    <row r="7" spans="1:6" x14ac:dyDescent="0.25">
      <c r="A7" t="s">
        <v>76</v>
      </c>
      <c r="B7" s="38">
        <v>42871</v>
      </c>
      <c r="C7" s="22">
        <v>243</v>
      </c>
      <c r="D7" s="15">
        <v>5646.9990230000003</v>
      </c>
      <c r="E7" s="7">
        <v>16256100</v>
      </c>
      <c r="F7" s="22">
        <v>3360000000</v>
      </c>
    </row>
    <row r="8" spans="1:6" x14ac:dyDescent="0.25">
      <c r="A8" t="s">
        <v>77</v>
      </c>
      <c r="B8" s="38">
        <v>42872</v>
      </c>
      <c r="C8" s="22">
        <v>247</v>
      </c>
      <c r="D8" s="15">
        <v>5615.4921880000002</v>
      </c>
      <c r="E8" s="7">
        <v>27463200</v>
      </c>
      <c r="F8" s="22">
        <v>3360000000</v>
      </c>
    </row>
    <row r="9" spans="1:6" x14ac:dyDescent="0.25">
      <c r="A9" t="s">
        <v>72</v>
      </c>
      <c r="B9" s="38">
        <v>42873</v>
      </c>
      <c r="C9" s="22">
        <v>239</v>
      </c>
      <c r="D9" s="15">
        <v>5645.451172</v>
      </c>
      <c r="E9" s="7">
        <v>30591000</v>
      </c>
      <c r="F9" s="22">
        <v>3360000000</v>
      </c>
    </row>
    <row r="10" spans="1:6" x14ac:dyDescent="0.25">
      <c r="A10" s="21" t="s">
        <v>71</v>
      </c>
      <c r="B10" s="25">
        <v>42874</v>
      </c>
      <c r="C10" s="26">
        <v>238</v>
      </c>
      <c r="D10" s="37">
        <v>5791.8837890000004</v>
      </c>
      <c r="E10" s="41">
        <v>158978500</v>
      </c>
      <c r="F10" s="42">
        <v>33600000000</v>
      </c>
    </row>
    <row r="11" spans="1:6" x14ac:dyDescent="0.25">
      <c r="A11" t="s">
        <v>78</v>
      </c>
      <c r="B11" s="38">
        <v>42877</v>
      </c>
      <c r="C11" s="22">
        <v>238</v>
      </c>
      <c r="D11" s="15">
        <v>5749.4448240000002</v>
      </c>
      <c r="E11" s="7">
        <v>112684900</v>
      </c>
      <c r="F11" s="35">
        <v>33600000000</v>
      </c>
    </row>
    <row r="12" spans="1:6" x14ac:dyDescent="0.25">
      <c r="A12" t="s">
        <v>79</v>
      </c>
      <c r="B12" s="38">
        <v>42878</v>
      </c>
      <c r="C12" s="22">
        <v>238</v>
      </c>
      <c r="D12" s="15">
        <v>5730.6127930000002</v>
      </c>
      <c r="E12" s="7">
        <v>247293100</v>
      </c>
      <c r="F12" s="35">
        <v>33600000000</v>
      </c>
    </row>
    <row r="13" spans="1:6" x14ac:dyDescent="0.25">
      <c r="A13" t="s">
        <v>80</v>
      </c>
      <c r="B13" s="38">
        <v>42879</v>
      </c>
      <c r="C13" s="22">
        <v>240</v>
      </c>
      <c r="D13" s="15">
        <v>5703.4331050000001</v>
      </c>
      <c r="E13" s="7">
        <v>241634000</v>
      </c>
      <c r="F13" s="35">
        <v>33600000000</v>
      </c>
    </row>
    <row r="14" spans="1:6" x14ac:dyDescent="0.25">
      <c r="A14" t="s">
        <v>81</v>
      </c>
      <c r="B14" s="38">
        <v>42881</v>
      </c>
      <c r="C14" s="22">
        <v>242</v>
      </c>
      <c r="D14" s="15">
        <v>5716.8149409999996</v>
      </c>
      <c r="E14" s="7">
        <v>259963400</v>
      </c>
      <c r="F14" s="35">
        <v>33600000000</v>
      </c>
    </row>
    <row r="15" spans="1:6" x14ac:dyDescent="0.25">
      <c r="A15" t="s">
        <v>82</v>
      </c>
      <c r="B15" s="38">
        <v>42884</v>
      </c>
      <c r="C15" s="22">
        <v>246</v>
      </c>
      <c r="D15" s="15">
        <v>5712.3310549999997</v>
      </c>
      <c r="E15" s="7">
        <v>180865300</v>
      </c>
      <c r="F15" s="35">
        <v>33600000000</v>
      </c>
    </row>
    <row r="16" spans="1:6" x14ac:dyDescent="0.25">
      <c r="A16" t="s">
        <v>83</v>
      </c>
      <c r="B16" s="14">
        <v>42902</v>
      </c>
      <c r="C16" s="22">
        <v>250</v>
      </c>
      <c r="D16" s="15">
        <v>5723.6362300000001</v>
      </c>
      <c r="E16" s="40">
        <v>150264800</v>
      </c>
      <c r="F16" s="35">
        <v>33600000000</v>
      </c>
    </row>
    <row r="17" spans="1:6" x14ac:dyDescent="0.25">
      <c r="A17" t="s">
        <v>84</v>
      </c>
      <c r="B17" s="14">
        <v>42905</v>
      </c>
      <c r="C17" s="22">
        <v>240</v>
      </c>
      <c r="D17" s="15">
        <v>5741.9091799999997</v>
      </c>
      <c r="E17" s="7">
        <v>223623200</v>
      </c>
      <c r="F17" s="35">
        <v>33600000000</v>
      </c>
    </row>
  </sheetData>
  <pageMargins left="0.7" right="0.7" top="0.75" bottom="0.75" header="0.3" footer="0.3"/>
  <pageSetup orientation="portrait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7"/>
  <sheetViews>
    <sheetView workbookViewId="0">
      <selection activeCell="H13" sqref="H13"/>
    </sheetView>
  </sheetViews>
  <sheetFormatPr defaultRowHeight="15" x14ac:dyDescent="0.25"/>
  <cols>
    <col min="2" max="2" width="10.7109375" style="14" bestFit="1" customWidth="1"/>
    <col min="5" max="5" width="13.28515625" style="22" bestFit="1" customWidth="1"/>
    <col min="6" max="6" width="16.85546875" bestFit="1" customWidth="1"/>
  </cols>
  <sheetData>
    <row r="1" spans="1:6" x14ac:dyDescent="0.25">
      <c r="A1" t="s">
        <v>25</v>
      </c>
    </row>
    <row r="3" spans="1:6" s="2" customFormat="1" x14ac:dyDescent="0.25">
      <c r="A3" s="2" t="s">
        <v>70</v>
      </c>
      <c r="B3" s="28" t="str">
        <f>[11]SAME.JK!A1</f>
        <v>Date</v>
      </c>
      <c r="C3" s="2" t="str">
        <f>[11]SAME.JK!E1</f>
        <v>Close</v>
      </c>
      <c r="D3" s="2" t="s">
        <v>86</v>
      </c>
      <c r="E3" s="23" t="str">
        <f>[11]SAME.JK!G1</f>
        <v>Volume</v>
      </c>
      <c r="F3" s="2" t="s">
        <v>66</v>
      </c>
    </row>
    <row r="4" spans="1:6" x14ac:dyDescent="0.25">
      <c r="A4" t="s">
        <v>73</v>
      </c>
      <c r="B4" s="14">
        <f>[11]SAME.JK!A8</f>
        <v>42878</v>
      </c>
      <c r="C4">
        <f>[11]SAME.JK!E8</f>
        <v>558</v>
      </c>
      <c r="D4" s="15">
        <v>5730.6127930000002</v>
      </c>
      <c r="E4" s="22">
        <f>[11]SAME.JK!G8</f>
        <v>1026500</v>
      </c>
      <c r="F4" s="22">
        <v>1180000000</v>
      </c>
    </row>
    <row r="5" spans="1:6" x14ac:dyDescent="0.25">
      <c r="A5" t="s">
        <v>74</v>
      </c>
      <c r="B5" s="14">
        <f>[11]SAME.JK!A9</f>
        <v>42879</v>
      </c>
      <c r="C5">
        <f>[11]SAME.JK!E9</f>
        <v>566</v>
      </c>
      <c r="D5" s="15">
        <v>5703.4331050000001</v>
      </c>
      <c r="E5" s="22">
        <f>[11]SAME.JK!G9</f>
        <v>1127000</v>
      </c>
      <c r="F5" s="22">
        <v>1180000000</v>
      </c>
    </row>
    <row r="6" spans="1:6" x14ac:dyDescent="0.25">
      <c r="A6" t="s">
        <v>75</v>
      </c>
      <c r="B6" s="14">
        <f>[11]SAME.JK!A10</f>
        <v>42881</v>
      </c>
      <c r="C6">
        <f>[11]SAME.JK!E10</f>
        <v>568</v>
      </c>
      <c r="D6" s="15">
        <v>5716.8149409999996</v>
      </c>
      <c r="E6" s="22">
        <f>[11]SAME.JK!G10</f>
        <v>1079500</v>
      </c>
      <c r="F6" s="22">
        <v>1180000000</v>
      </c>
    </row>
    <row r="7" spans="1:6" x14ac:dyDescent="0.25">
      <c r="A7" t="s">
        <v>76</v>
      </c>
      <c r="B7" s="14">
        <f>[11]SAME.JK!A11</f>
        <v>42884</v>
      </c>
      <c r="C7">
        <f>[11]SAME.JK!E11</f>
        <v>564</v>
      </c>
      <c r="D7" s="15">
        <v>5712.3310549999997</v>
      </c>
      <c r="E7" s="22">
        <f>[11]SAME.JK!G11</f>
        <v>1154500</v>
      </c>
      <c r="F7" s="22">
        <v>1180000000</v>
      </c>
    </row>
    <row r="8" spans="1:6" x14ac:dyDescent="0.25">
      <c r="A8" t="s">
        <v>77</v>
      </c>
      <c r="B8" s="14">
        <f>[11]SAME.JK!A12</f>
        <v>42885</v>
      </c>
      <c r="C8">
        <f>[11]SAME.JK!E12</f>
        <v>570</v>
      </c>
      <c r="D8" s="15">
        <v>5693.3911129999997</v>
      </c>
      <c r="E8" s="22">
        <f>[11]SAME.JK!G12</f>
        <v>1399000</v>
      </c>
      <c r="F8" s="22">
        <v>1180000000</v>
      </c>
    </row>
    <row r="9" spans="1:6" x14ac:dyDescent="0.25">
      <c r="A9" t="s">
        <v>72</v>
      </c>
      <c r="B9" s="14">
        <f>[11]SAME.JK!A13</f>
        <v>42886</v>
      </c>
      <c r="C9">
        <f>[11]SAME.JK!E13</f>
        <v>570</v>
      </c>
      <c r="D9" s="15">
        <v>5738.1547849999997</v>
      </c>
      <c r="E9" s="22">
        <f>[11]SAME.JK!G13</f>
        <v>1371000</v>
      </c>
      <c r="F9" s="22">
        <v>1180000000</v>
      </c>
    </row>
    <row r="10" spans="1:6" x14ac:dyDescent="0.25">
      <c r="A10" s="21" t="s">
        <v>71</v>
      </c>
      <c r="B10" s="25">
        <f>[11]SAME.JK!A15</f>
        <v>42888</v>
      </c>
      <c r="C10" s="21">
        <f>[11]SAME.JK!E15</f>
        <v>550</v>
      </c>
      <c r="D10" s="37">
        <v>5742.4458009999998</v>
      </c>
      <c r="E10" s="26">
        <f>[11]SAME.JK!G15</f>
        <v>1083200</v>
      </c>
      <c r="F10" s="22">
        <v>5900000000</v>
      </c>
    </row>
    <row r="11" spans="1:6" x14ac:dyDescent="0.25">
      <c r="A11" t="s">
        <v>78</v>
      </c>
      <c r="B11" s="14">
        <f>[11]SAME.JK!A16</f>
        <v>42891</v>
      </c>
      <c r="C11">
        <f>[11]SAME.JK!E16</f>
        <v>565</v>
      </c>
      <c r="D11" s="15">
        <v>5748.2348629999997</v>
      </c>
      <c r="E11" s="22">
        <f>[11]SAME.JK!G16</f>
        <v>1564600</v>
      </c>
      <c r="F11" s="22">
        <v>5900000000</v>
      </c>
    </row>
    <row r="12" spans="1:6" x14ac:dyDescent="0.25">
      <c r="A12" t="s">
        <v>79</v>
      </c>
      <c r="B12" s="14">
        <f>[11]SAME.JK!A17</f>
        <v>42892</v>
      </c>
      <c r="C12">
        <f>[11]SAME.JK!E17</f>
        <v>570</v>
      </c>
      <c r="D12" s="15">
        <v>5707.8310549999997</v>
      </c>
      <c r="E12" s="22">
        <f>[11]SAME.JK!G17</f>
        <v>1086500</v>
      </c>
      <c r="F12" s="22">
        <v>5900000000</v>
      </c>
    </row>
    <row r="13" spans="1:6" x14ac:dyDescent="0.25">
      <c r="A13" t="s">
        <v>80</v>
      </c>
      <c r="B13" s="14">
        <f>[11]SAME.JK!A18</f>
        <v>42893</v>
      </c>
      <c r="C13">
        <f>[11]SAME.JK!E18</f>
        <v>570</v>
      </c>
      <c r="D13" s="15">
        <v>5717.3251950000003</v>
      </c>
      <c r="E13" s="22">
        <f>[11]SAME.JK!G18</f>
        <v>1918200</v>
      </c>
      <c r="F13" s="22">
        <v>5900000000</v>
      </c>
    </row>
    <row r="14" spans="1:6" x14ac:dyDescent="0.25">
      <c r="A14" t="s">
        <v>81</v>
      </c>
      <c r="B14" s="14">
        <f>[11]SAME.JK!A19</f>
        <v>42894</v>
      </c>
      <c r="C14">
        <f>[11]SAME.JK!E19</f>
        <v>565</v>
      </c>
      <c r="D14" s="15">
        <v>5702.921875</v>
      </c>
      <c r="E14" s="22">
        <f>[11]SAME.JK!G19</f>
        <v>1144500</v>
      </c>
      <c r="F14" s="22">
        <v>5900000000</v>
      </c>
    </row>
    <row r="15" spans="1:6" x14ac:dyDescent="0.25">
      <c r="A15" t="s">
        <v>82</v>
      </c>
      <c r="B15" s="14">
        <f>[11]SAME.JK!A20</f>
        <v>42895</v>
      </c>
      <c r="C15">
        <f>[11]SAME.JK!E20</f>
        <v>560</v>
      </c>
      <c r="D15" s="15">
        <v>5675.5229490000002</v>
      </c>
      <c r="E15" s="22">
        <f>[11]SAME.JK!G20</f>
        <v>1198400</v>
      </c>
      <c r="F15" s="22">
        <v>5900000000</v>
      </c>
    </row>
    <row r="16" spans="1:6" x14ac:dyDescent="0.25">
      <c r="A16" t="s">
        <v>83</v>
      </c>
      <c r="B16" s="14">
        <f>[11]SAME.JK!A36</f>
        <v>42919</v>
      </c>
      <c r="C16">
        <f>[11]SAME.JK!E36</f>
        <v>565</v>
      </c>
      <c r="D16" s="15">
        <v>5910.2368159999996</v>
      </c>
      <c r="E16" s="22">
        <f>[11]SAME.JK!G36</f>
        <v>1432800</v>
      </c>
      <c r="F16" s="22">
        <v>5900000000</v>
      </c>
    </row>
    <row r="17" spans="1:6" x14ac:dyDescent="0.25">
      <c r="A17" t="s">
        <v>84</v>
      </c>
      <c r="B17" s="14">
        <f>[11]SAME.JK!A37</f>
        <v>42920</v>
      </c>
      <c r="C17">
        <f>[11]SAME.JK!E37</f>
        <v>560</v>
      </c>
      <c r="D17" s="15">
        <v>5865.3637699999999</v>
      </c>
      <c r="E17" s="22">
        <f>[11]SAME.JK!G37</f>
        <v>1026500</v>
      </c>
      <c r="F17" s="22">
        <v>5900000000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17"/>
  <sheetViews>
    <sheetView workbookViewId="0">
      <selection activeCell="H19" sqref="H19"/>
    </sheetView>
  </sheetViews>
  <sheetFormatPr defaultRowHeight="15" x14ac:dyDescent="0.25"/>
  <cols>
    <col min="2" max="2" width="10.7109375" style="14" bestFit="1" customWidth="1"/>
    <col min="5" max="5" width="14.28515625" style="22" bestFit="1" customWidth="1"/>
    <col min="6" max="6" width="18" bestFit="1" customWidth="1"/>
  </cols>
  <sheetData>
    <row r="1" spans="1:6" x14ac:dyDescent="0.25">
      <c r="A1" t="s">
        <v>26</v>
      </c>
    </row>
    <row r="3" spans="1:6" s="2" customFormat="1" x14ac:dyDescent="0.25">
      <c r="A3" s="2" t="s">
        <v>70</v>
      </c>
      <c r="B3" s="28" t="str">
        <f>[12]BFIN.JK!A1</f>
        <v>Date</v>
      </c>
      <c r="C3" s="2" t="str">
        <f>[12]BFIN.JK!E1</f>
        <v>Close</v>
      </c>
      <c r="D3" s="2" t="s">
        <v>86</v>
      </c>
      <c r="E3" s="23" t="str">
        <f>[12]BFIN.JK!G1</f>
        <v>Volume</v>
      </c>
      <c r="F3" s="2" t="s">
        <v>66</v>
      </c>
    </row>
    <row r="4" spans="1:6" x14ac:dyDescent="0.25">
      <c r="A4" t="s">
        <v>73</v>
      </c>
      <c r="B4" s="14">
        <f>[12]BFIN.JK!A9</f>
        <v>42879</v>
      </c>
      <c r="C4">
        <f>[12]BFIN.JK!E9</f>
        <v>510</v>
      </c>
      <c r="D4" s="15">
        <v>5703.4331050000001</v>
      </c>
      <c r="E4" s="22">
        <f>[12]BFIN.JK!G9</f>
        <v>3181000</v>
      </c>
      <c r="F4" s="22">
        <v>1596711562</v>
      </c>
    </row>
    <row r="5" spans="1:6" x14ac:dyDescent="0.25">
      <c r="A5" t="s">
        <v>74</v>
      </c>
      <c r="B5" s="14">
        <f>[12]BFIN.JK!A10</f>
        <v>42881</v>
      </c>
      <c r="C5">
        <f>[12]BFIN.JK!E10</f>
        <v>500</v>
      </c>
      <c r="D5" s="15">
        <v>5716.8149409999996</v>
      </c>
      <c r="E5" s="22">
        <f>[12]BFIN.JK!G10</f>
        <v>3816000</v>
      </c>
      <c r="F5" s="22">
        <v>1596711562</v>
      </c>
    </row>
    <row r="6" spans="1:6" x14ac:dyDescent="0.25">
      <c r="A6" t="s">
        <v>75</v>
      </c>
      <c r="B6" s="14">
        <f>[12]BFIN.JK!A11</f>
        <v>42884</v>
      </c>
      <c r="C6">
        <f>[12]BFIN.JK!E11</f>
        <v>510</v>
      </c>
      <c r="D6" s="15">
        <v>5712.3310549999997</v>
      </c>
      <c r="E6" s="22">
        <f>[12]BFIN.JK!G11</f>
        <v>2578000</v>
      </c>
      <c r="F6" s="22">
        <v>1596711562</v>
      </c>
    </row>
    <row r="7" spans="1:6" x14ac:dyDescent="0.25">
      <c r="A7" t="s">
        <v>76</v>
      </c>
      <c r="B7" s="14">
        <f>[12]BFIN.JK!A12</f>
        <v>42885</v>
      </c>
      <c r="C7">
        <f>[12]BFIN.JK!E12</f>
        <v>500</v>
      </c>
      <c r="D7" s="15">
        <v>5693.3911129999997</v>
      </c>
      <c r="E7" s="22">
        <f>[12]BFIN.JK!G12</f>
        <v>3303000</v>
      </c>
      <c r="F7" s="22">
        <v>1596711562</v>
      </c>
    </row>
    <row r="8" spans="1:6" x14ac:dyDescent="0.25">
      <c r="A8" t="s">
        <v>77</v>
      </c>
      <c r="B8" s="14">
        <f>[12]BFIN.JK!A13</f>
        <v>42886</v>
      </c>
      <c r="C8">
        <f>[12]BFIN.JK!E13</f>
        <v>515</v>
      </c>
      <c r="D8" s="15">
        <v>5738.1547849999997</v>
      </c>
      <c r="E8" s="22">
        <f>[12]BFIN.JK!G13</f>
        <v>2611000</v>
      </c>
      <c r="F8" s="22">
        <v>1596711562</v>
      </c>
    </row>
    <row r="9" spans="1:6" x14ac:dyDescent="0.25">
      <c r="A9" t="s">
        <v>72</v>
      </c>
      <c r="B9" s="14">
        <f>[12]BFIN.JK!A15</f>
        <v>42888</v>
      </c>
      <c r="C9">
        <f>[12]BFIN.JK!E15</f>
        <v>500</v>
      </c>
      <c r="D9" s="15">
        <v>5742.4458009999998</v>
      </c>
      <c r="E9" s="22">
        <f>[12]BFIN.JK!G15</f>
        <v>41000</v>
      </c>
      <c r="F9" s="22">
        <v>1596711562</v>
      </c>
    </row>
    <row r="10" spans="1:6" x14ac:dyDescent="0.25">
      <c r="A10" s="21" t="s">
        <v>71</v>
      </c>
      <c r="B10" s="25">
        <f>[12]BFIN.JK!A16</f>
        <v>42891</v>
      </c>
      <c r="C10" s="21">
        <f>[12]BFIN.JK!E16</f>
        <v>520</v>
      </c>
      <c r="D10" s="37">
        <v>5748.2348629999997</v>
      </c>
      <c r="E10" s="26">
        <f>[12]BFIN.JK!G16</f>
        <v>20129800</v>
      </c>
      <c r="F10" s="26">
        <v>15967115620</v>
      </c>
    </row>
    <row r="11" spans="1:6" x14ac:dyDescent="0.25">
      <c r="A11" t="s">
        <v>78</v>
      </c>
      <c r="B11" s="14">
        <f>[12]BFIN.JK!A17</f>
        <v>42892</v>
      </c>
      <c r="C11">
        <f>[12]BFIN.JK!E17</f>
        <v>520</v>
      </c>
      <c r="D11" s="15">
        <v>5707.8310549999997</v>
      </c>
      <c r="E11" s="22">
        <f>[12]BFIN.JK!G17</f>
        <v>3542600</v>
      </c>
      <c r="F11" s="22">
        <v>15967115620</v>
      </c>
    </row>
    <row r="12" spans="1:6" x14ac:dyDescent="0.25">
      <c r="A12" t="s">
        <v>79</v>
      </c>
      <c r="B12" s="14">
        <f>[12]BFIN.JK!A18</f>
        <v>42893</v>
      </c>
      <c r="C12">
        <f>[12]BFIN.JK!E18</f>
        <v>520</v>
      </c>
      <c r="D12" s="15">
        <v>5717.3251950000003</v>
      </c>
      <c r="E12" s="22">
        <f>[12]BFIN.JK!G18</f>
        <v>2453100</v>
      </c>
      <c r="F12" s="22">
        <v>15967115620</v>
      </c>
    </row>
    <row r="13" spans="1:6" x14ac:dyDescent="0.25">
      <c r="A13" t="s">
        <v>80</v>
      </c>
      <c r="B13" s="14">
        <f>[12]BFIN.JK!A19</f>
        <v>42894</v>
      </c>
      <c r="C13">
        <f>[12]BFIN.JK!E19</f>
        <v>540</v>
      </c>
      <c r="D13" s="15">
        <v>5702.921875</v>
      </c>
      <c r="E13" s="22">
        <f>[12]BFIN.JK!G19</f>
        <v>17849700</v>
      </c>
      <c r="F13" s="22">
        <v>15967115620</v>
      </c>
    </row>
    <row r="14" spans="1:6" x14ac:dyDescent="0.25">
      <c r="A14" t="s">
        <v>81</v>
      </c>
      <c r="B14" s="14">
        <f>[12]BFIN.JK!A20</f>
        <v>42895</v>
      </c>
      <c r="C14">
        <f>[12]BFIN.JK!E20</f>
        <v>520</v>
      </c>
      <c r="D14" s="15">
        <v>5675.5229490000002</v>
      </c>
      <c r="E14" s="22">
        <f>[12]BFIN.JK!G20</f>
        <v>95800</v>
      </c>
      <c r="F14" s="22">
        <v>15967115620</v>
      </c>
    </row>
    <row r="15" spans="1:6" x14ac:dyDescent="0.25">
      <c r="A15" t="s">
        <v>82</v>
      </c>
      <c r="B15" s="14">
        <f>[12]BFIN.JK!A21</f>
        <v>42898</v>
      </c>
      <c r="C15">
        <f>[12]BFIN.JK!E21</f>
        <v>525</v>
      </c>
      <c r="D15" s="15">
        <v>5691.4360349999997</v>
      </c>
      <c r="E15" s="22">
        <f>[12]BFIN.JK!G21</f>
        <v>280300</v>
      </c>
      <c r="F15" s="22">
        <v>15967115620</v>
      </c>
    </row>
    <row r="16" spans="1:6" x14ac:dyDescent="0.25">
      <c r="A16" t="s">
        <v>83</v>
      </c>
      <c r="B16" s="14">
        <f>[12]BFIN.JK!A37</f>
        <v>42920</v>
      </c>
      <c r="C16">
        <f>[12]BFIN.JK!E37</f>
        <v>500</v>
      </c>
      <c r="D16" s="15">
        <v>5865.3637699999999</v>
      </c>
      <c r="E16" s="22">
        <f>[12]BFIN.JK!G37</f>
        <v>203400</v>
      </c>
      <c r="F16" s="22">
        <v>15967115620</v>
      </c>
    </row>
    <row r="17" spans="1:6" x14ac:dyDescent="0.25">
      <c r="A17" t="s">
        <v>84</v>
      </c>
      <c r="B17" s="14">
        <f>[12]BFIN.JK!A38</f>
        <v>42921</v>
      </c>
      <c r="C17">
        <f>[12]BFIN.JK!E38</f>
        <v>500</v>
      </c>
      <c r="D17" s="15">
        <v>5825.0541990000002</v>
      </c>
      <c r="E17" s="22">
        <f>[12]BFIN.JK!G38</f>
        <v>20500</v>
      </c>
      <c r="F17" s="22">
        <v>15967115620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17"/>
  <sheetViews>
    <sheetView workbookViewId="0">
      <selection activeCell="F22" sqref="F22"/>
    </sheetView>
  </sheetViews>
  <sheetFormatPr defaultRowHeight="15" x14ac:dyDescent="0.25"/>
  <cols>
    <col min="2" max="2" width="10.7109375" style="14" bestFit="1" customWidth="1"/>
    <col min="5" max="5" width="10.5703125" style="22" bestFit="1" customWidth="1"/>
    <col min="6" max="6" width="15.28515625" bestFit="1" customWidth="1"/>
  </cols>
  <sheetData>
    <row r="1" spans="1:6" x14ac:dyDescent="0.25">
      <c r="A1" t="s">
        <v>27</v>
      </c>
    </row>
    <row r="3" spans="1:6" s="2" customFormat="1" x14ac:dyDescent="0.25">
      <c r="A3" s="2" t="s">
        <v>70</v>
      </c>
      <c r="B3" s="28" t="str">
        <f>[13]INTD.JK!A1</f>
        <v>Date</v>
      </c>
      <c r="C3" s="2" t="str">
        <f>[13]INTD.JK!E1</f>
        <v>Close</v>
      </c>
      <c r="D3" s="2" t="s">
        <v>86</v>
      </c>
      <c r="E3" s="23" t="str">
        <f>[13]INTD.JK!G1</f>
        <v>Volume</v>
      </c>
      <c r="F3" s="2" t="s">
        <v>66</v>
      </c>
    </row>
    <row r="4" spans="1:6" x14ac:dyDescent="0.25">
      <c r="A4" t="s">
        <v>73</v>
      </c>
      <c r="B4" s="14">
        <f>[13]INTD.JK!A8</f>
        <v>42892</v>
      </c>
      <c r="C4">
        <f>[13]INTD.JK!E8</f>
        <v>236</v>
      </c>
      <c r="D4" s="15">
        <v>5707.8310549999997</v>
      </c>
      <c r="E4" s="22">
        <f>[13]INTD.JK!G8</f>
        <v>0</v>
      </c>
      <c r="F4" s="22">
        <v>118365600</v>
      </c>
    </row>
    <row r="5" spans="1:6" x14ac:dyDescent="0.25">
      <c r="A5" t="s">
        <v>74</v>
      </c>
      <c r="B5" s="14">
        <f>[13]INTD.JK!A9</f>
        <v>42893</v>
      </c>
      <c r="C5">
        <f>[13]INTD.JK!E9</f>
        <v>236</v>
      </c>
      <c r="D5" s="15">
        <v>5717.3251950000003</v>
      </c>
      <c r="E5" s="22">
        <f>[13]INTD.JK!G9</f>
        <v>0</v>
      </c>
      <c r="F5" s="22">
        <v>118365600</v>
      </c>
    </row>
    <row r="6" spans="1:6" x14ac:dyDescent="0.25">
      <c r="A6" t="s">
        <v>75</v>
      </c>
      <c r="B6" s="14">
        <f>[13]INTD.JK!A10</f>
        <v>42894</v>
      </c>
      <c r="C6">
        <f>[13]INTD.JK!E10</f>
        <v>236</v>
      </c>
      <c r="D6" s="15">
        <v>5702.921875</v>
      </c>
      <c r="E6" s="22">
        <f>[13]INTD.JK!G10</f>
        <v>0</v>
      </c>
      <c r="F6" s="22">
        <v>118365600</v>
      </c>
    </row>
    <row r="7" spans="1:6" x14ac:dyDescent="0.25">
      <c r="A7" t="s">
        <v>76</v>
      </c>
      <c r="B7" s="14">
        <f>[13]INTD.JK!A11</f>
        <v>42895</v>
      </c>
      <c r="C7">
        <f>[13]INTD.JK!E11</f>
        <v>236</v>
      </c>
      <c r="D7" s="15">
        <v>5675.5229490000002</v>
      </c>
      <c r="E7" s="22">
        <f>[13]INTD.JK!G11</f>
        <v>0</v>
      </c>
      <c r="F7" s="22">
        <v>118365600</v>
      </c>
    </row>
    <row r="8" spans="1:6" x14ac:dyDescent="0.25">
      <c r="A8" t="s">
        <v>77</v>
      </c>
      <c r="B8" s="14">
        <f>[13]INTD.JK!A12</f>
        <v>42898</v>
      </c>
      <c r="C8">
        <f>[13]INTD.JK!E12</f>
        <v>236</v>
      </c>
      <c r="D8" s="15">
        <v>5691.4360349999997</v>
      </c>
      <c r="E8" s="22">
        <f>[13]INTD.JK!G12</f>
        <v>0</v>
      </c>
      <c r="F8" s="22">
        <v>118365600</v>
      </c>
    </row>
    <row r="9" spans="1:6" x14ac:dyDescent="0.25">
      <c r="A9" t="s">
        <v>72</v>
      </c>
      <c r="B9" s="14">
        <f>[13]INTD.JK!A13</f>
        <v>42899</v>
      </c>
      <c r="C9">
        <f>[13]INTD.JK!E13</f>
        <v>236</v>
      </c>
      <c r="D9" s="15">
        <v>5707.6450199999999</v>
      </c>
      <c r="E9" s="22">
        <f>[13]INTD.JK!G13</f>
        <v>0</v>
      </c>
      <c r="F9" s="22">
        <v>118365600</v>
      </c>
    </row>
    <row r="10" spans="1:6" x14ac:dyDescent="0.25">
      <c r="A10" s="21" t="s">
        <v>71</v>
      </c>
      <c r="B10" s="25">
        <f>[13]INTD.JK!A14</f>
        <v>42900</v>
      </c>
      <c r="C10" s="21">
        <f>[13]INTD.JK!E14</f>
        <v>252</v>
      </c>
      <c r="D10" s="37">
        <v>5792.8969729999999</v>
      </c>
      <c r="E10" s="26">
        <f>[13]INTD.JK!G14</f>
        <v>15200</v>
      </c>
      <c r="F10" s="26">
        <v>591828000</v>
      </c>
    </row>
    <row r="11" spans="1:6" x14ac:dyDescent="0.25">
      <c r="A11" t="s">
        <v>78</v>
      </c>
      <c r="B11" s="14">
        <f>[13]INTD.JK!A15</f>
        <v>42901</v>
      </c>
      <c r="C11">
        <f>[13]INTD.JK!E15</f>
        <v>258</v>
      </c>
      <c r="D11" s="15">
        <v>5776.283203</v>
      </c>
      <c r="E11" s="22">
        <f>[13]INTD.JK!G15</f>
        <v>30400</v>
      </c>
      <c r="F11" s="22">
        <v>591828000</v>
      </c>
    </row>
    <row r="12" spans="1:6" x14ac:dyDescent="0.25">
      <c r="A12" t="s">
        <v>79</v>
      </c>
      <c r="B12" s="14">
        <f>[13]INTD.JK!A16</f>
        <v>42902</v>
      </c>
      <c r="C12">
        <f>[13]INTD.JK!E16</f>
        <v>210</v>
      </c>
      <c r="D12" s="15">
        <v>5723.6362300000001</v>
      </c>
      <c r="E12" s="22">
        <f>[13]INTD.JK!G16</f>
        <v>22000</v>
      </c>
      <c r="F12" s="22">
        <v>591828000</v>
      </c>
    </row>
    <row r="13" spans="1:6" x14ac:dyDescent="0.25">
      <c r="A13" t="s">
        <v>80</v>
      </c>
      <c r="B13" s="14">
        <f>[13]INTD.JK!A17</f>
        <v>42905</v>
      </c>
      <c r="C13">
        <f>[13]INTD.JK!E17</f>
        <v>210</v>
      </c>
      <c r="D13" s="15">
        <v>5741.9091799999997</v>
      </c>
      <c r="E13" s="22">
        <f>[13]INTD.JK!G17</f>
        <v>0</v>
      </c>
      <c r="F13" s="22">
        <v>591828000</v>
      </c>
    </row>
    <row r="14" spans="1:6" x14ac:dyDescent="0.25">
      <c r="A14" t="s">
        <v>81</v>
      </c>
      <c r="B14" s="14">
        <f>[13]INTD.JK!A18</f>
        <v>42906</v>
      </c>
      <c r="C14">
        <f>[13]INTD.JK!E18</f>
        <v>210</v>
      </c>
      <c r="D14" s="15">
        <v>5791.9038090000004</v>
      </c>
      <c r="E14" s="22">
        <f>[13]INTD.JK!G18</f>
        <v>7600</v>
      </c>
      <c r="F14" s="22">
        <v>591828000</v>
      </c>
    </row>
    <row r="15" spans="1:6" x14ac:dyDescent="0.25">
      <c r="A15" t="s">
        <v>82</v>
      </c>
      <c r="B15" s="14">
        <f>[13]INTD.JK!A19</f>
        <v>42907</v>
      </c>
      <c r="C15">
        <f>[13]INTD.JK!E19</f>
        <v>210</v>
      </c>
      <c r="D15" s="15">
        <v>5818.5517579999996</v>
      </c>
      <c r="E15" s="22">
        <f>[13]INTD.JK!G19</f>
        <v>2500</v>
      </c>
      <c r="F15" s="22">
        <v>591828000</v>
      </c>
    </row>
    <row r="16" spans="1:6" x14ac:dyDescent="0.25">
      <c r="A16" t="s">
        <v>83</v>
      </c>
      <c r="B16" s="14">
        <f>[13]INTD.JK!A35</f>
        <v>42929</v>
      </c>
      <c r="C16">
        <f>[13]INTD.JK!E35</f>
        <v>210</v>
      </c>
      <c r="D16" s="15">
        <v>5830.0439450000003</v>
      </c>
      <c r="E16" s="22">
        <f>[13]INTD.JK!G35</f>
        <v>0</v>
      </c>
      <c r="F16" s="22">
        <v>591828000</v>
      </c>
    </row>
    <row r="17" spans="1:6" x14ac:dyDescent="0.25">
      <c r="A17" t="s">
        <v>84</v>
      </c>
      <c r="B17" s="14">
        <f>[13]INTD.JK!A36</f>
        <v>42930</v>
      </c>
      <c r="C17">
        <f>[13]INTD.JK!E36</f>
        <v>210</v>
      </c>
      <c r="D17" s="15">
        <v>5831.794922</v>
      </c>
      <c r="E17" s="22">
        <f>[13]INTD.JK!G36</f>
        <v>0</v>
      </c>
      <c r="F17" s="22">
        <v>591828000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0"/>
  <sheetViews>
    <sheetView workbookViewId="0">
      <selection activeCell="D10" sqref="D10:F10"/>
    </sheetView>
  </sheetViews>
  <sheetFormatPr defaultRowHeight="15" x14ac:dyDescent="0.25"/>
  <cols>
    <col min="2" max="2" width="10.7109375" style="14" bestFit="1" customWidth="1"/>
    <col min="5" max="5" width="11.5703125" style="22" bestFit="1" customWidth="1"/>
    <col min="6" max="6" width="16.85546875" bestFit="1" customWidth="1"/>
  </cols>
  <sheetData>
    <row r="1" spans="1:6" x14ac:dyDescent="0.25">
      <c r="A1" t="s">
        <v>28</v>
      </c>
    </row>
    <row r="3" spans="1:6" s="2" customFormat="1" x14ac:dyDescent="0.25">
      <c r="A3" s="2" t="s">
        <v>70</v>
      </c>
      <c r="B3" s="28" t="str">
        <f>'[14]VOKS.JK (1)'!A1</f>
        <v>Date</v>
      </c>
      <c r="C3" s="2" t="str">
        <f>'[14]VOKS.JK (1)'!E1</f>
        <v>Close</v>
      </c>
      <c r="D3" s="2" t="s">
        <v>86</v>
      </c>
      <c r="E3" s="23" t="str">
        <f>'[14]VOKS.JK (1)'!G1</f>
        <v>Volume</v>
      </c>
      <c r="F3" s="2" t="s">
        <v>66</v>
      </c>
    </row>
    <row r="4" spans="1:6" x14ac:dyDescent="0.25">
      <c r="A4" t="s">
        <v>73</v>
      </c>
      <c r="B4" s="29">
        <f>'[14]VOKS.JK (1)'!A5</f>
        <v>42901</v>
      </c>
      <c r="C4" s="30">
        <f>'[14]VOKS.JK (1)'!E5</f>
        <v>354</v>
      </c>
      <c r="D4" s="15">
        <v>5776.283203</v>
      </c>
      <c r="E4" s="31">
        <f>'[14]VOKS.JK (1)'!G5</f>
        <v>290500</v>
      </c>
      <c r="F4" s="22">
        <v>831120519</v>
      </c>
    </row>
    <row r="5" spans="1:6" x14ac:dyDescent="0.25">
      <c r="A5" t="s">
        <v>74</v>
      </c>
      <c r="B5" s="29">
        <f>'[14]VOKS.JK (1)'!A6</f>
        <v>42902</v>
      </c>
      <c r="C5" s="30">
        <f>'[14]VOKS.JK (1)'!E6</f>
        <v>360</v>
      </c>
      <c r="D5" s="15">
        <v>5723.6362300000001</v>
      </c>
      <c r="E5" s="31">
        <f>'[14]VOKS.JK (1)'!G6</f>
        <v>490500</v>
      </c>
      <c r="F5" s="22">
        <v>831120519</v>
      </c>
    </row>
    <row r="6" spans="1:6" x14ac:dyDescent="0.25">
      <c r="A6" t="s">
        <v>75</v>
      </c>
      <c r="B6" s="29">
        <f>'[14]VOKS.JK (1)'!A7</f>
        <v>42905</v>
      </c>
      <c r="C6" s="30">
        <f>'[14]VOKS.JK (1)'!E7</f>
        <v>350</v>
      </c>
      <c r="D6" s="15">
        <v>5741.9091799999997</v>
      </c>
      <c r="E6" s="31">
        <f>'[14]VOKS.JK (1)'!G7</f>
        <v>474000</v>
      </c>
      <c r="F6" s="22">
        <v>831120519</v>
      </c>
    </row>
    <row r="7" spans="1:6" x14ac:dyDescent="0.25">
      <c r="A7" t="s">
        <v>76</v>
      </c>
      <c r="B7" s="29">
        <f>'[14]VOKS.JK (1)'!A8</f>
        <v>42906</v>
      </c>
      <c r="C7" s="30">
        <f>'[14]VOKS.JK (1)'!E8</f>
        <v>354</v>
      </c>
      <c r="D7" s="15">
        <v>5791.9038090000004</v>
      </c>
      <c r="E7" s="31">
        <f>'[14]VOKS.JK (1)'!G8</f>
        <v>650000</v>
      </c>
      <c r="F7" s="22">
        <v>831120519</v>
      </c>
    </row>
    <row r="8" spans="1:6" x14ac:dyDescent="0.25">
      <c r="A8" t="s">
        <v>77</v>
      </c>
      <c r="B8" s="29">
        <f>'[14]VOKS.JK (1)'!A9</f>
        <v>42907</v>
      </c>
      <c r="C8" s="30">
        <f>'[14]VOKS.JK (1)'!E9</f>
        <v>354</v>
      </c>
      <c r="D8" s="15">
        <v>5818.5517579999996</v>
      </c>
      <c r="E8" s="31">
        <f>'[14]VOKS.JK (1)'!G9</f>
        <v>524500</v>
      </c>
      <c r="F8" s="22">
        <v>831120519</v>
      </c>
    </row>
    <row r="9" spans="1:6" x14ac:dyDescent="0.25">
      <c r="A9" t="s">
        <v>72</v>
      </c>
      <c r="B9" s="29">
        <f>'[14]VOKS.JK (1)'!A10</f>
        <v>42908</v>
      </c>
      <c r="C9" s="30">
        <f>'[14]VOKS.JK (1)'!E10</f>
        <v>360</v>
      </c>
      <c r="D9" s="15">
        <v>5829.7080079999996</v>
      </c>
      <c r="E9" s="31">
        <f>'[14]VOKS.JK (1)'!G10</f>
        <v>635500</v>
      </c>
      <c r="F9" s="22">
        <v>831120519</v>
      </c>
    </row>
    <row r="10" spans="1:6" x14ac:dyDescent="0.25">
      <c r="A10" s="21" t="s">
        <v>71</v>
      </c>
      <c r="B10" s="32">
        <f>'[14]VOKS.JK (1)'!A17</f>
        <v>42919</v>
      </c>
      <c r="C10" s="33">
        <f>'[14]VOKS.JK (1)'!E17</f>
        <v>450</v>
      </c>
      <c r="D10" s="37">
        <v>5910.2368159999996</v>
      </c>
      <c r="E10" s="34">
        <f>'[14]VOKS.JK (1)'!G17</f>
        <v>409300</v>
      </c>
      <c r="F10" s="26">
        <v>4155602595</v>
      </c>
    </row>
    <row r="11" spans="1:6" x14ac:dyDescent="0.25">
      <c r="A11" t="s">
        <v>78</v>
      </c>
      <c r="B11" s="29">
        <f>'[14]VOKS.JK (1)'!A18</f>
        <v>42920</v>
      </c>
      <c r="C11" s="30">
        <f>'[14]VOKS.JK (1)'!E18</f>
        <v>386</v>
      </c>
      <c r="D11" s="15">
        <v>5865.3637699999999</v>
      </c>
      <c r="E11" s="31">
        <f>'[14]VOKS.JK (1)'!G18</f>
        <v>189100</v>
      </c>
      <c r="F11" s="22">
        <v>4155602595</v>
      </c>
    </row>
    <row r="12" spans="1:6" x14ac:dyDescent="0.25">
      <c r="A12" t="s">
        <v>79</v>
      </c>
      <c r="B12" s="29">
        <f>'[14]VOKS.JK (1)'!A19</f>
        <v>42921</v>
      </c>
      <c r="C12" s="30">
        <f>'[14]VOKS.JK (1)'!E19</f>
        <v>378</v>
      </c>
      <c r="D12" s="15">
        <v>5825.0541990000002</v>
      </c>
      <c r="E12" s="31">
        <f>'[14]VOKS.JK (1)'!G19</f>
        <v>368100</v>
      </c>
      <c r="F12" s="22">
        <v>4155602595</v>
      </c>
    </row>
    <row r="13" spans="1:6" x14ac:dyDescent="0.25">
      <c r="A13" t="s">
        <v>80</v>
      </c>
      <c r="B13" s="29">
        <f>'[14]VOKS.JK (1)'!A20</f>
        <v>42922</v>
      </c>
      <c r="C13" s="30">
        <f>'[14]VOKS.JK (1)'!E20</f>
        <v>376</v>
      </c>
      <c r="D13" s="15">
        <v>5849.5751950000003</v>
      </c>
      <c r="E13" s="31">
        <f>'[14]VOKS.JK (1)'!G20</f>
        <v>56700</v>
      </c>
      <c r="F13" s="22">
        <v>4155602595</v>
      </c>
    </row>
    <row r="14" spans="1:6" x14ac:dyDescent="0.25">
      <c r="A14" t="s">
        <v>81</v>
      </c>
      <c r="B14" s="29">
        <f>'[14]VOKS.JK (1)'!A21</f>
        <v>42923</v>
      </c>
      <c r="C14" s="30">
        <f>'[14]VOKS.JK (1)'!E21</f>
        <v>374</v>
      </c>
      <c r="D14" s="15">
        <v>5814.7929690000001</v>
      </c>
      <c r="E14" s="31">
        <f>'[14]VOKS.JK (1)'!G21</f>
        <v>50100</v>
      </c>
      <c r="F14" s="22">
        <v>4155602595</v>
      </c>
    </row>
    <row r="15" spans="1:6" x14ac:dyDescent="0.25">
      <c r="A15" t="s">
        <v>82</v>
      </c>
      <c r="B15" s="29">
        <f>'[14]VOKS.JK (1)'!A22</f>
        <v>42926</v>
      </c>
      <c r="C15" s="30">
        <f>'[14]VOKS.JK (1)'!E22</f>
        <v>370</v>
      </c>
      <c r="D15" s="15">
        <v>5771.5058589999999</v>
      </c>
      <c r="E15" s="31">
        <f>'[14]VOKS.JK (1)'!G22</f>
        <v>10600</v>
      </c>
      <c r="F15" s="22">
        <v>4155602595</v>
      </c>
    </row>
    <row r="16" spans="1:6" x14ac:dyDescent="0.25">
      <c r="A16" t="s">
        <v>83</v>
      </c>
      <c r="B16" s="29">
        <f>'[14]VOKS.JK (1)'!A39</f>
        <v>42949</v>
      </c>
      <c r="C16" s="30">
        <f>'[14]VOKS.JK (1)'!E39</f>
        <v>338</v>
      </c>
      <c r="D16" s="15">
        <v>5824.2490230000003</v>
      </c>
      <c r="E16" s="31">
        <f>'[14]VOKS.JK (1)'!G39</f>
        <v>57100</v>
      </c>
      <c r="F16" s="22">
        <v>4155602595</v>
      </c>
    </row>
    <row r="17" spans="1:6" x14ac:dyDescent="0.25">
      <c r="A17" t="s">
        <v>84</v>
      </c>
      <c r="B17" s="29">
        <f>'[14]VOKS.JK (1)'!A40</f>
        <v>42950</v>
      </c>
      <c r="C17" s="30">
        <f>'[14]VOKS.JK (1)'!E40</f>
        <v>348</v>
      </c>
      <c r="D17" s="15">
        <v>5780.576172</v>
      </c>
      <c r="E17" s="31">
        <f>'[14]VOKS.JK (1)'!G40</f>
        <v>51600</v>
      </c>
      <c r="F17" s="22">
        <v>4155602595</v>
      </c>
    </row>
    <row r="18" spans="1:6" x14ac:dyDescent="0.25">
      <c r="B18" s="28"/>
      <c r="C18" s="2"/>
      <c r="D18" s="2"/>
      <c r="E18" s="23"/>
    </row>
    <row r="19" spans="1:6" x14ac:dyDescent="0.25">
      <c r="B19" s="28"/>
      <c r="C19" s="2"/>
      <c r="D19" s="2"/>
      <c r="E19" s="23"/>
    </row>
    <row r="20" spans="1:6" x14ac:dyDescent="0.25">
      <c r="B20" s="28"/>
      <c r="C20" s="2"/>
      <c r="D20" s="2"/>
      <c r="E20" s="2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17"/>
  <sheetViews>
    <sheetView workbookViewId="0">
      <selection activeCell="G12" sqref="G12"/>
    </sheetView>
  </sheetViews>
  <sheetFormatPr defaultRowHeight="15" x14ac:dyDescent="0.25"/>
  <cols>
    <col min="2" max="2" width="10.7109375" style="14" bestFit="1" customWidth="1"/>
    <col min="3" max="4" width="9.140625" style="22"/>
    <col min="5" max="5" width="13.28515625" style="22" bestFit="1" customWidth="1"/>
    <col min="6" max="6" width="16.85546875" bestFit="1" customWidth="1"/>
  </cols>
  <sheetData>
    <row r="1" spans="1:6" x14ac:dyDescent="0.25">
      <c r="A1" t="s">
        <v>29</v>
      </c>
    </row>
    <row r="3" spans="1:6" x14ac:dyDescent="0.25">
      <c r="A3" s="2" t="s">
        <v>70</v>
      </c>
      <c r="B3" s="28" t="str">
        <f>[15]SMDR.JK!A1</f>
        <v>Date</v>
      </c>
      <c r="C3" s="23" t="str">
        <f>[15]SMDR.JK!E1</f>
        <v>Close</v>
      </c>
      <c r="D3" s="23" t="s">
        <v>86</v>
      </c>
      <c r="E3" s="23" t="str">
        <f>[15]SMDR.JK!G1</f>
        <v>Volume</v>
      </c>
      <c r="F3" s="2" t="s">
        <v>66</v>
      </c>
    </row>
    <row r="4" spans="1:6" x14ac:dyDescent="0.25">
      <c r="A4" t="s">
        <v>73</v>
      </c>
      <c r="B4" s="14">
        <f>[15]SMDR.JK!A15</f>
        <v>42943</v>
      </c>
      <c r="C4" s="22">
        <f>[15]SMDR.JK!E15</f>
        <v>296.25</v>
      </c>
      <c r="D4" s="15">
        <v>5819.7441410000001</v>
      </c>
      <c r="E4" s="22">
        <f>[15]SMDR.JK!G15</f>
        <v>538000</v>
      </c>
      <c r="F4" s="22">
        <v>163756000</v>
      </c>
    </row>
    <row r="5" spans="1:6" x14ac:dyDescent="0.25">
      <c r="A5" t="s">
        <v>74</v>
      </c>
      <c r="B5" s="14">
        <f>[15]SMDR.JK!A16</f>
        <v>42944</v>
      </c>
      <c r="C5" s="22">
        <f>[15]SMDR.JK!E16</f>
        <v>300</v>
      </c>
      <c r="D5" s="15">
        <v>5831.0268550000001</v>
      </c>
      <c r="E5" s="22">
        <f>[15]SMDR.JK!G16</f>
        <v>624000</v>
      </c>
      <c r="F5" s="22">
        <v>163756000</v>
      </c>
    </row>
    <row r="6" spans="1:6" x14ac:dyDescent="0.25">
      <c r="A6" t="s">
        <v>75</v>
      </c>
      <c r="B6" s="14">
        <f>[15]SMDR.JK!A17</f>
        <v>42947</v>
      </c>
      <c r="C6" s="22">
        <f>[15]SMDR.JK!E17</f>
        <v>296.25</v>
      </c>
      <c r="D6" s="15">
        <v>5840.9389650000003</v>
      </c>
      <c r="E6" s="22">
        <f>[15]SMDR.JK!G17</f>
        <v>822000</v>
      </c>
      <c r="F6" s="22">
        <v>163756000</v>
      </c>
    </row>
    <row r="7" spans="1:6" x14ac:dyDescent="0.25">
      <c r="A7" t="s">
        <v>76</v>
      </c>
      <c r="B7" s="14">
        <f>[15]SMDR.JK!A18</f>
        <v>42948</v>
      </c>
      <c r="C7" s="22">
        <f>[15]SMDR.JK!E18</f>
        <v>293.75</v>
      </c>
      <c r="D7" s="15">
        <v>5805.205078</v>
      </c>
      <c r="E7" s="22">
        <f>[15]SMDR.JK!G18</f>
        <v>842000</v>
      </c>
      <c r="F7" s="22">
        <v>163756000</v>
      </c>
    </row>
    <row r="8" spans="1:6" x14ac:dyDescent="0.25">
      <c r="A8" t="s">
        <v>77</v>
      </c>
      <c r="B8" s="14">
        <f>[15]SMDR.JK!A19</f>
        <v>42949</v>
      </c>
      <c r="C8" s="22">
        <f>[15]SMDR.JK!E19</f>
        <v>300</v>
      </c>
      <c r="D8" s="15">
        <v>5824.2490230000003</v>
      </c>
      <c r="E8" s="22">
        <f>[15]SMDR.JK!G19</f>
        <v>4028000</v>
      </c>
      <c r="F8" s="22">
        <v>163756000</v>
      </c>
    </row>
    <row r="9" spans="1:6" x14ac:dyDescent="0.25">
      <c r="A9" t="s">
        <v>72</v>
      </c>
      <c r="B9" s="14">
        <f>[15]SMDR.JK!A20</f>
        <v>42950</v>
      </c>
      <c r="C9" s="22">
        <f>[15]SMDR.JK!E20</f>
        <v>305</v>
      </c>
      <c r="D9" s="15">
        <v>5780.576172</v>
      </c>
      <c r="E9" s="22">
        <f>[15]SMDR.JK!G20</f>
        <v>7754000</v>
      </c>
      <c r="F9" s="22">
        <v>163756000</v>
      </c>
    </row>
    <row r="10" spans="1:6" x14ac:dyDescent="0.25">
      <c r="A10" s="21" t="s">
        <v>71</v>
      </c>
      <c r="B10" s="25">
        <f>[15]SMDR.JK!A21</f>
        <v>42951</v>
      </c>
      <c r="C10" s="26">
        <f>[15]SMDR.JK!E21</f>
        <v>300</v>
      </c>
      <c r="D10" s="37">
        <v>5777.4819340000004</v>
      </c>
      <c r="E10" s="26">
        <f>[15]SMDR.JK!G21</f>
        <v>7769100</v>
      </c>
      <c r="F10" s="26">
        <v>3275120000</v>
      </c>
    </row>
    <row r="11" spans="1:6" x14ac:dyDescent="0.25">
      <c r="A11" t="s">
        <v>78</v>
      </c>
      <c r="B11" s="14">
        <f>[15]SMDR.JK!A22</f>
        <v>42954</v>
      </c>
      <c r="C11" s="22">
        <f>[15]SMDR.JK!E22</f>
        <v>292</v>
      </c>
      <c r="D11" s="15">
        <v>5749.2919920000004</v>
      </c>
      <c r="E11" s="22">
        <f>[15]SMDR.JK!G22</f>
        <v>1127800</v>
      </c>
      <c r="F11" s="22">
        <v>3275120000</v>
      </c>
    </row>
    <row r="12" spans="1:6" x14ac:dyDescent="0.25">
      <c r="A12" t="s">
        <v>79</v>
      </c>
      <c r="B12" s="14">
        <f>[15]SMDR.JK!A23</f>
        <v>42955</v>
      </c>
      <c r="C12" s="22">
        <f>[15]SMDR.JK!E23</f>
        <v>290</v>
      </c>
      <c r="D12" s="15">
        <v>5810.5629879999997</v>
      </c>
      <c r="E12" s="22">
        <f>[15]SMDR.JK!G23</f>
        <v>1359900</v>
      </c>
      <c r="F12" s="22">
        <v>3275120000</v>
      </c>
    </row>
    <row r="13" spans="1:6" x14ac:dyDescent="0.25">
      <c r="A13" t="s">
        <v>80</v>
      </c>
      <c r="B13" s="14">
        <f>[15]SMDR.JK!A24</f>
        <v>42956</v>
      </c>
      <c r="C13" s="22">
        <f>[15]SMDR.JK!E24</f>
        <v>292</v>
      </c>
      <c r="D13" s="15">
        <v>5824.0068359999996</v>
      </c>
      <c r="E13" s="22">
        <f>[15]SMDR.JK!G24</f>
        <v>2333500</v>
      </c>
      <c r="F13" s="22">
        <v>3275120000</v>
      </c>
    </row>
    <row r="14" spans="1:6" x14ac:dyDescent="0.25">
      <c r="A14" t="s">
        <v>81</v>
      </c>
      <c r="B14" s="14">
        <f>[15]SMDR.JK!A25</f>
        <v>42957</v>
      </c>
      <c r="C14" s="22">
        <f>[15]SMDR.JK!E25</f>
        <v>286</v>
      </c>
      <c r="D14" s="15">
        <v>5825.9458009999998</v>
      </c>
      <c r="E14" s="22">
        <f>[15]SMDR.JK!G25</f>
        <v>1351000</v>
      </c>
      <c r="F14" s="22">
        <v>3275120000</v>
      </c>
    </row>
    <row r="15" spans="1:6" x14ac:dyDescent="0.25">
      <c r="A15" t="s">
        <v>82</v>
      </c>
      <c r="B15" s="14">
        <f>[15]SMDR.JK!A26</f>
        <v>42958</v>
      </c>
      <c r="C15" s="22">
        <f>[15]SMDR.JK!E26</f>
        <v>288</v>
      </c>
      <c r="D15" s="15">
        <v>5766.1381840000004</v>
      </c>
      <c r="E15" s="22">
        <f>[15]SMDR.JK!G26</f>
        <v>1527900</v>
      </c>
      <c r="F15" s="22">
        <v>3275120000</v>
      </c>
    </row>
    <row r="16" spans="1:6" x14ac:dyDescent="0.25">
      <c r="A16" t="s">
        <v>83</v>
      </c>
      <c r="B16" s="14">
        <f>[15]SMDR.JK!A40</f>
        <v>42978</v>
      </c>
      <c r="C16" s="22">
        <f>[15]SMDR.JK!E40</f>
        <v>264</v>
      </c>
      <c r="D16" s="15">
        <v>5864.0590819999998</v>
      </c>
      <c r="E16" s="22">
        <f>[15]SMDR.JK!G40</f>
        <v>978600</v>
      </c>
      <c r="F16" s="22">
        <v>3275120000</v>
      </c>
    </row>
    <row r="17" spans="1:6" x14ac:dyDescent="0.25">
      <c r="A17" t="s">
        <v>84</v>
      </c>
      <c r="B17" s="14">
        <f>[15]SMDR.JK!A42</f>
        <v>42982</v>
      </c>
      <c r="C17" s="22">
        <f>[15]SMDR.JK!E42</f>
        <v>262</v>
      </c>
      <c r="D17" s="15">
        <v>5813.7412109999996</v>
      </c>
      <c r="E17" s="22">
        <f>[15]SMDR.JK!G42</f>
        <v>653800</v>
      </c>
      <c r="F17" s="22">
        <v>3275120000</v>
      </c>
    </row>
  </sheetData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C685"/>
  <sheetViews>
    <sheetView workbookViewId="0">
      <selection activeCell="D3" sqref="D3"/>
    </sheetView>
  </sheetViews>
  <sheetFormatPr defaultRowHeight="15" x14ac:dyDescent="0.25"/>
  <cols>
    <col min="1" max="1" width="15.28515625" style="19" customWidth="1"/>
    <col min="3" max="3" width="17.7109375" customWidth="1"/>
  </cols>
  <sheetData>
    <row r="1" spans="1:3" x14ac:dyDescent="0.25">
      <c r="A1" s="4" t="s">
        <v>67</v>
      </c>
      <c r="B1" s="4" t="s">
        <v>68</v>
      </c>
      <c r="C1" s="16" t="s">
        <v>69</v>
      </c>
    </row>
    <row r="2" spans="1:3" hidden="1" x14ac:dyDescent="0.25">
      <c r="A2" s="14">
        <v>42795</v>
      </c>
      <c r="B2" s="15">
        <v>5363.0561520000001</v>
      </c>
      <c r="C2" s="17">
        <v>80795600</v>
      </c>
    </row>
    <row r="3" spans="1:3" hidden="1" x14ac:dyDescent="0.25">
      <c r="A3" s="14">
        <v>42796</v>
      </c>
      <c r="B3" s="15">
        <v>5408.2539059999999</v>
      </c>
      <c r="C3" s="17">
        <v>74167000</v>
      </c>
    </row>
    <row r="4" spans="1:3" hidden="1" x14ac:dyDescent="0.25">
      <c r="A4" s="14">
        <v>42797</v>
      </c>
      <c r="B4" s="15">
        <v>5391.2148440000001</v>
      </c>
      <c r="C4" s="17">
        <v>106883400</v>
      </c>
    </row>
    <row r="5" spans="1:3" hidden="1" x14ac:dyDescent="0.25">
      <c r="A5" s="14">
        <v>42800</v>
      </c>
      <c r="B5" s="15">
        <v>5409.8168949999999</v>
      </c>
      <c r="C5" s="17">
        <v>102030600</v>
      </c>
    </row>
    <row r="6" spans="1:3" hidden="1" x14ac:dyDescent="0.25">
      <c r="A6" s="14">
        <v>42801</v>
      </c>
      <c r="B6" s="15">
        <v>5402.6152339999999</v>
      </c>
      <c r="C6" s="17">
        <v>96160400</v>
      </c>
    </row>
    <row r="7" spans="1:3" hidden="1" x14ac:dyDescent="0.25">
      <c r="A7" s="14">
        <v>42802</v>
      </c>
      <c r="B7" s="15">
        <v>5393.7641599999997</v>
      </c>
      <c r="C7" s="17">
        <v>72878500</v>
      </c>
    </row>
    <row r="8" spans="1:3" hidden="1" x14ac:dyDescent="0.25">
      <c r="A8" s="14">
        <v>42803</v>
      </c>
      <c r="B8" s="15">
        <v>5402.3862300000001</v>
      </c>
      <c r="C8" s="17">
        <v>69424400</v>
      </c>
    </row>
    <row r="9" spans="1:3" hidden="1" x14ac:dyDescent="0.25">
      <c r="A9" s="14">
        <v>42804</v>
      </c>
      <c r="B9" s="15">
        <v>5390.6767579999996</v>
      </c>
      <c r="C9" s="17">
        <v>79484800</v>
      </c>
    </row>
    <row r="10" spans="1:3" hidden="1" x14ac:dyDescent="0.25">
      <c r="A10" s="14">
        <v>42807</v>
      </c>
      <c r="B10" s="15">
        <v>5409.3720700000003</v>
      </c>
      <c r="C10" s="17">
        <v>70965500</v>
      </c>
    </row>
    <row r="11" spans="1:3" hidden="1" x14ac:dyDescent="0.25">
      <c r="A11" s="14">
        <v>42808</v>
      </c>
      <c r="B11" s="15">
        <v>5431.5849609999996</v>
      </c>
      <c r="C11" s="17">
        <v>82241800</v>
      </c>
    </row>
    <row r="12" spans="1:3" hidden="1" x14ac:dyDescent="0.25">
      <c r="A12" s="14">
        <v>42809</v>
      </c>
      <c r="B12" s="15">
        <v>5432.3808589999999</v>
      </c>
      <c r="C12" s="17">
        <v>75739600</v>
      </c>
    </row>
    <row r="13" spans="1:3" hidden="1" x14ac:dyDescent="0.25">
      <c r="A13" s="14">
        <v>42810</v>
      </c>
      <c r="B13" s="15">
        <v>5518.2412109999996</v>
      </c>
      <c r="C13" s="17">
        <v>79972200</v>
      </c>
    </row>
    <row r="14" spans="1:3" hidden="1" x14ac:dyDescent="0.25">
      <c r="A14" s="14">
        <v>42811</v>
      </c>
      <c r="B14" s="15">
        <v>5540.4321289999998</v>
      </c>
      <c r="C14" s="17">
        <v>87948800</v>
      </c>
    </row>
    <row r="15" spans="1:3" hidden="1" x14ac:dyDescent="0.25">
      <c r="A15" s="14">
        <v>42814</v>
      </c>
      <c r="B15" s="15">
        <v>5533.9921880000002</v>
      </c>
      <c r="C15" s="17">
        <v>83916000</v>
      </c>
    </row>
    <row r="16" spans="1:3" hidden="1" x14ac:dyDescent="0.25">
      <c r="A16" s="14">
        <v>42815</v>
      </c>
      <c r="B16" s="15">
        <v>5543.0927730000003</v>
      </c>
      <c r="C16" s="17">
        <v>78762300</v>
      </c>
    </row>
    <row r="17" spans="1:3" hidden="1" x14ac:dyDescent="0.25">
      <c r="A17" s="14">
        <v>42816</v>
      </c>
      <c r="B17" s="15">
        <v>5534.0927730000003</v>
      </c>
      <c r="C17" s="17">
        <v>81597500</v>
      </c>
    </row>
    <row r="18" spans="1:3" hidden="1" x14ac:dyDescent="0.25">
      <c r="A18" s="14">
        <v>42817</v>
      </c>
      <c r="B18" s="15">
        <v>5563.7587890000004</v>
      </c>
      <c r="C18" s="17">
        <v>71128500</v>
      </c>
    </row>
    <row r="19" spans="1:3" hidden="1" x14ac:dyDescent="0.25">
      <c r="A19" s="14">
        <v>42818</v>
      </c>
      <c r="B19" s="15">
        <v>5567.1337890000004</v>
      </c>
      <c r="C19" s="17">
        <v>64734100</v>
      </c>
    </row>
    <row r="20" spans="1:3" hidden="1" x14ac:dyDescent="0.25">
      <c r="A20" s="14">
        <v>42821</v>
      </c>
      <c r="B20" s="15">
        <v>5541.2021480000003</v>
      </c>
      <c r="C20" s="17">
        <v>62855600</v>
      </c>
    </row>
    <row r="21" spans="1:3" hidden="1" x14ac:dyDescent="0.25">
      <c r="A21" s="14">
        <v>42823</v>
      </c>
      <c r="B21" s="15">
        <v>5592.5097660000001</v>
      </c>
      <c r="C21" s="17">
        <v>72492200</v>
      </c>
    </row>
    <row r="22" spans="1:3" hidden="1" x14ac:dyDescent="0.25">
      <c r="A22" s="14">
        <v>42824</v>
      </c>
      <c r="B22" s="15">
        <v>5592.9521480000003</v>
      </c>
      <c r="C22" s="17">
        <v>98370200</v>
      </c>
    </row>
    <row r="23" spans="1:3" hidden="1" x14ac:dyDescent="0.25">
      <c r="A23" s="14">
        <v>42825</v>
      </c>
      <c r="B23" s="15">
        <v>5568.1059569999998</v>
      </c>
      <c r="C23" s="17">
        <v>73764600</v>
      </c>
    </row>
    <row r="24" spans="1:3" hidden="1" x14ac:dyDescent="0.25">
      <c r="A24" s="14">
        <v>42828</v>
      </c>
      <c r="B24" s="15">
        <v>5606.7890630000002</v>
      </c>
      <c r="C24" s="17">
        <v>81392100</v>
      </c>
    </row>
    <row r="25" spans="1:3" hidden="1" x14ac:dyDescent="0.25">
      <c r="A25" s="14">
        <v>42829</v>
      </c>
      <c r="B25" s="15">
        <v>5651.8232420000004</v>
      </c>
      <c r="C25" s="17">
        <v>106415400</v>
      </c>
    </row>
    <row r="26" spans="1:3" hidden="1" x14ac:dyDescent="0.25">
      <c r="A26" s="14">
        <v>42830</v>
      </c>
      <c r="B26" s="15">
        <v>5676.9799800000001</v>
      </c>
      <c r="C26" s="17">
        <v>83898800</v>
      </c>
    </row>
    <row r="27" spans="1:3" hidden="1" x14ac:dyDescent="0.25">
      <c r="A27" s="14">
        <v>42831</v>
      </c>
      <c r="B27" s="15">
        <v>5680.2387699999999</v>
      </c>
      <c r="C27" s="17">
        <v>68797100</v>
      </c>
    </row>
    <row r="28" spans="1:3" hidden="1" x14ac:dyDescent="0.25">
      <c r="A28" s="14">
        <v>42832</v>
      </c>
      <c r="B28" s="15">
        <v>5653.4858400000003</v>
      </c>
      <c r="C28" s="17">
        <v>64404200</v>
      </c>
    </row>
    <row r="29" spans="1:3" hidden="1" x14ac:dyDescent="0.25">
      <c r="A29" s="14">
        <v>42835</v>
      </c>
      <c r="B29" s="15">
        <v>5644.298828</v>
      </c>
      <c r="C29" s="17">
        <v>72743800</v>
      </c>
    </row>
    <row r="30" spans="1:3" hidden="1" x14ac:dyDescent="0.25">
      <c r="A30" s="14">
        <v>42836</v>
      </c>
      <c r="B30" s="15">
        <v>5627.9331050000001</v>
      </c>
      <c r="C30" s="17">
        <v>95131900</v>
      </c>
    </row>
    <row r="31" spans="1:3" hidden="1" x14ac:dyDescent="0.25">
      <c r="A31" s="14">
        <v>42837</v>
      </c>
      <c r="B31" s="15">
        <v>5644.1547849999997</v>
      </c>
      <c r="C31" s="17">
        <v>84273900</v>
      </c>
    </row>
    <row r="32" spans="1:3" hidden="1" x14ac:dyDescent="0.25">
      <c r="A32" s="14">
        <v>42838</v>
      </c>
      <c r="B32" s="15">
        <v>5616.544922</v>
      </c>
      <c r="C32" s="17">
        <v>62159000</v>
      </c>
    </row>
    <row r="33" spans="1:3" hidden="1" x14ac:dyDescent="0.25">
      <c r="A33" s="14">
        <v>42842</v>
      </c>
      <c r="B33" s="15">
        <v>5577.4868159999996</v>
      </c>
      <c r="C33" s="17">
        <v>60945800</v>
      </c>
    </row>
    <row r="34" spans="1:3" hidden="1" x14ac:dyDescent="0.25">
      <c r="A34" s="14">
        <v>42843</v>
      </c>
      <c r="B34" s="15">
        <v>5606.5170900000003</v>
      </c>
      <c r="C34" s="17">
        <v>69950500</v>
      </c>
    </row>
    <row r="35" spans="1:3" hidden="1" x14ac:dyDescent="0.25">
      <c r="A35" s="14">
        <v>42845</v>
      </c>
      <c r="B35" s="15">
        <v>5595.3061520000001</v>
      </c>
      <c r="C35" s="17">
        <v>73938500</v>
      </c>
    </row>
    <row r="36" spans="1:3" hidden="1" x14ac:dyDescent="0.25">
      <c r="A36" s="14">
        <v>42846</v>
      </c>
      <c r="B36" s="15">
        <v>5664.4750979999999</v>
      </c>
      <c r="C36" s="17">
        <v>53480800</v>
      </c>
    </row>
    <row r="37" spans="1:3" hidden="1" x14ac:dyDescent="0.25">
      <c r="A37" s="14">
        <v>42850</v>
      </c>
      <c r="B37" s="15">
        <v>5680.7958980000003</v>
      </c>
      <c r="C37" s="17">
        <v>59697700</v>
      </c>
    </row>
    <row r="38" spans="1:3" hidden="1" x14ac:dyDescent="0.25">
      <c r="A38" s="14">
        <v>42851</v>
      </c>
      <c r="B38" s="15">
        <v>5726.5297849999997</v>
      </c>
      <c r="C38" s="17">
        <v>65935900</v>
      </c>
    </row>
    <row r="39" spans="1:3" hidden="1" x14ac:dyDescent="0.25">
      <c r="A39" s="14">
        <v>42852</v>
      </c>
      <c r="B39" s="15">
        <v>5707.0278319999998</v>
      </c>
      <c r="C39" s="17">
        <v>68662300</v>
      </c>
    </row>
    <row r="40" spans="1:3" hidden="1" x14ac:dyDescent="0.25">
      <c r="A40" s="14">
        <v>42853</v>
      </c>
      <c r="B40" s="15">
        <v>5685.2978519999997</v>
      </c>
      <c r="C40" s="17">
        <v>57985100</v>
      </c>
    </row>
    <row r="41" spans="1:3" hidden="1" x14ac:dyDescent="0.25">
      <c r="A41" s="14">
        <v>42857</v>
      </c>
      <c r="B41" s="15">
        <v>5675.8081050000001</v>
      </c>
      <c r="C41" s="17">
        <v>57814800</v>
      </c>
    </row>
    <row r="42" spans="1:3" hidden="1" x14ac:dyDescent="0.25">
      <c r="A42" s="14">
        <v>42858</v>
      </c>
      <c r="B42" s="15">
        <v>5647.3681640000004</v>
      </c>
      <c r="C42" s="17">
        <v>65683200</v>
      </c>
    </row>
    <row r="43" spans="1:3" hidden="1" x14ac:dyDescent="0.25">
      <c r="A43" s="14">
        <v>42859</v>
      </c>
      <c r="B43" s="15">
        <v>5669.4428710000002</v>
      </c>
      <c r="C43" s="17">
        <v>66172000</v>
      </c>
    </row>
    <row r="44" spans="1:3" hidden="1" x14ac:dyDescent="0.25">
      <c r="A44" s="14">
        <v>42860</v>
      </c>
      <c r="B44" s="15">
        <v>5683.376953</v>
      </c>
      <c r="C44" s="17">
        <v>75048200</v>
      </c>
    </row>
    <row r="45" spans="1:3" hidden="1" x14ac:dyDescent="0.25">
      <c r="A45" s="14">
        <v>42863</v>
      </c>
      <c r="B45" s="15">
        <v>5707.8618159999996</v>
      </c>
      <c r="C45" s="17">
        <v>69605600</v>
      </c>
    </row>
    <row r="46" spans="1:3" hidden="1" x14ac:dyDescent="0.25">
      <c r="A46" s="14">
        <v>42864</v>
      </c>
      <c r="B46" s="15">
        <v>5697.0561520000001</v>
      </c>
      <c r="C46" s="17">
        <v>59581000</v>
      </c>
    </row>
    <row r="47" spans="1:3" hidden="1" x14ac:dyDescent="0.25">
      <c r="A47" s="14">
        <v>42865</v>
      </c>
      <c r="B47" s="15">
        <v>5653.0078130000002</v>
      </c>
      <c r="C47" s="17">
        <v>73073800</v>
      </c>
    </row>
    <row r="48" spans="1:3" hidden="1" x14ac:dyDescent="0.25">
      <c r="A48" s="14">
        <v>42867</v>
      </c>
      <c r="B48" s="15">
        <v>5675.2158200000003</v>
      </c>
      <c r="C48" s="17">
        <v>79691200</v>
      </c>
    </row>
    <row r="49" spans="1:3" hidden="1" x14ac:dyDescent="0.25">
      <c r="A49" s="14">
        <v>42870</v>
      </c>
      <c r="B49" s="15">
        <v>5688.8701170000004</v>
      </c>
      <c r="C49" s="17">
        <v>61924800</v>
      </c>
    </row>
    <row r="50" spans="1:3" hidden="1" x14ac:dyDescent="0.25">
      <c r="A50" s="14">
        <v>42871</v>
      </c>
      <c r="B50" s="15">
        <v>5646.9990230000003</v>
      </c>
      <c r="C50" s="17">
        <v>54203300</v>
      </c>
    </row>
    <row r="51" spans="1:3" hidden="1" x14ac:dyDescent="0.25">
      <c r="A51" s="14">
        <v>42872</v>
      </c>
      <c r="B51" s="15">
        <v>5615.4921880000002</v>
      </c>
      <c r="C51" s="17">
        <v>53254300</v>
      </c>
    </row>
    <row r="52" spans="1:3" hidden="1" x14ac:dyDescent="0.25">
      <c r="A52" s="14">
        <v>42873</v>
      </c>
      <c r="B52" s="15">
        <v>5645.451172</v>
      </c>
      <c r="C52" s="17">
        <v>68547400</v>
      </c>
    </row>
    <row r="53" spans="1:3" hidden="1" x14ac:dyDescent="0.25">
      <c r="A53" s="14">
        <v>42874</v>
      </c>
      <c r="B53" s="15">
        <v>5791.8837890000004</v>
      </c>
      <c r="C53" s="17">
        <v>70741400</v>
      </c>
    </row>
    <row r="54" spans="1:3" hidden="1" x14ac:dyDescent="0.25">
      <c r="A54" s="14">
        <v>42877</v>
      </c>
      <c r="B54" s="15">
        <v>5749.4448240000002</v>
      </c>
      <c r="C54" s="17">
        <v>58742100</v>
      </c>
    </row>
    <row r="55" spans="1:3" hidden="1" x14ac:dyDescent="0.25">
      <c r="A55" s="14">
        <v>42878</v>
      </c>
      <c r="B55" s="15">
        <v>5730.6127930000002</v>
      </c>
      <c r="C55" s="17">
        <v>53659300</v>
      </c>
    </row>
    <row r="56" spans="1:3" hidden="1" x14ac:dyDescent="0.25">
      <c r="A56" s="14">
        <v>42879</v>
      </c>
      <c r="B56" s="15">
        <v>5703.4331050000001</v>
      </c>
      <c r="C56" s="17">
        <v>59809800</v>
      </c>
    </row>
    <row r="57" spans="1:3" hidden="1" x14ac:dyDescent="0.25">
      <c r="A57" s="14">
        <v>42881</v>
      </c>
      <c r="B57" s="15">
        <v>5716.8149409999996</v>
      </c>
      <c r="C57" s="17">
        <v>57655300</v>
      </c>
    </row>
    <row r="58" spans="1:3" hidden="1" x14ac:dyDescent="0.25">
      <c r="A58" s="14">
        <v>42884</v>
      </c>
      <c r="B58" s="15">
        <v>5712.3310549999997</v>
      </c>
      <c r="C58" s="17">
        <v>50129600</v>
      </c>
    </row>
    <row r="59" spans="1:3" hidden="1" x14ac:dyDescent="0.25">
      <c r="A59" s="14">
        <v>42885</v>
      </c>
      <c r="B59" s="15">
        <v>5693.3911129999997</v>
      </c>
      <c r="C59" s="17">
        <v>62769800</v>
      </c>
    </row>
    <row r="60" spans="1:3" hidden="1" x14ac:dyDescent="0.25">
      <c r="A60" s="14">
        <v>42886</v>
      </c>
      <c r="B60" s="15">
        <v>5738.1547849999997</v>
      </c>
      <c r="C60" s="17">
        <v>91263500</v>
      </c>
    </row>
    <row r="61" spans="1:3" hidden="1" x14ac:dyDescent="0.25">
      <c r="A61" s="14">
        <v>42888</v>
      </c>
      <c r="B61" s="15">
        <v>5742.4458009999998</v>
      </c>
      <c r="C61" s="17">
        <v>64775200</v>
      </c>
    </row>
    <row r="62" spans="1:3" hidden="1" x14ac:dyDescent="0.25">
      <c r="A62" s="14">
        <v>42891</v>
      </c>
      <c r="B62" s="15">
        <v>5748.2348629999997</v>
      </c>
      <c r="C62" s="17">
        <v>56536500</v>
      </c>
    </row>
    <row r="63" spans="1:3" hidden="1" x14ac:dyDescent="0.25">
      <c r="A63" s="14">
        <v>42892</v>
      </c>
      <c r="B63" s="15">
        <v>5707.8310549999997</v>
      </c>
      <c r="C63" s="17">
        <v>61071500</v>
      </c>
    </row>
    <row r="64" spans="1:3" hidden="1" x14ac:dyDescent="0.25">
      <c r="A64" s="14">
        <v>42893</v>
      </c>
      <c r="B64" s="15">
        <v>5717.3251950000003</v>
      </c>
      <c r="C64" s="17">
        <v>46852400</v>
      </c>
    </row>
    <row r="65" spans="1:3" hidden="1" x14ac:dyDescent="0.25">
      <c r="A65" s="14">
        <v>42894</v>
      </c>
      <c r="B65" s="15">
        <v>5702.921875</v>
      </c>
      <c r="C65" s="17">
        <v>45346000</v>
      </c>
    </row>
    <row r="66" spans="1:3" hidden="1" x14ac:dyDescent="0.25">
      <c r="A66" s="14">
        <v>42895</v>
      </c>
      <c r="B66" s="15">
        <v>5675.5229490000002</v>
      </c>
      <c r="C66" s="17">
        <v>51126700</v>
      </c>
    </row>
    <row r="67" spans="1:3" hidden="1" x14ac:dyDescent="0.25">
      <c r="A67" s="14">
        <v>42898</v>
      </c>
      <c r="B67" s="15">
        <v>5691.4360349999997</v>
      </c>
      <c r="C67" s="17">
        <v>37789600</v>
      </c>
    </row>
    <row r="68" spans="1:3" hidden="1" x14ac:dyDescent="0.25">
      <c r="A68" s="14">
        <v>42899</v>
      </c>
      <c r="B68" s="15">
        <v>5707.6450199999999</v>
      </c>
      <c r="C68" s="17">
        <v>43934000</v>
      </c>
    </row>
    <row r="69" spans="1:3" hidden="1" x14ac:dyDescent="0.25">
      <c r="A69" s="14">
        <v>42900</v>
      </c>
      <c r="B69" s="15">
        <v>5792.8969729999999</v>
      </c>
      <c r="C69" s="17">
        <v>49219200</v>
      </c>
    </row>
    <row r="70" spans="1:3" hidden="1" x14ac:dyDescent="0.25">
      <c r="A70" s="14">
        <v>42901</v>
      </c>
      <c r="B70" s="15">
        <v>5776.283203</v>
      </c>
      <c r="C70" s="17">
        <v>33694700</v>
      </c>
    </row>
    <row r="71" spans="1:3" hidden="1" x14ac:dyDescent="0.25">
      <c r="A71" s="14">
        <v>42902</v>
      </c>
      <c r="B71" s="15">
        <v>5723.6362300000001</v>
      </c>
      <c r="C71" s="17">
        <v>52479900</v>
      </c>
    </row>
    <row r="72" spans="1:3" hidden="1" x14ac:dyDescent="0.25">
      <c r="A72" s="14">
        <v>42905</v>
      </c>
      <c r="B72" s="15">
        <v>5741.9091799999997</v>
      </c>
      <c r="C72" s="17">
        <v>55163600</v>
      </c>
    </row>
    <row r="73" spans="1:3" hidden="1" x14ac:dyDescent="0.25">
      <c r="A73" s="14">
        <v>42906</v>
      </c>
      <c r="B73" s="15">
        <v>5791.9038090000004</v>
      </c>
      <c r="C73" s="17">
        <v>47631600</v>
      </c>
    </row>
    <row r="74" spans="1:3" hidden="1" x14ac:dyDescent="0.25">
      <c r="A74" s="14">
        <v>42907</v>
      </c>
      <c r="B74" s="15">
        <v>5818.5517579999996</v>
      </c>
      <c r="C74" s="17">
        <v>41419800</v>
      </c>
    </row>
    <row r="75" spans="1:3" hidden="1" x14ac:dyDescent="0.25">
      <c r="A75" s="14">
        <v>42908</v>
      </c>
      <c r="B75" s="15">
        <v>5829.7080079999996</v>
      </c>
      <c r="C75" s="17">
        <v>36295400</v>
      </c>
    </row>
    <row r="76" spans="1:3" hidden="1" x14ac:dyDescent="0.25">
      <c r="A76" s="14">
        <v>42919</v>
      </c>
      <c r="B76" s="15">
        <v>5910.2368159999996</v>
      </c>
      <c r="C76" s="17">
        <v>47327700</v>
      </c>
    </row>
    <row r="77" spans="1:3" hidden="1" x14ac:dyDescent="0.25">
      <c r="A77" s="14">
        <v>42920</v>
      </c>
      <c r="B77" s="15">
        <v>5865.3637699999999</v>
      </c>
      <c r="C77" s="17">
        <v>38141000</v>
      </c>
    </row>
    <row r="78" spans="1:3" hidden="1" x14ac:dyDescent="0.25">
      <c r="A78" s="14">
        <v>42921</v>
      </c>
      <c r="B78" s="15">
        <v>5825.0541990000002</v>
      </c>
      <c r="C78" s="17">
        <v>45875400</v>
      </c>
    </row>
    <row r="79" spans="1:3" hidden="1" x14ac:dyDescent="0.25">
      <c r="A79" s="14">
        <v>42922</v>
      </c>
      <c r="B79" s="15">
        <v>5849.5751950000003</v>
      </c>
      <c r="C79" s="17">
        <v>40285800</v>
      </c>
    </row>
    <row r="80" spans="1:3" hidden="1" x14ac:dyDescent="0.25">
      <c r="A80" s="14">
        <v>42923</v>
      </c>
      <c r="B80" s="15">
        <v>5814.7929690000001</v>
      </c>
      <c r="C80" s="17">
        <v>36388600</v>
      </c>
    </row>
    <row r="81" spans="1:3" hidden="1" x14ac:dyDescent="0.25">
      <c r="A81" s="14">
        <v>42926</v>
      </c>
      <c r="B81" s="15">
        <v>5771.5058589999999</v>
      </c>
      <c r="C81" s="17">
        <v>29086900</v>
      </c>
    </row>
    <row r="82" spans="1:3" hidden="1" x14ac:dyDescent="0.25">
      <c r="A82" s="14">
        <v>42927</v>
      </c>
      <c r="B82" s="15">
        <v>5773.326172</v>
      </c>
      <c r="C82" s="17">
        <v>50424600</v>
      </c>
    </row>
    <row r="83" spans="1:3" hidden="1" x14ac:dyDescent="0.25">
      <c r="A83" s="14">
        <v>42928</v>
      </c>
      <c r="B83" s="15">
        <v>5819.1318359999996</v>
      </c>
      <c r="C83" s="17">
        <v>43977100</v>
      </c>
    </row>
    <row r="84" spans="1:3" hidden="1" x14ac:dyDescent="0.25">
      <c r="A84" s="14">
        <v>42929</v>
      </c>
      <c r="B84" s="15">
        <v>5830.0439450000003</v>
      </c>
      <c r="C84" s="17">
        <v>41691200</v>
      </c>
    </row>
    <row r="85" spans="1:3" hidden="1" x14ac:dyDescent="0.25">
      <c r="A85" s="14">
        <v>42930</v>
      </c>
      <c r="B85" s="15">
        <v>5831.794922</v>
      </c>
      <c r="C85" s="17">
        <v>35734600</v>
      </c>
    </row>
    <row r="86" spans="1:3" hidden="1" x14ac:dyDescent="0.25">
      <c r="A86" s="14">
        <v>42933</v>
      </c>
      <c r="B86" s="15">
        <v>5841.2797849999997</v>
      </c>
      <c r="C86" s="17">
        <v>49922900</v>
      </c>
    </row>
    <row r="87" spans="1:3" hidden="1" x14ac:dyDescent="0.25">
      <c r="A87" s="14">
        <v>42934</v>
      </c>
      <c r="B87" s="15">
        <v>5822.3520509999998</v>
      </c>
      <c r="C87" s="17">
        <v>53830100</v>
      </c>
    </row>
    <row r="88" spans="1:3" hidden="1" x14ac:dyDescent="0.25">
      <c r="A88" s="14">
        <v>42935</v>
      </c>
      <c r="B88" s="15">
        <v>5806.6899409999996</v>
      </c>
      <c r="C88" s="17">
        <v>43518400</v>
      </c>
    </row>
    <row r="89" spans="1:3" hidden="1" x14ac:dyDescent="0.25">
      <c r="A89" s="14">
        <v>42936</v>
      </c>
      <c r="B89" s="15">
        <v>5825.2080079999996</v>
      </c>
      <c r="C89" s="17">
        <v>43771900</v>
      </c>
    </row>
    <row r="90" spans="1:3" hidden="1" x14ac:dyDescent="0.25">
      <c r="A90" s="14">
        <v>42937</v>
      </c>
      <c r="B90" s="15">
        <v>5765.423828</v>
      </c>
      <c r="C90" s="17">
        <v>40711100</v>
      </c>
    </row>
    <row r="91" spans="1:3" hidden="1" x14ac:dyDescent="0.25">
      <c r="A91" s="14">
        <v>42940</v>
      </c>
      <c r="B91" s="15">
        <v>5801.5869140000004</v>
      </c>
      <c r="C91" s="17">
        <v>49340900</v>
      </c>
    </row>
    <row r="92" spans="1:3" hidden="1" x14ac:dyDescent="0.25">
      <c r="A92" s="14">
        <v>42941</v>
      </c>
      <c r="B92" s="15">
        <v>5813.5351559999999</v>
      </c>
      <c r="C92" s="17">
        <v>46895400</v>
      </c>
    </row>
    <row r="93" spans="1:3" hidden="1" x14ac:dyDescent="0.25">
      <c r="A93" s="14">
        <v>42942</v>
      </c>
      <c r="B93" s="15">
        <v>5800.2060549999997</v>
      </c>
      <c r="C93" s="17">
        <v>56453600</v>
      </c>
    </row>
    <row r="94" spans="1:3" hidden="1" x14ac:dyDescent="0.25">
      <c r="A94" s="14">
        <v>42943</v>
      </c>
      <c r="B94" s="15">
        <v>5819.7441410000001</v>
      </c>
      <c r="C94" s="17">
        <v>49848700</v>
      </c>
    </row>
    <row r="95" spans="1:3" hidden="1" x14ac:dyDescent="0.25">
      <c r="A95" s="14">
        <v>42944</v>
      </c>
      <c r="B95" s="15">
        <v>5831.0268550000001</v>
      </c>
      <c r="C95" s="17">
        <v>63785400</v>
      </c>
    </row>
    <row r="96" spans="1:3" hidden="1" x14ac:dyDescent="0.25">
      <c r="A96" s="14">
        <v>42947</v>
      </c>
      <c r="B96" s="15">
        <v>5840.9389650000003</v>
      </c>
      <c r="C96" s="17">
        <v>52731300</v>
      </c>
    </row>
    <row r="97" spans="1:3" hidden="1" x14ac:dyDescent="0.25">
      <c r="A97" s="14">
        <v>42948</v>
      </c>
      <c r="B97" s="15">
        <v>5805.205078</v>
      </c>
      <c r="C97" s="17">
        <v>69809900</v>
      </c>
    </row>
    <row r="98" spans="1:3" hidden="1" x14ac:dyDescent="0.25">
      <c r="A98" s="14">
        <v>42949</v>
      </c>
      <c r="B98" s="15">
        <v>5824.2490230000003</v>
      </c>
      <c r="C98" s="17">
        <v>51290400</v>
      </c>
    </row>
    <row r="99" spans="1:3" hidden="1" x14ac:dyDescent="0.25">
      <c r="A99" s="14">
        <v>42950</v>
      </c>
      <c r="B99" s="15">
        <v>5780.576172</v>
      </c>
      <c r="C99" s="17">
        <v>44658800</v>
      </c>
    </row>
    <row r="100" spans="1:3" hidden="1" x14ac:dyDescent="0.25">
      <c r="A100" s="14">
        <v>42951</v>
      </c>
      <c r="B100" s="15">
        <v>5777.4819340000004</v>
      </c>
      <c r="C100" s="17">
        <v>39744400</v>
      </c>
    </row>
    <row r="101" spans="1:3" hidden="1" x14ac:dyDescent="0.25">
      <c r="A101" s="14">
        <v>42954</v>
      </c>
      <c r="B101" s="15">
        <v>5749.2919920000004</v>
      </c>
      <c r="C101" s="17">
        <v>42147500</v>
      </c>
    </row>
    <row r="102" spans="1:3" hidden="1" x14ac:dyDescent="0.25">
      <c r="A102" s="14">
        <v>42955</v>
      </c>
      <c r="B102" s="15">
        <v>5810.5629879999997</v>
      </c>
      <c r="C102" s="17">
        <v>48403600</v>
      </c>
    </row>
    <row r="103" spans="1:3" hidden="1" x14ac:dyDescent="0.25">
      <c r="A103" s="14">
        <v>42956</v>
      </c>
      <c r="B103" s="15">
        <v>5824.0068359999996</v>
      </c>
      <c r="C103" s="17">
        <v>55021100</v>
      </c>
    </row>
    <row r="104" spans="1:3" hidden="1" x14ac:dyDescent="0.25">
      <c r="A104" s="14">
        <v>42957</v>
      </c>
      <c r="B104" s="15">
        <v>5825.9458009999998</v>
      </c>
      <c r="C104" s="17">
        <v>56586000</v>
      </c>
    </row>
    <row r="105" spans="1:3" hidden="1" x14ac:dyDescent="0.25">
      <c r="A105" s="14">
        <v>42958</v>
      </c>
      <c r="B105" s="15">
        <v>5766.1381840000004</v>
      </c>
      <c r="C105" s="17">
        <v>55175200</v>
      </c>
    </row>
    <row r="106" spans="1:3" hidden="1" x14ac:dyDescent="0.25">
      <c r="A106" s="14">
        <v>42961</v>
      </c>
      <c r="B106" s="15">
        <v>5801.4877930000002</v>
      </c>
      <c r="C106" s="17">
        <v>48743500</v>
      </c>
    </row>
    <row r="107" spans="1:3" hidden="1" x14ac:dyDescent="0.25">
      <c r="A107" s="14">
        <v>42962</v>
      </c>
      <c r="B107" s="15">
        <v>5835.0410160000001</v>
      </c>
      <c r="C107" s="17">
        <v>62419400</v>
      </c>
    </row>
    <row r="108" spans="1:3" hidden="1" x14ac:dyDescent="0.25">
      <c r="A108" s="14">
        <v>42963</v>
      </c>
      <c r="B108" s="15">
        <v>5891.9492190000001</v>
      </c>
      <c r="C108" s="17">
        <v>57886400</v>
      </c>
    </row>
    <row r="109" spans="1:3" hidden="1" x14ac:dyDescent="0.25">
      <c r="A109" s="14">
        <v>42965</v>
      </c>
      <c r="B109" s="15">
        <v>5893.8408200000003</v>
      </c>
      <c r="C109" s="17">
        <v>46506900</v>
      </c>
    </row>
    <row r="110" spans="1:3" hidden="1" x14ac:dyDescent="0.25">
      <c r="A110" s="14">
        <v>42968</v>
      </c>
      <c r="B110" s="15">
        <v>5861.0039059999999</v>
      </c>
      <c r="C110" s="17">
        <v>42745100</v>
      </c>
    </row>
    <row r="111" spans="1:3" hidden="1" x14ac:dyDescent="0.25">
      <c r="A111" s="14">
        <v>42969</v>
      </c>
      <c r="B111" s="15">
        <v>5880.296875</v>
      </c>
      <c r="C111" s="17">
        <v>58668100</v>
      </c>
    </row>
    <row r="112" spans="1:3" hidden="1" x14ac:dyDescent="0.25">
      <c r="A112" s="14">
        <v>42970</v>
      </c>
      <c r="B112" s="15">
        <v>5914.0239259999998</v>
      </c>
      <c r="C112" s="17">
        <v>77528100</v>
      </c>
    </row>
    <row r="113" spans="1:3" hidden="1" x14ac:dyDescent="0.25">
      <c r="A113" s="14">
        <v>42971</v>
      </c>
      <c r="B113" s="15">
        <v>5894.1171880000002</v>
      </c>
      <c r="C113" s="17">
        <v>86700500</v>
      </c>
    </row>
    <row r="114" spans="1:3" hidden="1" x14ac:dyDescent="0.25">
      <c r="A114" s="14">
        <v>42972</v>
      </c>
      <c r="B114" s="15">
        <v>5915.3627930000002</v>
      </c>
      <c r="C114" s="17">
        <v>64107900</v>
      </c>
    </row>
    <row r="115" spans="1:3" hidden="1" x14ac:dyDescent="0.25">
      <c r="A115" s="14">
        <v>42975</v>
      </c>
      <c r="B115" s="15">
        <v>5903.3408200000003</v>
      </c>
      <c r="C115" s="17">
        <v>86874800</v>
      </c>
    </row>
    <row r="116" spans="1:3" hidden="1" x14ac:dyDescent="0.25">
      <c r="A116" s="14">
        <v>42976</v>
      </c>
      <c r="B116" s="15">
        <v>5888.2119140000004</v>
      </c>
      <c r="C116" s="17">
        <v>57947400</v>
      </c>
    </row>
    <row r="117" spans="1:3" hidden="1" x14ac:dyDescent="0.25">
      <c r="A117" s="14">
        <v>42977</v>
      </c>
      <c r="B117" s="15">
        <v>5872.5058589999999</v>
      </c>
      <c r="C117" s="17">
        <v>51307600</v>
      </c>
    </row>
    <row r="118" spans="1:3" hidden="1" x14ac:dyDescent="0.25">
      <c r="A118" s="14">
        <v>42978</v>
      </c>
      <c r="B118" s="15">
        <v>5864.0590819999998</v>
      </c>
      <c r="C118" s="17">
        <v>63529600</v>
      </c>
    </row>
    <row r="119" spans="1:3" hidden="1" x14ac:dyDescent="0.25">
      <c r="A119" s="14">
        <v>42982</v>
      </c>
      <c r="B119" s="15">
        <v>5813.7412109999996</v>
      </c>
      <c r="C119" s="17">
        <v>50726200</v>
      </c>
    </row>
    <row r="120" spans="1:3" hidden="1" x14ac:dyDescent="0.25">
      <c r="A120" s="14">
        <v>42983</v>
      </c>
      <c r="B120" s="15">
        <v>5829.9790039999998</v>
      </c>
      <c r="C120" s="17">
        <v>64988500</v>
      </c>
    </row>
    <row r="121" spans="1:3" hidden="1" x14ac:dyDescent="0.25">
      <c r="A121" s="14">
        <v>42984</v>
      </c>
      <c r="B121" s="15">
        <v>5824.1381840000004</v>
      </c>
      <c r="C121" s="17">
        <v>61681800</v>
      </c>
    </row>
    <row r="122" spans="1:3" hidden="1" x14ac:dyDescent="0.25">
      <c r="A122" s="14">
        <v>42985</v>
      </c>
      <c r="B122" s="15">
        <v>5832.3110349999997</v>
      </c>
      <c r="C122" s="17">
        <v>50424900</v>
      </c>
    </row>
    <row r="123" spans="1:3" hidden="1" x14ac:dyDescent="0.25">
      <c r="A123" s="14">
        <v>42986</v>
      </c>
      <c r="B123" s="15">
        <v>5857.1191410000001</v>
      </c>
      <c r="C123" s="17">
        <v>46573100</v>
      </c>
    </row>
    <row r="124" spans="1:3" hidden="1" x14ac:dyDescent="0.25">
      <c r="A124" s="14">
        <v>42989</v>
      </c>
      <c r="B124" s="15">
        <v>5871.8808589999999</v>
      </c>
      <c r="C124" s="17">
        <v>51533200</v>
      </c>
    </row>
    <row r="125" spans="1:3" hidden="1" x14ac:dyDescent="0.25">
      <c r="A125" s="14">
        <v>42990</v>
      </c>
      <c r="B125" s="15">
        <v>5872.376953</v>
      </c>
      <c r="C125" s="17">
        <v>59543200</v>
      </c>
    </row>
    <row r="126" spans="1:3" hidden="1" x14ac:dyDescent="0.25">
      <c r="A126" s="14">
        <v>42991</v>
      </c>
      <c r="B126" s="15">
        <v>5845.7338870000003</v>
      </c>
      <c r="C126" s="17">
        <v>67508200</v>
      </c>
    </row>
    <row r="127" spans="1:3" hidden="1" x14ac:dyDescent="0.25">
      <c r="A127" s="14">
        <v>42992</v>
      </c>
      <c r="B127" s="15">
        <v>5852.001953</v>
      </c>
      <c r="C127" s="17">
        <v>73420600</v>
      </c>
    </row>
    <row r="128" spans="1:3" hidden="1" x14ac:dyDescent="0.25">
      <c r="A128" s="14">
        <v>42993</v>
      </c>
      <c r="B128" s="15">
        <v>5872.3920900000003</v>
      </c>
      <c r="C128" s="17">
        <v>62775100</v>
      </c>
    </row>
    <row r="129" spans="1:3" hidden="1" x14ac:dyDescent="0.25">
      <c r="A129" s="14">
        <v>42996</v>
      </c>
      <c r="B129" s="15">
        <v>5884.6108400000003</v>
      </c>
      <c r="C129" s="17">
        <v>51691500</v>
      </c>
    </row>
    <row r="130" spans="1:3" hidden="1" x14ac:dyDescent="0.25">
      <c r="A130" s="14">
        <v>42997</v>
      </c>
      <c r="B130" s="15">
        <v>5901.326172</v>
      </c>
      <c r="C130" s="17">
        <v>57340500</v>
      </c>
    </row>
    <row r="131" spans="1:3" hidden="1" x14ac:dyDescent="0.25">
      <c r="A131" s="14">
        <v>42998</v>
      </c>
      <c r="B131" s="15">
        <v>5906.5732420000004</v>
      </c>
      <c r="C131" s="17">
        <v>59948400</v>
      </c>
    </row>
    <row r="132" spans="1:3" hidden="1" x14ac:dyDescent="0.25">
      <c r="A132" s="14">
        <v>43000</v>
      </c>
      <c r="B132" s="15">
        <v>5911.7080079999996</v>
      </c>
      <c r="C132" s="17">
        <v>50278100</v>
      </c>
    </row>
    <row r="133" spans="1:3" hidden="1" x14ac:dyDescent="0.25">
      <c r="A133" s="14">
        <v>43003</v>
      </c>
      <c r="B133" s="15">
        <v>5894.6118159999996</v>
      </c>
      <c r="C133" s="17">
        <v>46527500</v>
      </c>
    </row>
    <row r="134" spans="1:3" hidden="1" x14ac:dyDescent="0.25">
      <c r="A134" s="14">
        <v>43004</v>
      </c>
      <c r="B134" s="15">
        <v>5863.9619140000004</v>
      </c>
      <c r="C134" s="17">
        <v>59271800</v>
      </c>
    </row>
    <row r="135" spans="1:3" hidden="1" x14ac:dyDescent="0.25">
      <c r="A135" s="14">
        <v>43005</v>
      </c>
      <c r="B135" s="15">
        <v>5863.0268550000001</v>
      </c>
      <c r="C135" s="17">
        <v>53676700</v>
      </c>
    </row>
    <row r="136" spans="1:3" hidden="1" x14ac:dyDescent="0.25">
      <c r="A136" s="14">
        <v>43006</v>
      </c>
      <c r="B136" s="15">
        <v>5841.046875</v>
      </c>
      <c r="C136" s="17">
        <v>60274300</v>
      </c>
    </row>
    <row r="137" spans="1:3" hidden="1" x14ac:dyDescent="0.25">
      <c r="A137" s="14">
        <v>43007</v>
      </c>
      <c r="B137" s="15">
        <v>5900.8540039999998</v>
      </c>
      <c r="C137" s="17">
        <v>50217900</v>
      </c>
    </row>
    <row r="138" spans="1:3" hidden="1" x14ac:dyDescent="0.25">
      <c r="A138" s="14">
        <v>43010</v>
      </c>
      <c r="B138" s="15">
        <v>5914.0297849999997</v>
      </c>
      <c r="C138" s="17">
        <v>48741000</v>
      </c>
    </row>
    <row r="139" spans="1:3" hidden="1" x14ac:dyDescent="0.25">
      <c r="A139" s="14">
        <v>43011</v>
      </c>
      <c r="B139" s="15">
        <v>5939.453125</v>
      </c>
      <c r="C139" s="17">
        <v>60605100</v>
      </c>
    </row>
    <row r="140" spans="1:3" hidden="1" x14ac:dyDescent="0.25">
      <c r="A140" s="14">
        <v>43012</v>
      </c>
      <c r="B140" s="15">
        <v>5951.4750979999999</v>
      </c>
      <c r="C140" s="17">
        <v>58319800</v>
      </c>
    </row>
    <row r="141" spans="1:3" hidden="1" x14ac:dyDescent="0.25">
      <c r="A141" s="14">
        <v>43013</v>
      </c>
      <c r="B141" s="15">
        <v>5901.9057620000003</v>
      </c>
      <c r="C141" s="17">
        <v>56536700</v>
      </c>
    </row>
    <row r="142" spans="1:3" hidden="1" x14ac:dyDescent="0.25">
      <c r="A142" s="14">
        <v>43014</v>
      </c>
      <c r="B142" s="15">
        <v>5905.3779299999997</v>
      </c>
      <c r="C142" s="17">
        <v>46067100</v>
      </c>
    </row>
    <row r="143" spans="1:3" hidden="1" x14ac:dyDescent="0.25">
      <c r="A143" s="14">
        <v>43017</v>
      </c>
      <c r="B143" s="15">
        <v>5914.9331050000001</v>
      </c>
      <c r="C143" s="17">
        <v>41022200</v>
      </c>
    </row>
    <row r="144" spans="1:3" hidden="1" x14ac:dyDescent="0.25">
      <c r="A144" s="14">
        <v>43018</v>
      </c>
      <c r="B144" s="15">
        <v>5905.7622069999998</v>
      </c>
      <c r="C144" s="17">
        <v>47250700</v>
      </c>
    </row>
    <row r="145" spans="1:3" hidden="1" x14ac:dyDescent="0.25">
      <c r="A145" s="14">
        <v>43019</v>
      </c>
      <c r="B145" s="15">
        <v>5882.7871089999999</v>
      </c>
      <c r="C145" s="17">
        <v>47636200</v>
      </c>
    </row>
    <row r="146" spans="1:3" hidden="1" x14ac:dyDescent="0.25">
      <c r="A146" s="14">
        <v>43020</v>
      </c>
      <c r="B146" s="15">
        <v>5926.2041019999997</v>
      </c>
      <c r="C146" s="17">
        <v>73889100</v>
      </c>
    </row>
    <row r="147" spans="1:3" hidden="1" x14ac:dyDescent="0.25">
      <c r="A147" s="14">
        <v>43021</v>
      </c>
      <c r="B147" s="15">
        <v>5924.1240230000003</v>
      </c>
      <c r="C147" s="17">
        <v>66819100</v>
      </c>
    </row>
    <row r="148" spans="1:3" hidden="1" x14ac:dyDescent="0.25">
      <c r="A148" s="14">
        <v>43024</v>
      </c>
      <c r="B148" s="15">
        <v>5949.701172</v>
      </c>
      <c r="C148" s="17">
        <v>71106000</v>
      </c>
    </row>
    <row r="149" spans="1:3" hidden="1" x14ac:dyDescent="0.25">
      <c r="A149" s="14">
        <v>43025</v>
      </c>
      <c r="B149" s="15">
        <v>5947.330078</v>
      </c>
      <c r="C149" s="17">
        <v>51689400</v>
      </c>
    </row>
    <row r="150" spans="1:3" hidden="1" x14ac:dyDescent="0.25">
      <c r="A150" s="14">
        <v>43026</v>
      </c>
      <c r="B150" s="15">
        <v>5929.201172</v>
      </c>
      <c r="C150" s="17">
        <v>71998500</v>
      </c>
    </row>
    <row r="151" spans="1:3" hidden="1" x14ac:dyDescent="0.25">
      <c r="A151" s="14">
        <v>43027</v>
      </c>
      <c r="B151" s="15">
        <v>5910.5297849999997</v>
      </c>
      <c r="C151" s="17">
        <v>74254100</v>
      </c>
    </row>
    <row r="152" spans="1:3" hidden="1" x14ac:dyDescent="0.25">
      <c r="A152" s="14">
        <v>43028</v>
      </c>
      <c r="B152" s="15">
        <v>5929.548828</v>
      </c>
      <c r="C152" s="17">
        <v>63590000</v>
      </c>
    </row>
    <row r="153" spans="1:3" hidden="1" x14ac:dyDescent="0.25">
      <c r="A153" s="14">
        <v>43031</v>
      </c>
      <c r="B153" s="15">
        <v>5950.0258789999998</v>
      </c>
      <c r="C153" s="17">
        <v>77697000</v>
      </c>
    </row>
    <row r="154" spans="1:3" hidden="1" x14ac:dyDescent="0.25">
      <c r="A154" s="14">
        <v>43032</v>
      </c>
      <c r="B154" s="15">
        <v>5952.076172</v>
      </c>
      <c r="C154" s="17">
        <v>80765300</v>
      </c>
    </row>
    <row r="155" spans="1:3" hidden="1" x14ac:dyDescent="0.25">
      <c r="A155" s="14">
        <v>43033</v>
      </c>
      <c r="B155" s="15">
        <v>6025.4340819999998</v>
      </c>
      <c r="C155" s="17">
        <v>63953500</v>
      </c>
    </row>
    <row r="156" spans="1:3" hidden="1" x14ac:dyDescent="0.25">
      <c r="A156" s="14">
        <v>43034</v>
      </c>
      <c r="B156" s="15">
        <v>5995.8471680000002</v>
      </c>
      <c r="C156" s="17">
        <v>59713900</v>
      </c>
    </row>
    <row r="157" spans="1:3" hidden="1" x14ac:dyDescent="0.25">
      <c r="A157" s="14">
        <v>43035</v>
      </c>
      <c r="B157" s="15">
        <v>5975.2807620000003</v>
      </c>
      <c r="C157" s="17">
        <v>48687400</v>
      </c>
    </row>
    <row r="158" spans="1:3" hidden="1" x14ac:dyDescent="0.25">
      <c r="A158" s="14">
        <v>43038</v>
      </c>
      <c r="B158" s="15">
        <v>5974.0771480000003</v>
      </c>
      <c r="C158" s="17">
        <v>58489300</v>
      </c>
    </row>
    <row r="159" spans="1:3" hidden="1" x14ac:dyDescent="0.25">
      <c r="A159" s="14">
        <v>43039</v>
      </c>
      <c r="B159" s="15">
        <v>6005.7841799999997</v>
      </c>
      <c r="C159" s="17">
        <v>54137200</v>
      </c>
    </row>
    <row r="160" spans="1:3" hidden="1" x14ac:dyDescent="0.25">
      <c r="A160" s="14">
        <v>43040</v>
      </c>
      <c r="B160" s="15">
        <v>6038.1459960000002</v>
      </c>
      <c r="C160" s="17">
        <v>54590800</v>
      </c>
    </row>
    <row r="161" spans="1:3" hidden="1" x14ac:dyDescent="0.25">
      <c r="A161" s="14">
        <v>43041</v>
      </c>
      <c r="B161" s="15">
        <v>6031.1069340000004</v>
      </c>
      <c r="C161" s="17">
        <v>54973300</v>
      </c>
    </row>
    <row r="162" spans="1:3" hidden="1" x14ac:dyDescent="0.25">
      <c r="A162" s="14">
        <v>43042</v>
      </c>
      <c r="B162" s="15">
        <v>6039.5410160000001</v>
      </c>
      <c r="C162" s="17">
        <v>46256000</v>
      </c>
    </row>
    <row r="163" spans="1:3" hidden="1" x14ac:dyDescent="0.25">
      <c r="A163" s="14">
        <v>43045</v>
      </c>
      <c r="B163" s="15">
        <v>6050.8232420000004</v>
      </c>
      <c r="C163" s="17">
        <v>60106200</v>
      </c>
    </row>
    <row r="164" spans="1:3" hidden="1" x14ac:dyDescent="0.25">
      <c r="A164" s="14">
        <v>43046</v>
      </c>
      <c r="B164" s="15">
        <v>6060.453125</v>
      </c>
      <c r="C164" s="17">
        <v>48839400</v>
      </c>
    </row>
    <row r="165" spans="1:3" hidden="1" x14ac:dyDescent="0.25">
      <c r="A165" s="14">
        <v>43047</v>
      </c>
      <c r="B165" s="15">
        <v>6049.3837890000004</v>
      </c>
      <c r="C165" s="17">
        <v>69448300</v>
      </c>
    </row>
    <row r="166" spans="1:3" hidden="1" x14ac:dyDescent="0.25">
      <c r="A166" s="14">
        <v>43048</v>
      </c>
      <c r="B166" s="15">
        <v>6042.4599609999996</v>
      </c>
      <c r="C166" s="17">
        <v>55020000</v>
      </c>
    </row>
    <row r="167" spans="1:3" hidden="1" x14ac:dyDescent="0.25">
      <c r="A167" s="14">
        <v>43049</v>
      </c>
      <c r="B167" s="15">
        <v>6021.828125</v>
      </c>
      <c r="C167" s="17">
        <v>52158500</v>
      </c>
    </row>
    <row r="168" spans="1:3" hidden="1" x14ac:dyDescent="0.25">
      <c r="A168" s="14">
        <v>43052</v>
      </c>
      <c r="B168" s="15">
        <v>6021.4560549999997</v>
      </c>
      <c r="C168" s="17">
        <v>52371100</v>
      </c>
    </row>
    <row r="169" spans="1:3" hidden="1" x14ac:dyDescent="0.25">
      <c r="A169" s="14">
        <v>43053</v>
      </c>
      <c r="B169" s="15">
        <v>5988.2919920000004</v>
      </c>
      <c r="C169" s="17">
        <v>61832000</v>
      </c>
    </row>
    <row r="170" spans="1:3" hidden="1" x14ac:dyDescent="0.25">
      <c r="A170" s="14">
        <v>43054</v>
      </c>
      <c r="B170" s="15">
        <v>5972.3110349999997</v>
      </c>
      <c r="C170" s="17">
        <v>71148600</v>
      </c>
    </row>
    <row r="171" spans="1:3" hidden="1" x14ac:dyDescent="0.25">
      <c r="A171" s="14">
        <v>43055</v>
      </c>
      <c r="B171" s="15">
        <v>6037.9072269999997</v>
      </c>
      <c r="C171" s="17">
        <v>53679500</v>
      </c>
    </row>
    <row r="172" spans="1:3" hidden="1" x14ac:dyDescent="0.25">
      <c r="A172" s="14">
        <v>43056</v>
      </c>
      <c r="B172" s="15">
        <v>6051.7319340000004</v>
      </c>
      <c r="C172" s="17">
        <v>50404200</v>
      </c>
    </row>
    <row r="173" spans="1:3" hidden="1" x14ac:dyDescent="0.25">
      <c r="A173" s="14">
        <v>43059</v>
      </c>
      <c r="B173" s="15">
        <v>6053.2822269999997</v>
      </c>
      <c r="C173" s="17">
        <v>52184800</v>
      </c>
    </row>
    <row r="174" spans="1:3" hidden="1" x14ac:dyDescent="0.25">
      <c r="A174" s="14">
        <v>43060</v>
      </c>
      <c r="B174" s="15">
        <v>6031.8618159999996</v>
      </c>
      <c r="C174" s="17">
        <v>55320400</v>
      </c>
    </row>
    <row r="175" spans="1:3" hidden="1" x14ac:dyDescent="0.25">
      <c r="A175" s="14">
        <v>43061</v>
      </c>
      <c r="B175" s="15">
        <v>6069.7851559999999</v>
      </c>
      <c r="C175" s="17">
        <v>63604500</v>
      </c>
    </row>
    <row r="176" spans="1:3" hidden="1" x14ac:dyDescent="0.25">
      <c r="A176" s="14">
        <v>43062</v>
      </c>
      <c r="B176" s="15">
        <v>6063.2451170000004</v>
      </c>
      <c r="C176" s="17">
        <v>64708300</v>
      </c>
    </row>
    <row r="177" spans="1:3" hidden="1" x14ac:dyDescent="0.25">
      <c r="A177" s="14">
        <v>43063</v>
      </c>
      <c r="B177" s="15">
        <v>6067.1420900000003</v>
      </c>
      <c r="C177" s="17">
        <v>55260100</v>
      </c>
    </row>
    <row r="178" spans="1:3" hidden="1" x14ac:dyDescent="0.25">
      <c r="A178" s="14">
        <v>43066</v>
      </c>
      <c r="B178" s="15">
        <v>6064.5888670000004</v>
      </c>
      <c r="C178" s="17">
        <v>58933800</v>
      </c>
    </row>
    <row r="179" spans="1:3" hidden="1" x14ac:dyDescent="0.25">
      <c r="A179" s="14">
        <v>43067</v>
      </c>
      <c r="B179" s="15">
        <v>6070.7158200000003</v>
      </c>
      <c r="C179" s="17">
        <v>64775900</v>
      </c>
    </row>
    <row r="180" spans="1:3" hidden="1" x14ac:dyDescent="0.25">
      <c r="A180" s="14">
        <v>43068</v>
      </c>
      <c r="B180" s="15">
        <v>6061.3671880000002</v>
      </c>
      <c r="C180" s="17">
        <v>62226800</v>
      </c>
    </row>
    <row r="181" spans="1:3" hidden="1" x14ac:dyDescent="0.25">
      <c r="A181" s="14">
        <v>43069</v>
      </c>
      <c r="B181" s="15">
        <v>5952.1381840000004</v>
      </c>
      <c r="C181" s="17">
        <v>92104400</v>
      </c>
    </row>
    <row r="182" spans="1:3" hidden="1" x14ac:dyDescent="0.25">
      <c r="A182" s="14">
        <v>43070</v>
      </c>
      <c r="B182" s="15">
        <v>5952.1381840000004</v>
      </c>
      <c r="C182" s="17">
        <v>0</v>
      </c>
    </row>
    <row r="183" spans="1:3" hidden="1" x14ac:dyDescent="0.25">
      <c r="A183" s="14">
        <v>43073</v>
      </c>
      <c r="B183" s="15">
        <v>5998.1948240000002</v>
      </c>
      <c r="C183" s="17">
        <v>64002400</v>
      </c>
    </row>
    <row r="184" spans="1:3" hidden="1" x14ac:dyDescent="0.25">
      <c r="A184" s="14">
        <v>43074</v>
      </c>
      <c r="B184" s="15">
        <v>6000.4741210000002</v>
      </c>
      <c r="C184" s="17">
        <v>65146500</v>
      </c>
    </row>
    <row r="185" spans="1:3" hidden="1" x14ac:dyDescent="0.25">
      <c r="A185" s="14">
        <v>43075</v>
      </c>
      <c r="B185" s="15">
        <v>6035.5078130000002</v>
      </c>
      <c r="C185" s="17">
        <v>49403800</v>
      </c>
    </row>
    <row r="186" spans="1:3" hidden="1" x14ac:dyDescent="0.25">
      <c r="A186" s="14">
        <v>43076</v>
      </c>
      <c r="B186" s="15">
        <v>6006.8349609999996</v>
      </c>
      <c r="C186" s="17">
        <v>48461900</v>
      </c>
    </row>
    <row r="187" spans="1:3" hidden="1" x14ac:dyDescent="0.25">
      <c r="A187" s="14">
        <v>43077</v>
      </c>
      <c r="B187" s="15">
        <v>6030.9580079999996</v>
      </c>
      <c r="C187" s="17">
        <v>51772100</v>
      </c>
    </row>
    <row r="188" spans="1:3" hidden="1" x14ac:dyDescent="0.25">
      <c r="A188" s="14">
        <v>43080</v>
      </c>
      <c r="B188" s="15">
        <v>6026.6328130000002</v>
      </c>
      <c r="C188" s="17">
        <v>55665900</v>
      </c>
    </row>
    <row r="189" spans="1:3" hidden="1" x14ac:dyDescent="0.25">
      <c r="A189" s="14">
        <v>43081</v>
      </c>
      <c r="B189" s="15">
        <v>6032.3710940000001</v>
      </c>
      <c r="C189" s="17">
        <v>52951400</v>
      </c>
    </row>
    <row r="190" spans="1:3" hidden="1" x14ac:dyDescent="0.25">
      <c r="A190" s="14">
        <v>43082</v>
      </c>
      <c r="B190" s="15">
        <v>6054.6040039999998</v>
      </c>
      <c r="C190" s="17">
        <v>54220300</v>
      </c>
    </row>
    <row r="191" spans="1:3" hidden="1" x14ac:dyDescent="0.25">
      <c r="A191" s="14">
        <v>43083</v>
      </c>
      <c r="B191" s="15">
        <v>6113.6528319999998</v>
      </c>
      <c r="C191" s="17">
        <v>65223300</v>
      </c>
    </row>
    <row r="192" spans="1:3" hidden="1" x14ac:dyDescent="0.25">
      <c r="A192" s="14">
        <v>43084</v>
      </c>
      <c r="B192" s="15">
        <v>6119.4189450000003</v>
      </c>
      <c r="C192" s="17">
        <v>54744800</v>
      </c>
    </row>
    <row r="193" spans="1:3" hidden="1" x14ac:dyDescent="0.25">
      <c r="A193" s="14">
        <v>43087</v>
      </c>
      <c r="B193" s="15">
        <v>6133.9628910000001</v>
      </c>
      <c r="C193" s="17">
        <v>49833300</v>
      </c>
    </row>
    <row r="194" spans="1:3" hidden="1" x14ac:dyDescent="0.25">
      <c r="A194" s="14">
        <v>43088</v>
      </c>
      <c r="B194" s="15">
        <v>6167.6660160000001</v>
      </c>
      <c r="C194" s="17">
        <v>54873700</v>
      </c>
    </row>
    <row r="195" spans="1:3" hidden="1" x14ac:dyDescent="0.25">
      <c r="A195" s="14">
        <v>43089</v>
      </c>
      <c r="B195" s="15">
        <v>6109.4819340000004</v>
      </c>
      <c r="C195" s="17">
        <v>57345000</v>
      </c>
    </row>
    <row r="196" spans="1:3" hidden="1" x14ac:dyDescent="0.25">
      <c r="A196" s="14">
        <v>43090</v>
      </c>
      <c r="B196" s="15">
        <v>6183.3911129999997</v>
      </c>
      <c r="C196" s="17">
        <v>50733000</v>
      </c>
    </row>
    <row r="197" spans="1:3" hidden="1" x14ac:dyDescent="0.25">
      <c r="A197" s="14">
        <v>43091</v>
      </c>
      <c r="B197" s="15">
        <v>6221.0131840000004</v>
      </c>
      <c r="C197" s="17">
        <v>43710700</v>
      </c>
    </row>
    <row r="198" spans="1:3" hidden="1" x14ac:dyDescent="0.25">
      <c r="A198" s="14">
        <v>43096</v>
      </c>
      <c r="B198" s="15">
        <v>6277.1650390000004</v>
      </c>
      <c r="C198" s="17">
        <v>43398400</v>
      </c>
    </row>
    <row r="199" spans="1:3" hidden="1" x14ac:dyDescent="0.25">
      <c r="A199" s="14">
        <v>43097</v>
      </c>
      <c r="B199" s="15">
        <v>6314.0458980000003</v>
      </c>
      <c r="C199" s="17">
        <v>57218200</v>
      </c>
    </row>
    <row r="200" spans="1:3" hidden="1" x14ac:dyDescent="0.25">
      <c r="A200" s="14">
        <v>43098</v>
      </c>
      <c r="B200" s="15">
        <v>6355.6538090000004</v>
      </c>
      <c r="C200" s="17">
        <v>63985200</v>
      </c>
    </row>
    <row r="201" spans="1:3" hidden="1" x14ac:dyDescent="0.25">
      <c r="A201" s="14">
        <v>43102</v>
      </c>
      <c r="B201" s="15">
        <v>6339.2377930000002</v>
      </c>
      <c r="C201" s="17">
        <v>52168200</v>
      </c>
    </row>
    <row r="202" spans="1:3" hidden="1" x14ac:dyDescent="0.25">
      <c r="A202" s="14">
        <v>43103</v>
      </c>
      <c r="B202" s="15">
        <v>6251.4790039999998</v>
      </c>
      <c r="C202" s="17">
        <v>48866400</v>
      </c>
    </row>
    <row r="203" spans="1:3" hidden="1" x14ac:dyDescent="0.25">
      <c r="A203" s="14">
        <v>43104</v>
      </c>
      <c r="B203" s="15">
        <v>6292.3208009999998</v>
      </c>
      <c r="C203" s="17">
        <v>57864900</v>
      </c>
    </row>
    <row r="204" spans="1:3" hidden="1" x14ac:dyDescent="0.25">
      <c r="A204" s="14">
        <v>43105</v>
      </c>
      <c r="B204" s="15">
        <v>6353.7377930000002</v>
      </c>
      <c r="C204" s="17">
        <v>74223700</v>
      </c>
    </row>
    <row r="205" spans="1:3" hidden="1" x14ac:dyDescent="0.25">
      <c r="A205" s="14">
        <v>43108</v>
      </c>
      <c r="B205" s="15">
        <v>6385.4038090000004</v>
      </c>
      <c r="C205" s="17">
        <v>66702400</v>
      </c>
    </row>
    <row r="206" spans="1:3" hidden="1" x14ac:dyDescent="0.25">
      <c r="A206" s="14">
        <v>43109</v>
      </c>
      <c r="B206" s="15">
        <v>6373.1440430000002</v>
      </c>
      <c r="C206" s="17">
        <v>66932000</v>
      </c>
    </row>
    <row r="207" spans="1:3" hidden="1" x14ac:dyDescent="0.25">
      <c r="A207" s="14">
        <v>43110</v>
      </c>
      <c r="B207" s="15">
        <v>6371.173828</v>
      </c>
      <c r="C207" s="17">
        <v>70066900</v>
      </c>
    </row>
    <row r="208" spans="1:3" hidden="1" x14ac:dyDescent="0.25">
      <c r="A208" s="14">
        <v>43111</v>
      </c>
      <c r="B208" s="15">
        <v>6386.3388670000004</v>
      </c>
      <c r="C208" s="17">
        <v>117346700</v>
      </c>
    </row>
    <row r="209" spans="1:3" hidden="1" x14ac:dyDescent="0.25">
      <c r="A209" s="14">
        <v>43112</v>
      </c>
      <c r="B209" s="15">
        <v>6370.0649409999996</v>
      </c>
      <c r="C209" s="17">
        <v>86340200</v>
      </c>
    </row>
    <row r="210" spans="1:3" hidden="1" x14ac:dyDescent="0.25">
      <c r="A210" s="14">
        <v>43115</v>
      </c>
      <c r="B210" s="15">
        <v>6382.1948240000002</v>
      </c>
      <c r="C210" s="17">
        <v>73531200</v>
      </c>
    </row>
    <row r="211" spans="1:3" hidden="1" x14ac:dyDescent="0.25">
      <c r="A211" s="14">
        <v>43116</v>
      </c>
      <c r="B211" s="15">
        <v>6429.6918949999999</v>
      </c>
      <c r="C211" s="17">
        <v>81954500</v>
      </c>
    </row>
    <row r="212" spans="1:3" hidden="1" x14ac:dyDescent="0.25">
      <c r="A212" s="14">
        <v>43117</v>
      </c>
      <c r="B212" s="15">
        <v>6444.5180659999996</v>
      </c>
      <c r="C212" s="17">
        <v>86927700</v>
      </c>
    </row>
    <row r="213" spans="1:3" hidden="1" x14ac:dyDescent="0.25">
      <c r="A213" s="14">
        <v>43118</v>
      </c>
      <c r="B213" s="15">
        <v>6472.6660160000001</v>
      </c>
      <c r="C213" s="17">
        <v>111698100</v>
      </c>
    </row>
    <row r="214" spans="1:3" hidden="1" x14ac:dyDescent="0.25">
      <c r="A214" s="14">
        <v>43119</v>
      </c>
      <c r="B214" s="15">
        <v>6490.8959960000002</v>
      </c>
      <c r="C214" s="17">
        <v>70168900</v>
      </c>
    </row>
    <row r="215" spans="1:3" hidden="1" x14ac:dyDescent="0.25">
      <c r="A215" s="14">
        <v>43122</v>
      </c>
      <c r="B215" s="15">
        <v>6500.5288090000004</v>
      </c>
      <c r="C215" s="17">
        <v>87812600</v>
      </c>
    </row>
    <row r="216" spans="1:3" hidden="1" x14ac:dyDescent="0.25">
      <c r="A216" s="14">
        <v>43123</v>
      </c>
      <c r="B216" s="15">
        <v>6635.3339839999999</v>
      </c>
      <c r="C216" s="17">
        <v>85330100</v>
      </c>
    </row>
    <row r="217" spans="1:3" hidden="1" x14ac:dyDescent="0.25">
      <c r="A217" s="14">
        <v>43124</v>
      </c>
      <c r="B217" s="15">
        <v>6615.4921880000002</v>
      </c>
      <c r="C217" s="17">
        <v>116046200</v>
      </c>
    </row>
    <row r="218" spans="1:3" hidden="1" x14ac:dyDescent="0.25">
      <c r="A218" s="14">
        <v>43125</v>
      </c>
      <c r="B218" s="15">
        <v>6615.328125</v>
      </c>
      <c r="C218" s="17">
        <v>121967500</v>
      </c>
    </row>
    <row r="219" spans="1:3" hidden="1" x14ac:dyDescent="0.25">
      <c r="A219" s="14">
        <v>43126</v>
      </c>
      <c r="B219" s="15">
        <v>6660.6181640000004</v>
      </c>
      <c r="C219" s="17">
        <v>102507800</v>
      </c>
    </row>
    <row r="220" spans="1:3" hidden="1" x14ac:dyDescent="0.25">
      <c r="A220" s="14">
        <v>43129</v>
      </c>
      <c r="B220" s="15">
        <v>6680.6191410000001</v>
      </c>
      <c r="C220" s="17">
        <v>99262500</v>
      </c>
    </row>
    <row r="221" spans="1:3" hidden="1" x14ac:dyDescent="0.25">
      <c r="A221" s="14">
        <v>43130</v>
      </c>
      <c r="B221" s="15">
        <v>6575.4921880000002</v>
      </c>
      <c r="C221" s="17">
        <v>99970800</v>
      </c>
    </row>
    <row r="222" spans="1:3" hidden="1" x14ac:dyDescent="0.25">
      <c r="A222" s="14">
        <v>43131</v>
      </c>
      <c r="B222" s="15">
        <v>6605.6308589999999</v>
      </c>
      <c r="C222" s="17">
        <v>113846700</v>
      </c>
    </row>
    <row r="223" spans="1:3" hidden="1" x14ac:dyDescent="0.25">
      <c r="A223" s="14">
        <v>43132</v>
      </c>
      <c r="B223" s="15">
        <v>6598.4589839999999</v>
      </c>
      <c r="C223" s="17">
        <v>119722100</v>
      </c>
    </row>
    <row r="224" spans="1:3" hidden="1" x14ac:dyDescent="0.25">
      <c r="A224" s="14">
        <v>43133</v>
      </c>
      <c r="B224" s="15">
        <v>6628.8198240000002</v>
      </c>
      <c r="C224" s="17">
        <v>88106200</v>
      </c>
    </row>
    <row r="225" spans="1:3" hidden="1" x14ac:dyDescent="0.25">
      <c r="A225" s="14">
        <v>43136</v>
      </c>
      <c r="B225" s="15">
        <v>6589.6748049999997</v>
      </c>
      <c r="C225" s="17">
        <v>97541600</v>
      </c>
    </row>
    <row r="226" spans="1:3" hidden="1" x14ac:dyDescent="0.25">
      <c r="A226" s="14">
        <v>43137</v>
      </c>
      <c r="B226" s="15">
        <v>6478.5429690000001</v>
      </c>
      <c r="C226" s="17">
        <v>139033900</v>
      </c>
    </row>
    <row r="227" spans="1:3" hidden="1" x14ac:dyDescent="0.25">
      <c r="A227" s="14">
        <v>43138</v>
      </c>
      <c r="B227" s="15">
        <v>6534.8691410000001</v>
      </c>
      <c r="C227" s="17">
        <v>117224500</v>
      </c>
    </row>
    <row r="228" spans="1:3" hidden="1" x14ac:dyDescent="0.25">
      <c r="A228" s="14">
        <v>43139</v>
      </c>
      <c r="B228" s="15">
        <v>6544.6337890000004</v>
      </c>
      <c r="C228" s="17">
        <v>106322700</v>
      </c>
    </row>
    <row r="229" spans="1:3" hidden="1" x14ac:dyDescent="0.25">
      <c r="A229" s="14">
        <v>43140</v>
      </c>
      <c r="B229" s="15">
        <v>6505.5229490000002</v>
      </c>
      <c r="C229" s="17">
        <v>95625500</v>
      </c>
    </row>
    <row r="230" spans="1:3" hidden="1" x14ac:dyDescent="0.25">
      <c r="A230" s="14">
        <v>43143</v>
      </c>
      <c r="B230" s="15">
        <v>6523.4541019999997</v>
      </c>
      <c r="C230" s="17">
        <v>118793800</v>
      </c>
    </row>
    <row r="231" spans="1:3" hidden="1" x14ac:dyDescent="0.25">
      <c r="A231" s="14">
        <v>43144</v>
      </c>
      <c r="B231" s="15">
        <v>6578.1782229999999</v>
      </c>
      <c r="C231" s="17">
        <v>102882100</v>
      </c>
    </row>
    <row r="232" spans="1:3" hidden="1" x14ac:dyDescent="0.25">
      <c r="A232" s="14">
        <v>43145</v>
      </c>
      <c r="B232" s="15">
        <v>6594.4008789999998</v>
      </c>
      <c r="C232" s="17">
        <v>77060800</v>
      </c>
    </row>
    <row r="233" spans="1:3" hidden="1" x14ac:dyDescent="0.25">
      <c r="A233" s="14">
        <v>43146</v>
      </c>
      <c r="B233" s="15">
        <v>6591.5820309999999</v>
      </c>
      <c r="C233" s="17">
        <v>85432100</v>
      </c>
    </row>
    <row r="234" spans="1:3" hidden="1" x14ac:dyDescent="0.25">
      <c r="A234" s="14">
        <v>43150</v>
      </c>
      <c r="B234" s="15">
        <v>6689.2871089999999</v>
      </c>
      <c r="C234" s="17">
        <v>96729300</v>
      </c>
    </row>
    <row r="235" spans="1:3" hidden="1" x14ac:dyDescent="0.25">
      <c r="A235" s="14">
        <v>43151</v>
      </c>
      <c r="B235" s="15">
        <v>6662.8759769999997</v>
      </c>
      <c r="C235" s="17">
        <v>129364100</v>
      </c>
    </row>
    <row r="236" spans="1:3" hidden="1" x14ac:dyDescent="0.25">
      <c r="A236" s="14">
        <v>43152</v>
      </c>
      <c r="B236" s="15">
        <v>6643.3999020000001</v>
      </c>
      <c r="C236" s="17">
        <v>179201300</v>
      </c>
    </row>
    <row r="237" spans="1:3" hidden="1" x14ac:dyDescent="0.25">
      <c r="A237" s="14">
        <v>43153</v>
      </c>
      <c r="B237" s="15">
        <v>6593.0600590000004</v>
      </c>
      <c r="C237" s="17">
        <v>107066100</v>
      </c>
    </row>
    <row r="238" spans="1:3" hidden="1" x14ac:dyDescent="0.25">
      <c r="A238" s="14">
        <v>43154</v>
      </c>
      <c r="B238" s="15">
        <v>6619.8041990000002</v>
      </c>
      <c r="C238" s="17">
        <v>93737300</v>
      </c>
    </row>
    <row r="239" spans="1:3" hidden="1" x14ac:dyDescent="0.25">
      <c r="A239" s="14">
        <v>43157</v>
      </c>
      <c r="B239" s="15">
        <v>6554.6728519999997</v>
      </c>
      <c r="C239" s="17">
        <v>97778800</v>
      </c>
    </row>
    <row r="240" spans="1:3" hidden="1" x14ac:dyDescent="0.25">
      <c r="A240" s="14">
        <v>43158</v>
      </c>
      <c r="B240" s="15">
        <v>6598.9257809999999</v>
      </c>
      <c r="C240" s="17">
        <v>107099600</v>
      </c>
    </row>
    <row r="241" spans="1:3" hidden="1" x14ac:dyDescent="0.25">
      <c r="A241" s="14">
        <v>43159</v>
      </c>
      <c r="B241" s="15">
        <v>6597.2177730000003</v>
      </c>
      <c r="C241" s="17">
        <v>97106200</v>
      </c>
    </row>
    <row r="242" spans="1:3" hidden="1" x14ac:dyDescent="0.25">
      <c r="A242" s="14">
        <v>43160</v>
      </c>
      <c r="B242" s="15">
        <v>6606.0532229999999</v>
      </c>
      <c r="C242" s="17">
        <v>92351900</v>
      </c>
    </row>
    <row r="243" spans="1:3" hidden="1" x14ac:dyDescent="0.25">
      <c r="A243" s="14">
        <v>43161</v>
      </c>
      <c r="B243" s="15">
        <v>6582.3159180000002</v>
      </c>
      <c r="C243" s="17">
        <v>82306900</v>
      </c>
    </row>
    <row r="244" spans="1:3" hidden="1" x14ac:dyDescent="0.25">
      <c r="A244" s="14">
        <v>43164</v>
      </c>
      <c r="B244" s="15">
        <v>6550.5927730000003</v>
      </c>
      <c r="C244" s="17">
        <v>77760400</v>
      </c>
    </row>
    <row r="245" spans="1:3" hidden="1" x14ac:dyDescent="0.25">
      <c r="A245" s="14">
        <v>43165</v>
      </c>
      <c r="B245" s="15">
        <v>6500.1108400000003</v>
      </c>
      <c r="C245" s="17">
        <v>77769000</v>
      </c>
    </row>
    <row r="246" spans="1:3" hidden="1" x14ac:dyDescent="0.25">
      <c r="A246" s="14">
        <v>43166</v>
      </c>
      <c r="B246" s="15">
        <v>6368.2670900000003</v>
      </c>
      <c r="C246" s="17">
        <v>108599800</v>
      </c>
    </row>
    <row r="247" spans="1:3" hidden="1" x14ac:dyDescent="0.25">
      <c r="A247" s="14">
        <v>43167</v>
      </c>
      <c r="B247" s="15">
        <v>6443.0209960000002</v>
      </c>
      <c r="C247" s="17">
        <v>87324300</v>
      </c>
    </row>
    <row r="248" spans="1:3" hidden="1" x14ac:dyDescent="0.25">
      <c r="A248" s="14">
        <v>43168</v>
      </c>
      <c r="B248" s="15">
        <v>6433.3217770000001</v>
      </c>
      <c r="C248" s="17">
        <v>73609100</v>
      </c>
    </row>
    <row r="249" spans="1:3" hidden="1" x14ac:dyDescent="0.25">
      <c r="A249" s="14">
        <v>43171</v>
      </c>
      <c r="B249" s="15">
        <v>6500.6860349999997</v>
      </c>
      <c r="C249" s="17">
        <v>76177600</v>
      </c>
    </row>
    <row r="250" spans="1:3" hidden="1" x14ac:dyDescent="0.25">
      <c r="A250" s="14">
        <v>43172</v>
      </c>
      <c r="B250" s="15">
        <v>6412.8461909999996</v>
      </c>
      <c r="C250" s="17">
        <v>82608900</v>
      </c>
    </row>
    <row r="251" spans="1:3" hidden="1" x14ac:dyDescent="0.25">
      <c r="A251" s="14">
        <v>43173</v>
      </c>
      <c r="B251" s="15">
        <v>6382.623047</v>
      </c>
      <c r="C251" s="17">
        <v>86246600</v>
      </c>
    </row>
    <row r="252" spans="1:3" hidden="1" x14ac:dyDescent="0.25">
      <c r="A252" s="14">
        <v>43174</v>
      </c>
      <c r="B252" s="15">
        <v>6321.9038090000004</v>
      </c>
      <c r="C252" s="17">
        <v>82187500</v>
      </c>
    </row>
    <row r="253" spans="1:3" hidden="1" x14ac:dyDescent="0.25">
      <c r="A253" s="14">
        <v>43175</v>
      </c>
      <c r="B253" s="15">
        <v>6304.9521480000003</v>
      </c>
      <c r="C253" s="17">
        <v>88297100</v>
      </c>
    </row>
    <row r="254" spans="1:3" hidden="1" x14ac:dyDescent="0.25">
      <c r="A254" s="14">
        <v>43178</v>
      </c>
      <c r="B254" s="15">
        <v>6289.5717770000001</v>
      </c>
      <c r="C254" s="17">
        <v>77658600</v>
      </c>
    </row>
    <row r="255" spans="1:3" hidden="1" x14ac:dyDescent="0.25">
      <c r="A255" s="14">
        <v>43179</v>
      </c>
      <c r="B255" s="15">
        <v>6243.5771480000003</v>
      </c>
      <c r="C255" s="17">
        <v>76662600</v>
      </c>
    </row>
    <row r="256" spans="1:3" hidden="1" x14ac:dyDescent="0.25">
      <c r="A256" s="14">
        <v>43180</v>
      </c>
      <c r="B256" s="15">
        <v>6312.8310549999997</v>
      </c>
      <c r="C256" s="17">
        <v>89583500</v>
      </c>
    </row>
    <row r="257" spans="1:3" hidden="1" x14ac:dyDescent="0.25">
      <c r="A257" s="14">
        <v>43181</v>
      </c>
      <c r="B257" s="15">
        <v>6254.0742190000001</v>
      </c>
      <c r="C257" s="17">
        <v>77992400</v>
      </c>
    </row>
    <row r="258" spans="1:3" hidden="1" x14ac:dyDescent="0.25">
      <c r="A258" s="14">
        <v>43182</v>
      </c>
      <c r="B258" s="15">
        <v>6210.6982420000004</v>
      </c>
      <c r="C258" s="17">
        <v>75539100</v>
      </c>
    </row>
    <row r="259" spans="1:3" hidden="1" x14ac:dyDescent="0.25">
      <c r="A259" s="14">
        <v>43185</v>
      </c>
      <c r="B259" s="15">
        <v>6200.171875</v>
      </c>
      <c r="C259" s="17">
        <v>62145400</v>
      </c>
    </row>
    <row r="260" spans="1:3" hidden="1" x14ac:dyDescent="0.25">
      <c r="A260" s="14">
        <v>43186</v>
      </c>
      <c r="B260" s="15">
        <v>6209.3500979999999</v>
      </c>
      <c r="C260" s="17">
        <v>70878900</v>
      </c>
    </row>
    <row r="261" spans="1:3" hidden="1" x14ac:dyDescent="0.25">
      <c r="A261" s="14">
        <v>43187</v>
      </c>
      <c r="B261" s="15">
        <v>6140.8369140000004</v>
      </c>
      <c r="C261" s="17">
        <v>61446800</v>
      </c>
    </row>
    <row r="262" spans="1:3" hidden="1" x14ac:dyDescent="0.25">
      <c r="A262" s="14">
        <v>43188</v>
      </c>
      <c r="B262" s="15">
        <v>6188.9868159999996</v>
      </c>
      <c r="C262" s="17">
        <v>59162000</v>
      </c>
    </row>
    <row r="263" spans="1:3" hidden="1" x14ac:dyDescent="0.25">
      <c r="A263" s="14">
        <v>43192</v>
      </c>
      <c r="B263" s="15">
        <v>6240.5708009999998</v>
      </c>
      <c r="C263" s="17">
        <v>58966000</v>
      </c>
    </row>
    <row r="264" spans="1:3" hidden="1" x14ac:dyDescent="0.25">
      <c r="A264" s="14">
        <v>43193</v>
      </c>
      <c r="B264" s="15">
        <v>6229.0131840000004</v>
      </c>
      <c r="C264" s="17">
        <v>61788600</v>
      </c>
    </row>
    <row r="265" spans="1:3" hidden="1" x14ac:dyDescent="0.25">
      <c r="A265" s="14">
        <v>43194</v>
      </c>
      <c r="B265" s="15">
        <v>6157.0961909999996</v>
      </c>
      <c r="C265" s="17">
        <v>72730600</v>
      </c>
    </row>
    <row r="266" spans="1:3" hidden="1" x14ac:dyDescent="0.25">
      <c r="A266" s="14">
        <v>43195</v>
      </c>
      <c r="B266" s="15">
        <v>6183.2270509999998</v>
      </c>
      <c r="C266" s="17">
        <v>62063900</v>
      </c>
    </row>
    <row r="267" spans="1:3" hidden="1" x14ac:dyDescent="0.25">
      <c r="A267" s="14">
        <v>43196</v>
      </c>
      <c r="B267" s="15">
        <v>6175.0517579999996</v>
      </c>
      <c r="C267" s="17">
        <v>59659700</v>
      </c>
    </row>
    <row r="268" spans="1:3" hidden="1" x14ac:dyDescent="0.25">
      <c r="A268" s="14">
        <v>43199</v>
      </c>
      <c r="B268" s="15">
        <v>6246.1308589999999</v>
      </c>
      <c r="C268" s="17">
        <v>64251100</v>
      </c>
    </row>
    <row r="269" spans="1:3" hidden="1" x14ac:dyDescent="0.25">
      <c r="A269" s="14">
        <v>43200</v>
      </c>
      <c r="B269" s="15">
        <v>6325.8178710000002</v>
      </c>
      <c r="C269" s="17">
        <v>63897300</v>
      </c>
    </row>
    <row r="270" spans="1:3" hidden="1" x14ac:dyDescent="0.25">
      <c r="A270" s="14">
        <v>43201</v>
      </c>
      <c r="B270" s="15">
        <v>6360.9321289999998</v>
      </c>
      <c r="C270" s="17">
        <v>72747400</v>
      </c>
    </row>
    <row r="271" spans="1:3" hidden="1" x14ac:dyDescent="0.25">
      <c r="A271" s="14">
        <v>43202</v>
      </c>
      <c r="B271" s="15">
        <v>6310.8017579999996</v>
      </c>
      <c r="C271" s="17">
        <v>65143600</v>
      </c>
    </row>
    <row r="272" spans="1:3" hidden="1" x14ac:dyDescent="0.25">
      <c r="A272" s="14">
        <v>43203</v>
      </c>
      <c r="B272" s="15">
        <v>6270.3271480000003</v>
      </c>
      <c r="C272" s="17">
        <v>55764300</v>
      </c>
    </row>
    <row r="273" spans="1:3" hidden="1" x14ac:dyDescent="0.25">
      <c r="A273" s="14">
        <v>43206</v>
      </c>
      <c r="B273" s="15">
        <v>6286.748047</v>
      </c>
      <c r="C273" s="17">
        <v>56984800</v>
      </c>
    </row>
    <row r="274" spans="1:3" hidden="1" x14ac:dyDescent="0.25">
      <c r="A274" s="14">
        <v>43207</v>
      </c>
      <c r="B274" s="15">
        <v>6285.7622069999998</v>
      </c>
      <c r="C274" s="17">
        <v>89647000</v>
      </c>
    </row>
    <row r="275" spans="1:3" hidden="1" x14ac:dyDescent="0.25">
      <c r="A275" s="14">
        <v>43208</v>
      </c>
      <c r="B275" s="15">
        <v>6320.0048829999996</v>
      </c>
      <c r="C275" s="17">
        <v>79669800</v>
      </c>
    </row>
    <row r="276" spans="1:3" hidden="1" x14ac:dyDescent="0.25">
      <c r="A276" s="14">
        <v>43209</v>
      </c>
      <c r="B276" s="15">
        <v>6355.9008789999998</v>
      </c>
      <c r="C276" s="17">
        <v>75020900</v>
      </c>
    </row>
    <row r="277" spans="1:3" hidden="1" x14ac:dyDescent="0.25">
      <c r="A277" s="14">
        <v>43210</v>
      </c>
      <c r="B277" s="15">
        <v>6337.6948240000002</v>
      </c>
      <c r="C277" s="17">
        <v>60183000</v>
      </c>
    </row>
    <row r="278" spans="1:3" hidden="1" x14ac:dyDescent="0.25">
      <c r="A278" s="14">
        <v>43213</v>
      </c>
      <c r="B278" s="15">
        <v>6308.1479490000002</v>
      </c>
      <c r="C278" s="17">
        <v>62110600</v>
      </c>
    </row>
    <row r="279" spans="1:3" hidden="1" x14ac:dyDescent="0.25">
      <c r="A279" s="14">
        <v>43214</v>
      </c>
      <c r="B279" s="15">
        <v>6229.6347660000001</v>
      </c>
      <c r="C279" s="17">
        <v>58631000</v>
      </c>
    </row>
    <row r="280" spans="1:3" hidden="1" x14ac:dyDescent="0.25">
      <c r="A280" s="14">
        <v>43215</v>
      </c>
      <c r="B280" s="15">
        <v>6079.8500979999999</v>
      </c>
      <c r="C280" s="17">
        <v>58356100</v>
      </c>
    </row>
    <row r="281" spans="1:3" hidden="1" x14ac:dyDescent="0.25">
      <c r="A281" s="14">
        <v>43216</v>
      </c>
      <c r="B281" s="15">
        <v>5909.1982420000004</v>
      </c>
      <c r="C281" s="17">
        <v>67664100</v>
      </c>
    </row>
    <row r="282" spans="1:3" hidden="1" x14ac:dyDescent="0.25">
      <c r="A282" s="14">
        <v>43217</v>
      </c>
      <c r="B282" s="15">
        <v>5919.2377930000002</v>
      </c>
      <c r="C282" s="17">
        <v>55164900</v>
      </c>
    </row>
    <row r="283" spans="1:3" hidden="1" x14ac:dyDescent="0.25">
      <c r="A283" s="14">
        <v>43220</v>
      </c>
      <c r="B283" s="15">
        <v>5994.5952150000003</v>
      </c>
      <c r="C283" s="17">
        <v>59188600</v>
      </c>
    </row>
    <row r="284" spans="1:3" hidden="1" x14ac:dyDescent="0.25">
      <c r="A284" s="14">
        <v>43222</v>
      </c>
      <c r="B284" s="15">
        <v>6012.2377930000002</v>
      </c>
      <c r="C284" s="17">
        <v>67805700</v>
      </c>
    </row>
    <row r="285" spans="1:3" hidden="1" x14ac:dyDescent="0.25">
      <c r="A285" s="14">
        <v>43223</v>
      </c>
      <c r="B285" s="15">
        <v>5858.7319340000004</v>
      </c>
      <c r="C285" s="17">
        <v>61109700</v>
      </c>
    </row>
    <row r="286" spans="1:3" hidden="1" x14ac:dyDescent="0.25">
      <c r="A286" s="14">
        <v>43224</v>
      </c>
      <c r="B286" s="15">
        <v>5792.3452150000003</v>
      </c>
      <c r="C286" s="17">
        <v>52388700</v>
      </c>
    </row>
    <row r="287" spans="1:3" hidden="1" x14ac:dyDescent="0.25">
      <c r="A287" s="14">
        <v>43227</v>
      </c>
      <c r="B287" s="15">
        <v>5885.0981449999999</v>
      </c>
      <c r="C287" s="17">
        <v>52856100</v>
      </c>
    </row>
    <row r="288" spans="1:3" hidden="1" x14ac:dyDescent="0.25">
      <c r="A288" s="14">
        <v>43228</v>
      </c>
      <c r="B288" s="15">
        <v>5774.7158200000003</v>
      </c>
      <c r="C288" s="17">
        <v>57813800</v>
      </c>
    </row>
    <row r="289" spans="1:3" hidden="1" x14ac:dyDescent="0.25">
      <c r="A289" s="14">
        <v>43229</v>
      </c>
      <c r="B289" s="15">
        <v>5907.9379879999997</v>
      </c>
      <c r="C289" s="17">
        <v>66282300</v>
      </c>
    </row>
    <row r="290" spans="1:3" hidden="1" x14ac:dyDescent="0.25">
      <c r="A290" s="14">
        <v>43231</v>
      </c>
      <c r="B290" s="15">
        <v>5956.8320309999999</v>
      </c>
      <c r="C290" s="17">
        <v>66776200</v>
      </c>
    </row>
    <row r="291" spans="1:3" hidden="1" x14ac:dyDescent="0.25">
      <c r="A291" s="14">
        <v>43234</v>
      </c>
      <c r="B291" s="15">
        <v>5947.1547849999997</v>
      </c>
      <c r="C291" s="17">
        <v>56191400</v>
      </c>
    </row>
    <row r="292" spans="1:3" hidden="1" x14ac:dyDescent="0.25">
      <c r="A292" s="14">
        <v>43235</v>
      </c>
      <c r="B292" s="15">
        <v>5838.1162109999996</v>
      </c>
      <c r="C292" s="17">
        <v>64487000</v>
      </c>
    </row>
    <row r="293" spans="1:3" hidden="1" x14ac:dyDescent="0.25">
      <c r="A293" s="14">
        <v>43236</v>
      </c>
      <c r="B293" s="15">
        <v>5841.4638670000004</v>
      </c>
      <c r="C293" s="17">
        <v>62283300</v>
      </c>
    </row>
    <row r="294" spans="1:3" hidden="1" x14ac:dyDescent="0.25">
      <c r="A294" s="14">
        <v>43237</v>
      </c>
      <c r="B294" s="15">
        <v>5815.919922</v>
      </c>
      <c r="C294" s="17">
        <v>67370600</v>
      </c>
    </row>
    <row r="295" spans="1:3" hidden="1" x14ac:dyDescent="0.25">
      <c r="A295" s="14">
        <v>43238</v>
      </c>
      <c r="B295" s="15">
        <v>5783.3100590000004</v>
      </c>
      <c r="C295" s="17">
        <v>55495900</v>
      </c>
    </row>
    <row r="296" spans="1:3" hidden="1" x14ac:dyDescent="0.25">
      <c r="A296" s="14">
        <v>43241</v>
      </c>
      <c r="B296" s="15">
        <v>5733.8540039999998</v>
      </c>
      <c r="C296" s="17">
        <v>63717500</v>
      </c>
    </row>
    <row r="297" spans="1:3" hidden="1" x14ac:dyDescent="0.25">
      <c r="A297" s="14">
        <v>43242</v>
      </c>
      <c r="B297" s="15">
        <v>5751.1191410000001</v>
      </c>
      <c r="C297" s="17">
        <v>67420300</v>
      </c>
    </row>
    <row r="298" spans="1:3" hidden="1" x14ac:dyDescent="0.25">
      <c r="A298" s="14">
        <v>43243</v>
      </c>
      <c r="B298" s="15">
        <v>5792.0009769999997</v>
      </c>
      <c r="C298" s="17">
        <v>60646300</v>
      </c>
    </row>
    <row r="299" spans="1:3" hidden="1" x14ac:dyDescent="0.25">
      <c r="A299" s="14">
        <v>43244</v>
      </c>
      <c r="B299" s="15">
        <v>5946.5380859999996</v>
      </c>
      <c r="C299" s="17">
        <v>71497000</v>
      </c>
    </row>
    <row r="300" spans="1:3" hidden="1" x14ac:dyDescent="0.25">
      <c r="A300" s="14">
        <v>43245</v>
      </c>
      <c r="B300" s="15">
        <v>5975.7421880000002</v>
      </c>
      <c r="C300" s="17">
        <v>58672900</v>
      </c>
    </row>
    <row r="301" spans="1:3" hidden="1" x14ac:dyDescent="0.25">
      <c r="A301" s="14">
        <v>43248</v>
      </c>
      <c r="B301" s="15">
        <v>6068.3251950000003</v>
      </c>
      <c r="C301" s="17">
        <v>66767100</v>
      </c>
    </row>
    <row r="302" spans="1:3" hidden="1" x14ac:dyDescent="0.25">
      <c r="A302" s="14">
        <v>43250</v>
      </c>
      <c r="B302" s="15">
        <v>6011.0551759999998</v>
      </c>
      <c r="C302" s="17">
        <v>76998100</v>
      </c>
    </row>
    <row r="303" spans="1:3" hidden="1" x14ac:dyDescent="0.25">
      <c r="A303" s="14">
        <v>43251</v>
      </c>
      <c r="B303" s="15">
        <v>5983.5869140000004</v>
      </c>
      <c r="C303" s="17">
        <v>91923400</v>
      </c>
    </row>
    <row r="304" spans="1:3" hidden="1" x14ac:dyDescent="0.25">
      <c r="A304" s="14">
        <v>43255</v>
      </c>
      <c r="B304" s="15">
        <v>6014.8188479999999</v>
      </c>
      <c r="C304" s="17">
        <v>77906000</v>
      </c>
    </row>
    <row r="305" spans="1:3" hidden="1" x14ac:dyDescent="0.25">
      <c r="A305" s="14">
        <v>43256</v>
      </c>
      <c r="B305" s="15">
        <v>6088.7900390000004</v>
      </c>
      <c r="C305" s="17">
        <v>71163800</v>
      </c>
    </row>
    <row r="306" spans="1:3" hidden="1" x14ac:dyDescent="0.25">
      <c r="A306" s="14">
        <v>43257</v>
      </c>
      <c r="B306" s="15">
        <v>6069.7128910000001</v>
      </c>
      <c r="C306" s="17">
        <v>68433200</v>
      </c>
    </row>
    <row r="307" spans="1:3" hidden="1" x14ac:dyDescent="0.25">
      <c r="A307" s="14">
        <v>43258</v>
      </c>
      <c r="B307" s="15">
        <v>6106.6982420000004</v>
      </c>
      <c r="C307" s="17">
        <v>61086000</v>
      </c>
    </row>
    <row r="308" spans="1:3" hidden="1" x14ac:dyDescent="0.25">
      <c r="A308" s="14">
        <v>43259</v>
      </c>
      <c r="B308" s="15">
        <v>5993.626953</v>
      </c>
      <c r="C308" s="17">
        <v>53952100</v>
      </c>
    </row>
    <row r="309" spans="1:3" hidden="1" x14ac:dyDescent="0.25">
      <c r="A309" s="14">
        <v>43271</v>
      </c>
      <c r="B309" s="15">
        <v>5884.0390630000002</v>
      </c>
      <c r="C309" s="17">
        <v>62441700</v>
      </c>
    </row>
    <row r="310" spans="1:3" hidden="1" x14ac:dyDescent="0.25">
      <c r="A310" s="14">
        <v>43272</v>
      </c>
      <c r="B310" s="15">
        <v>5822.3330079999996</v>
      </c>
      <c r="C310" s="17">
        <v>51405000</v>
      </c>
    </row>
    <row r="311" spans="1:3" hidden="1" x14ac:dyDescent="0.25">
      <c r="A311" s="14">
        <v>43273</v>
      </c>
      <c r="B311" s="15">
        <v>5821.8120120000003</v>
      </c>
      <c r="C311" s="17">
        <v>58773500</v>
      </c>
    </row>
    <row r="312" spans="1:3" hidden="1" x14ac:dyDescent="0.25">
      <c r="A312" s="14">
        <v>43276</v>
      </c>
      <c r="B312" s="15">
        <v>5859.0830079999996</v>
      </c>
      <c r="C312" s="17">
        <v>54948400</v>
      </c>
    </row>
    <row r="313" spans="1:3" hidden="1" x14ac:dyDescent="0.25">
      <c r="A313" s="14">
        <v>43277</v>
      </c>
      <c r="B313" s="15">
        <v>5825.6489259999998</v>
      </c>
      <c r="C313" s="17">
        <v>59068400</v>
      </c>
    </row>
    <row r="314" spans="1:3" hidden="1" x14ac:dyDescent="0.25">
      <c r="A314" s="14">
        <v>43278</v>
      </c>
      <c r="B314" s="15">
        <v>5787.5517579999996</v>
      </c>
      <c r="C314" s="17">
        <v>55552900</v>
      </c>
    </row>
    <row r="315" spans="1:3" hidden="1" x14ac:dyDescent="0.25">
      <c r="A315" s="14">
        <v>43279</v>
      </c>
      <c r="B315" s="15">
        <v>5667.3188479999999</v>
      </c>
      <c r="C315" s="17">
        <v>60061700</v>
      </c>
    </row>
    <row r="316" spans="1:3" hidden="1" x14ac:dyDescent="0.25">
      <c r="A316" s="14">
        <v>43280</v>
      </c>
      <c r="B316" s="15">
        <v>5799.2368159999996</v>
      </c>
      <c r="C316" s="17">
        <v>65331400</v>
      </c>
    </row>
    <row r="317" spans="1:3" hidden="1" x14ac:dyDescent="0.25">
      <c r="A317" s="14">
        <v>43283</v>
      </c>
      <c r="B317" s="15">
        <v>5746.7700199999999</v>
      </c>
      <c r="C317" s="17">
        <v>48029600</v>
      </c>
    </row>
    <row r="318" spans="1:3" hidden="1" x14ac:dyDescent="0.25">
      <c r="A318" s="14">
        <v>43284</v>
      </c>
      <c r="B318" s="15">
        <v>5633.9370120000003</v>
      </c>
      <c r="C318" s="17">
        <v>49554000</v>
      </c>
    </row>
    <row r="319" spans="1:3" hidden="1" x14ac:dyDescent="0.25">
      <c r="A319" s="14">
        <v>43285</v>
      </c>
      <c r="B319" s="15">
        <v>5733.6391599999997</v>
      </c>
      <c r="C319" s="17">
        <v>56623500</v>
      </c>
    </row>
    <row r="320" spans="1:3" hidden="1" x14ac:dyDescent="0.25">
      <c r="A320" s="14">
        <v>43286</v>
      </c>
      <c r="B320" s="15">
        <v>5739.3320309999999</v>
      </c>
      <c r="C320" s="17">
        <v>51660500</v>
      </c>
    </row>
    <row r="321" spans="1:3" hidden="1" x14ac:dyDescent="0.25">
      <c r="A321" s="14">
        <v>43287</v>
      </c>
      <c r="B321" s="15">
        <v>5694.9121089999999</v>
      </c>
      <c r="C321" s="17">
        <v>46286700</v>
      </c>
    </row>
    <row r="322" spans="1:3" hidden="1" x14ac:dyDescent="0.25">
      <c r="A322" s="14">
        <v>43290</v>
      </c>
      <c r="B322" s="15">
        <v>5807.375</v>
      </c>
      <c r="C322" s="17">
        <v>52683800</v>
      </c>
    </row>
    <row r="323" spans="1:3" hidden="1" x14ac:dyDescent="0.25">
      <c r="A323" s="14">
        <v>43291</v>
      </c>
      <c r="B323" s="15">
        <v>5881.7597660000001</v>
      </c>
      <c r="C323" s="17">
        <v>53761000</v>
      </c>
    </row>
    <row r="324" spans="1:3" hidden="1" x14ac:dyDescent="0.25">
      <c r="A324" s="14">
        <v>43292</v>
      </c>
      <c r="B324" s="15">
        <v>5893.3588870000003</v>
      </c>
      <c r="C324" s="17">
        <v>62397700</v>
      </c>
    </row>
    <row r="325" spans="1:3" hidden="1" x14ac:dyDescent="0.25">
      <c r="A325" s="14">
        <v>43293</v>
      </c>
      <c r="B325" s="15">
        <v>5907.8720700000003</v>
      </c>
      <c r="C325" s="17">
        <v>57014300</v>
      </c>
    </row>
    <row r="326" spans="1:3" hidden="1" x14ac:dyDescent="0.25">
      <c r="A326" s="14">
        <v>43294</v>
      </c>
      <c r="B326" s="15">
        <v>5944.0742190000001</v>
      </c>
      <c r="C326" s="17">
        <v>54856000</v>
      </c>
    </row>
    <row r="327" spans="1:3" hidden="1" x14ac:dyDescent="0.25">
      <c r="A327" s="14">
        <v>43297</v>
      </c>
      <c r="B327" s="15">
        <v>5905.158203</v>
      </c>
      <c r="C327" s="17">
        <v>46500100</v>
      </c>
    </row>
    <row r="328" spans="1:3" hidden="1" x14ac:dyDescent="0.25">
      <c r="A328" s="14">
        <v>43298</v>
      </c>
      <c r="B328" s="15">
        <v>5861.5078130000002</v>
      </c>
      <c r="C328" s="17">
        <v>52518200</v>
      </c>
    </row>
    <row r="329" spans="1:3" hidden="1" x14ac:dyDescent="0.25">
      <c r="A329" s="14">
        <v>43299</v>
      </c>
      <c r="B329" s="15">
        <v>5890.7309569999998</v>
      </c>
      <c r="C329" s="17">
        <v>69005100</v>
      </c>
    </row>
    <row r="330" spans="1:3" hidden="1" x14ac:dyDescent="0.25">
      <c r="A330" s="14">
        <v>43300</v>
      </c>
      <c r="B330" s="15">
        <v>5871.0771480000003</v>
      </c>
      <c r="C330" s="17">
        <v>61506700</v>
      </c>
    </row>
    <row r="331" spans="1:3" hidden="1" x14ac:dyDescent="0.25">
      <c r="A331" s="14">
        <v>43301</v>
      </c>
      <c r="B331" s="15">
        <v>5872.7841799999997</v>
      </c>
      <c r="C331" s="17">
        <v>56088500</v>
      </c>
    </row>
    <row r="332" spans="1:3" hidden="1" x14ac:dyDescent="0.25">
      <c r="A332" s="14">
        <v>43304</v>
      </c>
      <c r="B332" s="15">
        <v>5915.7958980000003</v>
      </c>
      <c r="C332" s="17">
        <v>51917100</v>
      </c>
    </row>
    <row r="333" spans="1:3" hidden="1" x14ac:dyDescent="0.25">
      <c r="A333" s="14">
        <v>43305</v>
      </c>
      <c r="B333" s="15">
        <v>5931.841797</v>
      </c>
      <c r="C333" s="17">
        <v>59374900</v>
      </c>
    </row>
    <row r="334" spans="1:3" hidden="1" x14ac:dyDescent="0.25">
      <c r="A334" s="14">
        <v>43306</v>
      </c>
      <c r="B334" s="15">
        <v>5933.8891599999997</v>
      </c>
      <c r="C334" s="17">
        <v>84148200</v>
      </c>
    </row>
    <row r="335" spans="1:3" hidden="1" x14ac:dyDescent="0.25">
      <c r="A335" s="14">
        <v>43307</v>
      </c>
      <c r="B335" s="15">
        <v>5946.1362300000001</v>
      </c>
      <c r="C335" s="17">
        <v>82412300</v>
      </c>
    </row>
    <row r="336" spans="1:3" hidden="1" x14ac:dyDescent="0.25">
      <c r="A336" s="14">
        <v>43308</v>
      </c>
      <c r="B336" s="15">
        <v>5989.1362300000001</v>
      </c>
      <c r="C336" s="17">
        <v>65570700</v>
      </c>
    </row>
    <row r="337" spans="1:3" hidden="1" x14ac:dyDescent="0.25">
      <c r="A337" s="14">
        <v>43311</v>
      </c>
      <c r="B337" s="15">
        <v>6027.9360349999997</v>
      </c>
      <c r="C337" s="17">
        <v>72156300</v>
      </c>
    </row>
    <row r="338" spans="1:3" hidden="1" x14ac:dyDescent="0.25">
      <c r="A338" s="14">
        <v>43312</v>
      </c>
      <c r="B338" s="15">
        <v>5936.4428710000002</v>
      </c>
      <c r="C338" s="17">
        <v>86530400</v>
      </c>
    </row>
    <row r="339" spans="1:3" x14ac:dyDescent="0.25">
      <c r="A339" s="14">
        <v>43313</v>
      </c>
      <c r="B339" s="15">
        <v>6033.4189450000003</v>
      </c>
      <c r="C339" s="17">
        <v>59853600</v>
      </c>
    </row>
    <row r="340" spans="1:3" x14ac:dyDescent="0.25">
      <c r="A340" s="14">
        <v>43314</v>
      </c>
      <c r="B340" s="15">
        <v>6011.7231449999999</v>
      </c>
      <c r="C340" s="17">
        <v>77818300</v>
      </c>
    </row>
    <row r="341" spans="1:3" x14ac:dyDescent="0.25">
      <c r="A341" s="14">
        <v>43315</v>
      </c>
      <c r="B341" s="15">
        <v>6007.5380859999996</v>
      </c>
      <c r="C341" s="17">
        <v>57227000</v>
      </c>
    </row>
    <row r="342" spans="1:3" x14ac:dyDescent="0.25">
      <c r="A342" s="14">
        <v>43318</v>
      </c>
      <c r="B342" s="15">
        <v>6101.1308589999999</v>
      </c>
      <c r="C342" s="17">
        <v>66226000</v>
      </c>
    </row>
    <row r="343" spans="1:3" x14ac:dyDescent="0.25">
      <c r="A343" s="14">
        <v>43319</v>
      </c>
      <c r="B343" s="15">
        <v>6091.25</v>
      </c>
      <c r="C343" s="17">
        <v>60294800</v>
      </c>
    </row>
    <row r="344" spans="1:3" x14ac:dyDescent="0.25">
      <c r="A344" s="14">
        <v>43320</v>
      </c>
      <c r="B344" s="15">
        <v>6094.8291019999997</v>
      </c>
      <c r="C344" s="17">
        <v>64676700</v>
      </c>
    </row>
    <row r="345" spans="1:3" x14ac:dyDescent="0.25">
      <c r="A345" s="14">
        <v>43321</v>
      </c>
      <c r="B345" s="15">
        <v>6065.2558589999999</v>
      </c>
      <c r="C345" s="17">
        <v>62375600</v>
      </c>
    </row>
    <row r="346" spans="1:3" x14ac:dyDescent="0.25">
      <c r="A346" s="14">
        <v>43322</v>
      </c>
      <c r="B346" s="15">
        <v>6077.1728519999997</v>
      </c>
      <c r="C346" s="17">
        <v>52870700</v>
      </c>
    </row>
    <row r="347" spans="1:3" x14ac:dyDescent="0.25">
      <c r="A347" s="14">
        <v>43325</v>
      </c>
      <c r="B347" s="15">
        <v>5861.2460940000001</v>
      </c>
      <c r="C347" s="17">
        <v>60906300</v>
      </c>
    </row>
    <row r="348" spans="1:3" x14ac:dyDescent="0.25">
      <c r="A348" s="14">
        <v>43326</v>
      </c>
      <c r="B348" s="15">
        <v>5769.873047</v>
      </c>
      <c r="C348" s="17">
        <v>56998100</v>
      </c>
    </row>
    <row r="349" spans="1:3" x14ac:dyDescent="0.25">
      <c r="A349" s="14">
        <v>43327</v>
      </c>
      <c r="B349" s="15">
        <v>5816.5898440000001</v>
      </c>
      <c r="C349" s="17">
        <v>62023800</v>
      </c>
    </row>
    <row r="350" spans="1:3" x14ac:dyDescent="0.25">
      <c r="A350" s="14">
        <v>43328</v>
      </c>
      <c r="B350" s="15">
        <v>5783.7978519999997</v>
      </c>
      <c r="C350" s="17">
        <v>53443300</v>
      </c>
    </row>
    <row r="351" spans="1:3" x14ac:dyDescent="0.25">
      <c r="A351" s="14">
        <v>43332</v>
      </c>
      <c r="B351" s="15">
        <v>5892.1918949999999</v>
      </c>
      <c r="C351" s="17">
        <v>55005100</v>
      </c>
    </row>
    <row r="352" spans="1:3" x14ac:dyDescent="0.25">
      <c r="A352" s="14">
        <v>43333</v>
      </c>
      <c r="B352" s="15">
        <v>5944.3007809999999</v>
      </c>
      <c r="C352" s="17">
        <v>59014700</v>
      </c>
    </row>
    <row r="353" spans="1:3" x14ac:dyDescent="0.25">
      <c r="A353" s="14">
        <v>43335</v>
      </c>
      <c r="B353" s="15">
        <v>5982.9848629999997</v>
      </c>
      <c r="C353" s="17">
        <v>53558900</v>
      </c>
    </row>
    <row r="354" spans="1:3" x14ac:dyDescent="0.25">
      <c r="A354" s="14">
        <v>43336</v>
      </c>
      <c r="B354" s="15">
        <v>5968.75</v>
      </c>
      <c r="C354" s="17">
        <v>49474100</v>
      </c>
    </row>
    <row r="355" spans="1:3" x14ac:dyDescent="0.25">
      <c r="A355" s="14">
        <v>43339</v>
      </c>
      <c r="B355" s="15">
        <v>6025.9677730000003</v>
      </c>
      <c r="C355" s="17">
        <v>65676000</v>
      </c>
    </row>
    <row r="356" spans="1:3" x14ac:dyDescent="0.25">
      <c r="A356" s="14">
        <v>43340</v>
      </c>
      <c r="B356" s="15">
        <v>6042.6499020000001</v>
      </c>
      <c r="C356" s="17">
        <v>59104800</v>
      </c>
    </row>
    <row r="357" spans="1:3" x14ac:dyDescent="0.25">
      <c r="A357" s="14">
        <v>43341</v>
      </c>
      <c r="B357" s="15">
        <v>6065.1489259999998</v>
      </c>
      <c r="C357" s="17">
        <v>63016700</v>
      </c>
    </row>
    <row r="358" spans="1:3" x14ac:dyDescent="0.25">
      <c r="A358" s="14">
        <v>43342</v>
      </c>
      <c r="B358" s="15">
        <v>6018.9638670000004</v>
      </c>
      <c r="C358" s="17">
        <v>58498700</v>
      </c>
    </row>
    <row r="359" spans="1:3" x14ac:dyDescent="0.25">
      <c r="A359" s="14">
        <v>43343</v>
      </c>
      <c r="B359" s="15">
        <v>6018.4599609999996</v>
      </c>
      <c r="C359" s="17">
        <v>59513900</v>
      </c>
    </row>
    <row r="360" spans="1:3" hidden="1" x14ac:dyDescent="0.25">
      <c r="A360" s="14">
        <v>43346</v>
      </c>
      <c r="B360" s="15">
        <v>5967.5791019999997</v>
      </c>
      <c r="C360" s="17">
        <v>44310800</v>
      </c>
    </row>
    <row r="361" spans="1:3" hidden="1" x14ac:dyDescent="0.25">
      <c r="A361" s="14">
        <v>43347</v>
      </c>
      <c r="B361" s="15">
        <v>5905.3007809999999</v>
      </c>
      <c r="C361" s="17">
        <v>53980900</v>
      </c>
    </row>
    <row r="362" spans="1:3" hidden="1" x14ac:dyDescent="0.25">
      <c r="A362" s="14">
        <v>43348</v>
      </c>
      <c r="B362" s="15">
        <v>5683.5009769999997</v>
      </c>
      <c r="C362" s="17">
        <v>71761700</v>
      </c>
    </row>
    <row r="363" spans="1:3" hidden="1" x14ac:dyDescent="0.25">
      <c r="A363" s="14">
        <v>43349</v>
      </c>
      <c r="B363" s="15">
        <v>5776.0952150000003</v>
      </c>
      <c r="C363" s="17">
        <v>57940400</v>
      </c>
    </row>
    <row r="364" spans="1:3" hidden="1" x14ac:dyDescent="0.25">
      <c r="A364" s="14">
        <v>43350</v>
      </c>
      <c r="B364" s="15">
        <v>5851.4648440000001</v>
      </c>
      <c r="C364" s="17">
        <v>54320700</v>
      </c>
    </row>
    <row r="365" spans="1:3" hidden="1" x14ac:dyDescent="0.25">
      <c r="A365" s="14">
        <v>43353</v>
      </c>
      <c r="B365" s="15">
        <v>5831.1171880000002</v>
      </c>
      <c r="C365" s="17">
        <v>53873400</v>
      </c>
    </row>
    <row r="366" spans="1:3" hidden="1" x14ac:dyDescent="0.25">
      <c r="A366" s="14">
        <v>43355</v>
      </c>
      <c r="B366" s="15">
        <v>5798.1508789999998</v>
      </c>
      <c r="C366" s="17">
        <v>61414500</v>
      </c>
    </row>
    <row r="367" spans="1:3" hidden="1" x14ac:dyDescent="0.25">
      <c r="A367" s="14">
        <v>43356</v>
      </c>
      <c r="B367" s="15">
        <v>5858.2739259999998</v>
      </c>
      <c r="C367" s="17">
        <v>66435500</v>
      </c>
    </row>
    <row r="368" spans="1:3" hidden="1" x14ac:dyDescent="0.25">
      <c r="A368" s="14">
        <v>43357</v>
      </c>
      <c r="B368" s="15">
        <v>5931.2807620000003</v>
      </c>
      <c r="C368" s="17">
        <v>56571400</v>
      </c>
    </row>
    <row r="369" spans="1:3" hidden="1" x14ac:dyDescent="0.25">
      <c r="A369" s="14">
        <v>43360</v>
      </c>
      <c r="B369" s="15">
        <v>5824.2568359999996</v>
      </c>
      <c r="C369" s="17">
        <v>59608300</v>
      </c>
    </row>
    <row r="370" spans="1:3" hidden="1" x14ac:dyDescent="0.25">
      <c r="A370" s="14">
        <v>43361</v>
      </c>
      <c r="B370" s="15">
        <v>5811.7900390000004</v>
      </c>
      <c r="C370" s="17">
        <v>70975800</v>
      </c>
    </row>
    <row r="371" spans="1:3" hidden="1" x14ac:dyDescent="0.25">
      <c r="A371" s="14">
        <v>43362</v>
      </c>
      <c r="B371" s="15">
        <v>5873.5971680000002</v>
      </c>
      <c r="C371" s="17">
        <v>69601100</v>
      </c>
    </row>
    <row r="372" spans="1:3" hidden="1" x14ac:dyDescent="0.25">
      <c r="A372" s="14">
        <v>43363</v>
      </c>
      <c r="B372" s="15">
        <v>5931.2661129999997</v>
      </c>
      <c r="C372" s="17">
        <v>70876500</v>
      </c>
    </row>
    <row r="373" spans="1:3" hidden="1" x14ac:dyDescent="0.25">
      <c r="A373" s="14">
        <v>43364</v>
      </c>
      <c r="B373" s="15">
        <v>5957.7441410000001</v>
      </c>
      <c r="C373" s="17">
        <v>86255700</v>
      </c>
    </row>
    <row r="374" spans="1:3" hidden="1" x14ac:dyDescent="0.25">
      <c r="A374" s="14">
        <v>43367</v>
      </c>
      <c r="B374" s="15">
        <v>5882.2202150000003</v>
      </c>
      <c r="C374" s="17">
        <v>68687600</v>
      </c>
    </row>
    <row r="375" spans="1:3" hidden="1" x14ac:dyDescent="0.25">
      <c r="A375" s="14">
        <v>43368</v>
      </c>
      <c r="B375" s="15">
        <v>5874.298828</v>
      </c>
      <c r="C375" s="17">
        <v>65935500</v>
      </c>
    </row>
    <row r="376" spans="1:3" hidden="1" x14ac:dyDescent="0.25">
      <c r="A376" s="14">
        <v>43369</v>
      </c>
      <c r="B376" s="15">
        <v>5873.2709960000002</v>
      </c>
      <c r="C376" s="17">
        <v>75063400</v>
      </c>
    </row>
    <row r="377" spans="1:3" hidden="1" x14ac:dyDescent="0.25">
      <c r="A377" s="14">
        <v>43370</v>
      </c>
      <c r="B377" s="15">
        <v>5929.2158200000003</v>
      </c>
      <c r="C377" s="17">
        <v>59721100</v>
      </c>
    </row>
    <row r="378" spans="1:3" hidden="1" x14ac:dyDescent="0.25">
      <c r="A378" s="14">
        <v>43371</v>
      </c>
      <c r="B378" s="15">
        <v>5976.5532229999999</v>
      </c>
      <c r="C378" s="17">
        <v>62677100</v>
      </c>
    </row>
    <row r="379" spans="1:3" hidden="1" x14ac:dyDescent="0.25">
      <c r="A379" s="14">
        <v>43374</v>
      </c>
      <c r="B379" s="15">
        <v>5944.6010740000002</v>
      </c>
      <c r="C379" s="17">
        <v>60605000</v>
      </c>
    </row>
    <row r="380" spans="1:3" hidden="1" x14ac:dyDescent="0.25">
      <c r="A380" s="14">
        <v>43375</v>
      </c>
      <c r="B380" s="15">
        <v>5875.6191410000001</v>
      </c>
      <c r="C380" s="17">
        <v>87701600</v>
      </c>
    </row>
    <row r="381" spans="1:3" hidden="1" x14ac:dyDescent="0.25">
      <c r="A381" s="14">
        <v>43376</v>
      </c>
      <c r="B381" s="15">
        <v>5867.7368159999996</v>
      </c>
      <c r="C381" s="17">
        <v>72943100</v>
      </c>
    </row>
    <row r="382" spans="1:3" hidden="1" x14ac:dyDescent="0.25">
      <c r="A382" s="14">
        <v>43377</v>
      </c>
      <c r="B382" s="15">
        <v>5756.6191410000001</v>
      </c>
      <c r="C382" s="17">
        <v>87537800</v>
      </c>
    </row>
    <row r="383" spans="1:3" hidden="1" x14ac:dyDescent="0.25">
      <c r="A383" s="14">
        <v>43378</v>
      </c>
      <c r="B383" s="15">
        <v>5731.9350590000004</v>
      </c>
      <c r="C383" s="17">
        <v>64862100</v>
      </c>
    </row>
    <row r="384" spans="1:3" hidden="1" x14ac:dyDescent="0.25">
      <c r="A384" s="14">
        <v>43381</v>
      </c>
      <c r="B384" s="15">
        <v>5761.0732420000004</v>
      </c>
      <c r="C384" s="17">
        <v>73665700</v>
      </c>
    </row>
    <row r="385" spans="1:3" hidden="1" x14ac:dyDescent="0.25">
      <c r="A385" s="14">
        <v>43382</v>
      </c>
      <c r="B385" s="15">
        <v>5796.7900390000004</v>
      </c>
      <c r="C385" s="17">
        <v>64525600</v>
      </c>
    </row>
    <row r="386" spans="1:3" hidden="1" x14ac:dyDescent="0.25">
      <c r="A386" s="14">
        <v>43383</v>
      </c>
      <c r="B386" s="15">
        <v>5820.6679690000001</v>
      </c>
      <c r="C386" s="17">
        <v>68341300</v>
      </c>
    </row>
    <row r="387" spans="1:3" hidden="1" x14ac:dyDescent="0.25">
      <c r="A387" s="14">
        <v>43384</v>
      </c>
      <c r="B387" s="15">
        <v>5702.8217770000001</v>
      </c>
      <c r="C387" s="17">
        <v>90536700</v>
      </c>
    </row>
    <row r="388" spans="1:3" hidden="1" x14ac:dyDescent="0.25">
      <c r="A388" s="14">
        <v>43385</v>
      </c>
      <c r="B388" s="15">
        <v>5756.4902339999999</v>
      </c>
      <c r="C388" s="17">
        <v>60181200</v>
      </c>
    </row>
    <row r="389" spans="1:3" hidden="1" x14ac:dyDescent="0.25">
      <c r="A389" s="14">
        <v>43388</v>
      </c>
      <c r="B389" s="15">
        <v>5727.2558589999999</v>
      </c>
      <c r="C389" s="17">
        <v>65107300</v>
      </c>
    </row>
    <row r="390" spans="1:3" hidden="1" x14ac:dyDescent="0.25">
      <c r="A390" s="14">
        <v>43389</v>
      </c>
      <c r="B390" s="15">
        <v>5800.8168949999999</v>
      </c>
      <c r="C390" s="17">
        <v>64884300</v>
      </c>
    </row>
    <row r="391" spans="1:3" hidden="1" x14ac:dyDescent="0.25">
      <c r="A391" s="14">
        <v>43390</v>
      </c>
      <c r="B391" s="15">
        <v>5868.6201170000004</v>
      </c>
      <c r="C391" s="17">
        <v>64580100</v>
      </c>
    </row>
    <row r="392" spans="1:3" hidden="1" x14ac:dyDescent="0.25">
      <c r="A392" s="14">
        <v>43391</v>
      </c>
      <c r="B392" s="15">
        <v>5845.2421880000002</v>
      </c>
      <c r="C392" s="17">
        <v>62773900</v>
      </c>
    </row>
    <row r="393" spans="1:3" hidden="1" x14ac:dyDescent="0.25">
      <c r="A393" s="14">
        <v>43392</v>
      </c>
      <c r="B393" s="15">
        <v>5837.2910160000001</v>
      </c>
      <c r="C393" s="17">
        <v>63540800</v>
      </c>
    </row>
    <row r="394" spans="1:3" hidden="1" x14ac:dyDescent="0.25">
      <c r="A394" s="14">
        <v>43395</v>
      </c>
      <c r="B394" s="15">
        <v>5840.4350590000004</v>
      </c>
      <c r="C394" s="17">
        <v>68594500</v>
      </c>
    </row>
    <row r="395" spans="1:3" hidden="1" x14ac:dyDescent="0.25">
      <c r="A395" s="14">
        <v>43396</v>
      </c>
      <c r="B395" s="15">
        <v>5797.8911129999997</v>
      </c>
      <c r="C395" s="17">
        <v>61556000</v>
      </c>
    </row>
    <row r="396" spans="1:3" hidden="1" x14ac:dyDescent="0.25">
      <c r="A396" s="14">
        <v>43397</v>
      </c>
      <c r="B396" s="15">
        <v>5709.4169920000004</v>
      </c>
      <c r="C396" s="17">
        <v>71593900</v>
      </c>
    </row>
    <row r="397" spans="1:3" hidden="1" x14ac:dyDescent="0.25">
      <c r="A397" s="14">
        <v>43398</v>
      </c>
      <c r="B397" s="15">
        <v>5754.9648440000001</v>
      </c>
      <c r="C397" s="17">
        <v>51569200</v>
      </c>
    </row>
    <row r="398" spans="1:3" hidden="1" x14ac:dyDescent="0.25">
      <c r="A398" s="14">
        <v>43399</v>
      </c>
      <c r="B398" s="15">
        <v>5784.9208980000003</v>
      </c>
      <c r="C398" s="17">
        <v>52533300</v>
      </c>
    </row>
    <row r="399" spans="1:3" hidden="1" x14ac:dyDescent="0.25">
      <c r="A399" s="14">
        <v>43402</v>
      </c>
      <c r="B399" s="15">
        <v>5754.6069340000004</v>
      </c>
      <c r="C399" s="17">
        <v>49595700</v>
      </c>
    </row>
    <row r="400" spans="1:3" hidden="1" x14ac:dyDescent="0.25">
      <c r="A400" s="14">
        <v>43403</v>
      </c>
      <c r="B400" s="15">
        <v>5789.1000979999999</v>
      </c>
      <c r="C400" s="17">
        <v>59748100</v>
      </c>
    </row>
    <row r="401" spans="1:3" hidden="1" x14ac:dyDescent="0.25">
      <c r="A401" s="14">
        <v>43404</v>
      </c>
      <c r="B401" s="15">
        <v>5831.6499020000001</v>
      </c>
      <c r="C401" s="17">
        <v>69910100</v>
      </c>
    </row>
    <row r="402" spans="1:3" hidden="1" x14ac:dyDescent="0.25">
      <c r="A402" s="14">
        <v>43405</v>
      </c>
      <c r="B402" s="15">
        <v>5835.919922</v>
      </c>
      <c r="C402" s="17">
        <v>63198100</v>
      </c>
    </row>
    <row r="403" spans="1:3" hidden="1" x14ac:dyDescent="0.25">
      <c r="A403" s="14">
        <v>43406</v>
      </c>
      <c r="B403" s="15">
        <v>5906.2919920000004</v>
      </c>
      <c r="C403" s="17">
        <v>67022200</v>
      </c>
    </row>
    <row r="404" spans="1:3" hidden="1" x14ac:dyDescent="0.25">
      <c r="A404" s="14">
        <v>43409</v>
      </c>
      <c r="B404" s="15">
        <v>5920.5942379999997</v>
      </c>
      <c r="C404" s="17">
        <v>53671600</v>
      </c>
    </row>
    <row r="405" spans="1:3" hidden="1" x14ac:dyDescent="0.25">
      <c r="A405" s="14">
        <v>43410</v>
      </c>
      <c r="B405" s="15">
        <v>5923.9301759999998</v>
      </c>
      <c r="C405" s="17">
        <v>53343100</v>
      </c>
    </row>
    <row r="406" spans="1:3" hidden="1" x14ac:dyDescent="0.25">
      <c r="A406" s="14">
        <v>43411</v>
      </c>
      <c r="B406" s="15">
        <v>5939.8862300000001</v>
      </c>
      <c r="C406" s="17">
        <v>62481200</v>
      </c>
    </row>
    <row r="407" spans="1:3" hidden="1" x14ac:dyDescent="0.25">
      <c r="A407" s="14">
        <v>43412</v>
      </c>
      <c r="B407" s="15">
        <v>5976.8061520000001</v>
      </c>
      <c r="C407" s="17">
        <v>73188500</v>
      </c>
    </row>
    <row r="408" spans="1:3" hidden="1" x14ac:dyDescent="0.25">
      <c r="A408" s="14">
        <v>43413</v>
      </c>
      <c r="B408" s="15">
        <v>5874.1538090000004</v>
      </c>
      <c r="C408" s="17">
        <v>65342000</v>
      </c>
    </row>
    <row r="409" spans="1:3" hidden="1" x14ac:dyDescent="0.25">
      <c r="A409" s="14">
        <v>43416</v>
      </c>
      <c r="B409" s="15">
        <v>5777.0532229999999</v>
      </c>
      <c r="C409" s="17">
        <v>53857800</v>
      </c>
    </row>
    <row r="410" spans="1:3" hidden="1" x14ac:dyDescent="0.25">
      <c r="A410" s="14">
        <v>43417</v>
      </c>
      <c r="B410" s="15">
        <v>5835.1982420000004</v>
      </c>
      <c r="C410" s="17">
        <v>58918000</v>
      </c>
    </row>
    <row r="411" spans="1:3" hidden="1" x14ac:dyDescent="0.25">
      <c r="A411" s="14">
        <v>43418</v>
      </c>
      <c r="B411" s="15">
        <v>5858.2929690000001</v>
      </c>
      <c r="C411" s="17">
        <v>72751500</v>
      </c>
    </row>
    <row r="412" spans="1:3" hidden="1" x14ac:dyDescent="0.25">
      <c r="A412" s="14">
        <v>43419</v>
      </c>
      <c r="B412" s="15">
        <v>5955.7358400000003</v>
      </c>
      <c r="C412" s="17">
        <v>60149800</v>
      </c>
    </row>
    <row r="413" spans="1:3" hidden="1" x14ac:dyDescent="0.25">
      <c r="A413" s="14">
        <v>43420</v>
      </c>
      <c r="B413" s="15">
        <v>6012.3500979999999</v>
      </c>
      <c r="C413" s="17">
        <v>61140800</v>
      </c>
    </row>
    <row r="414" spans="1:3" hidden="1" x14ac:dyDescent="0.25">
      <c r="A414" s="14">
        <v>43423</v>
      </c>
      <c r="B414" s="15">
        <v>6005.296875</v>
      </c>
      <c r="C414" s="17">
        <v>56032100</v>
      </c>
    </row>
    <row r="415" spans="1:3" hidden="1" x14ac:dyDescent="0.25">
      <c r="A415" s="14">
        <v>43425</v>
      </c>
      <c r="B415" s="15">
        <v>5948.0517579999996</v>
      </c>
      <c r="C415" s="17">
        <v>62393500</v>
      </c>
    </row>
    <row r="416" spans="1:3" hidden="1" x14ac:dyDescent="0.25">
      <c r="A416" s="14">
        <v>43426</v>
      </c>
      <c r="B416" s="15">
        <v>5990.8100590000004</v>
      </c>
      <c r="C416" s="17">
        <v>76590600</v>
      </c>
    </row>
    <row r="417" spans="1:3" hidden="1" x14ac:dyDescent="0.25">
      <c r="A417" s="14">
        <v>43427</v>
      </c>
      <c r="B417" s="15">
        <v>6006.2021480000003</v>
      </c>
      <c r="C417" s="17">
        <v>62607300</v>
      </c>
    </row>
    <row r="418" spans="1:3" hidden="1" x14ac:dyDescent="0.25">
      <c r="A418" s="14">
        <v>43430</v>
      </c>
      <c r="B418" s="15">
        <v>6022.7778319999998</v>
      </c>
      <c r="C418" s="17">
        <v>67223700</v>
      </c>
    </row>
    <row r="419" spans="1:3" hidden="1" x14ac:dyDescent="0.25">
      <c r="A419" s="14">
        <v>43431</v>
      </c>
      <c r="B419" s="15">
        <v>6013.5888670000004</v>
      </c>
      <c r="C419" s="17">
        <v>69182000</v>
      </c>
    </row>
    <row r="420" spans="1:3" hidden="1" x14ac:dyDescent="0.25">
      <c r="A420" s="14">
        <v>43432</v>
      </c>
      <c r="B420" s="15">
        <v>5991.2460940000001</v>
      </c>
      <c r="C420" s="17">
        <v>72385300</v>
      </c>
    </row>
    <row r="421" spans="1:3" hidden="1" x14ac:dyDescent="0.25">
      <c r="A421" s="14">
        <v>43433</v>
      </c>
      <c r="B421" s="15">
        <v>6107.1679690000001</v>
      </c>
      <c r="C421" s="17">
        <v>71888500</v>
      </c>
    </row>
    <row r="422" spans="1:3" hidden="1" x14ac:dyDescent="0.25">
      <c r="A422" s="14">
        <v>43434</v>
      </c>
      <c r="B422" s="15">
        <v>6056.1240230000003</v>
      </c>
      <c r="C422" s="17">
        <v>104904600</v>
      </c>
    </row>
    <row r="423" spans="1:3" hidden="1" x14ac:dyDescent="0.25">
      <c r="A423" s="14">
        <v>43437</v>
      </c>
      <c r="B423" s="15">
        <v>6118.3198240000002</v>
      </c>
      <c r="C423" s="17">
        <v>84784300</v>
      </c>
    </row>
    <row r="424" spans="1:3" hidden="1" x14ac:dyDescent="0.25">
      <c r="A424" s="14">
        <v>43438</v>
      </c>
      <c r="B424" s="15">
        <v>6152.8598629999997</v>
      </c>
      <c r="C424" s="17">
        <v>65189800</v>
      </c>
    </row>
    <row r="425" spans="1:3" hidden="1" x14ac:dyDescent="0.25">
      <c r="A425" s="14">
        <v>43439</v>
      </c>
      <c r="B425" s="15">
        <v>6133.1201170000004</v>
      </c>
      <c r="C425" s="17">
        <v>67897200</v>
      </c>
    </row>
    <row r="426" spans="1:3" hidden="1" x14ac:dyDescent="0.25">
      <c r="A426" s="14">
        <v>43440</v>
      </c>
      <c r="B426" s="15">
        <v>6115.4931640000004</v>
      </c>
      <c r="C426" s="17">
        <v>65929300</v>
      </c>
    </row>
    <row r="427" spans="1:3" hidden="1" x14ac:dyDescent="0.25">
      <c r="A427" s="14">
        <v>43441</v>
      </c>
      <c r="B427" s="15">
        <v>6126.3559569999998</v>
      </c>
      <c r="C427" s="17">
        <v>66079200</v>
      </c>
    </row>
    <row r="428" spans="1:3" hidden="1" x14ac:dyDescent="0.25">
      <c r="A428" s="14">
        <v>43444</v>
      </c>
      <c r="B428" s="15">
        <v>6111.3598629999997</v>
      </c>
      <c r="C428" s="17">
        <v>56866400</v>
      </c>
    </row>
    <row r="429" spans="1:3" hidden="1" x14ac:dyDescent="0.25">
      <c r="A429" s="14">
        <v>43445</v>
      </c>
      <c r="B429" s="15">
        <v>6076.5869140000004</v>
      </c>
      <c r="C429" s="17">
        <v>71781900</v>
      </c>
    </row>
    <row r="430" spans="1:3" hidden="1" x14ac:dyDescent="0.25">
      <c r="A430" s="14">
        <v>43446</v>
      </c>
      <c r="B430" s="15">
        <v>6115.5771480000003</v>
      </c>
      <c r="C430" s="17">
        <v>79263500</v>
      </c>
    </row>
    <row r="431" spans="1:3" hidden="1" x14ac:dyDescent="0.25">
      <c r="A431" s="14">
        <v>43447</v>
      </c>
      <c r="B431" s="15">
        <v>6177.7202150000003</v>
      </c>
      <c r="C431" s="17">
        <v>82093700</v>
      </c>
    </row>
    <row r="432" spans="1:3" hidden="1" x14ac:dyDescent="0.25">
      <c r="A432" s="14">
        <v>43448</v>
      </c>
      <c r="B432" s="15">
        <v>6169.8427730000003</v>
      </c>
      <c r="C432" s="17">
        <v>61924800</v>
      </c>
    </row>
    <row r="433" spans="1:3" hidden="1" x14ac:dyDescent="0.25">
      <c r="A433" s="14">
        <v>43451</v>
      </c>
      <c r="B433" s="15">
        <v>6089.3051759999998</v>
      </c>
      <c r="C433" s="17">
        <v>61873200</v>
      </c>
    </row>
    <row r="434" spans="1:3" hidden="1" x14ac:dyDescent="0.25">
      <c r="A434" s="14">
        <v>43452</v>
      </c>
      <c r="B434" s="15">
        <v>6081.8671880000002</v>
      </c>
      <c r="C434" s="17">
        <v>60526100</v>
      </c>
    </row>
    <row r="435" spans="1:3" hidden="1" x14ac:dyDescent="0.25">
      <c r="A435" s="14">
        <v>43453</v>
      </c>
      <c r="B435" s="15">
        <v>6176.0942379999997</v>
      </c>
      <c r="C435" s="17">
        <v>82872200</v>
      </c>
    </row>
    <row r="436" spans="1:3" hidden="1" x14ac:dyDescent="0.25">
      <c r="A436" s="14">
        <v>43454</v>
      </c>
      <c r="B436" s="15">
        <v>6147.8759769999997</v>
      </c>
      <c r="C436" s="17">
        <v>64812900</v>
      </c>
    </row>
    <row r="437" spans="1:3" hidden="1" x14ac:dyDescent="0.25">
      <c r="A437" s="14">
        <v>43455</v>
      </c>
      <c r="B437" s="15">
        <v>6163.5961909999996</v>
      </c>
      <c r="C437" s="17">
        <v>59446800</v>
      </c>
    </row>
    <row r="438" spans="1:3" hidden="1" x14ac:dyDescent="0.25">
      <c r="A438" s="14">
        <v>43460</v>
      </c>
      <c r="B438" s="15">
        <v>6127.8500979999999</v>
      </c>
      <c r="C438" s="17">
        <v>53220400</v>
      </c>
    </row>
    <row r="439" spans="1:3" hidden="1" x14ac:dyDescent="0.25">
      <c r="A439" s="14">
        <v>43461</v>
      </c>
      <c r="B439" s="15">
        <v>6190.6430659999996</v>
      </c>
      <c r="C439" s="17">
        <v>65545500</v>
      </c>
    </row>
    <row r="440" spans="1:3" hidden="1" x14ac:dyDescent="0.25">
      <c r="A440" s="14">
        <v>43462</v>
      </c>
      <c r="B440" s="15">
        <v>6194.498047</v>
      </c>
      <c r="C440" s="17">
        <v>69954900</v>
      </c>
    </row>
    <row r="441" spans="1:3" hidden="1" x14ac:dyDescent="0.25">
      <c r="A441" s="14">
        <v>43467</v>
      </c>
      <c r="B441" s="15">
        <v>6181.1748049999997</v>
      </c>
      <c r="C441" s="17">
        <v>52797800</v>
      </c>
    </row>
    <row r="442" spans="1:3" hidden="1" x14ac:dyDescent="0.25">
      <c r="A442" s="14">
        <v>43468</v>
      </c>
      <c r="B442" s="15">
        <v>6221.0097660000001</v>
      </c>
      <c r="C442" s="17">
        <v>72166700</v>
      </c>
    </row>
    <row r="443" spans="1:3" hidden="1" x14ac:dyDescent="0.25">
      <c r="A443" s="14">
        <v>43469</v>
      </c>
      <c r="B443" s="15">
        <v>6274.5400390000004</v>
      </c>
      <c r="C443" s="17">
        <v>80858100</v>
      </c>
    </row>
    <row r="444" spans="1:3" hidden="1" x14ac:dyDescent="0.25">
      <c r="A444" s="14">
        <v>43472</v>
      </c>
      <c r="B444" s="15">
        <v>6287.2241210000002</v>
      </c>
      <c r="C444" s="17">
        <v>90278300</v>
      </c>
    </row>
    <row r="445" spans="1:3" hidden="1" x14ac:dyDescent="0.25">
      <c r="A445" s="14">
        <v>43473</v>
      </c>
      <c r="B445" s="15">
        <v>6262.8471680000002</v>
      </c>
      <c r="C445" s="17">
        <v>90537400</v>
      </c>
    </row>
    <row r="446" spans="1:3" hidden="1" x14ac:dyDescent="0.25">
      <c r="A446" s="14">
        <v>43474</v>
      </c>
      <c r="B446" s="15">
        <v>6272.2377930000002</v>
      </c>
      <c r="C446" s="17">
        <v>105604200</v>
      </c>
    </row>
    <row r="447" spans="1:3" hidden="1" x14ac:dyDescent="0.25">
      <c r="A447" s="14">
        <v>43475</v>
      </c>
      <c r="B447" s="15">
        <v>6328.7138670000004</v>
      </c>
      <c r="C447" s="17">
        <v>122462300</v>
      </c>
    </row>
    <row r="448" spans="1:3" hidden="1" x14ac:dyDescent="0.25">
      <c r="A448" s="14">
        <v>43476</v>
      </c>
      <c r="B448" s="15">
        <v>6361.4648440000001</v>
      </c>
      <c r="C448" s="17">
        <v>78112000</v>
      </c>
    </row>
    <row r="449" spans="1:3" hidden="1" x14ac:dyDescent="0.25">
      <c r="A449" s="14">
        <v>43479</v>
      </c>
      <c r="B449" s="15">
        <v>6336.1162109999996</v>
      </c>
      <c r="C449" s="17">
        <v>79731000</v>
      </c>
    </row>
    <row r="450" spans="1:3" hidden="1" x14ac:dyDescent="0.25">
      <c r="A450" s="14">
        <v>43480</v>
      </c>
      <c r="B450" s="15">
        <v>6408.7841799999997</v>
      </c>
      <c r="C450" s="17">
        <v>95139900</v>
      </c>
    </row>
    <row r="451" spans="1:3" hidden="1" x14ac:dyDescent="0.25">
      <c r="A451" s="14">
        <v>43481</v>
      </c>
      <c r="B451" s="15">
        <v>6413.3598629999997</v>
      </c>
      <c r="C451" s="17">
        <v>104252800</v>
      </c>
    </row>
    <row r="452" spans="1:3" hidden="1" x14ac:dyDescent="0.25">
      <c r="A452" s="14">
        <v>43482</v>
      </c>
      <c r="B452" s="15">
        <v>6423.7797849999997</v>
      </c>
      <c r="C452" s="17">
        <v>99214400</v>
      </c>
    </row>
    <row r="453" spans="1:3" hidden="1" x14ac:dyDescent="0.25">
      <c r="A453" s="14">
        <v>43483</v>
      </c>
      <c r="B453" s="15">
        <v>6448.1557620000003</v>
      </c>
      <c r="C453" s="17">
        <v>77604300</v>
      </c>
    </row>
    <row r="454" spans="1:3" hidden="1" x14ac:dyDescent="0.25">
      <c r="A454" s="14">
        <v>43486</v>
      </c>
      <c r="B454" s="15">
        <v>6450.8339839999999</v>
      </c>
      <c r="C454" s="17">
        <v>101769000</v>
      </c>
    </row>
    <row r="455" spans="1:3" hidden="1" x14ac:dyDescent="0.25">
      <c r="A455" s="14">
        <v>43487</v>
      </c>
      <c r="B455" s="15">
        <v>6468.5620120000003</v>
      </c>
      <c r="C455" s="17">
        <v>100776200</v>
      </c>
    </row>
    <row r="456" spans="1:3" hidden="1" x14ac:dyDescent="0.25">
      <c r="A456" s="14">
        <v>43488</v>
      </c>
      <c r="B456" s="15">
        <v>6451.169922</v>
      </c>
      <c r="C456" s="17">
        <v>109468500</v>
      </c>
    </row>
    <row r="457" spans="1:3" hidden="1" x14ac:dyDescent="0.25">
      <c r="A457" s="14">
        <v>43489</v>
      </c>
      <c r="B457" s="15">
        <v>6466.6547849999997</v>
      </c>
      <c r="C457" s="17">
        <v>120391000</v>
      </c>
    </row>
    <row r="458" spans="1:3" hidden="1" x14ac:dyDescent="0.25">
      <c r="A458" s="14">
        <v>43490</v>
      </c>
      <c r="B458" s="15">
        <v>6482.8427730000003</v>
      </c>
      <c r="C458" s="17">
        <v>92035400</v>
      </c>
    </row>
    <row r="459" spans="1:3" hidden="1" x14ac:dyDescent="0.25">
      <c r="A459" s="14">
        <v>43493</v>
      </c>
      <c r="B459" s="15">
        <v>6458.7119140000004</v>
      </c>
      <c r="C459" s="17">
        <v>95548600</v>
      </c>
    </row>
    <row r="460" spans="1:3" hidden="1" x14ac:dyDescent="0.25">
      <c r="A460" s="14">
        <v>43494</v>
      </c>
      <c r="B460" s="15">
        <v>6436.4799800000001</v>
      </c>
      <c r="C460" s="17">
        <v>73064200</v>
      </c>
    </row>
    <row r="461" spans="1:3" hidden="1" x14ac:dyDescent="0.25">
      <c r="A461" s="14">
        <v>43495</v>
      </c>
      <c r="B461" s="15">
        <v>6464.1889650000003</v>
      </c>
      <c r="C461" s="17">
        <v>78683300</v>
      </c>
    </row>
    <row r="462" spans="1:3" hidden="1" x14ac:dyDescent="0.25">
      <c r="A462" s="14">
        <v>43496</v>
      </c>
      <c r="B462" s="15">
        <v>6532.9692379999997</v>
      </c>
      <c r="C462" s="17">
        <v>104349100</v>
      </c>
    </row>
    <row r="463" spans="1:3" hidden="1" x14ac:dyDescent="0.25">
      <c r="A463" s="14">
        <v>43497</v>
      </c>
      <c r="B463" s="15">
        <v>6538.6381840000004</v>
      </c>
      <c r="C463" s="17">
        <v>88866200</v>
      </c>
    </row>
    <row r="464" spans="1:3" hidden="1" x14ac:dyDescent="0.25">
      <c r="A464" s="14">
        <v>43500</v>
      </c>
      <c r="B464" s="15">
        <v>6481.451172</v>
      </c>
      <c r="C464" s="17">
        <v>89042000</v>
      </c>
    </row>
    <row r="465" spans="1:3" hidden="1" x14ac:dyDescent="0.25">
      <c r="A465" s="14">
        <v>43502</v>
      </c>
      <c r="B465" s="15">
        <v>6547.876953</v>
      </c>
      <c r="C465" s="17">
        <v>106799500</v>
      </c>
    </row>
    <row r="466" spans="1:3" hidden="1" x14ac:dyDescent="0.25">
      <c r="A466" s="14">
        <v>43503</v>
      </c>
      <c r="B466" s="15">
        <v>6536.4570309999999</v>
      </c>
      <c r="C466" s="17">
        <v>115112600</v>
      </c>
    </row>
    <row r="467" spans="1:3" hidden="1" x14ac:dyDescent="0.25">
      <c r="A467" s="14">
        <v>43504</v>
      </c>
      <c r="B467" s="15">
        <v>6521.6630859999996</v>
      </c>
      <c r="C467" s="17">
        <v>96579400</v>
      </c>
    </row>
    <row r="468" spans="1:3" hidden="1" x14ac:dyDescent="0.25">
      <c r="A468" s="14">
        <v>43507</v>
      </c>
      <c r="B468" s="15">
        <v>6495.001953</v>
      </c>
      <c r="C468" s="17">
        <v>94974200</v>
      </c>
    </row>
    <row r="469" spans="1:3" hidden="1" x14ac:dyDescent="0.25">
      <c r="A469" s="14">
        <v>43508</v>
      </c>
      <c r="B469" s="15">
        <v>6426.3251950000003</v>
      </c>
      <c r="C469" s="17">
        <v>118209700</v>
      </c>
    </row>
    <row r="470" spans="1:3" hidden="1" x14ac:dyDescent="0.25">
      <c r="A470" s="14">
        <v>43509</v>
      </c>
      <c r="B470" s="15">
        <v>6419.1162109999996</v>
      </c>
      <c r="C470" s="17">
        <v>122590200</v>
      </c>
    </row>
    <row r="471" spans="1:3" hidden="1" x14ac:dyDescent="0.25">
      <c r="A471" s="14">
        <v>43510</v>
      </c>
      <c r="B471" s="15">
        <v>6420.0180659999996</v>
      </c>
      <c r="C471" s="17">
        <v>117183600</v>
      </c>
    </row>
    <row r="472" spans="1:3" hidden="1" x14ac:dyDescent="0.25">
      <c r="A472" s="14">
        <v>43511</v>
      </c>
      <c r="B472" s="15">
        <v>6389.0849609999996</v>
      </c>
      <c r="C472" s="17">
        <v>98204900</v>
      </c>
    </row>
    <row r="473" spans="1:3" hidden="1" x14ac:dyDescent="0.25">
      <c r="A473" s="14">
        <v>43514</v>
      </c>
      <c r="B473" s="15">
        <v>6497.8149409999996</v>
      </c>
      <c r="C473" s="17">
        <v>97765700</v>
      </c>
    </row>
    <row r="474" spans="1:3" hidden="1" x14ac:dyDescent="0.25">
      <c r="A474" s="14">
        <v>43515</v>
      </c>
      <c r="B474" s="15">
        <v>6494.6669920000004</v>
      </c>
      <c r="C474" s="17">
        <v>98372900</v>
      </c>
    </row>
    <row r="475" spans="1:3" hidden="1" x14ac:dyDescent="0.25">
      <c r="A475" s="14">
        <v>43516</v>
      </c>
      <c r="B475" s="15">
        <v>6512.7841799999997</v>
      </c>
      <c r="C475" s="17">
        <v>110588600</v>
      </c>
    </row>
    <row r="476" spans="1:3" hidden="1" x14ac:dyDescent="0.25">
      <c r="A476" s="14">
        <v>43517</v>
      </c>
      <c r="B476" s="15">
        <v>6537.7661129999997</v>
      </c>
      <c r="C476" s="17">
        <v>102022900</v>
      </c>
    </row>
    <row r="477" spans="1:3" hidden="1" x14ac:dyDescent="0.25">
      <c r="A477" s="14">
        <v>43518</v>
      </c>
      <c r="B477" s="15">
        <v>6501.3779299999997</v>
      </c>
      <c r="C477" s="17">
        <v>101594400</v>
      </c>
    </row>
    <row r="478" spans="1:3" hidden="1" x14ac:dyDescent="0.25">
      <c r="A478" s="14">
        <v>43521</v>
      </c>
      <c r="B478" s="15">
        <v>6525.3579099999997</v>
      </c>
      <c r="C478" s="17">
        <v>95685700</v>
      </c>
    </row>
    <row r="479" spans="1:3" hidden="1" x14ac:dyDescent="0.25">
      <c r="A479" s="14">
        <v>43522</v>
      </c>
      <c r="B479" s="15">
        <v>6540.9501950000003</v>
      </c>
      <c r="C479" s="17">
        <v>111994800</v>
      </c>
    </row>
    <row r="480" spans="1:3" hidden="1" x14ac:dyDescent="0.25">
      <c r="A480" s="14">
        <v>43523</v>
      </c>
      <c r="B480" s="15">
        <v>6525.6831050000001</v>
      </c>
      <c r="C480" s="17">
        <v>89352100</v>
      </c>
    </row>
    <row r="481" spans="1:3" hidden="1" x14ac:dyDescent="0.25">
      <c r="A481" s="14">
        <v>43524</v>
      </c>
      <c r="B481" s="15">
        <v>6443.3481449999999</v>
      </c>
      <c r="C481" s="17">
        <v>100223700</v>
      </c>
    </row>
    <row r="482" spans="1:3" hidden="1" x14ac:dyDescent="0.25">
      <c r="A482" s="14">
        <v>43525</v>
      </c>
      <c r="B482" s="15">
        <v>6499.8837890000004</v>
      </c>
      <c r="C482" s="17">
        <v>78269700</v>
      </c>
    </row>
    <row r="483" spans="1:3" hidden="1" x14ac:dyDescent="0.25">
      <c r="A483" s="14">
        <v>43528</v>
      </c>
      <c r="B483" s="15">
        <v>6488.419922</v>
      </c>
      <c r="C483" s="17">
        <v>89179000</v>
      </c>
    </row>
    <row r="484" spans="1:3" hidden="1" x14ac:dyDescent="0.25">
      <c r="A484" s="14">
        <v>43529</v>
      </c>
      <c r="B484" s="15">
        <v>6441.2797849999997</v>
      </c>
      <c r="C484" s="17">
        <v>82023100</v>
      </c>
    </row>
    <row r="485" spans="1:3" hidden="1" x14ac:dyDescent="0.25">
      <c r="A485" s="14">
        <v>43530</v>
      </c>
      <c r="B485" s="15">
        <v>6457.9560549999997</v>
      </c>
      <c r="C485" s="17">
        <v>91098200</v>
      </c>
    </row>
    <row r="486" spans="1:3" hidden="1" x14ac:dyDescent="0.25">
      <c r="A486" s="14">
        <v>43532</v>
      </c>
      <c r="B486" s="15">
        <v>6383.0678710000002</v>
      </c>
      <c r="C486" s="17">
        <v>92588600</v>
      </c>
    </row>
    <row r="487" spans="1:3" hidden="1" x14ac:dyDescent="0.25">
      <c r="A487" s="14">
        <v>43535</v>
      </c>
      <c r="B487" s="15">
        <v>6366.4340819999998</v>
      </c>
      <c r="C487" s="17">
        <v>97316700</v>
      </c>
    </row>
    <row r="488" spans="1:3" hidden="1" x14ac:dyDescent="0.25">
      <c r="A488" s="14">
        <v>43536</v>
      </c>
      <c r="B488" s="15">
        <v>6353.7739259999998</v>
      </c>
      <c r="C488" s="17">
        <v>84514000</v>
      </c>
    </row>
    <row r="489" spans="1:3" hidden="1" x14ac:dyDescent="0.25">
      <c r="A489" s="14">
        <v>43537</v>
      </c>
      <c r="B489" s="15">
        <v>6377.5751950000003</v>
      </c>
      <c r="C489" s="17">
        <v>100029400</v>
      </c>
    </row>
    <row r="490" spans="1:3" hidden="1" x14ac:dyDescent="0.25">
      <c r="A490" s="14">
        <v>43538</v>
      </c>
      <c r="B490" s="15">
        <v>6413.2661129999997</v>
      </c>
      <c r="C490" s="17">
        <v>96692700</v>
      </c>
    </row>
    <row r="491" spans="1:3" hidden="1" x14ac:dyDescent="0.25">
      <c r="A491" s="14">
        <v>43539</v>
      </c>
      <c r="B491" s="15">
        <v>6461.1831050000001</v>
      </c>
      <c r="C491" s="17">
        <v>122938800</v>
      </c>
    </row>
    <row r="492" spans="1:3" hidden="1" x14ac:dyDescent="0.25">
      <c r="A492" s="14">
        <v>43542</v>
      </c>
      <c r="B492" s="15">
        <v>6509.4467770000001</v>
      </c>
      <c r="C492" s="17">
        <v>105004500</v>
      </c>
    </row>
    <row r="493" spans="1:3" hidden="1" x14ac:dyDescent="0.25">
      <c r="A493" s="14">
        <v>43543</v>
      </c>
      <c r="B493" s="15">
        <v>6480.2758789999998</v>
      </c>
      <c r="C493" s="17">
        <v>113972800</v>
      </c>
    </row>
    <row r="494" spans="1:3" hidden="1" x14ac:dyDescent="0.25">
      <c r="A494" s="14">
        <v>43544</v>
      </c>
      <c r="B494" s="15">
        <v>6482.7099609999996</v>
      </c>
      <c r="C494" s="17">
        <v>106335600</v>
      </c>
    </row>
    <row r="495" spans="1:3" hidden="1" x14ac:dyDescent="0.25">
      <c r="A495" s="14">
        <v>43545</v>
      </c>
      <c r="B495" s="15">
        <v>6501.7758789999998</v>
      </c>
      <c r="C495" s="17">
        <v>120956200</v>
      </c>
    </row>
    <row r="496" spans="1:3" hidden="1" x14ac:dyDescent="0.25">
      <c r="A496" s="14">
        <v>43546</v>
      </c>
      <c r="B496" s="15">
        <v>6525.2739259999998</v>
      </c>
      <c r="C496" s="17">
        <v>129537900</v>
      </c>
    </row>
    <row r="497" spans="1:3" hidden="1" x14ac:dyDescent="0.25">
      <c r="A497" s="14">
        <v>43549</v>
      </c>
      <c r="B497" s="15">
        <v>6411.2509769999997</v>
      </c>
      <c r="C497" s="17">
        <v>105721300</v>
      </c>
    </row>
    <row r="498" spans="1:3" hidden="1" x14ac:dyDescent="0.25">
      <c r="A498" s="14">
        <v>43550</v>
      </c>
      <c r="B498" s="15">
        <v>6469.9990230000003</v>
      </c>
      <c r="C498" s="17">
        <v>85932800</v>
      </c>
    </row>
    <row r="499" spans="1:3" hidden="1" x14ac:dyDescent="0.25">
      <c r="A499" s="14">
        <v>43551</v>
      </c>
      <c r="B499" s="15">
        <v>6444.7377930000002</v>
      </c>
      <c r="C499" s="17">
        <v>90444600</v>
      </c>
    </row>
    <row r="500" spans="1:3" hidden="1" x14ac:dyDescent="0.25">
      <c r="A500" s="14">
        <v>43552</v>
      </c>
      <c r="B500" s="15">
        <v>6480.7880859999996</v>
      </c>
      <c r="C500" s="17">
        <v>92075400</v>
      </c>
    </row>
    <row r="501" spans="1:3" hidden="1" x14ac:dyDescent="0.25">
      <c r="A501" s="14">
        <v>43553</v>
      </c>
      <c r="B501" s="15">
        <v>6468.7548829999996</v>
      </c>
      <c r="C501" s="17">
        <v>102927100</v>
      </c>
    </row>
    <row r="502" spans="1:3" hidden="1" x14ac:dyDescent="0.25">
      <c r="A502" s="14">
        <v>43556</v>
      </c>
      <c r="B502" s="15">
        <v>6452.6108400000003</v>
      </c>
      <c r="C502" s="17">
        <v>93229400</v>
      </c>
    </row>
    <row r="503" spans="1:3" hidden="1" x14ac:dyDescent="0.25">
      <c r="A503" s="14">
        <v>43557</v>
      </c>
      <c r="B503" s="15">
        <v>6476.0659180000002</v>
      </c>
      <c r="C503" s="17">
        <v>97657900</v>
      </c>
    </row>
    <row r="504" spans="1:3" hidden="1" x14ac:dyDescent="0.25">
      <c r="A504" s="14">
        <v>43559</v>
      </c>
      <c r="B504" s="15">
        <v>6494.6298829999996</v>
      </c>
      <c r="C504" s="17">
        <v>115935300</v>
      </c>
    </row>
    <row r="505" spans="1:3" hidden="1" x14ac:dyDescent="0.25">
      <c r="A505" s="14">
        <v>43560</v>
      </c>
      <c r="B505" s="15">
        <v>6474.0180659999996</v>
      </c>
      <c r="C505" s="17">
        <v>104044400</v>
      </c>
    </row>
    <row r="506" spans="1:3" hidden="1" x14ac:dyDescent="0.25">
      <c r="A506" s="14">
        <v>43563</v>
      </c>
      <c r="B506" s="15">
        <v>6425.7338870000003</v>
      </c>
      <c r="C506" s="17">
        <v>104784600</v>
      </c>
    </row>
    <row r="507" spans="1:3" hidden="1" x14ac:dyDescent="0.25">
      <c r="A507" s="14">
        <v>43564</v>
      </c>
      <c r="B507" s="15">
        <v>6484.3481449999999</v>
      </c>
      <c r="C507" s="17">
        <v>103220100</v>
      </c>
    </row>
    <row r="508" spans="1:3" hidden="1" x14ac:dyDescent="0.25">
      <c r="A508" s="14">
        <v>43565</v>
      </c>
      <c r="B508" s="15">
        <v>6478.326172</v>
      </c>
      <c r="C508" s="17">
        <v>85785100</v>
      </c>
    </row>
    <row r="509" spans="1:3" hidden="1" x14ac:dyDescent="0.25">
      <c r="A509" s="14">
        <v>43566</v>
      </c>
      <c r="B509" s="15">
        <v>6410.1660160000001</v>
      </c>
      <c r="C509" s="17">
        <v>98465700</v>
      </c>
    </row>
    <row r="510" spans="1:3" hidden="1" x14ac:dyDescent="0.25">
      <c r="A510" s="14">
        <v>43567</v>
      </c>
      <c r="B510" s="15">
        <v>6405.8662109999996</v>
      </c>
      <c r="C510" s="17">
        <v>115690900</v>
      </c>
    </row>
    <row r="511" spans="1:3" hidden="1" x14ac:dyDescent="0.25">
      <c r="A511" s="14">
        <v>43570</v>
      </c>
      <c r="B511" s="15">
        <v>6435.1508789999998</v>
      </c>
      <c r="C511" s="17">
        <v>89372600</v>
      </c>
    </row>
    <row r="512" spans="1:3" hidden="1" x14ac:dyDescent="0.25">
      <c r="A512" s="14">
        <v>43571</v>
      </c>
      <c r="B512" s="15">
        <v>6481.5410160000001</v>
      </c>
      <c r="C512" s="17">
        <v>113905400</v>
      </c>
    </row>
    <row r="513" spans="1:3" hidden="1" x14ac:dyDescent="0.25">
      <c r="A513" s="14">
        <v>43573</v>
      </c>
      <c r="B513" s="15">
        <v>6507.2211909999996</v>
      </c>
      <c r="C513" s="17">
        <v>112896400</v>
      </c>
    </row>
    <row r="514" spans="1:3" hidden="1" x14ac:dyDescent="0.25">
      <c r="A514" s="14">
        <v>43577</v>
      </c>
      <c r="B514" s="15">
        <v>6414.7431640000004</v>
      </c>
      <c r="C514" s="17">
        <v>94956300</v>
      </c>
    </row>
    <row r="515" spans="1:3" hidden="1" x14ac:dyDescent="0.25">
      <c r="A515" s="14">
        <v>43578</v>
      </c>
      <c r="B515" s="15">
        <v>6462.8217770000001</v>
      </c>
      <c r="C515" s="17">
        <v>105904400</v>
      </c>
    </row>
    <row r="516" spans="1:3" hidden="1" x14ac:dyDescent="0.25">
      <c r="A516" s="14">
        <v>43579</v>
      </c>
      <c r="B516" s="15">
        <v>6447.8847660000001</v>
      </c>
      <c r="C516" s="17">
        <v>95981100</v>
      </c>
    </row>
    <row r="517" spans="1:3" hidden="1" x14ac:dyDescent="0.25">
      <c r="A517" s="14">
        <v>43580</v>
      </c>
      <c r="B517" s="15">
        <v>6372.7871089999999</v>
      </c>
      <c r="C517" s="17">
        <v>95830800</v>
      </c>
    </row>
    <row r="518" spans="1:3" hidden="1" x14ac:dyDescent="0.25">
      <c r="A518" s="14">
        <v>43581</v>
      </c>
      <c r="B518" s="15">
        <v>6401.080078</v>
      </c>
      <c r="C518" s="17">
        <v>84764000</v>
      </c>
    </row>
    <row r="519" spans="1:3" hidden="1" x14ac:dyDescent="0.25">
      <c r="A519" s="14">
        <v>43584</v>
      </c>
      <c r="B519" s="15">
        <v>6425.8950199999999</v>
      </c>
      <c r="C519" s="17">
        <v>87784100</v>
      </c>
    </row>
    <row r="520" spans="1:3" hidden="1" x14ac:dyDescent="0.25">
      <c r="A520" s="14">
        <v>43585</v>
      </c>
      <c r="B520" s="15">
        <v>6455.3520509999998</v>
      </c>
      <c r="C520" s="17">
        <v>94646800</v>
      </c>
    </row>
    <row r="521" spans="1:3" hidden="1" x14ac:dyDescent="0.25">
      <c r="A521" s="14">
        <v>43587</v>
      </c>
      <c r="B521" s="15">
        <v>6374.421875</v>
      </c>
      <c r="C521" s="17">
        <v>105193000</v>
      </c>
    </row>
    <row r="522" spans="1:3" hidden="1" x14ac:dyDescent="0.25">
      <c r="A522" s="14">
        <v>43588</v>
      </c>
      <c r="B522" s="15">
        <v>6319.4589839999999</v>
      </c>
      <c r="C522" s="17">
        <v>93047100</v>
      </c>
    </row>
    <row r="523" spans="1:3" hidden="1" x14ac:dyDescent="0.25">
      <c r="A523" s="14">
        <v>43591</v>
      </c>
      <c r="B523" s="15">
        <v>6256.3520509999998</v>
      </c>
      <c r="C523" s="17">
        <v>76667800</v>
      </c>
    </row>
    <row r="524" spans="1:3" hidden="1" x14ac:dyDescent="0.25">
      <c r="A524" s="14">
        <v>43592</v>
      </c>
      <c r="B524" s="15">
        <v>6297.3178710000002</v>
      </c>
      <c r="C524" s="17">
        <v>99893700</v>
      </c>
    </row>
    <row r="525" spans="1:3" hidden="1" x14ac:dyDescent="0.25">
      <c r="A525" s="14">
        <v>43593</v>
      </c>
      <c r="B525" s="15">
        <v>6270.2021480000003</v>
      </c>
      <c r="C525" s="17">
        <v>92019200</v>
      </c>
    </row>
    <row r="526" spans="1:3" hidden="1" x14ac:dyDescent="0.25">
      <c r="A526" s="14">
        <v>43594</v>
      </c>
      <c r="B526" s="15">
        <v>6198.8041990000002</v>
      </c>
      <c r="C526" s="17">
        <v>92161300</v>
      </c>
    </row>
    <row r="527" spans="1:3" hidden="1" x14ac:dyDescent="0.25">
      <c r="A527" s="14">
        <v>43595</v>
      </c>
      <c r="B527" s="15">
        <v>6209.1181640000004</v>
      </c>
      <c r="C527" s="17">
        <v>83315100</v>
      </c>
    </row>
    <row r="528" spans="1:3" hidden="1" x14ac:dyDescent="0.25">
      <c r="A528" s="14">
        <v>43598</v>
      </c>
      <c r="B528" s="15">
        <v>6135.3959960000002</v>
      </c>
      <c r="C528" s="17">
        <v>73081800</v>
      </c>
    </row>
    <row r="529" spans="1:3" hidden="1" x14ac:dyDescent="0.25">
      <c r="A529" s="14">
        <v>43599</v>
      </c>
      <c r="B529" s="15">
        <v>6071.2021480000003</v>
      </c>
      <c r="C529" s="17">
        <v>102612300</v>
      </c>
    </row>
    <row r="530" spans="1:3" hidden="1" x14ac:dyDescent="0.25">
      <c r="A530" s="14">
        <v>43600</v>
      </c>
      <c r="B530" s="15">
        <v>5980.8847660000001</v>
      </c>
      <c r="C530" s="17">
        <v>90189500</v>
      </c>
    </row>
    <row r="531" spans="1:3" hidden="1" x14ac:dyDescent="0.25">
      <c r="A531" s="14">
        <v>43601</v>
      </c>
      <c r="B531" s="15">
        <v>5895.7377930000002</v>
      </c>
      <c r="C531" s="17">
        <v>90700800</v>
      </c>
    </row>
    <row r="532" spans="1:3" hidden="1" x14ac:dyDescent="0.25">
      <c r="A532" s="14">
        <v>43602</v>
      </c>
      <c r="B532" s="15">
        <v>5826.8681640000004</v>
      </c>
      <c r="C532" s="17">
        <v>88536300</v>
      </c>
    </row>
    <row r="533" spans="1:3" hidden="1" x14ac:dyDescent="0.25">
      <c r="A533" s="14">
        <v>43605</v>
      </c>
      <c r="B533" s="15">
        <v>5907.1210940000001</v>
      </c>
      <c r="C533" s="17">
        <v>88516800</v>
      </c>
    </row>
    <row r="534" spans="1:3" hidden="1" x14ac:dyDescent="0.25">
      <c r="A534" s="14">
        <v>43606</v>
      </c>
      <c r="B534" s="15">
        <v>5951.3720700000003</v>
      </c>
      <c r="C534" s="17">
        <v>88868800</v>
      </c>
    </row>
    <row r="535" spans="1:3" hidden="1" x14ac:dyDescent="0.25">
      <c r="A535" s="14">
        <v>43607</v>
      </c>
      <c r="B535" s="15">
        <v>5939.6362300000001</v>
      </c>
      <c r="C535" s="17">
        <v>73752300</v>
      </c>
    </row>
    <row r="536" spans="1:3" hidden="1" x14ac:dyDescent="0.25">
      <c r="A536" s="14">
        <v>43608</v>
      </c>
      <c r="B536" s="15">
        <v>6032.6958009999998</v>
      </c>
      <c r="C536" s="17">
        <v>80007700</v>
      </c>
    </row>
    <row r="537" spans="1:3" hidden="1" x14ac:dyDescent="0.25">
      <c r="A537" s="14">
        <v>43609</v>
      </c>
      <c r="B537" s="15">
        <v>6057.3530270000001</v>
      </c>
      <c r="C537" s="17">
        <v>94909100</v>
      </c>
    </row>
    <row r="538" spans="1:3" hidden="1" x14ac:dyDescent="0.25">
      <c r="A538" s="14">
        <v>43612</v>
      </c>
      <c r="B538" s="15">
        <v>6098.9741210000002</v>
      </c>
      <c r="C538" s="17">
        <v>79120000</v>
      </c>
    </row>
    <row r="539" spans="1:3" hidden="1" x14ac:dyDescent="0.25">
      <c r="A539" s="14">
        <v>43613</v>
      </c>
      <c r="B539" s="15">
        <v>6033.1420900000003</v>
      </c>
      <c r="C539" s="17">
        <v>107550600</v>
      </c>
    </row>
    <row r="540" spans="1:3" hidden="1" x14ac:dyDescent="0.25">
      <c r="A540" s="14">
        <v>43614</v>
      </c>
      <c r="B540" s="15">
        <v>6104.1059569999998</v>
      </c>
      <c r="C540" s="17">
        <v>79068400</v>
      </c>
    </row>
    <row r="541" spans="1:3" hidden="1" x14ac:dyDescent="0.25">
      <c r="A541" s="14">
        <v>43616</v>
      </c>
      <c r="B541" s="15">
        <v>6209.1171880000002</v>
      </c>
      <c r="C541" s="17">
        <v>94994300</v>
      </c>
    </row>
    <row r="542" spans="1:3" hidden="1" x14ac:dyDescent="0.25">
      <c r="A542" s="14">
        <v>43626</v>
      </c>
      <c r="B542" s="15">
        <v>6289.6098629999997</v>
      </c>
      <c r="C542" s="17">
        <v>94734500</v>
      </c>
    </row>
    <row r="543" spans="1:3" hidden="1" x14ac:dyDescent="0.25">
      <c r="A543" s="14">
        <v>43627</v>
      </c>
      <c r="B543" s="15">
        <v>6305.9921880000002</v>
      </c>
      <c r="C543" s="17">
        <v>86434200</v>
      </c>
    </row>
    <row r="544" spans="1:3" hidden="1" x14ac:dyDescent="0.25">
      <c r="A544" s="14">
        <v>43628</v>
      </c>
      <c r="B544" s="15">
        <v>6276.1767579999996</v>
      </c>
      <c r="C544" s="17">
        <v>90308800</v>
      </c>
    </row>
    <row r="545" spans="1:3" hidden="1" x14ac:dyDescent="0.25">
      <c r="A545" s="14">
        <v>43629</v>
      </c>
      <c r="B545" s="15">
        <v>6273.0820309999999</v>
      </c>
      <c r="C545" s="17">
        <v>95630400</v>
      </c>
    </row>
    <row r="546" spans="1:3" hidden="1" x14ac:dyDescent="0.25">
      <c r="A546" s="14">
        <v>43630</v>
      </c>
      <c r="B546" s="15">
        <v>6250.2651370000003</v>
      </c>
      <c r="C546" s="17">
        <v>86134100</v>
      </c>
    </row>
    <row r="547" spans="1:3" hidden="1" x14ac:dyDescent="0.25">
      <c r="A547" s="14">
        <v>43633</v>
      </c>
      <c r="B547" s="15">
        <v>6190.5249020000001</v>
      </c>
      <c r="C547" s="17">
        <v>94608600</v>
      </c>
    </row>
    <row r="548" spans="1:3" hidden="1" x14ac:dyDescent="0.25">
      <c r="A548" s="14">
        <v>43634</v>
      </c>
      <c r="B548" s="15">
        <v>6257.330078</v>
      </c>
      <c r="C548" s="17">
        <v>94426600</v>
      </c>
    </row>
    <row r="549" spans="1:3" hidden="1" x14ac:dyDescent="0.25">
      <c r="A549" s="14">
        <v>43635</v>
      </c>
      <c r="B549" s="15">
        <v>6339.2622069999998</v>
      </c>
      <c r="C549" s="17">
        <v>104524400</v>
      </c>
    </row>
    <row r="550" spans="1:3" hidden="1" x14ac:dyDescent="0.25">
      <c r="A550" s="14">
        <v>43636</v>
      </c>
      <c r="B550" s="15">
        <v>6335.6982420000004</v>
      </c>
      <c r="C550" s="17">
        <v>93519900</v>
      </c>
    </row>
    <row r="551" spans="1:3" hidden="1" x14ac:dyDescent="0.25">
      <c r="A551" s="14">
        <v>43637</v>
      </c>
      <c r="B551" s="15">
        <v>6315.4360349999997</v>
      </c>
      <c r="C551" s="17">
        <v>111701800</v>
      </c>
    </row>
    <row r="552" spans="1:3" hidden="1" x14ac:dyDescent="0.25">
      <c r="A552" s="14">
        <v>43640</v>
      </c>
      <c r="B552" s="15">
        <v>6288.4648440000001</v>
      </c>
      <c r="C552" s="17">
        <v>113990600</v>
      </c>
    </row>
    <row r="553" spans="1:3" hidden="1" x14ac:dyDescent="0.25">
      <c r="A553" s="14">
        <v>43641</v>
      </c>
      <c r="B553" s="15">
        <v>6320.4448240000002</v>
      </c>
      <c r="C553" s="17">
        <v>104114600</v>
      </c>
    </row>
    <row r="554" spans="1:3" hidden="1" x14ac:dyDescent="0.25">
      <c r="A554" s="14">
        <v>43642</v>
      </c>
      <c r="B554" s="15">
        <v>6310.4887699999999</v>
      </c>
      <c r="C554" s="17">
        <v>117335500</v>
      </c>
    </row>
    <row r="555" spans="1:3" hidden="1" x14ac:dyDescent="0.25">
      <c r="A555" s="14">
        <v>43643</v>
      </c>
      <c r="B555" s="15">
        <v>6352.7099609999996</v>
      </c>
      <c r="C555" s="17">
        <v>99586800</v>
      </c>
    </row>
    <row r="556" spans="1:3" hidden="1" x14ac:dyDescent="0.25">
      <c r="A556" s="14">
        <v>43644</v>
      </c>
      <c r="B556" s="15">
        <v>6358.6289059999999</v>
      </c>
      <c r="C556" s="17">
        <v>106200900</v>
      </c>
    </row>
    <row r="557" spans="1:3" hidden="1" x14ac:dyDescent="0.25">
      <c r="A557" s="14">
        <v>43647</v>
      </c>
      <c r="B557" s="15">
        <v>6379.6879879999997</v>
      </c>
      <c r="C557" s="17">
        <v>128295500</v>
      </c>
    </row>
    <row r="558" spans="1:3" hidden="1" x14ac:dyDescent="0.25">
      <c r="A558" s="14">
        <v>43648</v>
      </c>
      <c r="B558" s="15">
        <v>6384.8979490000002</v>
      </c>
      <c r="C558" s="17">
        <v>128839600</v>
      </c>
    </row>
    <row r="559" spans="1:3" hidden="1" x14ac:dyDescent="0.25">
      <c r="A559" s="14">
        <v>43649</v>
      </c>
      <c r="B559" s="15">
        <v>6362.6220700000003</v>
      </c>
      <c r="C559" s="17">
        <v>115118100</v>
      </c>
    </row>
    <row r="560" spans="1:3" hidden="1" x14ac:dyDescent="0.25">
      <c r="A560" s="14">
        <v>43650</v>
      </c>
      <c r="B560" s="15">
        <v>6375.966797</v>
      </c>
      <c r="C560" s="17">
        <v>138923400</v>
      </c>
    </row>
    <row r="561" spans="1:3" hidden="1" x14ac:dyDescent="0.25">
      <c r="A561" s="14">
        <v>43651</v>
      </c>
      <c r="B561" s="15">
        <v>6373.4770509999998</v>
      </c>
      <c r="C561" s="17">
        <v>132400300</v>
      </c>
    </row>
    <row r="562" spans="1:3" hidden="1" x14ac:dyDescent="0.25">
      <c r="A562" s="14">
        <v>43654</v>
      </c>
      <c r="B562" s="15">
        <v>6351.8271480000003</v>
      </c>
      <c r="C562" s="17">
        <v>106782100</v>
      </c>
    </row>
    <row r="563" spans="1:3" hidden="1" x14ac:dyDescent="0.25">
      <c r="A563" s="14">
        <v>43655</v>
      </c>
      <c r="B563" s="15">
        <v>6388.3232420000004</v>
      </c>
      <c r="C563" s="17">
        <v>120669200</v>
      </c>
    </row>
    <row r="564" spans="1:3" hidden="1" x14ac:dyDescent="0.25">
      <c r="A564" s="14">
        <v>43656</v>
      </c>
      <c r="B564" s="15">
        <v>6410.6831050000001</v>
      </c>
      <c r="C564" s="17">
        <v>116571800</v>
      </c>
    </row>
    <row r="565" spans="1:3" hidden="1" x14ac:dyDescent="0.25">
      <c r="A565" s="14">
        <v>43657</v>
      </c>
      <c r="B565" s="15">
        <v>6417.0659180000002</v>
      </c>
      <c r="C565" s="17">
        <v>123096800</v>
      </c>
    </row>
    <row r="566" spans="1:3" hidden="1" x14ac:dyDescent="0.25">
      <c r="A566" s="14">
        <v>43658</v>
      </c>
      <c r="B566" s="15">
        <v>6373.3452150000003</v>
      </c>
      <c r="C566" s="17">
        <v>132748400</v>
      </c>
    </row>
    <row r="567" spans="1:3" hidden="1" x14ac:dyDescent="0.25">
      <c r="A567" s="14">
        <v>43661</v>
      </c>
      <c r="B567" s="15">
        <v>6418.2338870000003</v>
      </c>
      <c r="C567" s="17">
        <v>138330000</v>
      </c>
    </row>
    <row r="568" spans="1:3" hidden="1" x14ac:dyDescent="0.25">
      <c r="A568" s="14">
        <v>43662</v>
      </c>
      <c r="B568" s="15">
        <v>6401.8798829999996</v>
      </c>
      <c r="C568" s="17">
        <v>120399800</v>
      </c>
    </row>
    <row r="569" spans="1:3" hidden="1" x14ac:dyDescent="0.25">
      <c r="A569" s="14">
        <v>43663</v>
      </c>
      <c r="B569" s="15">
        <v>6394.6088870000003</v>
      </c>
      <c r="C569" s="17">
        <v>142137300</v>
      </c>
    </row>
    <row r="570" spans="1:3" hidden="1" x14ac:dyDescent="0.25">
      <c r="A570" s="14">
        <v>43664</v>
      </c>
      <c r="B570" s="15">
        <v>6403.2939450000003</v>
      </c>
      <c r="C570" s="17">
        <v>150696400</v>
      </c>
    </row>
    <row r="571" spans="1:3" hidden="1" x14ac:dyDescent="0.25">
      <c r="A571" s="14">
        <v>43665</v>
      </c>
      <c r="B571" s="15">
        <v>6456.5390630000002</v>
      </c>
      <c r="C571" s="17">
        <v>129678900</v>
      </c>
    </row>
    <row r="572" spans="1:3" hidden="1" x14ac:dyDescent="0.25">
      <c r="A572" s="14">
        <v>43668</v>
      </c>
      <c r="B572" s="15">
        <v>6433.546875</v>
      </c>
      <c r="C572" s="17">
        <v>125797900</v>
      </c>
    </row>
    <row r="573" spans="1:3" hidden="1" x14ac:dyDescent="0.25">
      <c r="A573" s="14">
        <v>43669</v>
      </c>
      <c r="B573" s="15">
        <v>6403.8100590000004</v>
      </c>
      <c r="C573" s="17">
        <v>129238000</v>
      </c>
    </row>
    <row r="574" spans="1:3" hidden="1" x14ac:dyDescent="0.25">
      <c r="A574" s="14">
        <v>43670</v>
      </c>
      <c r="B574" s="15">
        <v>6384.9868159999996</v>
      </c>
      <c r="C574" s="17">
        <v>149335200</v>
      </c>
    </row>
    <row r="575" spans="1:3" hidden="1" x14ac:dyDescent="0.25">
      <c r="A575" s="14">
        <v>43671</v>
      </c>
      <c r="B575" s="15">
        <v>6401.3652339999999</v>
      </c>
      <c r="C575" s="17">
        <v>124582800</v>
      </c>
    </row>
    <row r="576" spans="1:3" hidden="1" x14ac:dyDescent="0.25">
      <c r="A576" s="14">
        <v>43672</v>
      </c>
      <c r="B576" s="15">
        <v>6325.2368159999996</v>
      </c>
      <c r="C576" s="17">
        <v>122282900</v>
      </c>
    </row>
    <row r="577" spans="1:3" hidden="1" x14ac:dyDescent="0.25">
      <c r="A577" s="14">
        <v>43675</v>
      </c>
      <c r="B577" s="15">
        <v>6299.0351559999999</v>
      </c>
      <c r="C577" s="17">
        <v>126988300</v>
      </c>
    </row>
    <row r="578" spans="1:3" hidden="1" x14ac:dyDescent="0.25">
      <c r="A578" s="14">
        <v>43676</v>
      </c>
      <c r="B578" s="15">
        <v>6376.9960940000001</v>
      </c>
      <c r="C578" s="17">
        <v>127506100</v>
      </c>
    </row>
    <row r="579" spans="1:3" hidden="1" x14ac:dyDescent="0.25">
      <c r="A579" s="14">
        <v>43677</v>
      </c>
      <c r="B579" s="15">
        <v>6390.5048829999996</v>
      </c>
      <c r="C579" s="17">
        <v>114214500</v>
      </c>
    </row>
    <row r="580" spans="1:3" hidden="1" x14ac:dyDescent="0.25">
      <c r="A580" s="14">
        <v>43678</v>
      </c>
      <c r="B580" s="15">
        <v>6381.5419920000004</v>
      </c>
      <c r="C580" s="17">
        <v>107634100</v>
      </c>
    </row>
    <row r="581" spans="1:3" hidden="1" x14ac:dyDescent="0.25">
      <c r="A581" s="14">
        <v>43679</v>
      </c>
      <c r="B581" s="15">
        <v>6340.1801759999998</v>
      </c>
      <c r="C581" s="17">
        <v>93321300</v>
      </c>
    </row>
    <row r="582" spans="1:3" hidden="1" x14ac:dyDescent="0.25">
      <c r="A582" s="14">
        <v>43682</v>
      </c>
      <c r="B582" s="15">
        <v>6175.703125</v>
      </c>
      <c r="C582" s="17">
        <v>122385300</v>
      </c>
    </row>
    <row r="583" spans="1:3" hidden="1" x14ac:dyDescent="0.25">
      <c r="A583" s="14">
        <v>43683</v>
      </c>
      <c r="B583" s="15">
        <v>6119.4711909999996</v>
      </c>
      <c r="C583" s="17">
        <v>113648900</v>
      </c>
    </row>
    <row r="584" spans="1:3" hidden="1" x14ac:dyDescent="0.25">
      <c r="A584" s="14">
        <v>43684</v>
      </c>
      <c r="B584" s="15">
        <v>6204.1948240000002</v>
      </c>
      <c r="C584" s="17">
        <v>115751900</v>
      </c>
    </row>
    <row r="585" spans="1:3" hidden="1" x14ac:dyDescent="0.25">
      <c r="A585" s="14">
        <v>43685</v>
      </c>
      <c r="B585" s="15">
        <v>6274.6708980000003</v>
      </c>
      <c r="C585" s="17">
        <v>108941500</v>
      </c>
    </row>
    <row r="586" spans="1:3" hidden="1" x14ac:dyDescent="0.25">
      <c r="A586" s="14">
        <v>43686</v>
      </c>
      <c r="B586" s="15">
        <v>6282.1318359999996</v>
      </c>
      <c r="C586" s="17">
        <v>102271800</v>
      </c>
    </row>
    <row r="587" spans="1:3" hidden="1" x14ac:dyDescent="0.25">
      <c r="A587" s="14">
        <v>43689</v>
      </c>
      <c r="B587" s="15">
        <v>6250.5952150000003</v>
      </c>
      <c r="C587" s="17">
        <v>98246100</v>
      </c>
    </row>
    <row r="588" spans="1:3" hidden="1" x14ac:dyDescent="0.25">
      <c r="A588" s="14">
        <v>43690</v>
      </c>
      <c r="B588" s="15">
        <v>6210.9619140000004</v>
      </c>
      <c r="C588" s="17">
        <v>106057400</v>
      </c>
    </row>
    <row r="589" spans="1:3" hidden="1" x14ac:dyDescent="0.25">
      <c r="A589" s="14">
        <v>43691</v>
      </c>
      <c r="B589" s="15">
        <v>6267.3349609999996</v>
      </c>
      <c r="C589" s="17">
        <v>116897700</v>
      </c>
    </row>
    <row r="590" spans="1:3" hidden="1" x14ac:dyDescent="0.25">
      <c r="A590" s="14">
        <v>43692</v>
      </c>
      <c r="B590" s="15">
        <v>6257.5859380000002</v>
      </c>
      <c r="C590" s="17">
        <v>118749900</v>
      </c>
    </row>
    <row r="591" spans="1:3" hidden="1" x14ac:dyDescent="0.25">
      <c r="A591" s="14">
        <v>43693</v>
      </c>
      <c r="B591" s="15">
        <v>6286.6572269999997</v>
      </c>
      <c r="C591" s="17">
        <v>122425200</v>
      </c>
    </row>
    <row r="592" spans="1:3" hidden="1" x14ac:dyDescent="0.25">
      <c r="A592" s="14">
        <v>43696</v>
      </c>
      <c r="B592" s="15">
        <v>6296.7148440000001</v>
      </c>
      <c r="C592" s="17">
        <v>107478400</v>
      </c>
    </row>
    <row r="593" spans="1:3" hidden="1" x14ac:dyDescent="0.25">
      <c r="A593" s="14">
        <v>43697</v>
      </c>
      <c r="B593" s="15">
        <v>6295.7377930000002</v>
      </c>
      <c r="C593" s="17">
        <v>115615800</v>
      </c>
    </row>
    <row r="594" spans="1:3" hidden="1" x14ac:dyDescent="0.25">
      <c r="A594" s="14">
        <v>43698</v>
      </c>
      <c r="B594" s="15">
        <v>6252.966797</v>
      </c>
      <c r="C594" s="17">
        <v>97455300</v>
      </c>
    </row>
    <row r="595" spans="1:3" hidden="1" x14ac:dyDescent="0.25">
      <c r="A595" s="14">
        <v>43699</v>
      </c>
      <c r="B595" s="15">
        <v>6239.2451170000004</v>
      </c>
      <c r="C595" s="17">
        <v>102340600</v>
      </c>
    </row>
    <row r="596" spans="1:3" hidden="1" x14ac:dyDescent="0.25">
      <c r="A596" s="14">
        <v>43700</v>
      </c>
      <c r="B596" s="15">
        <v>6255.5971680000002</v>
      </c>
      <c r="C596" s="17">
        <v>104137900</v>
      </c>
    </row>
    <row r="597" spans="1:3" hidden="1" x14ac:dyDescent="0.25">
      <c r="A597" s="14">
        <v>43703</v>
      </c>
      <c r="B597" s="15">
        <v>6214.5097660000001</v>
      </c>
      <c r="C597" s="17">
        <v>120581400</v>
      </c>
    </row>
    <row r="598" spans="1:3" hidden="1" x14ac:dyDescent="0.25">
      <c r="A598" s="14">
        <v>43704</v>
      </c>
      <c r="B598" s="15">
        <v>6278.1708980000003</v>
      </c>
      <c r="C598" s="17">
        <v>117748900</v>
      </c>
    </row>
    <row r="599" spans="1:3" hidden="1" x14ac:dyDescent="0.25">
      <c r="A599" s="14">
        <v>43705</v>
      </c>
      <c r="B599" s="15">
        <v>6281.6459960000002</v>
      </c>
      <c r="C599" s="17">
        <v>107048900</v>
      </c>
    </row>
    <row r="600" spans="1:3" hidden="1" x14ac:dyDescent="0.25">
      <c r="A600" s="14">
        <v>43706</v>
      </c>
      <c r="B600" s="15">
        <v>6289.1191410000001</v>
      </c>
      <c r="C600" s="17">
        <v>111978400</v>
      </c>
    </row>
    <row r="601" spans="1:3" hidden="1" x14ac:dyDescent="0.25">
      <c r="A601" s="14">
        <v>43707</v>
      </c>
      <c r="B601" s="15">
        <v>6328.4702150000003</v>
      </c>
      <c r="C601" s="17">
        <v>132856400</v>
      </c>
    </row>
    <row r="602" spans="1:3" hidden="1" x14ac:dyDescent="0.25">
      <c r="A602" s="14">
        <v>43710</v>
      </c>
      <c r="B602" s="15">
        <v>6290.5458980000003</v>
      </c>
      <c r="C602" s="17">
        <v>126521700</v>
      </c>
    </row>
    <row r="603" spans="1:3" hidden="1" x14ac:dyDescent="0.25">
      <c r="A603" s="14">
        <v>43711</v>
      </c>
      <c r="B603" s="15">
        <v>6261.5898440000001</v>
      </c>
      <c r="C603" s="17">
        <v>122848800</v>
      </c>
    </row>
    <row r="604" spans="1:3" hidden="1" x14ac:dyDescent="0.25">
      <c r="A604" s="14">
        <v>43712</v>
      </c>
      <c r="B604" s="15">
        <v>6269.6640630000002</v>
      </c>
      <c r="C604" s="17">
        <v>111903900</v>
      </c>
    </row>
    <row r="605" spans="1:3" hidden="1" x14ac:dyDescent="0.25">
      <c r="A605" s="14">
        <v>43713</v>
      </c>
      <c r="B605" s="15">
        <v>6306.8032229999999</v>
      </c>
      <c r="C605" s="17">
        <v>110321300</v>
      </c>
    </row>
    <row r="606" spans="1:3" hidden="1" x14ac:dyDescent="0.25">
      <c r="A606" s="14">
        <v>43714</v>
      </c>
      <c r="B606" s="15">
        <v>6308.9501950000003</v>
      </c>
      <c r="C606" s="17">
        <v>114218400</v>
      </c>
    </row>
    <row r="607" spans="1:3" hidden="1" x14ac:dyDescent="0.25">
      <c r="A607" s="14">
        <v>43717</v>
      </c>
      <c r="B607" s="15">
        <v>6326.2128910000001</v>
      </c>
      <c r="C607" s="17">
        <v>109132800</v>
      </c>
    </row>
    <row r="608" spans="1:3" hidden="1" x14ac:dyDescent="0.25">
      <c r="A608" s="14">
        <v>43718</v>
      </c>
      <c r="B608" s="15">
        <v>6336.6728519999997</v>
      </c>
      <c r="C608" s="17">
        <v>113186400</v>
      </c>
    </row>
    <row r="609" spans="1:3" hidden="1" x14ac:dyDescent="0.25">
      <c r="A609" s="14">
        <v>43719</v>
      </c>
      <c r="B609" s="15">
        <v>6381.9541019999997</v>
      </c>
      <c r="C609" s="17">
        <v>136654000</v>
      </c>
    </row>
    <row r="610" spans="1:3" hidden="1" x14ac:dyDescent="0.25">
      <c r="A610" s="14">
        <v>43720</v>
      </c>
      <c r="B610" s="15">
        <v>6342.173828</v>
      </c>
      <c r="C610" s="17">
        <v>111986600</v>
      </c>
    </row>
    <row r="611" spans="1:3" hidden="1" x14ac:dyDescent="0.25">
      <c r="A611" s="14">
        <v>43721</v>
      </c>
      <c r="B611" s="15">
        <v>6334.8427730000003</v>
      </c>
      <c r="C611" s="17">
        <v>106712000</v>
      </c>
    </row>
    <row r="612" spans="1:3" hidden="1" x14ac:dyDescent="0.25">
      <c r="A612" s="14">
        <v>43724</v>
      </c>
      <c r="B612" s="15">
        <v>6219.4350590000004</v>
      </c>
      <c r="C612" s="17">
        <v>102809600</v>
      </c>
    </row>
    <row r="613" spans="1:3" hidden="1" x14ac:dyDescent="0.25">
      <c r="A613" s="14">
        <v>43725</v>
      </c>
      <c r="B613" s="15">
        <v>6236.6899409999996</v>
      </c>
      <c r="C613" s="17">
        <v>112446500</v>
      </c>
    </row>
    <row r="614" spans="1:3" hidden="1" x14ac:dyDescent="0.25">
      <c r="A614" s="14">
        <v>43726</v>
      </c>
      <c r="B614" s="15">
        <v>6276.6328130000002</v>
      </c>
      <c r="C614" s="17">
        <v>108718500</v>
      </c>
    </row>
    <row r="615" spans="1:3" hidden="1" x14ac:dyDescent="0.25">
      <c r="A615" s="14">
        <v>43727</v>
      </c>
      <c r="B615" s="15">
        <v>6244.4702150000003</v>
      </c>
      <c r="C615" s="17">
        <v>106914500</v>
      </c>
    </row>
    <row r="616" spans="1:3" hidden="1" x14ac:dyDescent="0.25">
      <c r="A616" s="14">
        <v>43728</v>
      </c>
      <c r="B616" s="15">
        <v>6231.4731449999999</v>
      </c>
      <c r="C616" s="17">
        <v>134219300</v>
      </c>
    </row>
    <row r="617" spans="1:3" hidden="1" x14ac:dyDescent="0.25">
      <c r="A617" s="14">
        <v>43731</v>
      </c>
      <c r="B617" s="15">
        <v>6206.1992190000001</v>
      </c>
      <c r="C617" s="17">
        <v>118747800</v>
      </c>
    </row>
    <row r="618" spans="1:3" hidden="1" x14ac:dyDescent="0.25">
      <c r="A618" s="14">
        <v>43732</v>
      </c>
      <c r="B618" s="15">
        <v>6137.6079099999997</v>
      </c>
      <c r="C618" s="17">
        <v>90097100</v>
      </c>
    </row>
    <row r="619" spans="1:3" hidden="1" x14ac:dyDescent="0.25">
      <c r="A619" s="14">
        <v>43733</v>
      </c>
      <c r="B619" s="15">
        <v>6146.4038090000004</v>
      </c>
      <c r="C619" s="17">
        <v>91732400</v>
      </c>
    </row>
    <row r="620" spans="1:3" hidden="1" x14ac:dyDescent="0.25">
      <c r="A620" s="14">
        <v>43734</v>
      </c>
      <c r="B620" s="15">
        <v>6230.3339839999999</v>
      </c>
      <c r="C620" s="17">
        <v>105163800</v>
      </c>
    </row>
    <row r="621" spans="1:3" hidden="1" x14ac:dyDescent="0.25">
      <c r="A621" s="14">
        <v>43735</v>
      </c>
      <c r="B621" s="15">
        <v>6196.8891599999997</v>
      </c>
      <c r="C621" s="17">
        <v>112420600</v>
      </c>
    </row>
    <row r="622" spans="1:3" hidden="1" x14ac:dyDescent="0.25">
      <c r="A622" s="14">
        <v>43738</v>
      </c>
      <c r="B622" s="15">
        <v>6169.1020509999998</v>
      </c>
      <c r="C622" s="17">
        <v>93299700</v>
      </c>
    </row>
    <row r="623" spans="1:3" hidden="1" x14ac:dyDescent="0.25">
      <c r="A623" s="14">
        <v>43739</v>
      </c>
      <c r="B623" s="15">
        <v>6138.25</v>
      </c>
      <c r="C623" s="17">
        <v>99171900</v>
      </c>
    </row>
    <row r="624" spans="1:3" hidden="1" x14ac:dyDescent="0.25">
      <c r="A624" s="14">
        <v>43740</v>
      </c>
      <c r="B624" s="15">
        <v>6055.4248049999997</v>
      </c>
      <c r="C624" s="17">
        <v>116223100</v>
      </c>
    </row>
    <row r="625" spans="1:3" hidden="1" x14ac:dyDescent="0.25">
      <c r="A625" s="14">
        <v>43741</v>
      </c>
      <c r="B625" s="15">
        <v>6038.5288090000004</v>
      </c>
      <c r="C625" s="17">
        <v>121133700</v>
      </c>
    </row>
    <row r="626" spans="1:3" hidden="1" x14ac:dyDescent="0.25">
      <c r="A626" s="14">
        <v>43742</v>
      </c>
      <c r="B626" s="15">
        <v>6061.251953</v>
      </c>
      <c r="C626" s="17">
        <v>111920200</v>
      </c>
    </row>
    <row r="627" spans="1:3" hidden="1" x14ac:dyDescent="0.25">
      <c r="A627" s="14">
        <v>43745</v>
      </c>
      <c r="B627" s="15">
        <v>6000.5820309999999</v>
      </c>
      <c r="C627" s="17">
        <v>127549800</v>
      </c>
    </row>
    <row r="628" spans="1:3" hidden="1" x14ac:dyDescent="0.25">
      <c r="A628" s="14">
        <v>43746</v>
      </c>
      <c r="B628" s="15">
        <v>6039.6010740000002</v>
      </c>
      <c r="C628" s="17">
        <v>124640500</v>
      </c>
    </row>
    <row r="629" spans="1:3" hidden="1" x14ac:dyDescent="0.25">
      <c r="A629" s="14">
        <v>43747</v>
      </c>
      <c r="B629" s="15">
        <v>6029.1601559999999</v>
      </c>
      <c r="C629" s="17">
        <v>111759600</v>
      </c>
    </row>
    <row r="630" spans="1:3" hidden="1" x14ac:dyDescent="0.25">
      <c r="A630" s="14">
        <v>43748</v>
      </c>
      <c r="B630" s="15">
        <v>6023.6411129999997</v>
      </c>
      <c r="C630" s="17">
        <v>89240100</v>
      </c>
    </row>
    <row r="631" spans="1:3" hidden="1" x14ac:dyDescent="0.25">
      <c r="A631" s="14">
        <v>43749</v>
      </c>
      <c r="B631" s="15">
        <v>6105.7998049999997</v>
      </c>
      <c r="C631" s="17">
        <v>105411100</v>
      </c>
    </row>
    <row r="632" spans="1:3" hidden="1" x14ac:dyDescent="0.25">
      <c r="A632" s="14">
        <v>43752</v>
      </c>
      <c r="B632" s="15">
        <v>6126.876953</v>
      </c>
      <c r="C632" s="17">
        <v>118521000</v>
      </c>
    </row>
    <row r="633" spans="1:3" hidden="1" x14ac:dyDescent="0.25">
      <c r="A633" s="14">
        <v>43753</v>
      </c>
      <c r="B633" s="15">
        <v>6158.1660160000001</v>
      </c>
      <c r="C633" s="17">
        <v>118739300</v>
      </c>
    </row>
    <row r="634" spans="1:3" hidden="1" x14ac:dyDescent="0.25">
      <c r="A634" s="14">
        <v>43754</v>
      </c>
      <c r="B634" s="15">
        <v>6169.591797</v>
      </c>
      <c r="C634" s="17">
        <v>114463100</v>
      </c>
    </row>
    <row r="635" spans="1:3" hidden="1" x14ac:dyDescent="0.25">
      <c r="A635" s="14">
        <v>43755</v>
      </c>
      <c r="B635" s="15">
        <v>6181.0141599999997</v>
      </c>
      <c r="C635" s="17">
        <v>119164000</v>
      </c>
    </row>
    <row r="636" spans="1:3" hidden="1" x14ac:dyDescent="0.25">
      <c r="A636" s="14">
        <v>43756</v>
      </c>
      <c r="B636" s="15">
        <v>6191.9467770000001</v>
      </c>
      <c r="C636" s="17">
        <v>125611600</v>
      </c>
    </row>
    <row r="637" spans="1:3" hidden="1" x14ac:dyDescent="0.25">
      <c r="A637" s="14">
        <v>43759</v>
      </c>
      <c r="B637" s="15">
        <v>6198.9868159999996</v>
      </c>
      <c r="C637" s="17">
        <v>146413800</v>
      </c>
    </row>
    <row r="638" spans="1:3" hidden="1" x14ac:dyDescent="0.25">
      <c r="A638" s="14">
        <v>43760</v>
      </c>
      <c r="B638" s="15">
        <v>6225.4970700000003</v>
      </c>
      <c r="C638" s="17">
        <v>114083500</v>
      </c>
    </row>
    <row r="639" spans="1:3" hidden="1" x14ac:dyDescent="0.25">
      <c r="A639" s="14">
        <v>43761</v>
      </c>
      <c r="B639" s="15">
        <v>6257.8061520000001</v>
      </c>
      <c r="C639" s="17">
        <v>135886700</v>
      </c>
    </row>
    <row r="640" spans="1:3" hidden="1" x14ac:dyDescent="0.25">
      <c r="A640" s="14">
        <v>43762</v>
      </c>
      <c r="B640" s="15">
        <v>6339.6469729999999</v>
      </c>
      <c r="C640" s="17">
        <v>130619300</v>
      </c>
    </row>
    <row r="641" spans="1:3" hidden="1" x14ac:dyDescent="0.25">
      <c r="A641" s="14">
        <v>43763</v>
      </c>
      <c r="B641" s="15">
        <v>6252.3452150000003</v>
      </c>
      <c r="C641" s="17">
        <v>151346100</v>
      </c>
    </row>
    <row r="642" spans="1:3" hidden="1" x14ac:dyDescent="0.25">
      <c r="A642" s="14">
        <v>43766</v>
      </c>
      <c r="B642" s="15">
        <v>6265.3837890000004</v>
      </c>
      <c r="C642" s="17">
        <v>145042900</v>
      </c>
    </row>
    <row r="643" spans="1:3" hidden="1" x14ac:dyDescent="0.25">
      <c r="A643" s="14">
        <v>43767</v>
      </c>
      <c r="B643" s="15">
        <v>6281.1381840000004</v>
      </c>
      <c r="C643" s="17">
        <v>148492100</v>
      </c>
    </row>
    <row r="644" spans="1:3" hidden="1" x14ac:dyDescent="0.25">
      <c r="A644" s="14">
        <v>43768</v>
      </c>
      <c r="B644" s="15">
        <v>6295.7470700000003</v>
      </c>
      <c r="C644" s="17">
        <v>139603200</v>
      </c>
    </row>
    <row r="645" spans="1:3" hidden="1" x14ac:dyDescent="0.25">
      <c r="A645" s="14">
        <v>43769</v>
      </c>
      <c r="B645" s="15">
        <v>6228.3168949999999</v>
      </c>
      <c r="C645" s="17">
        <v>163955700</v>
      </c>
    </row>
    <row r="646" spans="1:3" hidden="1" x14ac:dyDescent="0.25">
      <c r="A646" s="14">
        <v>43770</v>
      </c>
      <c r="B646" s="15">
        <v>6207.1909180000002</v>
      </c>
      <c r="C646" s="17">
        <v>142104600</v>
      </c>
    </row>
    <row r="647" spans="1:3" hidden="1" x14ac:dyDescent="0.25">
      <c r="A647" s="14">
        <v>43773</v>
      </c>
      <c r="B647" s="15">
        <v>6180.3442379999997</v>
      </c>
      <c r="C647" s="17">
        <v>103975100</v>
      </c>
    </row>
    <row r="648" spans="1:3" hidden="1" x14ac:dyDescent="0.25">
      <c r="A648" s="14">
        <v>43774</v>
      </c>
      <c r="B648" s="15">
        <v>6264.1518550000001</v>
      </c>
      <c r="C648" s="17">
        <v>95988100</v>
      </c>
    </row>
    <row r="649" spans="1:3" hidden="1" x14ac:dyDescent="0.25">
      <c r="A649" s="14">
        <v>43775</v>
      </c>
      <c r="B649" s="15">
        <v>6217.544922</v>
      </c>
      <c r="C649" s="17">
        <v>70278100</v>
      </c>
    </row>
    <row r="650" spans="1:3" hidden="1" x14ac:dyDescent="0.25">
      <c r="A650" s="14">
        <v>43776</v>
      </c>
      <c r="B650" s="15">
        <v>6165.6240230000003</v>
      </c>
      <c r="C650" s="17">
        <v>67284200</v>
      </c>
    </row>
    <row r="651" spans="1:3" hidden="1" x14ac:dyDescent="0.25">
      <c r="A651" s="14">
        <v>43777</v>
      </c>
      <c r="B651" s="15">
        <v>6177.9858400000003</v>
      </c>
      <c r="C651" s="17">
        <v>60698400</v>
      </c>
    </row>
    <row r="652" spans="1:3" hidden="1" x14ac:dyDescent="0.25">
      <c r="A652" s="14">
        <v>43780</v>
      </c>
      <c r="B652" s="15">
        <v>6148.7402339999999</v>
      </c>
      <c r="C652" s="17">
        <v>47286600</v>
      </c>
    </row>
    <row r="653" spans="1:3" hidden="1" x14ac:dyDescent="0.25">
      <c r="A653" s="14">
        <v>43781</v>
      </c>
      <c r="B653" s="15">
        <v>6180.9921880000002</v>
      </c>
      <c r="C653" s="17">
        <v>57719100</v>
      </c>
    </row>
    <row r="654" spans="1:3" hidden="1" x14ac:dyDescent="0.25">
      <c r="A654" s="14">
        <v>43782</v>
      </c>
      <c r="B654" s="15">
        <v>6142.5009769999997</v>
      </c>
      <c r="C654" s="17">
        <v>51900400</v>
      </c>
    </row>
    <row r="655" spans="1:3" hidden="1" x14ac:dyDescent="0.25">
      <c r="A655" s="14">
        <v>43783</v>
      </c>
      <c r="B655" s="15">
        <v>6098.9501950000003</v>
      </c>
      <c r="C655" s="17">
        <v>72169800</v>
      </c>
    </row>
    <row r="656" spans="1:3" hidden="1" x14ac:dyDescent="0.25">
      <c r="A656" s="14">
        <v>43784</v>
      </c>
      <c r="B656" s="15">
        <v>6128.3452150000003</v>
      </c>
      <c r="C656" s="17">
        <v>46157800</v>
      </c>
    </row>
    <row r="657" spans="1:3" hidden="1" x14ac:dyDescent="0.25">
      <c r="A657" s="14">
        <v>43787</v>
      </c>
      <c r="B657" s="15">
        <v>6122.625</v>
      </c>
      <c r="C657" s="17">
        <v>47079600</v>
      </c>
    </row>
    <row r="658" spans="1:3" hidden="1" x14ac:dyDescent="0.25">
      <c r="A658" s="14">
        <v>43788</v>
      </c>
      <c r="B658" s="15">
        <v>6152.0898440000001</v>
      </c>
      <c r="C658" s="17">
        <v>51414200</v>
      </c>
    </row>
    <row r="659" spans="1:3" hidden="1" x14ac:dyDescent="0.25">
      <c r="A659" s="14">
        <v>43789</v>
      </c>
      <c r="B659" s="15">
        <v>6155.1088870000003</v>
      </c>
      <c r="C659" s="17">
        <v>51663000</v>
      </c>
    </row>
    <row r="660" spans="1:3" hidden="1" x14ac:dyDescent="0.25">
      <c r="A660" s="14">
        <v>43790</v>
      </c>
      <c r="B660" s="15">
        <v>6117.3637699999999</v>
      </c>
      <c r="C660" s="17">
        <v>50800300</v>
      </c>
    </row>
    <row r="661" spans="1:3" hidden="1" x14ac:dyDescent="0.25">
      <c r="A661" s="14">
        <v>43791</v>
      </c>
      <c r="B661" s="15">
        <v>6100.2421880000002</v>
      </c>
      <c r="C661" s="17">
        <v>51362000</v>
      </c>
    </row>
    <row r="662" spans="1:3" hidden="1" x14ac:dyDescent="0.25">
      <c r="A662" s="14">
        <v>43794</v>
      </c>
      <c r="B662" s="15">
        <v>6070.7622069999998</v>
      </c>
      <c r="C662" s="17">
        <v>48496000</v>
      </c>
    </row>
    <row r="663" spans="1:3" hidden="1" x14ac:dyDescent="0.25">
      <c r="A663" s="14">
        <v>43795</v>
      </c>
      <c r="B663" s="15">
        <v>6026.1879879999997</v>
      </c>
      <c r="C663" s="17">
        <v>81161800</v>
      </c>
    </row>
    <row r="664" spans="1:3" hidden="1" x14ac:dyDescent="0.25">
      <c r="A664" s="14">
        <v>43796</v>
      </c>
      <c r="B664" s="15">
        <v>6023.0390630000002</v>
      </c>
      <c r="C664" s="17">
        <v>57364300</v>
      </c>
    </row>
    <row r="665" spans="1:3" hidden="1" x14ac:dyDescent="0.25">
      <c r="A665" s="14">
        <v>43797</v>
      </c>
      <c r="B665" s="15">
        <v>5953.0600590000004</v>
      </c>
      <c r="C665" s="17">
        <v>51713900</v>
      </c>
    </row>
    <row r="666" spans="1:3" hidden="1" x14ac:dyDescent="0.25">
      <c r="A666" s="14">
        <v>43798</v>
      </c>
      <c r="B666" s="15">
        <v>6011.830078</v>
      </c>
      <c r="C666" s="17">
        <v>51024700</v>
      </c>
    </row>
    <row r="667" spans="1:3" hidden="1" x14ac:dyDescent="0.25">
      <c r="A667" s="14">
        <v>43801</v>
      </c>
      <c r="B667" s="15">
        <v>6130.0551759999998</v>
      </c>
      <c r="C667" s="17">
        <v>52565500</v>
      </c>
    </row>
    <row r="668" spans="1:3" hidden="1" x14ac:dyDescent="0.25">
      <c r="A668" s="14">
        <v>43802</v>
      </c>
      <c r="B668" s="15">
        <v>6133.8959960000002</v>
      </c>
      <c r="C668" s="17">
        <v>52634500</v>
      </c>
    </row>
    <row r="669" spans="1:3" hidden="1" x14ac:dyDescent="0.25">
      <c r="A669" s="14">
        <v>43803</v>
      </c>
      <c r="B669" s="15">
        <v>6112.8789059999999</v>
      </c>
      <c r="C669" s="17">
        <v>50339400</v>
      </c>
    </row>
    <row r="670" spans="1:3" hidden="1" x14ac:dyDescent="0.25">
      <c r="A670" s="14">
        <v>43804</v>
      </c>
      <c r="B670" s="15">
        <v>6152.1171880000002</v>
      </c>
      <c r="C670" s="17">
        <v>52261600</v>
      </c>
    </row>
    <row r="671" spans="1:3" hidden="1" x14ac:dyDescent="0.25">
      <c r="A671" s="14">
        <v>43805</v>
      </c>
      <c r="B671" s="15">
        <v>6186.8681640000004</v>
      </c>
      <c r="C671" s="17">
        <v>49098600</v>
      </c>
    </row>
    <row r="672" spans="1:3" hidden="1" x14ac:dyDescent="0.25">
      <c r="A672" s="14">
        <v>43808</v>
      </c>
      <c r="B672" s="15">
        <v>6193.7910160000001</v>
      </c>
      <c r="C672" s="17">
        <v>54834500</v>
      </c>
    </row>
    <row r="673" spans="1:3" hidden="1" x14ac:dyDescent="0.25">
      <c r="A673" s="14">
        <v>43809</v>
      </c>
      <c r="B673" s="15">
        <v>6183.5048829999996</v>
      </c>
      <c r="C673" s="17">
        <v>51058500</v>
      </c>
    </row>
    <row r="674" spans="1:3" hidden="1" x14ac:dyDescent="0.25">
      <c r="A674" s="14">
        <v>43810</v>
      </c>
      <c r="B674" s="15">
        <v>6180.0991210000002</v>
      </c>
      <c r="C674" s="17">
        <v>49556800</v>
      </c>
    </row>
    <row r="675" spans="1:3" hidden="1" x14ac:dyDescent="0.25">
      <c r="A675" s="14">
        <v>43811</v>
      </c>
      <c r="B675" s="15">
        <v>6139.3969729999999</v>
      </c>
      <c r="C675" s="17">
        <v>51845400</v>
      </c>
    </row>
    <row r="676" spans="1:3" hidden="1" x14ac:dyDescent="0.25">
      <c r="A676" s="14">
        <v>43812</v>
      </c>
      <c r="B676" s="15">
        <v>6197.3178710000002</v>
      </c>
      <c r="C676" s="17">
        <v>48546800</v>
      </c>
    </row>
    <row r="677" spans="1:3" hidden="1" x14ac:dyDescent="0.25">
      <c r="A677" s="14">
        <v>43815</v>
      </c>
      <c r="B677" s="15">
        <v>6211.591797</v>
      </c>
      <c r="C677" s="17">
        <v>55299700</v>
      </c>
    </row>
    <row r="678" spans="1:3" hidden="1" x14ac:dyDescent="0.25">
      <c r="A678" s="14">
        <v>43816</v>
      </c>
      <c r="B678" s="15">
        <v>6244.3520509999998</v>
      </c>
      <c r="C678" s="17">
        <v>53264500</v>
      </c>
    </row>
    <row r="679" spans="1:3" hidden="1" x14ac:dyDescent="0.25">
      <c r="A679" s="14">
        <v>43817</v>
      </c>
      <c r="B679" s="15">
        <v>6287.25</v>
      </c>
      <c r="C679" s="17">
        <v>0</v>
      </c>
    </row>
    <row r="680" spans="1:3" hidden="1" x14ac:dyDescent="0.25">
      <c r="A680" s="14">
        <v>43818</v>
      </c>
      <c r="B680" s="15">
        <v>6249.9301759999998</v>
      </c>
      <c r="C680" s="17">
        <v>47624800</v>
      </c>
    </row>
    <row r="681" spans="1:3" hidden="1" x14ac:dyDescent="0.25">
      <c r="A681" s="14">
        <v>43819</v>
      </c>
      <c r="B681" s="15">
        <v>6284.3720700000003</v>
      </c>
      <c r="C681" s="17">
        <v>52766200</v>
      </c>
    </row>
    <row r="682" spans="1:3" hidden="1" x14ac:dyDescent="0.25">
      <c r="A682" s="14">
        <v>43822</v>
      </c>
      <c r="B682" s="15">
        <v>6305.9101559999999</v>
      </c>
      <c r="C682" s="17">
        <v>39077900</v>
      </c>
    </row>
    <row r="683" spans="1:3" hidden="1" x14ac:dyDescent="0.25">
      <c r="A683" s="14">
        <v>43825</v>
      </c>
      <c r="B683" s="15">
        <v>6319.4428710000002</v>
      </c>
      <c r="C683" s="17">
        <v>33608900</v>
      </c>
    </row>
    <row r="684" spans="1:3" hidden="1" x14ac:dyDescent="0.25">
      <c r="A684" s="14">
        <v>43826</v>
      </c>
      <c r="B684" s="15">
        <v>6329.3139650000003</v>
      </c>
      <c r="C684" s="17">
        <v>42100200</v>
      </c>
    </row>
    <row r="685" spans="1:3" hidden="1" x14ac:dyDescent="0.25">
      <c r="A685" s="14">
        <v>43829</v>
      </c>
      <c r="B685" s="15">
        <v>6299.5390630000002</v>
      </c>
      <c r="C685" s="17">
        <v>47557400</v>
      </c>
    </row>
  </sheetData>
  <autoFilter ref="A1:A685" xr:uid="{00000000-0009-0000-0000-000002000000}">
    <filterColumn colId="0">
      <filters>
        <dateGroupItem year="2018" month="8" dateTimeGrouping="month"/>
      </filters>
    </filterColumn>
  </autoFilter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17"/>
  <sheetViews>
    <sheetView workbookViewId="0">
      <selection activeCell="H10" sqref="H10"/>
    </sheetView>
  </sheetViews>
  <sheetFormatPr defaultRowHeight="15" x14ac:dyDescent="0.25"/>
  <cols>
    <col min="2" max="2" width="10.7109375" style="14" bestFit="1" customWidth="1"/>
    <col min="5" max="5" width="13.28515625" style="22" bestFit="1" customWidth="1"/>
    <col min="6" max="6" width="18" bestFit="1" customWidth="1"/>
  </cols>
  <sheetData>
    <row r="1" spans="1:6" x14ac:dyDescent="0.25">
      <c r="A1" t="s">
        <v>30</v>
      </c>
    </row>
    <row r="3" spans="1:6" s="2" customFormat="1" x14ac:dyDescent="0.25">
      <c r="A3" s="2" t="s">
        <v>70</v>
      </c>
      <c r="B3" s="28" t="str">
        <f>[16]ULTJ.JK!A1</f>
        <v>Date</v>
      </c>
      <c r="C3" s="2" t="str">
        <f>[16]ULTJ.JK!E1</f>
        <v>Close</v>
      </c>
      <c r="D3" s="2" t="s">
        <v>86</v>
      </c>
      <c r="E3" s="23" t="str">
        <f>[16]ULTJ.JK!G1</f>
        <v>Volume</v>
      </c>
      <c r="F3" s="2" t="s">
        <v>66</v>
      </c>
    </row>
    <row r="4" spans="1:6" x14ac:dyDescent="0.25">
      <c r="A4" t="s">
        <v>73</v>
      </c>
      <c r="B4" s="14">
        <f>[16]ULTJ.JK!A4</f>
        <v>42949</v>
      </c>
      <c r="C4">
        <f>[16]ULTJ.JK!E4</f>
        <v>1262.5</v>
      </c>
      <c r="D4" s="15">
        <v>5824.2490230000003</v>
      </c>
      <c r="E4" s="22">
        <f>[16]ULTJ.JK!G4</f>
        <v>62400</v>
      </c>
      <c r="F4" s="22">
        <v>2888382000</v>
      </c>
    </row>
    <row r="5" spans="1:6" x14ac:dyDescent="0.25">
      <c r="A5" t="s">
        <v>74</v>
      </c>
      <c r="B5" s="14">
        <f>[16]ULTJ.JK!A5</f>
        <v>42950</v>
      </c>
      <c r="C5">
        <f>[16]ULTJ.JK!E5</f>
        <v>1250</v>
      </c>
      <c r="D5" s="15">
        <v>5780.576172</v>
      </c>
      <c r="E5" s="22">
        <f>[16]ULTJ.JK!G5</f>
        <v>13200</v>
      </c>
      <c r="F5" s="22">
        <v>2888382000</v>
      </c>
    </row>
    <row r="6" spans="1:6" x14ac:dyDescent="0.25">
      <c r="A6" t="s">
        <v>75</v>
      </c>
      <c r="B6" s="14">
        <f>[16]ULTJ.JK!A6</f>
        <v>42951</v>
      </c>
      <c r="C6">
        <f>[16]ULTJ.JK!E6</f>
        <v>1250</v>
      </c>
      <c r="D6" s="15">
        <v>5777.4819340000004</v>
      </c>
      <c r="E6" s="22">
        <f>[16]ULTJ.JK!G6</f>
        <v>809600</v>
      </c>
      <c r="F6" s="22">
        <v>2888382000</v>
      </c>
    </row>
    <row r="7" spans="1:6" x14ac:dyDescent="0.25">
      <c r="A7" t="s">
        <v>76</v>
      </c>
      <c r="B7" s="14">
        <f>[16]ULTJ.JK!A7</f>
        <v>42954</v>
      </c>
      <c r="C7">
        <f>[16]ULTJ.JK!E7</f>
        <v>1250</v>
      </c>
      <c r="D7" s="15">
        <v>5749.2919920000004</v>
      </c>
      <c r="E7" s="22">
        <f>[16]ULTJ.JK!G7</f>
        <v>1222400</v>
      </c>
      <c r="F7" s="22">
        <v>2888382000</v>
      </c>
    </row>
    <row r="8" spans="1:6" x14ac:dyDescent="0.25">
      <c r="A8" t="s">
        <v>77</v>
      </c>
      <c r="B8" s="14">
        <f>[16]ULTJ.JK!A8</f>
        <v>42955</v>
      </c>
      <c r="C8">
        <f>[16]ULTJ.JK!E8</f>
        <v>1256.25</v>
      </c>
      <c r="D8" s="15">
        <v>5810.5629879999997</v>
      </c>
      <c r="E8" s="22">
        <f>[16]ULTJ.JK!G8</f>
        <v>161600</v>
      </c>
      <c r="F8" s="22">
        <v>2888382000</v>
      </c>
    </row>
    <row r="9" spans="1:6" x14ac:dyDescent="0.25">
      <c r="A9" t="s">
        <v>72</v>
      </c>
      <c r="B9" s="14">
        <f>[16]ULTJ.JK!A9</f>
        <v>42956</v>
      </c>
      <c r="C9">
        <f>[16]ULTJ.JK!E9</f>
        <v>1237.5</v>
      </c>
      <c r="D9" s="15">
        <v>5824.0068359999996</v>
      </c>
      <c r="E9" s="22">
        <f>[16]ULTJ.JK!G9</f>
        <v>1050400</v>
      </c>
      <c r="F9" s="22">
        <v>2888382000</v>
      </c>
    </row>
    <row r="10" spans="1:6" x14ac:dyDescent="0.25">
      <c r="A10" s="21" t="s">
        <v>71</v>
      </c>
      <c r="B10" s="25">
        <f>[16]ULTJ.JK!A10</f>
        <v>42957</v>
      </c>
      <c r="C10" s="21">
        <f>[16]ULTJ.JK!E10</f>
        <v>1235</v>
      </c>
      <c r="D10" s="37">
        <v>5825.9458009999998</v>
      </c>
      <c r="E10" s="26">
        <f>[16]ULTJ.JK!G10</f>
        <v>205700</v>
      </c>
      <c r="F10" s="26">
        <v>11553528000</v>
      </c>
    </row>
    <row r="11" spans="1:6" x14ac:dyDescent="0.25">
      <c r="A11" t="s">
        <v>78</v>
      </c>
      <c r="B11" s="14">
        <f>[16]ULTJ.JK!A11</f>
        <v>42958</v>
      </c>
      <c r="C11">
        <f>[16]ULTJ.JK!E11</f>
        <v>1210</v>
      </c>
      <c r="D11" s="15">
        <v>5766.1381840000004</v>
      </c>
      <c r="E11" s="22">
        <f>[16]ULTJ.JK!G11</f>
        <v>95600</v>
      </c>
      <c r="F11" s="22">
        <v>11553528000</v>
      </c>
    </row>
    <row r="12" spans="1:6" x14ac:dyDescent="0.25">
      <c r="A12" t="s">
        <v>79</v>
      </c>
      <c r="B12" s="14">
        <f>[16]ULTJ.JK!A12</f>
        <v>42961</v>
      </c>
      <c r="C12">
        <f>[16]ULTJ.JK!E12</f>
        <v>1205</v>
      </c>
      <c r="D12" s="15">
        <v>5801.4877930000002</v>
      </c>
      <c r="E12" s="22">
        <f>[16]ULTJ.JK!G12</f>
        <v>30900</v>
      </c>
      <c r="F12" s="22">
        <v>11553528000</v>
      </c>
    </row>
    <row r="13" spans="1:6" x14ac:dyDescent="0.25">
      <c r="A13" t="s">
        <v>80</v>
      </c>
      <c r="B13" s="14">
        <f>[16]ULTJ.JK!A13</f>
        <v>42962</v>
      </c>
      <c r="C13">
        <f>[16]ULTJ.JK!E13</f>
        <v>1185</v>
      </c>
      <c r="D13" s="15">
        <v>5835.0410160000001</v>
      </c>
      <c r="E13" s="22">
        <f>[16]ULTJ.JK!G13</f>
        <v>57500</v>
      </c>
      <c r="F13" s="22">
        <v>11553528000</v>
      </c>
    </row>
    <row r="14" spans="1:6" x14ac:dyDescent="0.25">
      <c r="A14" t="s">
        <v>81</v>
      </c>
      <c r="B14" s="14">
        <f>[16]ULTJ.JK!A14</f>
        <v>42963</v>
      </c>
      <c r="C14">
        <f>[16]ULTJ.JK!E14</f>
        <v>1185</v>
      </c>
      <c r="D14" s="15">
        <v>5891.9492190000001</v>
      </c>
      <c r="E14" s="22">
        <f>[16]ULTJ.JK!G14</f>
        <v>57100</v>
      </c>
      <c r="F14" s="22">
        <v>11553528000</v>
      </c>
    </row>
    <row r="15" spans="1:6" x14ac:dyDescent="0.25">
      <c r="A15" t="s">
        <v>82</v>
      </c>
      <c r="B15" s="14">
        <f>[16]ULTJ.JK!A16</f>
        <v>42965</v>
      </c>
      <c r="C15">
        <f>[16]ULTJ.JK!E16</f>
        <v>1200</v>
      </c>
      <c r="D15" s="15">
        <v>5893.8408200000003</v>
      </c>
      <c r="E15" s="22">
        <f>[16]ULTJ.JK!G16</f>
        <v>125200</v>
      </c>
      <c r="F15" s="22">
        <v>11553528000</v>
      </c>
    </row>
    <row r="16" spans="1:6" x14ac:dyDescent="0.25">
      <c r="A16" t="s">
        <v>83</v>
      </c>
      <c r="B16" s="14">
        <f>[16]ULTJ.JK!A31</f>
        <v>42986</v>
      </c>
      <c r="C16">
        <f>[16]ULTJ.JK!E31</f>
        <v>1205</v>
      </c>
      <c r="D16" s="15">
        <v>5857.1191410000001</v>
      </c>
      <c r="E16" s="22">
        <f>[16]ULTJ.JK!G31</f>
        <v>27200</v>
      </c>
      <c r="F16" s="22">
        <v>11553528000</v>
      </c>
    </row>
    <row r="17" spans="1:6" x14ac:dyDescent="0.25">
      <c r="A17" t="s">
        <v>84</v>
      </c>
      <c r="B17" s="14">
        <f>[16]ULTJ.JK!A32</f>
        <v>42989</v>
      </c>
      <c r="C17">
        <f>[16]ULTJ.JK!E32</f>
        <v>1250</v>
      </c>
      <c r="D17" s="15">
        <v>5871.8808589999999</v>
      </c>
      <c r="E17" s="22">
        <f>[16]ULTJ.JK!G32</f>
        <v>137600</v>
      </c>
      <c r="F17" s="22">
        <v>11553528000</v>
      </c>
    </row>
  </sheetData>
  <pageMargins left="0.7" right="0.7" top="0.75" bottom="0.75" header="0.3" footer="0.3"/>
  <pageSetup orientation="portrait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7"/>
  <sheetViews>
    <sheetView workbookViewId="0">
      <selection activeCell="F21" sqref="F21"/>
    </sheetView>
  </sheetViews>
  <sheetFormatPr defaultRowHeight="15" x14ac:dyDescent="0.25"/>
  <cols>
    <col min="2" max="2" width="10.7109375" style="14" bestFit="1" customWidth="1"/>
    <col min="3" max="4" width="9.140625" style="22"/>
    <col min="5" max="5" width="14.28515625" style="22" bestFit="1" customWidth="1"/>
    <col min="6" max="6" width="18" bestFit="1" customWidth="1"/>
  </cols>
  <sheetData>
    <row r="1" spans="1:6" x14ac:dyDescent="0.25">
      <c r="A1" t="s">
        <v>31</v>
      </c>
    </row>
    <row r="3" spans="1:6" s="2" customFormat="1" x14ac:dyDescent="0.25">
      <c r="A3" s="2" t="s">
        <v>70</v>
      </c>
      <c r="B3" s="28" t="str">
        <f>[17]BTEK.JK!A1</f>
        <v>Date</v>
      </c>
      <c r="C3" s="23" t="str">
        <f>[17]BTEK.JK!E1</f>
        <v>Close</v>
      </c>
      <c r="D3" s="23" t="s">
        <v>86</v>
      </c>
      <c r="E3" s="23" t="str">
        <f>[17]BTEK.JK!G1</f>
        <v>Volume</v>
      </c>
      <c r="F3" s="2" t="s">
        <v>66</v>
      </c>
    </row>
    <row r="4" spans="1:6" x14ac:dyDescent="0.25">
      <c r="A4" t="s">
        <v>73</v>
      </c>
      <c r="B4" s="14">
        <f>[17]BTEK.JK!A7</f>
        <v>42954</v>
      </c>
      <c r="C4" s="22">
        <f>[17]BTEK.JK!E7</f>
        <v>131.25</v>
      </c>
      <c r="D4" s="15">
        <v>5749.2919920000004</v>
      </c>
      <c r="E4" s="22">
        <f>[17]BTEK.JK!G7</f>
        <v>2400</v>
      </c>
      <c r="F4" s="22">
        <v>5784687047</v>
      </c>
    </row>
    <row r="5" spans="1:6" x14ac:dyDescent="0.25">
      <c r="A5" t="s">
        <v>74</v>
      </c>
      <c r="B5" s="14">
        <f>[17]BTEK.JK!A8</f>
        <v>42955</v>
      </c>
      <c r="C5" s="22">
        <f>[17]BTEK.JK!E8</f>
        <v>131.25</v>
      </c>
      <c r="D5" s="15">
        <v>5810.5629879999997</v>
      </c>
      <c r="E5" s="22">
        <f>[17]BTEK.JK!G8</f>
        <v>24000</v>
      </c>
      <c r="F5" s="22">
        <v>5784687047</v>
      </c>
    </row>
    <row r="6" spans="1:6" x14ac:dyDescent="0.25">
      <c r="A6" t="s">
        <v>75</v>
      </c>
      <c r="B6" s="14">
        <f>[17]BTEK.JK!A9</f>
        <v>42956</v>
      </c>
      <c r="C6" s="22">
        <f>[17]BTEK.JK!E9</f>
        <v>137.5</v>
      </c>
      <c r="D6" s="15">
        <v>5824.0068359999996</v>
      </c>
      <c r="E6" s="22">
        <f>[17]BTEK.JK!G9</f>
        <v>2665600</v>
      </c>
      <c r="F6" s="22">
        <v>5784687047</v>
      </c>
    </row>
    <row r="7" spans="1:6" x14ac:dyDescent="0.25">
      <c r="A7" t="s">
        <v>76</v>
      </c>
      <c r="B7" s="14">
        <f>[17]BTEK.JK!A10</f>
        <v>42957</v>
      </c>
      <c r="C7" s="22">
        <f>[17]BTEK.JK!E10</f>
        <v>146.25</v>
      </c>
      <c r="D7" s="15">
        <v>5825.9458009999998</v>
      </c>
      <c r="E7" s="22">
        <f>[17]BTEK.JK!G10</f>
        <v>241600</v>
      </c>
      <c r="F7" s="22">
        <v>5784687047</v>
      </c>
    </row>
    <row r="8" spans="1:6" x14ac:dyDescent="0.25">
      <c r="A8" t="s">
        <v>77</v>
      </c>
      <c r="B8" s="14">
        <f>[17]BTEK.JK!A11</f>
        <v>42958</v>
      </c>
      <c r="C8" s="22">
        <f>[17]BTEK.JK!E11</f>
        <v>157.5</v>
      </c>
      <c r="D8" s="15">
        <v>5766.1381840000004</v>
      </c>
      <c r="E8" s="22">
        <f>[17]BTEK.JK!G11</f>
        <v>936800</v>
      </c>
      <c r="F8" s="22">
        <v>5784687047</v>
      </c>
    </row>
    <row r="9" spans="1:6" x14ac:dyDescent="0.25">
      <c r="A9" t="s">
        <v>72</v>
      </c>
      <c r="B9" s="14">
        <f>[17]BTEK.JK!A12</f>
        <v>42961</v>
      </c>
      <c r="C9" s="22">
        <f>[17]BTEK.JK!E12</f>
        <v>155.625</v>
      </c>
      <c r="D9" s="15">
        <v>5801.4877930000002</v>
      </c>
      <c r="E9" s="22">
        <f>[17]BTEK.JK!G12</f>
        <v>8614400</v>
      </c>
      <c r="F9" s="22">
        <v>5784687047</v>
      </c>
    </row>
    <row r="10" spans="1:6" x14ac:dyDescent="0.25">
      <c r="A10" s="21" t="s">
        <v>71</v>
      </c>
      <c r="B10" s="25">
        <f>[17]BTEK.JK!A13</f>
        <v>42962</v>
      </c>
      <c r="C10" s="26">
        <f>[17]BTEK.JK!E13</f>
        <v>166</v>
      </c>
      <c r="D10" s="37">
        <v>5835.0410160000001</v>
      </c>
      <c r="E10" s="26">
        <f>[17]BTEK.JK!G13</f>
        <v>7279000</v>
      </c>
      <c r="F10" s="26">
        <v>46277496376</v>
      </c>
    </row>
    <row r="11" spans="1:6" x14ac:dyDescent="0.25">
      <c r="A11" t="s">
        <v>78</v>
      </c>
      <c r="B11" s="14">
        <f>[17]BTEK.JK!A14</f>
        <v>42963</v>
      </c>
      <c r="C11" s="22">
        <f>[17]BTEK.JK!E14</f>
        <v>173</v>
      </c>
      <c r="D11" s="15">
        <v>5891.9492190000001</v>
      </c>
      <c r="E11" s="22">
        <f>[17]BTEK.JK!G14</f>
        <v>19268700</v>
      </c>
      <c r="F11" s="22">
        <v>46277496376</v>
      </c>
    </row>
    <row r="12" spans="1:6" x14ac:dyDescent="0.25">
      <c r="A12" t="s">
        <v>79</v>
      </c>
      <c r="B12" s="14">
        <f>[17]BTEK.JK!A16</f>
        <v>42965</v>
      </c>
      <c r="C12" s="22">
        <f>[17]BTEK.JK!E16</f>
        <v>173</v>
      </c>
      <c r="D12" s="15">
        <v>5893.8408200000003</v>
      </c>
      <c r="E12" s="22">
        <f>[17]BTEK.JK!G16</f>
        <v>905800</v>
      </c>
      <c r="F12" s="22">
        <v>46277496376</v>
      </c>
    </row>
    <row r="13" spans="1:6" x14ac:dyDescent="0.25">
      <c r="A13" t="s">
        <v>80</v>
      </c>
      <c r="B13" s="14">
        <f>[17]BTEK.JK!A17</f>
        <v>42968</v>
      </c>
      <c r="C13" s="22">
        <f>[17]BTEK.JK!E17</f>
        <v>173</v>
      </c>
      <c r="D13" s="15">
        <v>5861.0039059999999</v>
      </c>
      <c r="E13" s="22">
        <f>[17]BTEK.JK!G17</f>
        <v>59294900</v>
      </c>
      <c r="F13" s="22">
        <v>46277496376</v>
      </c>
    </row>
    <row r="14" spans="1:6" x14ac:dyDescent="0.25">
      <c r="A14" t="s">
        <v>81</v>
      </c>
      <c r="B14" s="14">
        <f>[17]BTEK.JK!A18</f>
        <v>42969</v>
      </c>
      <c r="C14" s="22">
        <f>[17]BTEK.JK!E18</f>
        <v>167</v>
      </c>
      <c r="D14" s="15">
        <v>5880.296875</v>
      </c>
      <c r="E14" s="22">
        <f>[17]BTEK.JK!G18</f>
        <v>33779000</v>
      </c>
      <c r="F14" s="22">
        <v>46277496376</v>
      </c>
    </row>
    <row r="15" spans="1:6" x14ac:dyDescent="0.25">
      <c r="A15" t="s">
        <v>82</v>
      </c>
      <c r="B15" s="14">
        <f>[17]BTEK.JK!A19</f>
        <v>42970</v>
      </c>
      <c r="C15" s="22">
        <f>[17]BTEK.JK!E19</f>
        <v>159</v>
      </c>
      <c r="D15" s="15">
        <v>5914.0239259999998</v>
      </c>
      <c r="E15" s="22">
        <f>[17]BTEK.JK!G19</f>
        <v>4827200</v>
      </c>
      <c r="F15" s="22">
        <v>46277496376</v>
      </c>
    </row>
    <row r="16" spans="1:6" x14ac:dyDescent="0.25">
      <c r="A16" t="s">
        <v>83</v>
      </c>
      <c r="B16" s="14">
        <f>[17]BTEK.JK!A35</f>
        <v>42992</v>
      </c>
      <c r="C16" s="22">
        <f>[17]BTEK.JK!E35</f>
        <v>140</v>
      </c>
      <c r="D16" s="15">
        <v>5852.001953</v>
      </c>
      <c r="E16" s="22">
        <f>[17]BTEK.JK!G35</f>
        <v>39158000</v>
      </c>
      <c r="F16" s="22">
        <v>46277496376</v>
      </c>
    </row>
    <row r="17" spans="1:6" x14ac:dyDescent="0.25">
      <c r="A17" t="s">
        <v>84</v>
      </c>
      <c r="B17" s="14">
        <f>[17]BTEK.JK!A36</f>
        <v>42993</v>
      </c>
      <c r="C17" s="22">
        <f>[17]BTEK.JK!E36</f>
        <v>140</v>
      </c>
      <c r="D17" s="15">
        <v>5872.3920900000003</v>
      </c>
      <c r="E17" s="22">
        <f>[17]BTEK.JK!G36</f>
        <v>48710500</v>
      </c>
      <c r="F17" s="22">
        <v>46277496376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7"/>
  <sheetViews>
    <sheetView workbookViewId="0">
      <selection activeCell="D10" sqref="D10:F10"/>
    </sheetView>
  </sheetViews>
  <sheetFormatPr defaultRowHeight="15" x14ac:dyDescent="0.25"/>
  <cols>
    <col min="2" max="2" width="10.7109375" style="14" bestFit="1" customWidth="1"/>
    <col min="3" max="3" width="9.5703125" style="22" bestFit="1" customWidth="1"/>
    <col min="5" max="5" width="14.28515625" style="22" bestFit="1" customWidth="1"/>
    <col min="6" max="6" width="18" bestFit="1" customWidth="1"/>
  </cols>
  <sheetData>
    <row r="1" spans="1:6" x14ac:dyDescent="0.25">
      <c r="A1" t="s">
        <v>32</v>
      </c>
    </row>
    <row r="3" spans="1:6" s="2" customFormat="1" x14ac:dyDescent="0.25">
      <c r="A3" s="2" t="s">
        <v>70</v>
      </c>
      <c r="B3" s="28" t="str">
        <f>[18]BMRI.JK!A1</f>
        <v>Date</v>
      </c>
      <c r="C3" s="23" t="str">
        <f>[18]BMRI.JK!E1</f>
        <v>Close</v>
      </c>
      <c r="D3" s="2" t="s">
        <v>86</v>
      </c>
      <c r="E3" s="23" t="str">
        <f>[18]BMRI.JK!G1</f>
        <v>Volume</v>
      </c>
      <c r="F3" s="2" t="s">
        <v>66</v>
      </c>
    </row>
    <row r="4" spans="1:6" x14ac:dyDescent="0.25">
      <c r="A4" t="s">
        <v>73</v>
      </c>
      <c r="B4" s="14">
        <f>[18]BMRI.JK!A8</f>
        <v>42983</v>
      </c>
      <c r="C4" s="22">
        <f>[18]BMRI.JK!E8</f>
        <v>6537.5</v>
      </c>
      <c r="D4" s="15">
        <v>5829.9790039999998</v>
      </c>
      <c r="E4" s="22">
        <f>[18]BMRI.JK!G8</f>
        <v>26711600</v>
      </c>
      <c r="F4" s="22">
        <v>23099999999</v>
      </c>
    </row>
    <row r="5" spans="1:6" x14ac:dyDescent="0.25">
      <c r="A5" t="s">
        <v>74</v>
      </c>
      <c r="B5" s="14">
        <f>[18]BMRI.JK!A9</f>
        <v>42984</v>
      </c>
      <c r="C5" s="22">
        <f>[18]BMRI.JK!E9</f>
        <v>6475</v>
      </c>
      <c r="D5" s="15">
        <v>5824.1381840000004</v>
      </c>
      <c r="E5" s="22">
        <f>[18]BMRI.JK!G9</f>
        <v>63184200</v>
      </c>
      <c r="F5" s="22">
        <v>23099999999</v>
      </c>
    </row>
    <row r="6" spans="1:6" x14ac:dyDescent="0.25">
      <c r="A6" t="s">
        <v>75</v>
      </c>
      <c r="B6" s="14">
        <f>[18]BMRI.JK!A10</f>
        <v>42985</v>
      </c>
      <c r="C6" s="22">
        <f>[18]BMRI.JK!E10</f>
        <v>6512.5</v>
      </c>
      <c r="D6" s="15">
        <v>5832.3110349999997</v>
      </c>
      <c r="E6" s="22">
        <f>[18]BMRI.JK!G10</f>
        <v>22772200</v>
      </c>
      <c r="F6" s="22">
        <v>23099999999</v>
      </c>
    </row>
    <row r="7" spans="1:6" x14ac:dyDescent="0.25">
      <c r="A7" t="s">
        <v>76</v>
      </c>
      <c r="B7" s="14">
        <f>[18]BMRI.JK!A11</f>
        <v>42986</v>
      </c>
      <c r="C7" s="22">
        <f>[18]BMRI.JK!E11</f>
        <v>6637.5</v>
      </c>
      <c r="D7" s="15">
        <v>5857.1191410000001</v>
      </c>
      <c r="E7" s="22">
        <f>[18]BMRI.JK!G11</f>
        <v>46394000</v>
      </c>
      <c r="F7" s="22">
        <v>23099999999</v>
      </c>
    </row>
    <row r="8" spans="1:6" x14ac:dyDescent="0.25">
      <c r="A8" t="s">
        <v>77</v>
      </c>
      <c r="B8" s="14">
        <f>[18]BMRI.JK!A12</f>
        <v>42989</v>
      </c>
      <c r="C8" s="22">
        <f>[18]BMRI.JK!E12</f>
        <v>6600</v>
      </c>
      <c r="D8" s="15">
        <v>5871.8808589999999</v>
      </c>
      <c r="E8" s="22">
        <f>[18]BMRI.JK!G12</f>
        <v>25523200</v>
      </c>
      <c r="F8" s="22">
        <v>23099999999</v>
      </c>
    </row>
    <row r="9" spans="1:6" x14ac:dyDescent="0.25">
      <c r="A9" t="s">
        <v>72</v>
      </c>
      <c r="B9" s="14">
        <f>[18]BMRI.JK!A13</f>
        <v>42990</v>
      </c>
      <c r="C9" s="22">
        <f>[18]BMRI.JK!E13</f>
        <v>6600</v>
      </c>
      <c r="D9" s="15">
        <v>5872.376953</v>
      </c>
      <c r="E9" s="22">
        <f>[18]BMRI.JK!G13</f>
        <v>51482000</v>
      </c>
      <c r="F9" s="22">
        <v>23099999999</v>
      </c>
    </row>
    <row r="10" spans="1:6" x14ac:dyDescent="0.25">
      <c r="A10" s="21" t="s">
        <v>71</v>
      </c>
      <c r="B10" s="25">
        <f>[18]BMRI.JK!A14</f>
        <v>42991</v>
      </c>
      <c r="C10" s="26">
        <f>[18]BMRI.JK!E14</f>
        <v>6575</v>
      </c>
      <c r="D10" s="37">
        <v>5845.7338870000003</v>
      </c>
      <c r="E10" s="26">
        <f>[18]BMRI.JK!G14</f>
        <v>11134900</v>
      </c>
      <c r="F10" s="26">
        <v>46199999998</v>
      </c>
    </row>
    <row r="11" spans="1:6" x14ac:dyDescent="0.25">
      <c r="A11" t="s">
        <v>78</v>
      </c>
      <c r="B11" s="14">
        <f>[18]BMRI.JK!A15</f>
        <v>42992</v>
      </c>
      <c r="C11" s="22">
        <f>[18]BMRI.JK!E15</f>
        <v>6550</v>
      </c>
      <c r="D11" s="15">
        <v>5852.001953</v>
      </c>
      <c r="E11" s="22">
        <f>[18]BMRI.JK!G15</f>
        <v>16193500</v>
      </c>
      <c r="F11" s="22">
        <v>46199999998</v>
      </c>
    </row>
    <row r="12" spans="1:6" x14ac:dyDescent="0.25">
      <c r="A12" t="s">
        <v>79</v>
      </c>
      <c r="B12" s="14">
        <f>[18]BMRI.JK!A16</f>
        <v>42993</v>
      </c>
      <c r="C12" s="22">
        <f>[18]BMRI.JK!E16</f>
        <v>6625</v>
      </c>
      <c r="D12" s="15">
        <v>5872.3920900000003</v>
      </c>
      <c r="E12" s="22">
        <f>[18]BMRI.JK!G16</f>
        <v>48288500</v>
      </c>
      <c r="F12" s="22">
        <v>46199999998</v>
      </c>
    </row>
    <row r="13" spans="1:6" x14ac:dyDescent="0.25">
      <c r="A13" t="s">
        <v>80</v>
      </c>
      <c r="B13" s="14">
        <f>[18]BMRI.JK!A17</f>
        <v>42996</v>
      </c>
      <c r="C13" s="22">
        <f>[18]BMRI.JK!E17</f>
        <v>6575</v>
      </c>
      <c r="D13" s="15">
        <v>5884.6108400000003</v>
      </c>
      <c r="E13" s="22">
        <f>[18]BMRI.JK!G17</f>
        <v>15601500</v>
      </c>
      <c r="F13" s="22">
        <v>46199999998</v>
      </c>
    </row>
    <row r="14" spans="1:6" x14ac:dyDescent="0.25">
      <c r="A14" t="s">
        <v>81</v>
      </c>
      <c r="B14" s="14">
        <f>[18]BMRI.JK!A18</f>
        <v>42997</v>
      </c>
      <c r="C14" s="22">
        <f>[18]BMRI.JK!E18</f>
        <v>6600</v>
      </c>
      <c r="D14" s="15">
        <v>5901.326172</v>
      </c>
      <c r="E14" s="22">
        <f>[18]BMRI.JK!G18</f>
        <v>32813800</v>
      </c>
      <c r="F14" s="22">
        <v>46199999998</v>
      </c>
    </row>
    <row r="15" spans="1:6" x14ac:dyDescent="0.25">
      <c r="A15" t="s">
        <v>82</v>
      </c>
      <c r="B15" s="14">
        <f>[18]BMRI.JK!A19</f>
        <v>42998</v>
      </c>
      <c r="C15" s="22">
        <f>[18]BMRI.JK!E19</f>
        <v>6600</v>
      </c>
      <c r="D15" s="15">
        <v>5906.5732420000004</v>
      </c>
      <c r="E15" s="22">
        <f>[18]BMRI.JK!G19</f>
        <v>76154100</v>
      </c>
      <c r="F15" s="22">
        <v>46199999998</v>
      </c>
    </row>
    <row r="16" spans="1:6" x14ac:dyDescent="0.25">
      <c r="A16" t="s">
        <v>83</v>
      </c>
      <c r="B16" s="14">
        <f>[18]BMRI.JK!A35</f>
        <v>43020</v>
      </c>
      <c r="C16" s="22">
        <f>[18]BMRI.JK!E35</f>
        <v>6825</v>
      </c>
      <c r="D16" s="15">
        <v>5926.2041019999997</v>
      </c>
      <c r="E16" s="22">
        <f>[18]BMRI.JK!G35</f>
        <v>83789200</v>
      </c>
      <c r="F16" s="22">
        <v>46199999998</v>
      </c>
    </row>
    <row r="17" spans="1:6" x14ac:dyDescent="0.25">
      <c r="A17" t="s">
        <v>84</v>
      </c>
      <c r="B17" s="14">
        <f>[18]BMRI.JK!A36</f>
        <v>43021</v>
      </c>
      <c r="C17" s="22">
        <f>[18]BMRI.JK!E36</f>
        <v>6775</v>
      </c>
      <c r="D17" s="15">
        <v>5924.1240230000003</v>
      </c>
      <c r="E17" s="22">
        <f>[18]BMRI.JK!G36</f>
        <v>49330500</v>
      </c>
      <c r="F17" s="22">
        <v>46199999998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7"/>
  <sheetViews>
    <sheetView workbookViewId="0">
      <selection activeCell="D10" sqref="D10:F10"/>
    </sheetView>
  </sheetViews>
  <sheetFormatPr defaultRowHeight="15" x14ac:dyDescent="0.25"/>
  <cols>
    <col min="2" max="2" width="10.7109375" style="14" bestFit="1" customWidth="1"/>
    <col min="3" max="3" width="9.140625" style="22"/>
    <col min="5" max="5" width="11.5703125" style="22" bestFit="1" customWidth="1"/>
    <col min="6" max="6" width="15.28515625" bestFit="1" customWidth="1"/>
  </cols>
  <sheetData>
    <row r="1" spans="1:6" x14ac:dyDescent="0.25">
      <c r="A1" t="s">
        <v>33</v>
      </c>
    </row>
    <row r="3" spans="1:6" s="2" customFormat="1" x14ac:dyDescent="0.25">
      <c r="A3" s="2" t="s">
        <v>70</v>
      </c>
      <c r="B3" s="28" t="str">
        <f>[19]INAI.JK!A1</f>
        <v>Date</v>
      </c>
      <c r="C3" s="23" t="str">
        <f>[19]INAI.JK!E1</f>
        <v>Close</v>
      </c>
      <c r="D3" s="2" t="s">
        <v>86</v>
      </c>
      <c r="E3" s="23" t="str">
        <f>[19]INAI.JK!G1</f>
        <v>Volume</v>
      </c>
      <c r="F3" s="2" t="s">
        <v>66</v>
      </c>
    </row>
    <row r="4" spans="1:6" x14ac:dyDescent="0.25">
      <c r="A4" t="s">
        <v>73</v>
      </c>
      <c r="B4" s="14">
        <f>[19]INAI.JK!A11</f>
        <v>43021</v>
      </c>
      <c r="C4" s="22">
        <f>[19]INAI.JK!E11</f>
        <v>390</v>
      </c>
      <c r="D4" s="15">
        <v>5924.1240230000003</v>
      </c>
      <c r="E4" s="22">
        <f>[19]INAI.JK!G11</f>
        <v>8400</v>
      </c>
      <c r="F4" s="22">
        <v>316800000</v>
      </c>
    </row>
    <row r="5" spans="1:6" x14ac:dyDescent="0.25">
      <c r="A5" t="s">
        <v>74</v>
      </c>
      <c r="B5" s="14">
        <f>[19]INAI.JK!A12</f>
        <v>43024</v>
      </c>
      <c r="C5" s="22">
        <f>[19]INAI.JK!E12</f>
        <v>390</v>
      </c>
      <c r="D5" s="15">
        <v>5949.701172</v>
      </c>
      <c r="E5" s="22">
        <f>[19]INAI.JK!G12</f>
        <v>120600</v>
      </c>
      <c r="F5" s="22">
        <v>316800000</v>
      </c>
    </row>
    <row r="6" spans="1:6" x14ac:dyDescent="0.25">
      <c r="A6" t="s">
        <v>75</v>
      </c>
      <c r="B6" s="14">
        <f>[19]INAI.JK!A13</f>
        <v>43025</v>
      </c>
      <c r="C6" s="22">
        <f>[19]INAI.JK!E13</f>
        <v>390</v>
      </c>
      <c r="D6" s="15">
        <v>5947.330078</v>
      </c>
      <c r="E6" s="22">
        <f>[19]INAI.JK!G13</f>
        <v>91000</v>
      </c>
      <c r="F6" s="22">
        <v>316800000</v>
      </c>
    </row>
    <row r="7" spans="1:6" x14ac:dyDescent="0.25">
      <c r="A7" t="s">
        <v>76</v>
      </c>
      <c r="B7" s="14">
        <f>[19]INAI.JK!A14</f>
        <v>43026</v>
      </c>
      <c r="C7" s="22">
        <f>[19]INAI.JK!E14</f>
        <v>390</v>
      </c>
      <c r="D7" s="15">
        <v>5929.201172</v>
      </c>
      <c r="E7" s="22">
        <f>[19]INAI.JK!G14</f>
        <v>227200</v>
      </c>
      <c r="F7" s="22">
        <v>316800000</v>
      </c>
    </row>
    <row r="8" spans="1:6" x14ac:dyDescent="0.25">
      <c r="A8" t="s">
        <v>77</v>
      </c>
      <c r="B8" s="14">
        <f>[19]INAI.JK!A15</f>
        <v>43027</v>
      </c>
      <c r="C8" s="22">
        <f>[19]INAI.JK!E15</f>
        <v>392.5</v>
      </c>
      <c r="D8" s="15">
        <v>5910.5297849999997</v>
      </c>
      <c r="E8" s="22">
        <f>[19]INAI.JK!G15</f>
        <v>202800</v>
      </c>
      <c r="F8" s="22">
        <v>316800000</v>
      </c>
    </row>
    <row r="9" spans="1:6" x14ac:dyDescent="0.25">
      <c r="A9" t="s">
        <v>72</v>
      </c>
      <c r="B9" s="14">
        <f>[19]INAI.JK!A16</f>
        <v>43028</v>
      </c>
      <c r="C9" s="22">
        <f>[19]INAI.JK!E16</f>
        <v>392.5</v>
      </c>
      <c r="D9" s="15">
        <v>5929.548828</v>
      </c>
      <c r="E9" s="22">
        <f>[19]INAI.JK!G16</f>
        <v>115200</v>
      </c>
      <c r="F9" s="22">
        <v>316800000</v>
      </c>
    </row>
    <row r="10" spans="1:6" x14ac:dyDescent="0.25">
      <c r="A10" s="21" t="s">
        <v>71</v>
      </c>
      <c r="B10" s="25">
        <f>[19]INAI.JK!A17</f>
        <v>43031</v>
      </c>
      <c r="C10" s="26">
        <f>[19]INAI.JK!E17</f>
        <v>394</v>
      </c>
      <c r="D10" s="37">
        <v>5950.0258789999998</v>
      </c>
      <c r="E10" s="26">
        <f>[19]INAI.JK!G17</f>
        <v>89000</v>
      </c>
      <c r="F10" s="26">
        <v>633600000</v>
      </c>
    </row>
    <row r="11" spans="1:6" x14ac:dyDescent="0.25">
      <c r="A11" t="s">
        <v>78</v>
      </c>
      <c r="B11" s="14">
        <f>[19]INAI.JK!A18</f>
        <v>43032</v>
      </c>
      <c r="C11" s="22">
        <f>[19]INAI.JK!E18</f>
        <v>398</v>
      </c>
      <c r="D11" s="15">
        <v>5952.076172</v>
      </c>
      <c r="E11" s="22">
        <f>[19]INAI.JK!G18</f>
        <v>161500</v>
      </c>
      <c r="F11" s="22">
        <v>633600000</v>
      </c>
    </row>
    <row r="12" spans="1:6" x14ac:dyDescent="0.25">
      <c r="A12" t="s">
        <v>79</v>
      </c>
      <c r="B12" s="14">
        <f>[19]INAI.JK!A19</f>
        <v>43033</v>
      </c>
      <c r="C12" s="22">
        <f>[19]INAI.JK!E19</f>
        <v>396</v>
      </c>
      <c r="D12" s="15">
        <v>6025.4340819999998</v>
      </c>
      <c r="E12" s="22">
        <f>[19]INAI.JK!G19</f>
        <v>35600</v>
      </c>
      <c r="F12" s="22">
        <v>633600000</v>
      </c>
    </row>
    <row r="13" spans="1:6" x14ac:dyDescent="0.25">
      <c r="A13" t="s">
        <v>80</v>
      </c>
      <c r="B13" s="14">
        <f>[19]INAI.JK!A20</f>
        <v>43034</v>
      </c>
      <c r="C13" s="22">
        <f>[19]INAI.JK!E20</f>
        <v>412</v>
      </c>
      <c r="D13" s="15">
        <v>5995.8471680000002</v>
      </c>
      <c r="E13" s="22">
        <f>[19]INAI.JK!G20</f>
        <v>62900</v>
      </c>
      <c r="F13" s="22">
        <v>633600000</v>
      </c>
    </row>
    <row r="14" spans="1:6" x14ac:dyDescent="0.25">
      <c r="A14" t="s">
        <v>81</v>
      </c>
      <c r="B14" s="14">
        <f>[19]INAI.JK!A21</f>
        <v>43035</v>
      </c>
      <c r="C14" s="22">
        <f>[19]INAI.JK!E21</f>
        <v>410</v>
      </c>
      <c r="D14" s="15">
        <v>5975.2807620000003</v>
      </c>
      <c r="E14" s="22">
        <f>[19]INAI.JK!G21</f>
        <v>23500</v>
      </c>
      <c r="F14" s="22">
        <v>633600000</v>
      </c>
    </row>
    <row r="15" spans="1:6" x14ac:dyDescent="0.25">
      <c r="A15" t="s">
        <v>82</v>
      </c>
      <c r="B15" s="14">
        <f>[19]INAI.JK!A22</f>
        <v>43038</v>
      </c>
      <c r="C15" s="22">
        <f>[19]INAI.JK!E22</f>
        <v>394</v>
      </c>
      <c r="D15" s="15">
        <v>5974.0771480000003</v>
      </c>
      <c r="E15" s="22">
        <f>[19]INAI.JK!G22</f>
        <v>16100</v>
      </c>
      <c r="F15" s="22">
        <v>633600000</v>
      </c>
    </row>
    <row r="16" spans="1:6" x14ac:dyDescent="0.25">
      <c r="A16" t="s">
        <v>83</v>
      </c>
      <c r="B16" s="14">
        <f>[19]INAI.JK!A39</f>
        <v>43061</v>
      </c>
      <c r="C16" s="22">
        <f>[19]INAI.JK!E39</f>
        <v>356</v>
      </c>
      <c r="D16" s="15">
        <v>6069.7851559999999</v>
      </c>
      <c r="E16" s="22">
        <f>[19]INAI.JK!G39</f>
        <v>17200</v>
      </c>
      <c r="F16" s="22">
        <v>633600000</v>
      </c>
    </row>
    <row r="17" spans="1:6" x14ac:dyDescent="0.25">
      <c r="A17" t="s">
        <v>84</v>
      </c>
      <c r="B17" s="14">
        <f>[19]INAI.JK!A40</f>
        <v>43062</v>
      </c>
      <c r="C17" s="22">
        <f>[19]INAI.JK!E40</f>
        <v>356</v>
      </c>
      <c r="D17" s="15">
        <v>6063.2451170000004</v>
      </c>
      <c r="E17" s="22">
        <f>[19]INAI.JK!G40</f>
        <v>6000</v>
      </c>
      <c r="F17" s="22">
        <v>633600000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7"/>
  <sheetViews>
    <sheetView workbookViewId="0">
      <selection activeCell="D10" sqref="D10:F10"/>
    </sheetView>
  </sheetViews>
  <sheetFormatPr defaultRowHeight="15" x14ac:dyDescent="0.25"/>
  <cols>
    <col min="2" max="2" width="10.7109375" style="14" bestFit="1" customWidth="1"/>
    <col min="5" max="5" width="15.28515625" style="22" bestFit="1" customWidth="1"/>
    <col min="6" max="6" width="19" bestFit="1" customWidth="1"/>
  </cols>
  <sheetData>
    <row r="1" spans="1:6" x14ac:dyDescent="0.25">
      <c r="A1" t="s">
        <v>34</v>
      </c>
    </row>
    <row r="3" spans="1:6" s="2" customFormat="1" x14ac:dyDescent="0.25">
      <c r="A3" s="2" t="s">
        <v>70</v>
      </c>
      <c r="B3" s="28" t="str">
        <f>[20]BBRI.JK!A1</f>
        <v>Date</v>
      </c>
      <c r="C3" s="2" t="str">
        <f>[20]BBRI.JK!E1</f>
        <v>Close</v>
      </c>
      <c r="D3" s="2" t="s">
        <v>86</v>
      </c>
      <c r="E3" s="23" t="str">
        <f>[20]BBRI.JK!G1</f>
        <v>Volume</v>
      </c>
      <c r="F3" s="2" t="s">
        <v>66</v>
      </c>
    </row>
    <row r="4" spans="1:6" x14ac:dyDescent="0.25">
      <c r="A4" t="s">
        <v>73</v>
      </c>
      <c r="B4" s="14">
        <f>[20]BBRI.JK!A30</f>
        <v>43041</v>
      </c>
      <c r="C4">
        <f>[20]BBRI.JK!E30</f>
        <v>3190</v>
      </c>
      <c r="D4" s="15">
        <v>6031.1069340000004</v>
      </c>
      <c r="E4" s="22">
        <f>[20]BBRI.JK!G30</f>
        <v>121672500</v>
      </c>
      <c r="F4" s="22">
        <v>24422470380</v>
      </c>
    </row>
    <row r="5" spans="1:6" x14ac:dyDescent="0.25">
      <c r="A5" t="s">
        <v>74</v>
      </c>
      <c r="B5" s="14">
        <f>[20]BBRI.JK!A31</f>
        <v>43042</v>
      </c>
      <c r="C5">
        <f>[20]BBRI.JK!E31</f>
        <v>3200</v>
      </c>
      <c r="D5" s="15">
        <v>6039.5410160000001</v>
      </c>
      <c r="E5" s="22">
        <f>[20]BBRI.JK!G31</f>
        <v>74016500</v>
      </c>
      <c r="F5" s="22">
        <v>24422470380</v>
      </c>
    </row>
    <row r="6" spans="1:6" x14ac:dyDescent="0.25">
      <c r="A6" t="s">
        <v>75</v>
      </c>
      <c r="B6" s="14">
        <f>[20]BBRI.JK!A32</f>
        <v>43045</v>
      </c>
      <c r="C6">
        <f>[20]BBRI.JK!E32</f>
        <v>3250</v>
      </c>
      <c r="D6" s="15">
        <v>6050.8232420000004</v>
      </c>
      <c r="E6" s="22">
        <f>[20]BBRI.JK!G32</f>
        <v>158253000</v>
      </c>
      <c r="F6" s="22">
        <v>24422470380</v>
      </c>
    </row>
    <row r="7" spans="1:6" x14ac:dyDescent="0.25">
      <c r="A7" t="s">
        <v>76</v>
      </c>
      <c r="B7" s="14">
        <f>[20]BBRI.JK!A33</f>
        <v>43046</v>
      </c>
      <c r="C7">
        <f>[20]BBRI.JK!E33</f>
        <v>3240</v>
      </c>
      <c r="D7" s="15">
        <v>6060.453125</v>
      </c>
      <c r="E7" s="22">
        <f>[20]BBRI.JK!G33</f>
        <v>79145500</v>
      </c>
      <c r="F7" s="22">
        <v>24422470380</v>
      </c>
    </row>
    <row r="8" spans="1:6" x14ac:dyDescent="0.25">
      <c r="A8" t="s">
        <v>77</v>
      </c>
      <c r="B8" s="14">
        <f>[20]BBRI.JK!A34</f>
        <v>43047</v>
      </c>
      <c r="C8">
        <f>[20]BBRI.JK!E34</f>
        <v>3290</v>
      </c>
      <c r="D8" s="15">
        <v>6049.3837890000004</v>
      </c>
      <c r="E8" s="22">
        <f>[20]BBRI.JK!G34</f>
        <v>198185500</v>
      </c>
      <c r="F8" s="22">
        <v>24422470380</v>
      </c>
    </row>
    <row r="9" spans="1:6" x14ac:dyDescent="0.25">
      <c r="A9" t="s">
        <v>72</v>
      </c>
      <c r="B9" s="14">
        <f>[20]BBRI.JK!A35</f>
        <v>43048</v>
      </c>
      <c r="C9">
        <f>[20]BBRI.JK!E35</f>
        <v>3290</v>
      </c>
      <c r="D9" s="15">
        <v>6042.4599609999996</v>
      </c>
      <c r="E9" s="22">
        <f>[20]BBRI.JK!G35</f>
        <v>187067000</v>
      </c>
      <c r="F9" s="22">
        <v>24422470380</v>
      </c>
    </row>
    <row r="10" spans="1:6" x14ac:dyDescent="0.25">
      <c r="A10" s="21" t="s">
        <v>71</v>
      </c>
      <c r="B10" s="25">
        <f>[20]BBRI.JK!A36</f>
        <v>43049</v>
      </c>
      <c r="C10" s="21">
        <f>[20]BBRI.JK!E36</f>
        <v>3280</v>
      </c>
      <c r="D10" s="37">
        <v>6021.828125</v>
      </c>
      <c r="E10" s="26">
        <f>[20]BBRI.JK!G36</f>
        <v>100147400</v>
      </c>
      <c r="F10" s="26">
        <v>122112351900</v>
      </c>
    </row>
    <row r="11" spans="1:6" x14ac:dyDescent="0.25">
      <c r="A11" t="s">
        <v>78</v>
      </c>
      <c r="B11" s="14">
        <f>[20]BBRI.JK!A37</f>
        <v>43052</v>
      </c>
      <c r="C11">
        <f>[20]BBRI.JK!E37</f>
        <v>3260</v>
      </c>
      <c r="D11" s="15">
        <v>6021.4560549999997</v>
      </c>
      <c r="E11" s="22">
        <f>[20]BBRI.JK!G37</f>
        <v>55986100</v>
      </c>
      <c r="F11" s="22">
        <v>122112351900</v>
      </c>
    </row>
    <row r="12" spans="1:6" x14ac:dyDescent="0.25">
      <c r="A12" t="s">
        <v>79</v>
      </c>
      <c r="B12" s="14">
        <f>[20]BBRI.JK!A38</f>
        <v>43053</v>
      </c>
      <c r="C12">
        <f>[20]BBRI.JK!E38</f>
        <v>3170</v>
      </c>
      <c r="D12" s="15">
        <v>5988.2919920000004</v>
      </c>
      <c r="E12" s="22">
        <f>[20]BBRI.JK!G38</f>
        <v>105187300</v>
      </c>
      <c r="F12" s="22">
        <v>122112351900</v>
      </c>
    </row>
    <row r="13" spans="1:6" x14ac:dyDescent="0.25">
      <c r="A13" t="s">
        <v>80</v>
      </c>
      <c r="B13" s="14">
        <f>[20]BBRI.JK!A39</f>
        <v>43054</v>
      </c>
      <c r="C13">
        <f>[20]BBRI.JK!E39</f>
        <v>3140</v>
      </c>
      <c r="D13" s="15">
        <v>5972.3110349999997</v>
      </c>
      <c r="E13" s="22">
        <f>[20]BBRI.JK!G39</f>
        <v>79049700</v>
      </c>
      <c r="F13" s="22">
        <v>122112351900</v>
      </c>
    </row>
    <row r="14" spans="1:6" x14ac:dyDescent="0.25">
      <c r="A14" t="s">
        <v>81</v>
      </c>
      <c r="B14" s="14">
        <f>[20]BBRI.JK!A40</f>
        <v>43055</v>
      </c>
      <c r="C14">
        <f>[20]BBRI.JK!E40</f>
        <v>3210</v>
      </c>
      <c r="D14" s="15">
        <v>6037.9072269999997</v>
      </c>
      <c r="E14" s="22">
        <f>[20]BBRI.JK!G40</f>
        <v>78015200</v>
      </c>
      <c r="F14" s="22">
        <v>122112351900</v>
      </c>
    </row>
    <row r="15" spans="1:6" x14ac:dyDescent="0.25">
      <c r="A15" t="s">
        <v>82</v>
      </c>
      <c r="B15" s="14">
        <f>[20]BBRI.JK!A41</f>
        <v>43056</v>
      </c>
      <c r="C15">
        <f>[20]BBRI.JK!E41</f>
        <v>3290</v>
      </c>
      <c r="D15" s="15">
        <v>6051.7319340000004</v>
      </c>
      <c r="E15" s="22">
        <f>[20]BBRI.JK!G41</f>
        <v>114054700</v>
      </c>
      <c r="F15" s="22">
        <v>122112351900</v>
      </c>
    </row>
    <row r="16" spans="1:6" x14ac:dyDescent="0.25">
      <c r="A16" t="s">
        <v>83</v>
      </c>
      <c r="B16" s="14">
        <f>[20]BBRI.JK!A56</f>
        <v>43077</v>
      </c>
      <c r="C16">
        <f>[20]BBRI.JK!E56</f>
        <v>3370</v>
      </c>
      <c r="D16" s="15">
        <v>6030.9580079999996</v>
      </c>
      <c r="E16" s="22">
        <f>[20]BBRI.JK!G56</f>
        <v>65653200</v>
      </c>
      <c r="F16" s="22">
        <v>122112351900</v>
      </c>
    </row>
    <row r="17" spans="1:6" x14ac:dyDescent="0.25">
      <c r="A17" t="s">
        <v>84</v>
      </c>
      <c r="B17" s="14">
        <f>[20]BBRI.JK!A57</f>
        <v>43080</v>
      </c>
      <c r="C17">
        <f>[20]BBRI.JK!E57</f>
        <v>3440</v>
      </c>
      <c r="D17" s="15">
        <v>6026.6328130000002</v>
      </c>
      <c r="E17" s="22">
        <f>[20]BBRI.JK!G57</f>
        <v>66901400</v>
      </c>
      <c r="F17" s="22">
        <v>122112351900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17"/>
  <sheetViews>
    <sheetView workbookViewId="0">
      <selection activeCell="G11" sqref="G11"/>
    </sheetView>
  </sheetViews>
  <sheetFormatPr defaultRowHeight="15" x14ac:dyDescent="0.25"/>
  <cols>
    <col min="2" max="2" width="10.7109375" style="14" bestFit="1" customWidth="1"/>
    <col min="5" max="5" width="14.28515625" style="22" bestFit="1" customWidth="1"/>
    <col min="6" max="6" width="16.85546875" bestFit="1" customWidth="1"/>
  </cols>
  <sheetData>
    <row r="1" spans="1:8" x14ac:dyDescent="0.25">
      <c r="A1" t="s">
        <v>35</v>
      </c>
    </row>
    <row r="3" spans="1:8" x14ac:dyDescent="0.25">
      <c r="A3" s="2" t="s">
        <v>70</v>
      </c>
      <c r="B3" s="28" t="str">
        <f>[21]MKNT.JK!A1</f>
        <v>Date</v>
      </c>
      <c r="C3" s="2" t="str">
        <f>[21]MKNT.JK!E1</f>
        <v>Close</v>
      </c>
      <c r="D3" s="2" t="s">
        <v>86</v>
      </c>
      <c r="E3" s="23" t="str">
        <f>[21]MKNT.JK!G1</f>
        <v>Volume</v>
      </c>
      <c r="F3" s="2" t="s">
        <v>66</v>
      </c>
      <c r="G3" s="2"/>
      <c r="H3" s="2"/>
    </row>
    <row r="4" spans="1:8" x14ac:dyDescent="0.25">
      <c r="A4" t="s">
        <v>73</v>
      </c>
      <c r="B4" s="14">
        <f>[21]MKNT.JK!A8</f>
        <v>43046</v>
      </c>
      <c r="C4">
        <f>[21]MKNT.JK!E8</f>
        <v>263</v>
      </c>
      <c r="D4" s="15">
        <v>6060.453125</v>
      </c>
      <c r="E4" s="22">
        <f>[21]MKNT.JK!G8</f>
        <v>5987000</v>
      </c>
      <c r="F4" s="22">
        <v>1000000000</v>
      </c>
    </row>
    <row r="5" spans="1:8" x14ac:dyDescent="0.25">
      <c r="A5" t="s">
        <v>74</v>
      </c>
      <c r="B5" s="14">
        <f>[21]MKNT.JK!A9</f>
        <v>43047</v>
      </c>
      <c r="C5">
        <f>[21]MKNT.JK!E9</f>
        <v>260</v>
      </c>
      <c r="D5" s="15">
        <v>6049.3837890000004</v>
      </c>
      <c r="E5" s="22">
        <f>[21]MKNT.JK!G9</f>
        <v>5809500</v>
      </c>
      <c r="F5" s="22">
        <v>1000000000</v>
      </c>
    </row>
    <row r="6" spans="1:8" x14ac:dyDescent="0.25">
      <c r="A6" t="s">
        <v>75</v>
      </c>
      <c r="B6" s="14">
        <f>[21]MKNT.JK!A10</f>
        <v>43048</v>
      </c>
      <c r="C6">
        <f>[21]MKNT.JK!E10</f>
        <v>260</v>
      </c>
      <c r="D6" s="15">
        <v>6042.4599609999996</v>
      </c>
      <c r="E6" s="22">
        <f>[21]MKNT.JK!G10</f>
        <v>6495000</v>
      </c>
      <c r="F6" s="22">
        <v>1000000000</v>
      </c>
    </row>
    <row r="7" spans="1:8" x14ac:dyDescent="0.25">
      <c r="A7" t="s">
        <v>76</v>
      </c>
      <c r="B7" s="14">
        <f>[21]MKNT.JK!A11</f>
        <v>43049</v>
      </c>
      <c r="C7">
        <f>[21]MKNT.JK!E11</f>
        <v>254</v>
      </c>
      <c r="D7" s="15">
        <v>6021.828125</v>
      </c>
      <c r="E7" s="22">
        <f>[21]MKNT.JK!G11</f>
        <v>6924000</v>
      </c>
      <c r="F7" s="22">
        <v>1000000000</v>
      </c>
    </row>
    <row r="8" spans="1:8" x14ac:dyDescent="0.25">
      <c r="A8" t="s">
        <v>77</v>
      </c>
      <c r="B8" s="14">
        <f>[21]MKNT.JK!A12</f>
        <v>43052</v>
      </c>
      <c r="C8">
        <f>[21]MKNT.JK!E12</f>
        <v>254</v>
      </c>
      <c r="D8" s="15">
        <v>6021.4560549999997</v>
      </c>
      <c r="E8" s="22">
        <f>[21]MKNT.JK!G12</f>
        <v>8239000</v>
      </c>
      <c r="F8" s="22">
        <v>1000000000</v>
      </c>
    </row>
    <row r="9" spans="1:8" x14ac:dyDescent="0.25">
      <c r="A9" t="s">
        <v>72</v>
      </c>
      <c r="B9" s="14">
        <f>[21]MKNT.JK!A13</f>
        <v>43053</v>
      </c>
      <c r="C9">
        <f>[21]MKNT.JK!E13</f>
        <v>250</v>
      </c>
      <c r="D9" s="15">
        <v>5988.2919920000004</v>
      </c>
      <c r="E9" s="22">
        <f>[21]MKNT.JK!G13</f>
        <v>15472500</v>
      </c>
      <c r="F9" s="22">
        <v>1000000000</v>
      </c>
    </row>
    <row r="10" spans="1:8" x14ac:dyDescent="0.25">
      <c r="A10" s="21" t="s">
        <v>71</v>
      </c>
      <c r="B10" s="25">
        <f>[21]MKNT.JK!A14</f>
        <v>43054</v>
      </c>
      <c r="C10" s="21">
        <f>[21]MKNT.JK!E14</f>
        <v>258</v>
      </c>
      <c r="D10" s="15">
        <v>5972.3110349999997</v>
      </c>
      <c r="E10" s="26">
        <f>[21]MKNT.JK!G14</f>
        <v>4887000</v>
      </c>
      <c r="F10" s="22">
        <v>5000000000</v>
      </c>
    </row>
    <row r="11" spans="1:8" x14ac:dyDescent="0.25">
      <c r="A11" t="s">
        <v>78</v>
      </c>
      <c r="B11" s="14">
        <f>[21]MKNT.JK!A15</f>
        <v>43055</v>
      </c>
      <c r="C11">
        <f>[21]MKNT.JK!E15</f>
        <v>258</v>
      </c>
      <c r="D11" s="15">
        <v>6037.9072269999997</v>
      </c>
      <c r="E11" s="22">
        <f>[21]MKNT.JK!G15</f>
        <v>4551600</v>
      </c>
      <c r="F11" s="22">
        <v>5000000000</v>
      </c>
    </row>
    <row r="12" spans="1:8" x14ac:dyDescent="0.25">
      <c r="A12" t="s">
        <v>79</v>
      </c>
      <c r="B12" s="14">
        <f>[21]MKNT.JK!A16</f>
        <v>43056</v>
      </c>
      <c r="C12">
        <f>[21]MKNT.JK!E16</f>
        <v>254</v>
      </c>
      <c r="D12" s="15">
        <v>6051.7319340000004</v>
      </c>
      <c r="E12" s="22">
        <f>[21]MKNT.JK!G16</f>
        <v>4168400</v>
      </c>
      <c r="F12" s="22">
        <v>5000000000</v>
      </c>
    </row>
    <row r="13" spans="1:8" x14ac:dyDescent="0.25">
      <c r="A13" t="s">
        <v>80</v>
      </c>
      <c r="B13" s="14">
        <f>[21]MKNT.JK!A17</f>
        <v>43059</v>
      </c>
      <c r="C13">
        <f>[21]MKNT.JK!E17</f>
        <v>254</v>
      </c>
      <c r="D13" s="15">
        <v>6053.2822269999997</v>
      </c>
      <c r="E13" s="22">
        <f>[21]MKNT.JK!G17</f>
        <v>4721900</v>
      </c>
      <c r="F13" s="22">
        <v>5000000000</v>
      </c>
    </row>
    <row r="14" spans="1:8" x14ac:dyDescent="0.25">
      <c r="A14" t="s">
        <v>81</v>
      </c>
      <c r="B14" s="14">
        <f>[21]MKNT.JK!A18</f>
        <v>43060</v>
      </c>
      <c r="C14">
        <f>[21]MKNT.JK!E18</f>
        <v>250</v>
      </c>
      <c r="D14" s="15">
        <v>6031.8618159999996</v>
      </c>
      <c r="E14" s="22">
        <f>[21]MKNT.JK!G18</f>
        <v>4613900</v>
      </c>
      <c r="F14" s="22">
        <v>5000000000</v>
      </c>
    </row>
    <row r="15" spans="1:8" x14ac:dyDescent="0.25">
      <c r="A15" t="s">
        <v>82</v>
      </c>
      <c r="B15" s="14">
        <f>[21]MKNT.JK!A19</f>
        <v>43061</v>
      </c>
      <c r="C15">
        <f>[21]MKNT.JK!E19</f>
        <v>246</v>
      </c>
      <c r="D15" s="15">
        <v>6069.7851559999999</v>
      </c>
      <c r="E15" s="22">
        <f>[21]MKNT.JK!G19</f>
        <v>4202000</v>
      </c>
      <c r="F15" s="22">
        <v>5000000000</v>
      </c>
    </row>
    <row r="16" spans="1:8" x14ac:dyDescent="0.25">
      <c r="A16" t="s">
        <v>83</v>
      </c>
      <c r="B16" s="14">
        <f>[21]MKNT.JK!A35</f>
        <v>43083</v>
      </c>
      <c r="C16">
        <f>[21]MKNT.JK!E35</f>
        <v>256</v>
      </c>
      <c r="D16" s="15">
        <v>6113.6528319999998</v>
      </c>
      <c r="E16" s="22">
        <f>[21]MKNT.JK!G35</f>
        <v>4312100</v>
      </c>
      <c r="F16" s="22">
        <v>5000000000</v>
      </c>
    </row>
    <row r="17" spans="1:6" x14ac:dyDescent="0.25">
      <c r="A17" t="s">
        <v>84</v>
      </c>
      <c r="B17" s="14">
        <f>[21]MKNT.JK!A36</f>
        <v>43084</v>
      </c>
      <c r="C17">
        <f>[21]MKNT.JK!E36</f>
        <v>250</v>
      </c>
      <c r="D17" s="15">
        <v>6119.4189450000003</v>
      </c>
      <c r="E17" s="22">
        <f>[21]MKNT.JK!G36</f>
        <v>4435900</v>
      </c>
      <c r="F17" s="22">
        <v>5000000000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17"/>
  <sheetViews>
    <sheetView workbookViewId="0">
      <selection activeCell="G18" sqref="G18"/>
    </sheetView>
  </sheetViews>
  <sheetFormatPr defaultRowHeight="15" x14ac:dyDescent="0.25"/>
  <cols>
    <col min="2" max="2" width="10.7109375" style="14" bestFit="1" customWidth="1"/>
    <col min="5" max="5" width="14.28515625" style="22" bestFit="1" customWidth="1"/>
    <col min="6" max="6" width="18" bestFit="1" customWidth="1"/>
  </cols>
  <sheetData>
    <row r="1" spans="1:6" x14ac:dyDescent="0.25">
      <c r="A1" t="s">
        <v>36</v>
      </c>
    </row>
    <row r="3" spans="1:6" s="2" customFormat="1" x14ac:dyDescent="0.25">
      <c r="A3" s="2" t="s">
        <v>70</v>
      </c>
      <c r="B3" s="28" t="str">
        <f>[22]TPIA.JK!A1</f>
        <v>Date</v>
      </c>
      <c r="C3" s="2" t="str">
        <f>[22]TPIA.JK!E1</f>
        <v>Close</v>
      </c>
      <c r="D3" s="2" t="s">
        <v>86</v>
      </c>
      <c r="E3" s="23" t="str">
        <f>[22]TPIA.JK!G1</f>
        <v>Volume</v>
      </c>
      <c r="F3" s="2" t="s">
        <v>66</v>
      </c>
    </row>
    <row r="4" spans="1:6" x14ac:dyDescent="0.25">
      <c r="A4" t="s">
        <v>73</v>
      </c>
      <c r="B4" s="14">
        <f>[22]TPIA.JK!A10</f>
        <v>43052</v>
      </c>
      <c r="C4">
        <f>[22]TPIA.JK!E10</f>
        <v>5770</v>
      </c>
      <c r="D4" s="15">
        <v>6021.4560549999997</v>
      </c>
      <c r="E4" s="22">
        <f>[22]TPIA.JK!G10</f>
        <v>10485500</v>
      </c>
      <c r="F4" s="22">
        <v>3566704052</v>
      </c>
    </row>
    <row r="5" spans="1:6" x14ac:dyDescent="0.25">
      <c r="A5" t="s">
        <v>74</v>
      </c>
      <c r="B5" s="14">
        <f>[22]TPIA.JK!A11</f>
        <v>43053</v>
      </c>
      <c r="C5">
        <f>[22]TPIA.JK!E11</f>
        <v>5690</v>
      </c>
      <c r="D5" s="15">
        <v>5988.2919920000004</v>
      </c>
      <c r="E5" s="22">
        <f>[22]TPIA.JK!G11</f>
        <v>8992500</v>
      </c>
      <c r="F5" s="22">
        <v>3566704052</v>
      </c>
    </row>
    <row r="6" spans="1:6" x14ac:dyDescent="0.25">
      <c r="A6" t="s">
        <v>75</v>
      </c>
      <c r="B6" s="14">
        <f>[22]TPIA.JK!A12</f>
        <v>43054</v>
      </c>
      <c r="C6">
        <f>[22]TPIA.JK!E12</f>
        <v>5700</v>
      </c>
      <c r="D6" s="15">
        <v>5972.3110349999997</v>
      </c>
      <c r="E6" s="22">
        <f>[22]TPIA.JK!G12</f>
        <v>10759000</v>
      </c>
      <c r="F6" s="22">
        <v>3566704052</v>
      </c>
    </row>
    <row r="7" spans="1:6" x14ac:dyDescent="0.25">
      <c r="A7" t="s">
        <v>76</v>
      </c>
      <c r="B7" s="14">
        <f>[22]TPIA.JK!A13</f>
        <v>43055</v>
      </c>
      <c r="C7">
        <f>[22]TPIA.JK!E13</f>
        <v>5650</v>
      </c>
      <c r="D7" s="15">
        <v>6037.9072269999997</v>
      </c>
      <c r="E7" s="22">
        <f>[22]TPIA.JK!G13</f>
        <v>9927500</v>
      </c>
      <c r="F7" s="22">
        <v>3566704052</v>
      </c>
    </row>
    <row r="8" spans="1:6" x14ac:dyDescent="0.25">
      <c r="A8" t="s">
        <v>77</v>
      </c>
      <c r="B8" s="14">
        <f>[22]TPIA.JK!A14</f>
        <v>43056</v>
      </c>
      <c r="C8">
        <f>[22]TPIA.JK!E14</f>
        <v>5660</v>
      </c>
      <c r="D8" s="15">
        <v>6051.7319340000004</v>
      </c>
      <c r="E8" s="22">
        <f>[22]TPIA.JK!G14</f>
        <v>9303000</v>
      </c>
      <c r="F8" s="22">
        <v>3566704052</v>
      </c>
    </row>
    <row r="9" spans="1:6" x14ac:dyDescent="0.25">
      <c r="A9" t="s">
        <v>72</v>
      </c>
      <c r="B9" s="14">
        <f>[22]TPIA.JK!A15</f>
        <v>43059</v>
      </c>
      <c r="C9">
        <f>[22]TPIA.JK!E15</f>
        <v>5795</v>
      </c>
      <c r="D9" s="15">
        <v>6053.2822269999997</v>
      </c>
      <c r="E9" s="22">
        <f>[22]TPIA.JK!G15</f>
        <v>11724000</v>
      </c>
      <c r="F9" s="22">
        <v>3566704052</v>
      </c>
    </row>
    <row r="10" spans="1:6" x14ac:dyDescent="0.25">
      <c r="A10" s="21" t="s">
        <v>71</v>
      </c>
      <c r="B10" s="25">
        <f>[22]TPIA.JK!A16</f>
        <v>43060</v>
      </c>
      <c r="C10" s="21">
        <f>[22]TPIA.JK!E16</f>
        <v>5650</v>
      </c>
      <c r="D10" s="37">
        <v>6031.8618159999996</v>
      </c>
      <c r="E10" s="26">
        <f>[22]TPIA.JK!G16</f>
        <v>8531000</v>
      </c>
      <c r="F10" s="26">
        <v>17833520260</v>
      </c>
    </row>
    <row r="11" spans="1:6" x14ac:dyDescent="0.25">
      <c r="A11" t="s">
        <v>78</v>
      </c>
      <c r="B11" s="14">
        <f>[22]TPIA.JK!A17</f>
        <v>43061</v>
      </c>
      <c r="C11">
        <f>[22]TPIA.JK!E17</f>
        <v>5750</v>
      </c>
      <c r="D11" s="15">
        <v>6069.7851559999999</v>
      </c>
      <c r="E11" s="22">
        <f>[22]TPIA.JK!G17</f>
        <v>8486100</v>
      </c>
      <c r="F11" s="22">
        <v>17833520260</v>
      </c>
    </row>
    <row r="12" spans="1:6" x14ac:dyDescent="0.25">
      <c r="A12" t="s">
        <v>79</v>
      </c>
      <c r="B12" s="14">
        <f>[22]TPIA.JK!A18</f>
        <v>43062</v>
      </c>
      <c r="C12">
        <f>[22]TPIA.JK!E18</f>
        <v>5700</v>
      </c>
      <c r="D12" s="15">
        <v>6063.2451170000004</v>
      </c>
      <c r="E12" s="22">
        <f>[22]TPIA.JK!G18</f>
        <v>7457400</v>
      </c>
      <c r="F12" s="22">
        <v>17833520260</v>
      </c>
    </row>
    <row r="13" spans="1:6" x14ac:dyDescent="0.25">
      <c r="A13" t="s">
        <v>80</v>
      </c>
      <c r="B13" s="14">
        <f>[22]TPIA.JK!A19</f>
        <v>43063</v>
      </c>
      <c r="C13">
        <f>[22]TPIA.JK!E19</f>
        <v>5700</v>
      </c>
      <c r="D13" s="15">
        <v>6067.1420900000003</v>
      </c>
      <c r="E13" s="22">
        <f>[22]TPIA.JK!G19</f>
        <v>7664300</v>
      </c>
      <c r="F13" s="22">
        <v>17833520260</v>
      </c>
    </row>
    <row r="14" spans="1:6" x14ac:dyDescent="0.25">
      <c r="A14" t="s">
        <v>81</v>
      </c>
      <c r="B14" s="14">
        <f>[22]TPIA.JK!A20</f>
        <v>43066</v>
      </c>
      <c r="C14">
        <f>[22]TPIA.JK!E20</f>
        <v>5600</v>
      </c>
      <c r="D14" s="15">
        <v>6064.5888670000004</v>
      </c>
      <c r="E14" s="22">
        <f>[22]TPIA.JK!G20</f>
        <v>8208700</v>
      </c>
      <c r="F14" s="22">
        <v>17833520260</v>
      </c>
    </row>
    <row r="15" spans="1:6" x14ac:dyDescent="0.25">
      <c r="A15" t="s">
        <v>82</v>
      </c>
      <c r="B15" s="14">
        <f>[22]TPIA.JK!A21</f>
        <v>43067</v>
      </c>
      <c r="C15">
        <f>[22]TPIA.JK!E21</f>
        <v>5500</v>
      </c>
      <c r="D15" s="15">
        <v>6070.7158200000003</v>
      </c>
      <c r="E15" s="22">
        <f>[22]TPIA.JK!G21</f>
        <v>8238600</v>
      </c>
      <c r="F15" s="22">
        <v>17833520260</v>
      </c>
    </row>
    <row r="16" spans="1:6" x14ac:dyDescent="0.25">
      <c r="A16" t="s">
        <v>83</v>
      </c>
      <c r="B16" s="14">
        <f>[22]TPIA.JK!A37</f>
        <v>43089</v>
      </c>
      <c r="C16">
        <f>[22]TPIA.JK!E37</f>
        <v>5625</v>
      </c>
      <c r="D16" s="15">
        <v>6109.4819340000004</v>
      </c>
      <c r="E16" s="22">
        <f>[22]TPIA.JK!G37</f>
        <v>6904700</v>
      </c>
      <c r="F16" s="22">
        <v>17833520260</v>
      </c>
    </row>
    <row r="17" spans="1:6" x14ac:dyDescent="0.25">
      <c r="A17" t="s">
        <v>84</v>
      </c>
      <c r="B17" s="14">
        <f>[22]TPIA.JK!A38</f>
        <v>43090</v>
      </c>
      <c r="C17">
        <f>[22]TPIA.JK!E38</f>
        <v>5600</v>
      </c>
      <c r="D17" s="15">
        <v>6183.3911129999997</v>
      </c>
      <c r="E17" s="22">
        <f>[22]TPIA.JK!G38</f>
        <v>9542100</v>
      </c>
      <c r="F17" s="22">
        <v>17833520260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17"/>
  <sheetViews>
    <sheetView workbookViewId="0">
      <selection activeCell="C21" sqref="C21"/>
    </sheetView>
  </sheetViews>
  <sheetFormatPr defaultRowHeight="15" x14ac:dyDescent="0.25"/>
  <cols>
    <col min="2" max="2" width="10.7109375" style="14" bestFit="1" customWidth="1"/>
    <col min="5" max="5" width="15.28515625" style="22" bestFit="1" customWidth="1"/>
    <col min="6" max="6" width="18" bestFit="1" customWidth="1"/>
  </cols>
  <sheetData>
    <row r="1" spans="1:6" x14ac:dyDescent="0.25">
      <c r="A1" t="s">
        <v>37</v>
      </c>
    </row>
    <row r="3" spans="1:6" s="2" customFormat="1" x14ac:dyDescent="0.25">
      <c r="A3" s="2" t="s">
        <v>70</v>
      </c>
      <c r="B3" s="28" t="str">
        <f>[23]PTBA.JK!A1</f>
        <v>Date</v>
      </c>
      <c r="C3" s="2" t="str">
        <f>[23]PTBA.JK!E1</f>
        <v>Close</v>
      </c>
      <c r="D3" s="2" t="s">
        <v>86</v>
      </c>
      <c r="E3" s="23" t="str">
        <f>[23]PTBA.JK!G1</f>
        <v>Volume</v>
      </c>
      <c r="F3" s="2" t="s">
        <v>66</v>
      </c>
    </row>
    <row r="4" spans="1:6" x14ac:dyDescent="0.25">
      <c r="A4" t="s">
        <v>73</v>
      </c>
      <c r="B4" s="14">
        <f>[23]PTBA.JK!A9</f>
        <v>43075</v>
      </c>
      <c r="C4">
        <f>[23]PTBA.JK!E9</f>
        <v>2220</v>
      </c>
      <c r="D4" s="15">
        <v>6035.5078130000002</v>
      </c>
      <c r="E4" s="22">
        <f>[23]PTBA.JK!G9</f>
        <v>6521500</v>
      </c>
      <c r="F4" s="22">
        <v>2304131850</v>
      </c>
    </row>
    <row r="5" spans="1:6" x14ac:dyDescent="0.25">
      <c r="A5" t="s">
        <v>74</v>
      </c>
      <c r="B5" s="14">
        <f>[23]PTBA.JK!A10</f>
        <v>43076</v>
      </c>
      <c r="C5">
        <f>[23]PTBA.JK!E10</f>
        <v>2190</v>
      </c>
      <c r="D5" s="15">
        <v>6006.8349609999996</v>
      </c>
      <c r="E5" s="22">
        <f>[23]PTBA.JK!G10</f>
        <v>7092000</v>
      </c>
      <c r="F5" s="22">
        <v>2304131850</v>
      </c>
    </row>
    <row r="6" spans="1:6" x14ac:dyDescent="0.25">
      <c r="A6" t="s">
        <v>75</v>
      </c>
      <c r="B6" s="14">
        <f>[23]PTBA.JK!A11</f>
        <v>43077</v>
      </c>
      <c r="C6">
        <f>[23]PTBA.JK!E11</f>
        <v>2210</v>
      </c>
      <c r="D6" s="15">
        <v>6030.9580079999996</v>
      </c>
      <c r="E6" s="22">
        <f>[23]PTBA.JK!G11</f>
        <v>9609000</v>
      </c>
      <c r="F6" s="22">
        <v>2304131850</v>
      </c>
    </row>
    <row r="7" spans="1:6" x14ac:dyDescent="0.25">
      <c r="A7" t="s">
        <v>76</v>
      </c>
      <c r="B7" s="14">
        <f>[23]PTBA.JK!A12</f>
        <v>43080</v>
      </c>
      <c r="C7">
        <f>[23]PTBA.JK!E12</f>
        <v>2185</v>
      </c>
      <c r="D7" s="15">
        <v>6026.6328130000002</v>
      </c>
      <c r="E7" s="22">
        <f>[23]PTBA.JK!G12</f>
        <v>10623000</v>
      </c>
      <c r="F7" s="22">
        <v>2304131850</v>
      </c>
    </row>
    <row r="8" spans="1:6" x14ac:dyDescent="0.25">
      <c r="A8" t="s">
        <v>77</v>
      </c>
      <c r="B8" s="14">
        <f>[23]PTBA.JK!A13</f>
        <v>43081</v>
      </c>
      <c r="C8">
        <f>[23]PTBA.JK!E13</f>
        <v>2200</v>
      </c>
      <c r="D8" s="15">
        <v>6032.3710940000001</v>
      </c>
      <c r="E8" s="22">
        <f>[23]PTBA.JK!G13</f>
        <v>10400000</v>
      </c>
      <c r="F8" s="22">
        <v>2304131850</v>
      </c>
    </row>
    <row r="9" spans="1:6" x14ac:dyDescent="0.25">
      <c r="A9" t="s">
        <v>72</v>
      </c>
      <c r="B9" s="14">
        <f>[23]PTBA.JK!A14</f>
        <v>43082</v>
      </c>
      <c r="C9">
        <f>[23]PTBA.JK!E14</f>
        <v>2240</v>
      </c>
      <c r="D9" s="15">
        <v>6054.6040039999998</v>
      </c>
      <c r="E9" s="22">
        <f>[23]PTBA.JK!G14</f>
        <v>121137500</v>
      </c>
      <c r="F9" s="22">
        <v>2304131850</v>
      </c>
    </row>
    <row r="10" spans="1:6" x14ac:dyDescent="0.25">
      <c r="A10" s="21" t="s">
        <v>71</v>
      </c>
      <c r="B10" s="25">
        <f>[23]PTBA.JK!A15</f>
        <v>43083</v>
      </c>
      <c r="C10" s="21">
        <f>[23]PTBA.JK!E15</f>
        <v>2240</v>
      </c>
      <c r="D10" s="37">
        <v>6113.6528319999998</v>
      </c>
      <c r="E10" s="26">
        <f>[23]PTBA.JK!G15</f>
        <v>17020600</v>
      </c>
      <c r="F10" s="26">
        <v>11520659250</v>
      </c>
    </row>
    <row r="11" spans="1:6" x14ac:dyDescent="0.25">
      <c r="A11" t="s">
        <v>78</v>
      </c>
      <c r="B11" s="14">
        <f>[23]PTBA.JK!A16</f>
        <v>43084</v>
      </c>
      <c r="C11">
        <f>[23]PTBA.JK!E16</f>
        <v>2280</v>
      </c>
      <c r="D11" s="15">
        <v>6119.4189450000003</v>
      </c>
      <c r="E11" s="22">
        <f>[23]PTBA.JK!G16</f>
        <v>12516000</v>
      </c>
      <c r="F11" s="22">
        <v>11520659250</v>
      </c>
    </row>
    <row r="12" spans="1:6" x14ac:dyDescent="0.25">
      <c r="A12" t="s">
        <v>79</v>
      </c>
      <c r="B12" s="14">
        <f>[23]PTBA.JK!A17</f>
        <v>43087</v>
      </c>
      <c r="C12">
        <f>[23]PTBA.JK!E17</f>
        <v>2260</v>
      </c>
      <c r="D12" s="15">
        <v>6133.9628910000001</v>
      </c>
      <c r="E12" s="22">
        <f>[23]PTBA.JK!G17</f>
        <v>10645100</v>
      </c>
      <c r="F12" s="22">
        <v>11520659250</v>
      </c>
    </row>
    <row r="13" spans="1:6" x14ac:dyDescent="0.25">
      <c r="A13" t="s">
        <v>80</v>
      </c>
      <c r="B13" s="14">
        <f>[23]PTBA.JK!A18</f>
        <v>43088</v>
      </c>
      <c r="C13">
        <f>[23]PTBA.JK!E18</f>
        <v>2460</v>
      </c>
      <c r="D13" s="15">
        <v>6167.6660160000001</v>
      </c>
      <c r="E13" s="22">
        <f>[23]PTBA.JK!G18</f>
        <v>79232400</v>
      </c>
      <c r="F13" s="22">
        <v>11520659250</v>
      </c>
    </row>
    <row r="14" spans="1:6" x14ac:dyDescent="0.25">
      <c r="A14" t="s">
        <v>81</v>
      </c>
      <c r="B14" s="14">
        <f>[23]PTBA.JK!A19</f>
        <v>43089</v>
      </c>
      <c r="C14">
        <f>[23]PTBA.JK!E19</f>
        <v>2460</v>
      </c>
      <c r="D14" s="15">
        <v>6109.4819340000004</v>
      </c>
      <c r="E14" s="22">
        <f>[23]PTBA.JK!G19</f>
        <v>46183200</v>
      </c>
      <c r="F14" s="22">
        <v>11520659250</v>
      </c>
    </row>
    <row r="15" spans="1:6" x14ac:dyDescent="0.25">
      <c r="A15" t="s">
        <v>82</v>
      </c>
      <c r="B15" s="14">
        <f>[23]PTBA.JK!A20</f>
        <v>43090</v>
      </c>
      <c r="C15">
        <f>[23]PTBA.JK!E20</f>
        <v>2550</v>
      </c>
      <c r="D15" s="15">
        <v>6183.3911129999997</v>
      </c>
      <c r="E15" s="22">
        <f>[23]PTBA.JK!G20</f>
        <v>59619100</v>
      </c>
      <c r="F15" s="22">
        <v>11520659250</v>
      </c>
    </row>
    <row r="16" spans="1:6" x14ac:dyDescent="0.25">
      <c r="A16" t="s">
        <v>83</v>
      </c>
      <c r="B16" s="14">
        <f>[23]PTBA.JK!A36</f>
        <v>43112</v>
      </c>
      <c r="C16">
        <f>[23]PTBA.JK!E36</f>
        <v>2890</v>
      </c>
      <c r="D16" s="15">
        <v>6370.0649409999996</v>
      </c>
      <c r="E16" s="22">
        <f>[23]PTBA.JK!G36</f>
        <v>31830300</v>
      </c>
      <c r="F16" s="22">
        <v>11520659250</v>
      </c>
    </row>
    <row r="17" spans="1:6" x14ac:dyDescent="0.25">
      <c r="A17" t="s">
        <v>84</v>
      </c>
      <c r="B17" s="14">
        <f>[23]PTBA.JK!A37</f>
        <v>43115</v>
      </c>
      <c r="C17">
        <f>[23]PTBA.JK!E37</f>
        <v>3030</v>
      </c>
      <c r="D17" s="15">
        <v>6382.1948240000002</v>
      </c>
      <c r="E17" s="22">
        <f>[23]PTBA.JK!G37</f>
        <v>33808600</v>
      </c>
      <c r="F17" s="22">
        <v>11520659250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topLeftCell="B1" workbookViewId="0">
      <selection activeCell="D3" sqref="D3"/>
    </sheetView>
  </sheetViews>
  <sheetFormatPr defaultRowHeight="15" x14ac:dyDescent="0.25"/>
  <cols>
    <col min="2" max="2" width="12.28515625" style="14" customWidth="1"/>
    <col min="5" max="5" width="14.28515625" style="22" bestFit="1" customWidth="1"/>
    <col min="6" max="6" width="22" style="22" customWidth="1"/>
  </cols>
  <sheetData>
    <row r="1" spans="1:7" x14ac:dyDescent="0.25">
      <c r="A1" t="s">
        <v>4</v>
      </c>
    </row>
    <row r="3" spans="1:7" s="2" customFormat="1" x14ac:dyDescent="0.25">
      <c r="A3" s="2" t="s">
        <v>70</v>
      </c>
      <c r="B3" s="36" t="s">
        <v>67</v>
      </c>
      <c r="C3" s="2" t="s">
        <v>68</v>
      </c>
      <c r="D3" s="2" t="s">
        <v>86</v>
      </c>
      <c r="E3" s="23" t="s">
        <v>69</v>
      </c>
      <c r="F3" s="23" t="s">
        <v>66</v>
      </c>
    </row>
    <row r="4" spans="1:7" x14ac:dyDescent="0.25">
      <c r="A4" t="s">
        <v>73</v>
      </c>
      <c r="B4" s="18">
        <v>43496</v>
      </c>
      <c r="C4">
        <v>430</v>
      </c>
      <c r="D4" s="15">
        <v>6532.9692379999997</v>
      </c>
      <c r="E4" s="22">
        <v>2299500</v>
      </c>
      <c r="F4" s="22">
        <v>760000062</v>
      </c>
    </row>
    <row r="5" spans="1:7" x14ac:dyDescent="0.25">
      <c r="A5" t="s">
        <v>74</v>
      </c>
      <c r="B5" s="18">
        <v>43497</v>
      </c>
      <c r="C5">
        <v>428</v>
      </c>
      <c r="D5" s="15">
        <v>6538.6381840000004</v>
      </c>
      <c r="E5" s="22">
        <v>1495000</v>
      </c>
      <c r="F5" s="22">
        <v>760000062</v>
      </c>
    </row>
    <row r="6" spans="1:7" x14ac:dyDescent="0.25">
      <c r="A6" t="s">
        <v>75</v>
      </c>
      <c r="B6" s="18">
        <v>43500</v>
      </c>
      <c r="C6">
        <v>426</v>
      </c>
      <c r="D6" s="15">
        <v>6481.451172</v>
      </c>
      <c r="E6" s="22">
        <v>910500</v>
      </c>
      <c r="F6" s="22">
        <v>760000062</v>
      </c>
    </row>
    <row r="7" spans="1:7" x14ac:dyDescent="0.25">
      <c r="A7" t="s">
        <v>76</v>
      </c>
      <c r="B7" s="18">
        <v>43502</v>
      </c>
      <c r="C7">
        <v>426</v>
      </c>
      <c r="D7" s="15">
        <v>6547.876953</v>
      </c>
      <c r="E7" s="22">
        <v>568500</v>
      </c>
      <c r="F7" s="22">
        <v>760000062</v>
      </c>
    </row>
    <row r="8" spans="1:7" x14ac:dyDescent="0.25">
      <c r="A8" t="s">
        <v>77</v>
      </c>
      <c r="B8" s="18">
        <v>43503</v>
      </c>
      <c r="C8">
        <v>422</v>
      </c>
      <c r="D8" s="15">
        <v>6536.4570309999999</v>
      </c>
      <c r="E8" s="22">
        <v>742500</v>
      </c>
      <c r="F8" s="22">
        <v>760000062</v>
      </c>
    </row>
    <row r="9" spans="1:7" x14ac:dyDescent="0.25">
      <c r="A9" t="s">
        <v>72</v>
      </c>
      <c r="B9" s="18">
        <v>43504</v>
      </c>
      <c r="C9">
        <v>422</v>
      </c>
      <c r="D9" s="15">
        <v>6521.6630859999996</v>
      </c>
      <c r="E9" s="22">
        <v>768500</v>
      </c>
      <c r="F9" s="22">
        <v>760000062</v>
      </c>
    </row>
    <row r="10" spans="1:7" x14ac:dyDescent="0.25">
      <c r="A10" s="21" t="s">
        <v>71</v>
      </c>
      <c r="B10" s="20">
        <v>43507</v>
      </c>
      <c r="C10" s="21">
        <v>428</v>
      </c>
      <c r="D10" s="37">
        <v>6495.001953</v>
      </c>
      <c r="E10" s="26">
        <v>1339000</v>
      </c>
      <c r="F10" s="22">
        <v>3800000310</v>
      </c>
    </row>
    <row r="11" spans="1:7" x14ac:dyDescent="0.25">
      <c r="A11" t="s">
        <v>78</v>
      </c>
      <c r="B11" s="18">
        <v>43508</v>
      </c>
      <c r="C11">
        <v>505</v>
      </c>
      <c r="D11" s="15">
        <v>6426.3251950000003</v>
      </c>
      <c r="E11" s="22">
        <v>13077900</v>
      </c>
      <c r="F11" s="22">
        <v>3800000310</v>
      </c>
      <c r="G11" s="14"/>
    </row>
    <row r="12" spans="1:7" x14ac:dyDescent="0.25">
      <c r="A12" t="s">
        <v>79</v>
      </c>
      <c r="B12" s="18">
        <v>43509</v>
      </c>
      <c r="C12">
        <v>488</v>
      </c>
      <c r="D12" s="15">
        <v>6419.1162109999996</v>
      </c>
      <c r="E12" s="22">
        <v>9756000</v>
      </c>
      <c r="F12" s="22">
        <v>3800000310</v>
      </c>
    </row>
    <row r="13" spans="1:7" x14ac:dyDescent="0.25">
      <c r="A13" t="s">
        <v>80</v>
      </c>
      <c r="B13" s="18">
        <v>43510</v>
      </c>
      <c r="C13">
        <v>510</v>
      </c>
      <c r="D13" s="15">
        <v>6420.0180659999996</v>
      </c>
      <c r="E13" s="22">
        <v>8619400</v>
      </c>
      <c r="F13" s="22">
        <v>3800000310</v>
      </c>
    </row>
    <row r="14" spans="1:7" x14ac:dyDescent="0.25">
      <c r="A14" t="s">
        <v>81</v>
      </c>
      <c r="B14" s="18">
        <v>43511</v>
      </c>
      <c r="C14">
        <v>496</v>
      </c>
      <c r="D14" s="15">
        <v>6389.0849609999996</v>
      </c>
      <c r="E14" s="22">
        <v>3685400</v>
      </c>
      <c r="F14" s="22">
        <v>3800000310</v>
      </c>
    </row>
    <row r="15" spans="1:7" x14ac:dyDescent="0.25">
      <c r="A15" t="s">
        <v>82</v>
      </c>
      <c r="B15" s="18">
        <v>43514</v>
      </c>
      <c r="C15">
        <v>498</v>
      </c>
      <c r="D15" s="15">
        <v>6497.8149409999996</v>
      </c>
      <c r="E15" s="22">
        <v>3954100</v>
      </c>
      <c r="F15" s="22">
        <v>3800000310</v>
      </c>
    </row>
    <row r="16" spans="1:7" x14ac:dyDescent="0.25">
      <c r="A16" t="s">
        <v>83</v>
      </c>
      <c r="B16" s="18">
        <v>43532</v>
      </c>
      <c r="C16">
        <v>492</v>
      </c>
      <c r="D16" s="15">
        <v>6383.0678710000002</v>
      </c>
      <c r="E16" s="22">
        <v>2727100</v>
      </c>
      <c r="F16" s="22">
        <v>3800000310</v>
      </c>
    </row>
    <row r="17" spans="1:6" x14ac:dyDescent="0.25">
      <c r="A17" t="s">
        <v>84</v>
      </c>
      <c r="B17" s="18">
        <v>43535</v>
      </c>
      <c r="C17">
        <v>498</v>
      </c>
      <c r="D17" s="15">
        <v>6366.4340819999998</v>
      </c>
      <c r="E17" s="22">
        <v>2504000</v>
      </c>
      <c r="F17" s="22">
        <v>3800000310</v>
      </c>
    </row>
    <row r="18" spans="1:6" x14ac:dyDescent="0.25">
      <c r="B18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1.5703125" customWidth="1"/>
    <col min="5" max="5" width="14.28515625" customWidth="1"/>
    <col min="6" max="6" width="21.28515625" customWidth="1"/>
  </cols>
  <sheetData>
    <row r="1" spans="1:6" x14ac:dyDescent="0.25">
      <c r="A1" t="s">
        <v>5</v>
      </c>
    </row>
    <row r="3" spans="1:6" s="21" customFormat="1" x14ac:dyDescent="0.25">
      <c r="A3" s="4" t="s">
        <v>70</v>
      </c>
      <c r="B3" s="4" t="s">
        <v>67</v>
      </c>
      <c r="C3" s="4" t="s">
        <v>68</v>
      </c>
      <c r="D3" s="4" t="s">
        <v>86</v>
      </c>
      <c r="E3" s="24" t="s">
        <v>69</v>
      </c>
      <c r="F3" s="4" t="s">
        <v>66</v>
      </c>
    </row>
    <row r="4" spans="1:6" x14ac:dyDescent="0.25">
      <c r="A4" s="27" t="s">
        <v>73</v>
      </c>
      <c r="B4" s="14">
        <v>43550</v>
      </c>
      <c r="C4">
        <v>512</v>
      </c>
      <c r="D4" s="15">
        <v>6469.9990230000003</v>
      </c>
      <c r="E4" s="22">
        <v>118993500</v>
      </c>
      <c r="F4" s="22">
        <v>5050000000</v>
      </c>
    </row>
    <row r="5" spans="1:6" x14ac:dyDescent="0.25">
      <c r="A5" s="27" t="s">
        <v>74</v>
      </c>
      <c r="B5" s="14">
        <v>43551</v>
      </c>
      <c r="C5">
        <v>530</v>
      </c>
      <c r="D5" s="15">
        <v>6444.7377930000002</v>
      </c>
      <c r="E5" s="22">
        <v>113544500</v>
      </c>
      <c r="F5" s="22">
        <v>5050000000</v>
      </c>
    </row>
    <row r="6" spans="1:6" x14ac:dyDescent="0.25">
      <c r="A6" s="27" t="s">
        <v>75</v>
      </c>
      <c r="B6" s="14">
        <v>43552</v>
      </c>
      <c r="C6">
        <v>530</v>
      </c>
      <c r="D6" s="15">
        <v>6480.7880859999996</v>
      </c>
      <c r="E6" s="22">
        <v>104633500</v>
      </c>
      <c r="F6" s="22">
        <v>5050000000</v>
      </c>
    </row>
    <row r="7" spans="1:6" x14ac:dyDescent="0.25">
      <c r="A7" s="27" t="s">
        <v>76</v>
      </c>
      <c r="B7" s="14">
        <v>43553</v>
      </c>
      <c r="C7">
        <v>540</v>
      </c>
      <c r="D7" s="15">
        <v>6468.7548829999996</v>
      </c>
      <c r="E7" s="22">
        <v>65646000</v>
      </c>
      <c r="F7" s="22">
        <v>5050000000</v>
      </c>
    </row>
    <row r="8" spans="1:6" x14ac:dyDescent="0.25">
      <c r="A8" s="27" t="s">
        <v>77</v>
      </c>
      <c r="B8" s="14">
        <v>43556</v>
      </c>
      <c r="C8">
        <v>552</v>
      </c>
      <c r="D8" s="15">
        <v>6452.6108400000003</v>
      </c>
      <c r="E8" s="22">
        <v>89711000</v>
      </c>
      <c r="F8" s="22">
        <v>5050000000</v>
      </c>
    </row>
    <row r="9" spans="1:6" x14ac:dyDescent="0.25">
      <c r="A9" s="27" t="s">
        <v>72</v>
      </c>
      <c r="B9" s="14">
        <v>43557</v>
      </c>
      <c r="C9">
        <v>552</v>
      </c>
      <c r="D9" s="15">
        <v>6476.0659180000002</v>
      </c>
      <c r="E9" s="22">
        <v>126742000</v>
      </c>
      <c r="F9" s="22">
        <v>5050000000</v>
      </c>
    </row>
    <row r="10" spans="1:6" x14ac:dyDescent="0.25">
      <c r="A10" s="21" t="s">
        <v>71</v>
      </c>
      <c r="B10" s="25">
        <v>43559</v>
      </c>
      <c r="C10" s="21">
        <v>595</v>
      </c>
      <c r="D10" s="37">
        <v>6494.6298829999996</v>
      </c>
      <c r="E10" s="26">
        <v>110921900</v>
      </c>
      <c r="F10" s="22">
        <v>25250000000</v>
      </c>
    </row>
    <row r="11" spans="1:6" x14ac:dyDescent="0.25">
      <c r="A11" t="s">
        <v>78</v>
      </c>
      <c r="B11" s="14">
        <v>43560</v>
      </c>
      <c r="C11">
        <v>580</v>
      </c>
      <c r="D11" s="15">
        <v>6494.6298829999996</v>
      </c>
      <c r="E11" s="22">
        <v>166244000</v>
      </c>
      <c r="F11" s="22">
        <v>25250000000</v>
      </c>
    </row>
    <row r="12" spans="1:6" x14ac:dyDescent="0.25">
      <c r="A12" t="s">
        <v>79</v>
      </c>
      <c r="B12" s="14">
        <v>43563</v>
      </c>
      <c r="C12">
        <v>580</v>
      </c>
      <c r="D12" s="15">
        <v>6494.6298829999996</v>
      </c>
      <c r="E12" s="22">
        <v>94919500</v>
      </c>
      <c r="F12" s="22">
        <v>25250000000</v>
      </c>
    </row>
    <row r="13" spans="1:6" x14ac:dyDescent="0.25">
      <c r="A13" t="s">
        <v>80</v>
      </c>
      <c r="B13" s="14">
        <v>43564</v>
      </c>
      <c r="C13">
        <v>545</v>
      </c>
      <c r="D13" s="15">
        <v>6494.6298829999996</v>
      </c>
      <c r="E13" s="22">
        <v>103441300</v>
      </c>
      <c r="F13" s="22">
        <v>25250000000</v>
      </c>
    </row>
    <row r="14" spans="1:6" x14ac:dyDescent="0.25">
      <c r="A14" t="s">
        <v>81</v>
      </c>
      <c r="B14" s="14">
        <v>43565</v>
      </c>
      <c r="C14">
        <v>535</v>
      </c>
      <c r="D14" s="15">
        <v>6494.6298829999996</v>
      </c>
      <c r="E14" s="22">
        <v>85931500</v>
      </c>
      <c r="F14" s="22">
        <v>25250000000</v>
      </c>
    </row>
    <row r="15" spans="1:6" x14ac:dyDescent="0.25">
      <c r="A15" t="s">
        <v>82</v>
      </c>
      <c r="B15" s="14">
        <v>43566</v>
      </c>
      <c r="C15">
        <v>560</v>
      </c>
      <c r="D15" s="15">
        <v>6494.6298829999996</v>
      </c>
      <c r="E15" s="22">
        <v>191878600</v>
      </c>
      <c r="F15" s="22">
        <v>25250000000</v>
      </c>
    </row>
    <row r="16" spans="1:6" x14ac:dyDescent="0.25">
      <c r="A16" t="s">
        <v>83</v>
      </c>
      <c r="B16" s="14">
        <v>43588</v>
      </c>
      <c r="C16">
        <v>525</v>
      </c>
      <c r="D16" s="15">
        <v>6319.4589839999999</v>
      </c>
      <c r="E16" s="22">
        <v>15924000</v>
      </c>
      <c r="F16" s="22">
        <v>25250000000</v>
      </c>
    </row>
    <row r="17" spans="1:6" x14ac:dyDescent="0.25">
      <c r="A17" t="s">
        <v>84</v>
      </c>
      <c r="B17" s="14">
        <v>43591</v>
      </c>
      <c r="C17">
        <v>530</v>
      </c>
      <c r="D17" s="15">
        <v>6256.3520509999998</v>
      </c>
      <c r="E17" s="22">
        <v>108262300</v>
      </c>
      <c r="F17" s="22">
        <v>25250000000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0.42578125" customWidth="1"/>
    <col min="3" max="4" width="9.140625" style="22"/>
    <col min="5" max="5" width="13.7109375" customWidth="1"/>
    <col min="6" max="6" width="20.85546875" customWidth="1"/>
  </cols>
  <sheetData>
    <row r="1" spans="1:6" x14ac:dyDescent="0.25">
      <c r="A1" t="s">
        <v>6</v>
      </c>
    </row>
    <row r="3" spans="1:6" x14ac:dyDescent="0.25">
      <c r="A3" s="2" t="s">
        <v>70</v>
      </c>
      <c r="B3" s="2" t="s">
        <v>67</v>
      </c>
      <c r="C3" s="23" t="s">
        <v>68</v>
      </c>
      <c r="D3" s="23" t="s">
        <v>86</v>
      </c>
      <c r="E3" s="23" t="s">
        <v>69</v>
      </c>
      <c r="F3" s="2" t="s">
        <v>66</v>
      </c>
    </row>
    <row r="4" spans="1:6" x14ac:dyDescent="0.25">
      <c r="A4" s="27" t="s">
        <v>73</v>
      </c>
      <c r="B4" s="14">
        <v>43601</v>
      </c>
      <c r="C4" s="22">
        <v>283.75</v>
      </c>
      <c r="D4" s="15">
        <v>5895.7377930000002</v>
      </c>
      <c r="E4" s="22">
        <v>8400</v>
      </c>
      <c r="F4" s="22">
        <v>106250000</v>
      </c>
    </row>
    <row r="5" spans="1:6" x14ac:dyDescent="0.25">
      <c r="A5" s="27" t="s">
        <v>74</v>
      </c>
      <c r="B5" s="14">
        <v>43602</v>
      </c>
      <c r="C5" s="22">
        <v>283.75</v>
      </c>
      <c r="D5" s="15">
        <v>5826.8681640000004</v>
      </c>
      <c r="E5" s="22">
        <v>0</v>
      </c>
      <c r="F5" s="22">
        <v>106250000</v>
      </c>
    </row>
    <row r="6" spans="1:6" x14ac:dyDescent="0.25">
      <c r="A6" s="27" t="s">
        <v>75</v>
      </c>
      <c r="B6" s="14">
        <v>43605</v>
      </c>
      <c r="C6" s="22">
        <v>282.5</v>
      </c>
      <c r="D6" s="15">
        <v>5907.1210940000001</v>
      </c>
      <c r="E6" s="22">
        <v>10400</v>
      </c>
      <c r="F6" s="22">
        <v>106250000</v>
      </c>
    </row>
    <row r="7" spans="1:6" x14ac:dyDescent="0.25">
      <c r="A7" s="27" t="s">
        <v>76</v>
      </c>
      <c r="B7" s="14">
        <v>43606</v>
      </c>
      <c r="C7" s="22">
        <v>280</v>
      </c>
      <c r="D7" s="15">
        <v>5951.3720700000003</v>
      </c>
      <c r="E7" s="22">
        <v>8000</v>
      </c>
      <c r="F7" s="22">
        <v>106250000</v>
      </c>
    </row>
    <row r="8" spans="1:6" x14ac:dyDescent="0.25">
      <c r="A8" s="27" t="s">
        <v>77</v>
      </c>
      <c r="B8" s="14">
        <v>43607</v>
      </c>
      <c r="C8" s="22">
        <v>280</v>
      </c>
      <c r="D8" s="15">
        <v>5939.6362300000001</v>
      </c>
      <c r="E8" s="22">
        <v>1200</v>
      </c>
      <c r="F8" s="22">
        <v>106250000</v>
      </c>
    </row>
    <row r="9" spans="1:6" x14ac:dyDescent="0.25">
      <c r="A9" s="27" t="s">
        <v>72</v>
      </c>
      <c r="B9" s="14">
        <v>43608</v>
      </c>
      <c r="C9" s="22">
        <v>287.5</v>
      </c>
      <c r="D9" s="15">
        <v>6032.6958009999998</v>
      </c>
      <c r="E9" s="22">
        <v>1129600</v>
      </c>
      <c r="F9" s="22">
        <v>106250000</v>
      </c>
    </row>
    <row r="10" spans="1:6" x14ac:dyDescent="0.25">
      <c r="A10" s="21" t="s">
        <v>71</v>
      </c>
      <c r="B10" s="25">
        <v>43609</v>
      </c>
      <c r="C10" s="26">
        <v>280</v>
      </c>
      <c r="D10" s="37">
        <v>6057.3530270000001</v>
      </c>
      <c r="E10" s="26">
        <v>164600</v>
      </c>
      <c r="F10" s="26">
        <v>425000000</v>
      </c>
    </row>
    <row r="11" spans="1:6" x14ac:dyDescent="0.25">
      <c r="A11" s="27" t="s">
        <v>78</v>
      </c>
      <c r="B11" s="14">
        <v>43612</v>
      </c>
      <c r="C11" s="22">
        <v>280</v>
      </c>
      <c r="D11" s="15">
        <v>6098.9741210000002</v>
      </c>
      <c r="E11" s="22">
        <v>52500</v>
      </c>
      <c r="F11" s="22">
        <v>425000000</v>
      </c>
    </row>
    <row r="12" spans="1:6" x14ac:dyDescent="0.25">
      <c r="A12" s="27" t="s">
        <v>79</v>
      </c>
      <c r="B12" s="14">
        <v>43613</v>
      </c>
      <c r="C12" s="22">
        <v>278</v>
      </c>
      <c r="D12" s="15">
        <v>6033.1420900000003</v>
      </c>
      <c r="E12" s="22">
        <v>136200</v>
      </c>
      <c r="F12" s="22">
        <v>425000000</v>
      </c>
    </row>
    <row r="13" spans="1:6" x14ac:dyDescent="0.25">
      <c r="A13" s="27" t="s">
        <v>80</v>
      </c>
      <c r="B13" s="14">
        <v>43614</v>
      </c>
      <c r="C13" s="22">
        <v>276</v>
      </c>
      <c r="D13" s="15">
        <v>6104.1059569999998</v>
      </c>
      <c r="E13" s="22">
        <v>98300</v>
      </c>
      <c r="F13" s="22">
        <v>425000000</v>
      </c>
    </row>
    <row r="14" spans="1:6" x14ac:dyDescent="0.25">
      <c r="A14" s="27" t="s">
        <v>81</v>
      </c>
      <c r="B14" s="14">
        <v>43616</v>
      </c>
      <c r="C14" s="22">
        <v>276</v>
      </c>
      <c r="D14" s="15">
        <v>6209.1171880000002</v>
      </c>
      <c r="E14" s="22">
        <v>41900</v>
      </c>
      <c r="F14" s="22">
        <v>425000000</v>
      </c>
    </row>
    <row r="15" spans="1:6" x14ac:dyDescent="0.25">
      <c r="A15" s="27" t="s">
        <v>82</v>
      </c>
      <c r="B15" s="14">
        <v>43626</v>
      </c>
      <c r="C15" s="22">
        <v>278</v>
      </c>
      <c r="D15" s="15">
        <v>6289.6098629999997</v>
      </c>
      <c r="E15" s="22">
        <v>118000</v>
      </c>
      <c r="F15" s="22">
        <v>425000000</v>
      </c>
    </row>
    <row r="16" spans="1:6" x14ac:dyDescent="0.25">
      <c r="A16" s="27" t="s">
        <v>83</v>
      </c>
      <c r="B16" s="14">
        <v>43637</v>
      </c>
      <c r="C16" s="22">
        <v>278</v>
      </c>
      <c r="D16" s="15">
        <v>6315.4360349999997</v>
      </c>
      <c r="E16" s="22">
        <v>31000</v>
      </c>
      <c r="F16" s="22">
        <v>425000000</v>
      </c>
    </row>
    <row r="17" spans="1:6" x14ac:dyDescent="0.25">
      <c r="A17" s="27" t="s">
        <v>84</v>
      </c>
      <c r="B17" s="14">
        <v>43640</v>
      </c>
      <c r="C17" s="22">
        <v>272</v>
      </c>
      <c r="D17" s="15">
        <v>6288.4648440000001</v>
      </c>
      <c r="E17" s="22">
        <v>134500</v>
      </c>
      <c r="F17" s="22">
        <v>425000000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1.85546875" customWidth="1"/>
    <col min="3" max="3" width="9.140625" style="22"/>
    <col min="6" max="6" width="22.140625" style="22" customWidth="1"/>
  </cols>
  <sheetData>
    <row r="1" spans="1:6" x14ac:dyDescent="0.25">
      <c r="A1" t="s">
        <v>7</v>
      </c>
    </row>
    <row r="3" spans="1:6" x14ac:dyDescent="0.25">
      <c r="A3" s="2" t="s">
        <v>85</v>
      </c>
      <c r="B3" s="2" t="s">
        <v>67</v>
      </c>
      <c r="C3" s="23" t="s">
        <v>68</v>
      </c>
      <c r="D3" s="2" t="s">
        <v>86</v>
      </c>
      <c r="E3" s="23" t="s">
        <v>69</v>
      </c>
      <c r="F3" s="23" t="s">
        <v>66</v>
      </c>
    </row>
    <row r="4" spans="1:6" x14ac:dyDescent="0.25">
      <c r="A4" t="s">
        <v>73</v>
      </c>
      <c r="B4" s="14">
        <v>43607</v>
      </c>
      <c r="C4" s="22">
        <v>432.5</v>
      </c>
      <c r="D4" s="15">
        <v>5939.6362300000001</v>
      </c>
      <c r="E4" s="22">
        <v>48000</v>
      </c>
      <c r="F4" s="22">
        <v>2012491000</v>
      </c>
    </row>
    <row r="5" spans="1:6" x14ac:dyDescent="0.25">
      <c r="A5" t="s">
        <v>74</v>
      </c>
      <c r="B5" s="14">
        <v>43608</v>
      </c>
      <c r="C5" s="22">
        <v>425</v>
      </c>
      <c r="D5" s="15">
        <v>6032.6958009999998</v>
      </c>
      <c r="E5" s="22">
        <v>44000</v>
      </c>
      <c r="F5" s="22">
        <v>2012491000</v>
      </c>
    </row>
    <row r="6" spans="1:6" x14ac:dyDescent="0.25">
      <c r="A6" t="s">
        <v>75</v>
      </c>
      <c r="B6" s="14">
        <v>43609</v>
      </c>
      <c r="C6" s="22">
        <v>437.5</v>
      </c>
      <c r="D6" s="15">
        <v>6057.3530270000001</v>
      </c>
      <c r="E6" s="22">
        <v>18800</v>
      </c>
      <c r="F6" s="22">
        <v>2012491000</v>
      </c>
    </row>
    <row r="7" spans="1:6" x14ac:dyDescent="0.25">
      <c r="A7" t="s">
        <v>76</v>
      </c>
      <c r="B7" s="14">
        <v>43612</v>
      </c>
      <c r="C7" s="22">
        <v>437.5</v>
      </c>
      <c r="D7" s="15">
        <v>6098.9741210000002</v>
      </c>
      <c r="E7" s="22">
        <v>12400</v>
      </c>
      <c r="F7" s="22">
        <v>2012491000</v>
      </c>
    </row>
    <row r="8" spans="1:6" x14ac:dyDescent="0.25">
      <c r="A8" t="s">
        <v>77</v>
      </c>
      <c r="B8" s="14">
        <v>43613</v>
      </c>
      <c r="C8" s="22">
        <v>425</v>
      </c>
      <c r="D8" s="15">
        <v>6033.1420900000003</v>
      </c>
      <c r="E8" s="22">
        <v>88000</v>
      </c>
      <c r="F8" s="22">
        <v>2012491000</v>
      </c>
    </row>
    <row r="9" spans="1:6" x14ac:dyDescent="0.25">
      <c r="A9" t="s">
        <v>72</v>
      </c>
      <c r="B9" s="14">
        <v>43614</v>
      </c>
      <c r="C9" s="22">
        <v>425</v>
      </c>
      <c r="D9" s="15">
        <v>6104.1059569999998</v>
      </c>
      <c r="E9" s="22">
        <v>29200</v>
      </c>
      <c r="F9" s="22">
        <v>2012491000</v>
      </c>
    </row>
    <row r="10" spans="1:6" x14ac:dyDescent="0.25">
      <c r="A10" s="21" t="s">
        <v>71</v>
      </c>
      <c r="B10" s="25">
        <v>43616</v>
      </c>
      <c r="C10" s="26">
        <v>430</v>
      </c>
      <c r="D10" s="37">
        <v>6209.1171880000002</v>
      </c>
      <c r="E10" s="26">
        <v>121500</v>
      </c>
      <c r="F10" s="26">
        <v>8049964000</v>
      </c>
    </row>
    <row r="11" spans="1:6" x14ac:dyDescent="0.25">
      <c r="A11" t="s">
        <v>78</v>
      </c>
      <c r="B11" s="14">
        <v>43626</v>
      </c>
      <c r="C11" s="22">
        <v>440</v>
      </c>
      <c r="D11" s="15">
        <v>6289.6098629999997</v>
      </c>
      <c r="E11" s="22">
        <v>55700</v>
      </c>
      <c r="F11" s="22">
        <v>8049964000</v>
      </c>
    </row>
    <row r="12" spans="1:6" x14ac:dyDescent="0.25">
      <c r="A12" t="s">
        <v>79</v>
      </c>
      <c r="B12" s="14">
        <v>43627</v>
      </c>
      <c r="C12" s="22">
        <v>488</v>
      </c>
      <c r="D12" s="15">
        <v>6305.9921880000002</v>
      </c>
      <c r="E12" s="22">
        <v>93600</v>
      </c>
      <c r="F12" s="22">
        <v>8049964000</v>
      </c>
    </row>
    <row r="13" spans="1:6" x14ac:dyDescent="0.25">
      <c r="A13" t="s">
        <v>80</v>
      </c>
      <c r="B13" s="14">
        <v>43628</v>
      </c>
      <c r="C13" s="22">
        <v>496</v>
      </c>
      <c r="D13" s="15">
        <v>6276.1767579999996</v>
      </c>
      <c r="E13" s="22">
        <v>146000</v>
      </c>
      <c r="F13" s="22">
        <v>8049964000</v>
      </c>
    </row>
    <row r="14" spans="1:6" x14ac:dyDescent="0.25">
      <c r="A14" t="s">
        <v>81</v>
      </c>
      <c r="B14" s="14">
        <v>43629</v>
      </c>
      <c r="C14" s="22">
        <v>490</v>
      </c>
      <c r="D14" s="15">
        <v>6273.0820309999999</v>
      </c>
      <c r="E14" s="22">
        <v>16900</v>
      </c>
      <c r="F14" s="22">
        <v>8049964000</v>
      </c>
    </row>
    <row r="15" spans="1:6" x14ac:dyDescent="0.25">
      <c r="A15" t="s">
        <v>82</v>
      </c>
      <c r="B15" s="14">
        <v>43630</v>
      </c>
      <c r="C15" s="22">
        <v>468</v>
      </c>
      <c r="D15" s="15">
        <v>6250.2651370000003</v>
      </c>
      <c r="E15" s="22">
        <v>41200</v>
      </c>
      <c r="F15" s="22">
        <v>8049964000</v>
      </c>
    </row>
    <row r="16" spans="1:6" x14ac:dyDescent="0.25">
      <c r="A16" t="s">
        <v>83</v>
      </c>
      <c r="B16" s="14">
        <v>43644</v>
      </c>
      <c r="C16" s="22">
        <v>460</v>
      </c>
      <c r="D16" s="15">
        <v>6358.6289059999999</v>
      </c>
      <c r="E16" s="22">
        <v>12000</v>
      </c>
      <c r="F16" s="22">
        <v>8049964000</v>
      </c>
    </row>
    <row r="17" spans="1:6" x14ac:dyDescent="0.25">
      <c r="A17" t="s">
        <v>84</v>
      </c>
      <c r="B17" s="14">
        <v>43647</v>
      </c>
      <c r="C17" s="22">
        <v>458</v>
      </c>
      <c r="D17" s="15">
        <v>6379.6879879999997</v>
      </c>
      <c r="E17" s="22">
        <v>26600</v>
      </c>
      <c r="F17" s="22">
        <v>8049964000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2.42578125" customWidth="1"/>
    <col min="5" max="5" width="14.85546875" customWidth="1"/>
    <col min="6" max="6" width="21.7109375" customWidth="1"/>
  </cols>
  <sheetData>
    <row r="1" spans="1:6" x14ac:dyDescent="0.25">
      <c r="A1" t="s">
        <v>8</v>
      </c>
    </row>
    <row r="3" spans="1:6" x14ac:dyDescent="0.25">
      <c r="A3" s="2" t="s">
        <v>70</v>
      </c>
      <c r="B3" s="2" t="s">
        <v>67</v>
      </c>
      <c r="C3" s="2" t="s">
        <v>68</v>
      </c>
      <c r="D3" s="2" t="s">
        <v>86</v>
      </c>
      <c r="E3" s="23" t="s">
        <v>69</v>
      </c>
      <c r="F3" s="2" t="s">
        <v>66</v>
      </c>
    </row>
    <row r="4" spans="1:6" x14ac:dyDescent="0.25">
      <c r="A4" s="27" t="s">
        <v>73</v>
      </c>
      <c r="B4" s="14">
        <v>43609</v>
      </c>
      <c r="C4">
        <v>250</v>
      </c>
      <c r="D4" s="15">
        <v>6057.3530270000001</v>
      </c>
      <c r="E4" s="22">
        <v>3428000</v>
      </c>
      <c r="F4" s="22">
        <v>1500000000</v>
      </c>
    </row>
    <row r="5" spans="1:6" x14ac:dyDescent="0.25">
      <c r="A5" s="27" t="s">
        <v>74</v>
      </c>
      <c r="B5" s="14">
        <v>43612</v>
      </c>
      <c r="C5">
        <v>249</v>
      </c>
      <c r="D5" s="15">
        <v>6098.9741210000002</v>
      </c>
      <c r="E5" s="22">
        <v>12127000</v>
      </c>
      <c r="F5" s="22">
        <v>1500000000</v>
      </c>
    </row>
    <row r="6" spans="1:6" x14ac:dyDescent="0.25">
      <c r="A6" s="27" t="s">
        <v>75</v>
      </c>
      <c r="B6" s="14">
        <v>43613</v>
      </c>
      <c r="C6">
        <v>250</v>
      </c>
      <c r="D6" s="15">
        <v>6033.1420900000003</v>
      </c>
      <c r="E6" s="22">
        <v>13377000</v>
      </c>
      <c r="F6" s="22">
        <v>1500000000</v>
      </c>
    </row>
    <row r="7" spans="1:6" x14ac:dyDescent="0.25">
      <c r="A7" s="27" t="s">
        <v>76</v>
      </c>
      <c r="B7" s="14">
        <v>43614</v>
      </c>
      <c r="C7">
        <v>252</v>
      </c>
      <c r="D7" s="15">
        <v>6104.1059569999998</v>
      </c>
      <c r="E7" s="22">
        <v>22696000</v>
      </c>
      <c r="F7" s="22">
        <v>1500000000</v>
      </c>
    </row>
    <row r="8" spans="1:6" x14ac:dyDescent="0.25">
      <c r="A8" s="27" t="s">
        <v>77</v>
      </c>
      <c r="B8" s="14">
        <v>43616</v>
      </c>
      <c r="C8">
        <v>260</v>
      </c>
      <c r="D8" s="15">
        <v>6209.1171880000002</v>
      </c>
      <c r="E8" s="22">
        <v>9777000</v>
      </c>
      <c r="F8" s="22">
        <v>1500000000</v>
      </c>
    </row>
    <row r="9" spans="1:6" x14ac:dyDescent="0.25">
      <c r="A9" s="27" t="s">
        <v>72</v>
      </c>
      <c r="B9" s="14">
        <v>43626</v>
      </c>
      <c r="C9">
        <v>268</v>
      </c>
      <c r="D9" s="15">
        <v>6289.6098629999997</v>
      </c>
      <c r="E9" s="22">
        <v>122110000</v>
      </c>
      <c r="F9" s="22">
        <v>1500000000</v>
      </c>
    </row>
    <row r="10" spans="1:6" x14ac:dyDescent="0.25">
      <c r="A10" s="21" t="s">
        <v>71</v>
      </c>
      <c r="B10" s="25">
        <v>43627</v>
      </c>
      <c r="C10" s="21">
        <v>266</v>
      </c>
      <c r="D10" s="37">
        <v>6305.9921880000002</v>
      </c>
      <c r="E10" s="26">
        <v>2168800</v>
      </c>
      <c r="F10" s="22">
        <v>15000000000</v>
      </c>
    </row>
    <row r="11" spans="1:6" x14ac:dyDescent="0.25">
      <c r="A11" s="27" t="s">
        <v>78</v>
      </c>
      <c r="B11" s="14">
        <v>43628</v>
      </c>
      <c r="C11">
        <v>262</v>
      </c>
      <c r="D11" s="15">
        <v>6276.1767579999996</v>
      </c>
      <c r="E11" s="22">
        <v>2003000</v>
      </c>
      <c r="F11" s="22">
        <v>15000000000</v>
      </c>
    </row>
    <row r="12" spans="1:6" x14ac:dyDescent="0.25">
      <c r="A12" s="27" t="s">
        <v>79</v>
      </c>
      <c r="B12" s="14">
        <v>43629</v>
      </c>
      <c r="C12">
        <v>270</v>
      </c>
      <c r="D12" s="15">
        <v>6273.0820309999999</v>
      </c>
      <c r="E12" s="22">
        <v>20199900</v>
      </c>
      <c r="F12" s="22">
        <v>15000000000</v>
      </c>
    </row>
    <row r="13" spans="1:6" x14ac:dyDescent="0.25">
      <c r="A13" s="27" t="s">
        <v>80</v>
      </c>
      <c r="B13" s="14">
        <v>43630</v>
      </c>
      <c r="C13">
        <v>260</v>
      </c>
      <c r="D13" s="15">
        <v>6250.2651370000003</v>
      </c>
      <c r="E13" s="22">
        <v>3231200</v>
      </c>
      <c r="F13" s="22">
        <v>15000000000</v>
      </c>
    </row>
    <row r="14" spans="1:6" x14ac:dyDescent="0.25">
      <c r="A14" s="27" t="s">
        <v>81</v>
      </c>
      <c r="B14" s="14">
        <v>43633</v>
      </c>
      <c r="C14">
        <v>250</v>
      </c>
      <c r="D14" s="15">
        <v>6190.5249020000001</v>
      </c>
      <c r="E14" s="22">
        <v>2817900</v>
      </c>
      <c r="F14" s="22">
        <v>15000000000</v>
      </c>
    </row>
    <row r="15" spans="1:6" x14ac:dyDescent="0.25">
      <c r="A15" s="27" t="s">
        <v>82</v>
      </c>
      <c r="B15" s="14">
        <v>43634</v>
      </c>
      <c r="C15">
        <v>260</v>
      </c>
      <c r="D15" s="15">
        <v>6257.330078</v>
      </c>
      <c r="E15" s="22">
        <v>5195500</v>
      </c>
      <c r="F15" s="22">
        <v>15000000000</v>
      </c>
    </row>
    <row r="16" spans="1:6" x14ac:dyDescent="0.25">
      <c r="A16" s="27" t="s">
        <v>83</v>
      </c>
      <c r="B16" s="14">
        <v>43656</v>
      </c>
      <c r="C16">
        <v>248</v>
      </c>
      <c r="D16" s="15">
        <v>6410.6831050000001</v>
      </c>
      <c r="E16" s="22">
        <v>11990000</v>
      </c>
      <c r="F16" s="22">
        <v>15000000000</v>
      </c>
    </row>
    <row r="17" spans="1:6" x14ac:dyDescent="0.25">
      <c r="A17" s="27" t="s">
        <v>84</v>
      </c>
      <c r="B17" s="14">
        <v>43657</v>
      </c>
      <c r="C17">
        <v>248</v>
      </c>
      <c r="D17" s="15">
        <v>6417.0659180000002</v>
      </c>
      <c r="E17" s="22">
        <v>2482700</v>
      </c>
      <c r="F17" s="22">
        <v>15000000000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activeCell="D3" sqref="D3"/>
    </sheetView>
  </sheetViews>
  <sheetFormatPr defaultRowHeight="15" x14ac:dyDescent="0.25"/>
  <cols>
    <col min="2" max="2" width="11.7109375" customWidth="1"/>
    <col min="5" max="5" width="13.42578125" customWidth="1"/>
    <col min="6" max="6" width="21.85546875" customWidth="1"/>
  </cols>
  <sheetData>
    <row r="1" spans="1:6" x14ac:dyDescent="0.25">
      <c r="A1" t="s">
        <v>9</v>
      </c>
      <c r="E1" s="22"/>
    </row>
    <row r="2" spans="1:6" x14ac:dyDescent="0.25">
      <c r="E2" s="22"/>
    </row>
    <row r="3" spans="1:6" x14ac:dyDescent="0.25">
      <c r="A3" s="2" t="s">
        <v>70</v>
      </c>
      <c r="B3" s="2" t="s">
        <v>67</v>
      </c>
      <c r="C3" s="2" t="s">
        <v>68</v>
      </c>
      <c r="D3" s="2" t="s">
        <v>86</v>
      </c>
      <c r="E3" s="23" t="s">
        <v>69</v>
      </c>
      <c r="F3" s="2" t="s">
        <v>66</v>
      </c>
    </row>
    <row r="4" spans="1:6" x14ac:dyDescent="0.25">
      <c r="A4" s="27" t="s">
        <v>73</v>
      </c>
      <c r="B4" s="14">
        <v>43633</v>
      </c>
      <c r="C4">
        <v>492</v>
      </c>
      <c r="D4" s="15">
        <v>6190.5249020000001</v>
      </c>
      <c r="E4" s="22">
        <v>48720000</v>
      </c>
      <c r="F4" s="22">
        <v>3750000000</v>
      </c>
    </row>
    <row r="5" spans="1:6" x14ac:dyDescent="0.25">
      <c r="A5" s="27" t="s">
        <v>74</v>
      </c>
      <c r="B5" s="14">
        <v>43634</v>
      </c>
      <c r="C5">
        <v>496</v>
      </c>
      <c r="D5" s="15">
        <v>6257.330078</v>
      </c>
      <c r="E5" s="22">
        <v>37470000</v>
      </c>
      <c r="F5" s="22">
        <v>3750000000</v>
      </c>
    </row>
    <row r="6" spans="1:6" x14ac:dyDescent="0.25">
      <c r="A6" s="27" t="s">
        <v>75</v>
      </c>
      <c r="B6" s="14">
        <v>43635</v>
      </c>
      <c r="C6">
        <v>497</v>
      </c>
      <c r="D6" s="15">
        <v>6339.2622069999998</v>
      </c>
      <c r="E6" s="22">
        <v>51864000</v>
      </c>
      <c r="F6" s="22">
        <v>3750000000</v>
      </c>
    </row>
    <row r="7" spans="1:6" x14ac:dyDescent="0.25">
      <c r="A7" s="27" t="s">
        <v>76</v>
      </c>
      <c r="B7" s="14">
        <v>43636</v>
      </c>
      <c r="C7">
        <v>498</v>
      </c>
      <c r="D7" s="15">
        <v>6335.6982420000004</v>
      </c>
      <c r="E7" s="22">
        <v>51294000</v>
      </c>
      <c r="F7" s="22">
        <v>3750000000</v>
      </c>
    </row>
    <row r="8" spans="1:6" x14ac:dyDescent="0.25">
      <c r="A8" s="27" t="s">
        <v>77</v>
      </c>
      <c r="B8" s="14">
        <v>43637</v>
      </c>
      <c r="C8">
        <v>500</v>
      </c>
      <c r="D8" s="15">
        <v>6315.4360349999997</v>
      </c>
      <c r="E8" s="22">
        <v>69916000</v>
      </c>
      <c r="F8" s="22">
        <v>3750000000</v>
      </c>
    </row>
    <row r="9" spans="1:6" x14ac:dyDescent="0.25">
      <c r="A9" s="27" t="s">
        <v>72</v>
      </c>
      <c r="B9" s="14">
        <v>43640</v>
      </c>
      <c r="C9">
        <v>502.5</v>
      </c>
      <c r="D9" s="15">
        <v>6288.4648440000001</v>
      </c>
      <c r="E9" s="22">
        <v>705950000</v>
      </c>
      <c r="F9" s="22">
        <v>3750000000</v>
      </c>
    </row>
    <row r="10" spans="1:6" x14ac:dyDescent="0.25">
      <c r="A10" s="21" t="s">
        <v>71</v>
      </c>
      <c r="B10" s="25">
        <v>43641</v>
      </c>
      <c r="C10" s="21">
        <v>520</v>
      </c>
      <c r="D10" s="37">
        <v>6320.4448240000002</v>
      </c>
      <c r="E10" s="26">
        <v>61475800</v>
      </c>
      <c r="F10" s="22">
        <v>37500000000</v>
      </c>
    </row>
    <row r="11" spans="1:6" x14ac:dyDescent="0.25">
      <c r="A11" t="s">
        <v>78</v>
      </c>
      <c r="B11" s="14">
        <v>43642</v>
      </c>
      <c r="C11">
        <v>565</v>
      </c>
      <c r="D11" s="15">
        <v>6310.4887699999999</v>
      </c>
      <c r="E11" s="22">
        <v>74824800</v>
      </c>
      <c r="F11" s="22">
        <v>37500000000</v>
      </c>
    </row>
    <row r="12" spans="1:6" x14ac:dyDescent="0.25">
      <c r="A12" t="s">
        <v>79</v>
      </c>
      <c r="B12" s="14">
        <v>43643</v>
      </c>
      <c r="C12">
        <v>575</v>
      </c>
      <c r="D12" s="15">
        <v>6352.7099609999996</v>
      </c>
      <c r="E12" s="22">
        <v>63759100</v>
      </c>
      <c r="F12" s="22">
        <v>37500000000</v>
      </c>
    </row>
    <row r="13" spans="1:6" x14ac:dyDescent="0.25">
      <c r="A13" t="s">
        <v>80</v>
      </c>
      <c r="B13" s="14">
        <v>43644</v>
      </c>
      <c r="C13">
        <v>580</v>
      </c>
      <c r="D13" s="15">
        <v>6358.6289059999999</v>
      </c>
      <c r="E13" s="22">
        <v>91939500</v>
      </c>
      <c r="F13" s="22">
        <v>37500000000</v>
      </c>
    </row>
    <row r="14" spans="1:6" x14ac:dyDescent="0.25">
      <c r="A14" t="s">
        <v>81</v>
      </c>
      <c r="B14" s="14">
        <v>43647</v>
      </c>
      <c r="C14">
        <v>585</v>
      </c>
      <c r="D14" s="15">
        <v>6379.6879879999997</v>
      </c>
      <c r="E14" s="22">
        <v>55412200</v>
      </c>
      <c r="F14" s="22">
        <v>37500000000</v>
      </c>
    </row>
    <row r="15" spans="1:6" x14ac:dyDescent="0.25">
      <c r="A15" t="s">
        <v>82</v>
      </c>
      <c r="B15" s="14">
        <v>43648</v>
      </c>
      <c r="C15">
        <v>595</v>
      </c>
      <c r="D15" s="15">
        <v>6384.8979490000002</v>
      </c>
      <c r="E15" s="22">
        <v>53830800</v>
      </c>
      <c r="F15" s="22">
        <v>37500000000</v>
      </c>
    </row>
    <row r="16" spans="1:6" x14ac:dyDescent="0.25">
      <c r="A16" t="s">
        <v>83</v>
      </c>
      <c r="B16" s="14">
        <v>43670</v>
      </c>
      <c r="C16">
        <v>505</v>
      </c>
      <c r="D16" s="15">
        <v>6384.9868159999996</v>
      </c>
      <c r="E16" s="22">
        <v>6703100</v>
      </c>
      <c r="F16" s="22">
        <v>37500000000</v>
      </c>
    </row>
    <row r="17" spans="1:6" x14ac:dyDescent="0.25">
      <c r="A17" t="s">
        <v>84</v>
      </c>
      <c r="B17" s="14">
        <v>43671</v>
      </c>
      <c r="C17">
        <v>494</v>
      </c>
      <c r="D17" s="15">
        <v>6401.3652339999999</v>
      </c>
      <c r="E17" s="22">
        <v>13266300</v>
      </c>
      <c r="F17" s="22">
        <v>37500000000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DATA MASTER</vt:lpstr>
      <vt:lpstr>HASIL</vt:lpstr>
      <vt:lpstr>IHSG</vt:lpstr>
      <vt:lpstr>MARK</vt:lpstr>
      <vt:lpstr>ZINC</vt:lpstr>
      <vt:lpstr>LPIN</vt:lpstr>
      <vt:lpstr>TOBA</vt:lpstr>
      <vt:lpstr>CARS</vt:lpstr>
      <vt:lpstr>TAMU</vt:lpstr>
      <vt:lpstr>PTSN</vt:lpstr>
      <vt:lpstr>TMAS</vt:lpstr>
      <vt:lpstr>JSKY</vt:lpstr>
      <vt:lpstr>MDKA</vt:lpstr>
      <vt:lpstr>ANDI</vt:lpstr>
      <vt:lpstr>TBIG</vt:lpstr>
      <vt:lpstr>BLTZ</vt:lpstr>
      <vt:lpstr>TOWR</vt:lpstr>
      <vt:lpstr>MINA</vt:lpstr>
      <vt:lpstr>TOPS</vt:lpstr>
      <vt:lpstr>GEMA</vt:lpstr>
      <vt:lpstr>BUVA</vt:lpstr>
      <vt:lpstr>MFIN</vt:lpstr>
      <vt:lpstr>KKGI</vt:lpstr>
      <vt:lpstr>IIKP</vt:lpstr>
      <vt:lpstr>SAME</vt:lpstr>
      <vt:lpstr>BFIN</vt:lpstr>
      <vt:lpstr>INTD</vt:lpstr>
      <vt:lpstr>VOKS</vt:lpstr>
      <vt:lpstr>SMDR</vt:lpstr>
      <vt:lpstr>ULTJ</vt:lpstr>
      <vt:lpstr>BTEK</vt:lpstr>
      <vt:lpstr>BMRI</vt:lpstr>
      <vt:lpstr>INAI</vt:lpstr>
      <vt:lpstr>BBRI</vt:lpstr>
      <vt:lpstr>MKNT</vt:lpstr>
      <vt:lpstr>TPIA</vt:lpstr>
      <vt:lpstr>PTBA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2021-02-26T15:55:08Z</dcterms:created>
  <dcterms:modified xsi:type="dcterms:W3CDTF">2021-07-04T08:13:16Z</dcterms:modified>
</cp:coreProperties>
</file>