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#KULIAH\#SEMESTER 7\MAGANG MERDEKA\PT Stechoq Robotika Indonesia\Luaran Jurnal Paper\Penulisanku J@TI\Revisi 1\"/>
    </mc:Choice>
  </mc:AlternateContent>
  <xr:revisionPtr revIDLastSave="0" documentId="13_ncr:1_{6BE6014B-A6D3-4E18-8863-EE43A87C8ED6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Pembobotan" sheetId="4" r:id="rId1"/>
    <sheet name="Kuisioner Topsis" sheetId="5" r:id="rId2"/>
    <sheet name="TOPSIS (Benar)" sheetId="7" r:id="rId3"/>
  </sheets>
  <externalReferences>
    <externalReference r:id="rId4"/>
  </externalReferences>
  <calcPr calcId="191029"/>
</workbook>
</file>

<file path=xl/calcChain.xml><?xml version="1.0" encoding="utf-8"?>
<calcChain xmlns="http://schemas.openxmlformats.org/spreadsheetml/2006/main">
  <c r="B71" i="7" l="1"/>
  <c r="B70" i="7"/>
  <c r="B69" i="7"/>
  <c r="B68" i="7"/>
  <c r="B67" i="7"/>
  <c r="B66" i="7"/>
  <c r="B65" i="7"/>
  <c r="E19" i="7"/>
  <c r="E29" i="7" s="1"/>
  <c r="L8" i="7"/>
  <c r="L19" i="7" s="1"/>
  <c r="L29" i="7" s="1"/>
  <c r="K8" i="7"/>
  <c r="K19" i="7" s="1"/>
  <c r="K29" i="7" s="1"/>
  <c r="J8" i="7"/>
  <c r="J19" i="7" s="1"/>
  <c r="J29" i="7" s="1"/>
  <c r="I8" i="7"/>
  <c r="I19" i="7" s="1"/>
  <c r="I29" i="7" s="1"/>
  <c r="H8" i="7"/>
  <c r="H19" i="7" s="1"/>
  <c r="H29" i="7" s="1"/>
  <c r="G8" i="7"/>
  <c r="G19" i="7" s="1"/>
  <c r="G29" i="7" s="1"/>
  <c r="F8" i="7"/>
  <c r="F19" i="7" s="1"/>
  <c r="F29" i="7" s="1"/>
  <c r="E8" i="7"/>
  <c r="D8" i="7"/>
  <c r="D19" i="7" s="1"/>
  <c r="D29" i="7" s="1"/>
  <c r="C8" i="7"/>
  <c r="C19" i="7" s="1"/>
  <c r="C29" i="7" s="1"/>
  <c r="X30" i="5"/>
  <c r="K15" i="7" s="1"/>
  <c r="U30" i="5"/>
  <c r="H15" i="7" s="1"/>
  <c r="P30" i="5"/>
  <c r="C15" i="7" s="1"/>
  <c r="W29" i="5"/>
  <c r="J14" i="7" s="1"/>
  <c r="R29" i="5"/>
  <c r="E14" i="7" s="1"/>
  <c r="Y28" i="5"/>
  <c r="L13" i="7" s="1"/>
  <c r="T28" i="5"/>
  <c r="G13" i="7" s="1"/>
  <c r="Q28" i="5"/>
  <c r="D13" i="7" s="1"/>
  <c r="V27" i="5"/>
  <c r="I12" i="7" s="1"/>
  <c r="S27" i="5"/>
  <c r="F12" i="7" s="1"/>
  <c r="X26" i="5"/>
  <c r="K11" i="7" s="1"/>
  <c r="U26" i="5"/>
  <c r="H11" i="7" s="1"/>
  <c r="P26" i="5"/>
  <c r="C11" i="7" s="1"/>
  <c r="W25" i="5"/>
  <c r="J10" i="7" s="1"/>
  <c r="R25" i="5"/>
  <c r="E10" i="7" s="1"/>
  <c r="Y24" i="5"/>
  <c r="L9" i="7" s="1"/>
  <c r="T24" i="5"/>
  <c r="G9" i="7" s="1"/>
  <c r="Q24" i="5"/>
  <c r="D9" i="7" s="1"/>
  <c r="Y17" i="5"/>
  <c r="Y30" i="5" s="1"/>
  <c r="L15" i="7" s="1"/>
  <c r="X17" i="5"/>
  <c r="W17" i="5"/>
  <c r="W30" i="5" s="1"/>
  <c r="J15" i="7" s="1"/>
  <c r="V17" i="5"/>
  <c r="V30" i="5" s="1"/>
  <c r="I15" i="7" s="1"/>
  <c r="U17" i="5"/>
  <c r="T17" i="5"/>
  <c r="T30" i="5" s="1"/>
  <c r="G15" i="7" s="1"/>
  <c r="S17" i="5"/>
  <c r="S30" i="5" s="1"/>
  <c r="F15" i="7" s="1"/>
  <c r="R17" i="5"/>
  <c r="R30" i="5" s="1"/>
  <c r="E15" i="7" s="1"/>
  <c r="Q17" i="5"/>
  <c r="Q30" i="5" s="1"/>
  <c r="D15" i="7" s="1"/>
  <c r="P17" i="5"/>
  <c r="Y16" i="5"/>
  <c r="Y29" i="5" s="1"/>
  <c r="L14" i="7" s="1"/>
  <c r="X16" i="5"/>
  <c r="X29" i="5" s="1"/>
  <c r="K14" i="7" s="1"/>
  <c r="W16" i="5"/>
  <c r="V16" i="5"/>
  <c r="V29" i="5" s="1"/>
  <c r="I14" i="7" s="1"/>
  <c r="U16" i="5"/>
  <c r="U29" i="5" s="1"/>
  <c r="H14" i="7" s="1"/>
  <c r="T16" i="5"/>
  <c r="T29" i="5" s="1"/>
  <c r="G14" i="7" s="1"/>
  <c r="S16" i="5"/>
  <c r="S29" i="5" s="1"/>
  <c r="F14" i="7" s="1"/>
  <c r="R16" i="5"/>
  <c r="Q16" i="5"/>
  <c r="Q29" i="5" s="1"/>
  <c r="D14" i="7" s="1"/>
  <c r="P16" i="5"/>
  <c r="P29" i="5" s="1"/>
  <c r="C14" i="7" s="1"/>
  <c r="Y15" i="5"/>
  <c r="X15" i="5"/>
  <c r="X28" i="5" s="1"/>
  <c r="K13" i="7" s="1"/>
  <c r="W15" i="5"/>
  <c r="W28" i="5" s="1"/>
  <c r="J13" i="7" s="1"/>
  <c r="V15" i="5"/>
  <c r="V28" i="5" s="1"/>
  <c r="I13" i="7" s="1"/>
  <c r="U15" i="5"/>
  <c r="U28" i="5" s="1"/>
  <c r="H13" i="7" s="1"/>
  <c r="T15" i="5"/>
  <c r="S15" i="5"/>
  <c r="S28" i="5" s="1"/>
  <c r="F13" i="7" s="1"/>
  <c r="R15" i="5"/>
  <c r="R28" i="5" s="1"/>
  <c r="E13" i="7" s="1"/>
  <c r="Q15" i="5"/>
  <c r="P15" i="5"/>
  <c r="P28" i="5" s="1"/>
  <c r="C13" i="7" s="1"/>
  <c r="Y14" i="5"/>
  <c r="Y27" i="5" s="1"/>
  <c r="L12" i="7" s="1"/>
  <c r="X14" i="5"/>
  <c r="X27" i="5" s="1"/>
  <c r="K12" i="7" s="1"/>
  <c r="W14" i="5"/>
  <c r="W27" i="5" s="1"/>
  <c r="J12" i="7" s="1"/>
  <c r="V14" i="5"/>
  <c r="U14" i="5"/>
  <c r="U27" i="5" s="1"/>
  <c r="H12" i="7" s="1"/>
  <c r="T14" i="5"/>
  <c r="T27" i="5" s="1"/>
  <c r="G12" i="7" s="1"/>
  <c r="S14" i="5"/>
  <c r="R14" i="5"/>
  <c r="R27" i="5" s="1"/>
  <c r="E12" i="7" s="1"/>
  <c r="Q14" i="5"/>
  <c r="Q27" i="5" s="1"/>
  <c r="D12" i="7" s="1"/>
  <c r="P14" i="5"/>
  <c r="P27" i="5" s="1"/>
  <c r="C12" i="7" s="1"/>
  <c r="Y13" i="5"/>
  <c r="Y26" i="5" s="1"/>
  <c r="L11" i="7" s="1"/>
  <c r="X13" i="5"/>
  <c r="W13" i="5"/>
  <c r="W26" i="5" s="1"/>
  <c r="J11" i="7" s="1"/>
  <c r="V13" i="5"/>
  <c r="V26" i="5" s="1"/>
  <c r="I11" i="7" s="1"/>
  <c r="U13" i="5"/>
  <c r="T13" i="5"/>
  <c r="T26" i="5" s="1"/>
  <c r="G11" i="7" s="1"/>
  <c r="S13" i="5"/>
  <c r="S26" i="5" s="1"/>
  <c r="F11" i="7" s="1"/>
  <c r="R13" i="5"/>
  <c r="R26" i="5" s="1"/>
  <c r="E11" i="7" s="1"/>
  <c r="Q13" i="5"/>
  <c r="Q26" i="5" s="1"/>
  <c r="D11" i="7" s="1"/>
  <c r="P13" i="5"/>
  <c r="Y12" i="5"/>
  <c r="Y25" i="5" s="1"/>
  <c r="L10" i="7" s="1"/>
  <c r="X12" i="5"/>
  <c r="X25" i="5" s="1"/>
  <c r="K10" i="7" s="1"/>
  <c r="W12" i="5"/>
  <c r="V12" i="5"/>
  <c r="V25" i="5" s="1"/>
  <c r="I10" i="7" s="1"/>
  <c r="U12" i="5"/>
  <c r="U25" i="5" s="1"/>
  <c r="H10" i="7" s="1"/>
  <c r="T12" i="5"/>
  <c r="T25" i="5" s="1"/>
  <c r="G10" i="7" s="1"/>
  <c r="S12" i="5"/>
  <c r="S25" i="5" s="1"/>
  <c r="F10" i="7" s="1"/>
  <c r="R12" i="5"/>
  <c r="Q12" i="5"/>
  <c r="Q25" i="5" s="1"/>
  <c r="D10" i="7" s="1"/>
  <c r="P12" i="5"/>
  <c r="P25" i="5" s="1"/>
  <c r="C10" i="7" s="1"/>
  <c r="Y11" i="5"/>
  <c r="X11" i="5"/>
  <c r="X24" i="5" s="1"/>
  <c r="K9" i="7" s="1"/>
  <c r="W11" i="5"/>
  <c r="W24" i="5" s="1"/>
  <c r="J9" i="7" s="1"/>
  <c r="V11" i="5"/>
  <c r="V24" i="5" s="1"/>
  <c r="I9" i="7" s="1"/>
  <c r="U11" i="5"/>
  <c r="U24" i="5" s="1"/>
  <c r="H9" i="7" s="1"/>
  <c r="T11" i="5"/>
  <c r="S11" i="5"/>
  <c r="S24" i="5" s="1"/>
  <c r="F9" i="7" s="1"/>
  <c r="R11" i="5"/>
  <c r="R24" i="5" s="1"/>
  <c r="E9" i="7" s="1"/>
  <c r="Q11" i="5"/>
  <c r="P11" i="5"/>
  <c r="P24" i="5" s="1"/>
  <c r="C9" i="7" s="1"/>
  <c r="E14" i="4"/>
  <c r="L4" i="7" s="1"/>
  <c r="E13" i="4"/>
  <c r="K4" i="7" s="1"/>
  <c r="C13" i="4"/>
  <c r="E12" i="4"/>
  <c r="J4" i="7" s="1"/>
  <c r="E11" i="4"/>
  <c r="I4" i="7" s="1"/>
  <c r="C11" i="4"/>
  <c r="E10" i="4"/>
  <c r="H4" i="7" s="1"/>
  <c r="E9" i="4"/>
  <c r="G4" i="7" s="1"/>
  <c r="C9" i="4"/>
  <c r="E8" i="4"/>
  <c r="F4" i="7" s="1"/>
  <c r="E7" i="4"/>
  <c r="E4" i="7" s="1"/>
  <c r="C7" i="4"/>
  <c r="E6" i="4"/>
  <c r="D4" i="7" s="1"/>
  <c r="E5" i="4"/>
  <c r="C4" i="7" s="1"/>
  <c r="C5" i="4"/>
  <c r="J21" i="7" l="1"/>
  <c r="J31" i="7" s="1"/>
  <c r="L24" i="7"/>
  <c r="L34" i="7" s="1"/>
  <c r="H22" i="7"/>
  <c r="H32" i="7" s="1"/>
  <c r="J23" i="7"/>
  <c r="J33" i="7" s="1"/>
  <c r="H24" i="7"/>
  <c r="H34" i="7" s="1"/>
  <c r="I17" i="7"/>
  <c r="I22" i="7" s="1"/>
  <c r="I32" i="7" s="1"/>
  <c r="I20" i="7"/>
  <c r="I30" i="7" s="1"/>
  <c r="D17" i="7"/>
  <c r="D21" i="7" s="1"/>
  <c r="D31" i="7" s="1"/>
  <c r="F23" i="7"/>
  <c r="F33" i="7" s="1"/>
  <c r="H26" i="7"/>
  <c r="H36" i="7" s="1"/>
  <c r="F17" i="7"/>
  <c r="F25" i="7" s="1"/>
  <c r="F35" i="7" s="1"/>
  <c r="J17" i="7"/>
  <c r="J25" i="7" s="1"/>
  <c r="J35" i="7" s="1"/>
  <c r="J20" i="7"/>
  <c r="J30" i="7" s="1"/>
  <c r="L23" i="7"/>
  <c r="L33" i="7" s="1"/>
  <c r="J24" i="7"/>
  <c r="J34" i="7" s="1"/>
  <c r="G17" i="7"/>
  <c r="G26" i="7" s="1"/>
  <c r="G36" i="7" s="1"/>
  <c r="K21" i="7"/>
  <c r="K31" i="7" s="1"/>
  <c r="H20" i="7"/>
  <c r="H30" i="7" s="1"/>
  <c r="H17" i="7"/>
  <c r="H25" i="7" s="1"/>
  <c r="H35" i="7" s="1"/>
  <c r="H21" i="7"/>
  <c r="H31" i="7" s="1"/>
  <c r="C17" i="7"/>
  <c r="C21" i="7" s="1"/>
  <c r="C31" i="7" s="1"/>
  <c r="E23" i="7"/>
  <c r="E33" i="7" s="1"/>
  <c r="C24" i="7"/>
  <c r="C34" i="7" s="1"/>
  <c r="L17" i="7"/>
  <c r="L26" i="7" s="1"/>
  <c r="L36" i="7" s="1"/>
  <c r="D24" i="7"/>
  <c r="D34" i="7" s="1"/>
  <c r="E17" i="7"/>
  <c r="E20" i="7" s="1"/>
  <c r="E30" i="7" s="1"/>
  <c r="J22" i="7"/>
  <c r="J32" i="7" s="1"/>
  <c r="C23" i="7"/>
  <c r="C33" i="7" s="1"/>
  <c r="K17" i="7"/>
  <c r="K23" i="7" s="1"/>
  <c r="K33" i="7" s="1"/>
  <c r="G22" i="7"/>
  <c r="G32" i="7" s="1"/>
  <c r="K24" i="7"/>
  <c r="K34" i="7" s="1"/>
  <c r="E21" i="7"/>
  <c r="E31" i="7" s="1"/>
  <c r="G24" i="7"/>
  <c r="G34" i="7" s="1"/>
  <c r="E25" i="7" l="1"/>
  <c r="E35" i="7" s="1"/>
  <c r="I21" i="7"/>
  <c r="I31" i="7" s="1"/>
  <c r="K26" i="7"/>
  <c r="K36" i="7" s="1"/>
  <c r="D23" i="7"/>
  <c r="D33" i="7" s="1"/>
  <c r="D20" i="7"/>
  <c r="D30" i="7" s="1"/>
  <c r="L21" i="7"/>
  <c r="L31" i="7" s="1"/>
  <c r="L22" i="7"/>
  <c r="L32" i="7" s="1"/>
  <c r="C22" i="7"/>
  <c r="C32" i="7" s="1"/>
  <c r="I26" i="7"/>
  <c r="I36" i="7" s="1"/>
  <c r="C20" i="7"/>
  <c r="C30" i="7" s="1"/>
  <c r="I23" i="7"/>
  <c r="I33" i="7" s="1"/>
  <c r="C26" i="7"/>
  <c r="C36" i="7" s="1"/>
  <c r="D22" i="7"/>
  <c r="D32" i="7" s="1"/>
  <c r="J26" i="7"/>
  <c r="J36" i="7" s="1"/>
  <c r="J38" i="7" s="1"/>
  <c r="K25" i="7"/>
  <c r="K35" i="7" s="1"/>
  <c r="E26" i="7"/>
  <c r="E36" i="7" s="1"/>
  <c r="K22" i="7"/>
  <c r="K32" i="7" s="1"/>
  <c r="F21" i="7"/>
  <c r="F31" i="7" s="1"/>
  <c r="L25" i="7"/>
  <c r="L35" i="7" s="1"/>
  <c r="C25" i="7"/>
  <c r="C35" i="7" s="1"/>
  <c r="K20" i="7"/>
  <c r="K30" i="7" s="1"/>
  <c r="L20" i="7"/>
  <c r="L30" i="7" s="1"/>
  <c r="G20" i="7"/>
  <c r="G30" i="7" s="1"/>
  <c r="E22" i="7"/>
  <c r="E32" i="7" s="1"/>
  <c r="E40" i="7" s="1"/>
  <c r="G25" i="7"/>
  <c r="G35" i="7" s="1"/>
  <c r="H23" i="7"/>
  <c r="H33" i="7" s="1"/>
  <c r="H40" i="7" s="1"/>
  <c r="D25" i="7"/>
  <c r="D35" i="7" s="1"/>
  <c r="E24" i="7"/>
  <c r="E34" i="7" s="1"/>
  <c r="I25" i="7"/>
  <c r="I35" i="7" s="1"/>
  <c r="I24" i="7"/>
  <c r="I34" i="7" s="1"/>
  <c r="I38" i="7" s="1"/>
  <c r="D26" i="7"/>
  <c r="D36" i="7" s="1"/>
  <c r="F24" i="7"/>
  <c r="F34" i="7" s="1"/>
  <c r="G23" i="7"/>
  <c r="G33" i="7" s="1"/>
  <c r="G21" i="7"/>
  <c r="G31" i="7" s="1"/>
  <c r="F26" i="7"/>
  <c r="F36" i="7" s="1"/>
  <c r="F22" i="7"/>
  <c r="F32" i="7" s="1"/>
  <c r="F20" i="7"/>
  <c r="F30" i="7" s="1"/>
  <c r="F40" i="7" l="1"/>
  <c r="F38" i="7"/>
  <c r="C40" i="7"/>
  <c r="F45" i="7" s="1"/>
  <c r="C38" i="7"/>
  <c r="G40" i="7"/>
  <c r="G38" i="7"/>
  <c r="I40" i="7"/>
  <c r="L40" i="7"/>
  <c r="L38" i="7"/>
  <c r="H38" i="7"/>
  <c r="K40" i="7"/>
  <c r="K38" i="7"/>
  <c r="F50" i="7"/>
  <c r="F51" i="7"/>
  <c r="J40" i="7"/>
  <c r="E38" i="7"/>
  <c r="D40" i="7"/>
  <c r="D38" i="7"/>
  <c r="R45" i="7" l="1"/>
  <c r="F46" i="7"/>
  <c r="C56" i="7" s="1"/>
  <c r="F48" i="7"/>
  <c r="C58" i="7" s="1"/>
  <c r="F49" i="7"/>
  <c r="C59" i="7" s="1"/>
  <c r="C50" i="7"/>
  <c r="C60" i="7" s="1"/>
  <c r="C46" i="7"/>
  <c r="C49" i="7"/>
  <c r="C45" i="7"/>
  <c r="C55" i="7" s="1"/>
  <c r="C48" i="7"/>
  <c r="C51" i="7"/>
  <c r="C61" i="7" s="1"/>
  <c r="C47" i="7"/>
  <c r="F47" i="7"/>
  <c r="C68" i="7" l="1"/>
  <c r="C71" i="7"/>
  <c r="C70" i="7"/>
  <c r="C69" i="7"/>
  <c r="C57" i="7"/>
  <c r="C66" i="7" s="1"/>
  <c r="C67" i="7" l="1"/>
  <c r="C65" i="7"/>
</calcChain>
</file>

<file path=xl/sharedStrings.xml><?xml version="1.0" encoding="utf-8"?>
<sst xmlns="http://schemas.openxmlformats.org/spreadsheetml/2006/main" count="298" uniqueCount="76">
  <si>
    <t>Kriteria</t>
  </si>
  <si>
    <t>Hasil
Bobot</t>
  </si>
  <si>
    <t>Sub Kriteria</t>
  </si>
  <si>
    <t>Harga</t>
  </si>
  <si>
    <t>Harga Barang (H1)</t>
  </si>
  <si>
    <t>Min</t>
  </si>
  <si>
    <t>Diskon Barang (H2)</t>
  </si>
  <si>
    <t>Max</t>
  </si>
  <si>
    <t>Kualitas</t>
  </si>
  <si>
    <t>Kesesuaian Spesifikasi Barang (K1)</t>
  </si>
  <si>
    <t>Kecacatan Barang (K2)</t>
  </si>
  <si>
    <t>Delivery</t>
  </si>
  <si>
    <t>Ketepatan Waktu Pengiriman (D1)</t>
  </si>
  <si>
    <t>Ketepatan Kuantitas Pengiriman (D2)</t>
  </si>
  <si>
    <t>Ketepatan Jumlah</t>
  </si>
  <si>
    <t>Kesesuaian Isi Jumlah Pengiriman (J1)</t>
  </si>
  <si>
    <t>Kesesuaian Isi Kemasan (J2)</t>
  </si>
  <si>
    <t>Pelayanan</t>
  </si>
  <si>
    <t>Kemudahan dalam Komplain (P1)</t>
  </si>
  <si>
    <t>Kecepatan Menanggapi Permintaan (P2)</t>
  </si>
  <si>
    <t>Kepala Fiannce</t>
  </si>
  <si>
    <t>Supplier Baut</t>
  </si>
  <si>
    <t>H1</t>
  </si>
  <si>
    <t>H2</t>
  </si>
  <si>
    <t>K1</t>
  </si>
  <si>
    <t>K2</t>
  </si>
  <si>
    <t>D1</t>
  </si>
  <si>
    <t>D2</t>
  </si>
  <si>
    <t>J1</t>
  </si>
  <si>
    <t>J2</t>
  </si>
  <si>
    <t>P1</t>
  </si>
  <si>
    <t>P2</t>
  </si>
  <si>
    <t>Supplier 1</t>
  </si>
  <si>
    <t>Supplier 2</t>
  </si>
  <si>
    <t>Supplier 3</t>
  </si>
  <si>
    <t>Rata-Rata</t>
  </si>
  <si>
    <t>Supplier 4</t>
  </si>
  <si>
    <t>Supplier 5</t>
  </si>
  <si>
    <t>Supplier 6</t>
  </si>
  <si>
    <t>Supplier 7</t>
  </si>
  <si>
    <t>Kepala Purchase</t>
  </si>
  <si>
    <t>Rata-Rata Pembulatan</t>
  </si>
  <si>
    <t>Kepala Mechanical</t>
  </si>
  <si>
    <t>PEMILIHAN TEMPAT PEMBANGUNAN GUDANG TERBAIK MENGGUNAKAN METODE TOPSIS</t>
  </si>
  <si>
    <t>MENENTUKAN BOBOT MASING2 KRITERIA</t>
  </si>
  <si>
    <t>BOBOT</t>
  </si>
  <si>
    <t>Keterangan</t>
  </si>
  <si>
    <t>Cost</t>
  </si>
  <si>
    <t>benefit</t>
  </si>
  <si>
    <t>Benefit</t>
  </si>
  <si>
    <t>cost</t>
  </si>
  <si>
    <t>Y+</t>
  </si>
  <si>
    <t>MEMBUAT MATRIKS PERBANDINGAN ALTERNATIF DAN KRITERIA</t>
  </si>
  <si>
    <t xml:space="preserve">KRITERIA LOKASI </t>
  </si>
  <si>
    <t>Skor</t>
  </si>
  <si>
    <t>Nilai</t>
  </si>
  <si>
    <t>Sangat Baik</t>
  </si>
  <si>
    <t>Baik</t>
  </si>
  <si>
    <t>Cukup</t>
  </si>
  <si>
    <t>Kurang</t>
  </si>
  <si>
    <t>Sangat Kurang</t>
  </si>
  <si>
    <t>PEMBAGI</t>
  </si>
  <si>
    <t>MEMBUAT MATRIKS KEPUTUSAN TERNORMALISASI</t>
  </si>
  <si>
    <t>MENGHITUNG MATRIKS KEPUTUSAN TERNORMALISASI DAN TERBOBOT</t>
  </si>
  <si>
    <t>Y-</t>
  </si>
  <si>
    <t>MENCARI NILAI SOLUSI IDEAL POSITIF (MAKS) DAN SOLUSI IDEAL NEGATIF (MIN)</t>
  </si>
  <si>
    <t>A+</t>
  </si>
  <si>
    <t>A-</t>
  </si>
  <si>
    <t>D+</t>
  </si>
  <si>
    <t>D-</t>
  </si>
  <si>
    <t>MENCARI D+ DAN D- UNTUK SETIAP ALTERNATIF</t>
  </si>
  <si>
    <t>ALTERNATIF</t>
  </si>
  <si>
    <t>PREFERENSI (V)</t>
  </si>
  <si>
    <t>MENCARI HASIL PREFERENSI</t>
  </si>
  <si>
    <t>RANGKING</t>
  </si>
  <si>
    <t>MERANGKING ALTERNATIF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</si>
</sst>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.00000"/>
    <numFmt numFmtId="167" formatCode="0.000"/>
    <numFmt numFmtId="168" formatCode="0.0000"/>
  </numFmts>
  <fonts count="6" x14ac:knownFonts="1">
    <font>
      <sz val="11"/>
      <color theme="1"/>
      <name val="Calibri"/>
      <charset val="1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5" xfId="0" applyBorder="1"/>
    <xf numFmtId="167" fontId="0" fillId="0" borderId="5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9" xfId="0" applyFill="1" applyBorder="1"/>
    <xf numFmtId="0" fontId="0" fillId="4" borderId="9" xfId="0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4" borderId="13" xfId="0" applyFill="1" applyBorder="1"/>
    <xf numFmtId="2" fontId="0" fillId="2" borderId="9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6" borderId="13" xfId="0" applyFill="1" applyBorder="1"/>
    <xf numFmtId="168" fontId="0" fillId="6" borderId="2" xfId="0" applyNumberFormat="1" applyFill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7" borderId="16" xfId="0" applyFill="1" applyBorder="1"/>
    <xf numFmtId="168" fontId="0" fillId="7" borderId="5" xfId="0" applyNumberFormat="1" applyFill="1" applyBorder="1" applyAlignment="1">
      <alignment horizontal="center" vertical="center"/>
    </xf>
    <xf numFmtId="0" fontId="0" fillId="6" borderId="2" xfId="0" applyFill="1" applyBorder="1"/>
    <xf numFmtId="168" fontId="0" fillId="0" borderId="2" xfId="0" applyNumberFormat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68" fontId="0" fillId="0" borderId="9" xfId="0" applyNumberFormat="1" applyBorder="1" applyAlignment="1">
      <alignment horizontal="center" vertical="center"/>
    </xf>
    <xf numFmtId="168" fontId="0" fillId="0" borderId="5" xfId="0" applyNumberForma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168" fontId="0" fillId="0" borderId="20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0" xfId="0" applyFont="1"/>
    <xf numFmtId="167" fontId="0" fillId="0" borderId="20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0" fillId="4" borderId="18" xfId="0" applyNumberForma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2" fontId="0" fillId="2" borderId="19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/>
    </xf>
    <xf numFmtId="168" fontId="0" fillId="0" borderId="17" xfId="0" applyNumberFormat="1" applyBorder="1" applyAlignment="1">
      <alignment horizontal="center" vertical="center"/>
    </xf>
    <xf numFmtId="168" fontId="0" fillId="0" borderId="0" xfId="0" applyNumberFormat="1"/>
    <xf numFmtId="168" fontId="0" fillId="0" borderId="0" xfId="0" applyNumberFormat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9" borderId="0" xfId="0" applyFill="1"/>
    <xf numFmtId="0" fontId="0" fillId="7" borderId="0" xfId="0" applyFill="1"/>
    <xf numFmtId="0" fontId="0" fillId="11" borderId="0" xfId="0" applyFill="1"/>
    <xf numFmtId="0" fontId="0" fillId="8" borderId="0" xfId="0" applyFill="1"/>
    <xf numFmtId="0" fontId="0" fillId="5" borderId="9" xfId="0" applyFill="1" applyBorder="1" applyAlignment="1">
      <alignment horizontal="center" vertical="center"/>
    </xf>
    <xf numFmtId="0" fontId="4" fillId="0" borderId="0" xfId="1"/>
    <xf numFmtId="0" fontId="5" fillId="0" borderId="9" xfId="1" applyFont="1" applyBorder="1"/>
    <xf numFmtId="167" fontId="4" fillId="0" borderId="9" xfId="1" applyNumberFormat="1" applyBorder="1"/>
    <xf numFmtId="0" fontId="4" fillId="0" borderId="9" xfId="1" applyBorder="1"/>
    <xf numFmtId="0" fontId="3" fillId="0" borderId="9" xfId="1" applyFont="1" applyBorder="1" applyAlignment="1">
      <alignment horizontal="center" vertical="center"/>
    </xf>
    <xf numFmtId="0" fontId="4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center" vertical="center" wrapText="1"/>
    </xf>
    <xf numFmtId="167" fontId="4" fillId="0" borderId="9" xfId="1" applyNumberFormat="1" applyBorder="1" applyAlignment="1">
      <alignment horizontal="center"/>
    </xf>
    <xf numFmtId="0" fontId="4" fillId="0" borderId="9" xfId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33226</xdr:colOff>
      <xdr:row>17</xdr:row>
      <xdr:rowOff>62712</xdr:rowOff>
    </xdr:from>
    <xdr:to>
      <xdr:col>14</xdr:col>
      <xdr:colOff>821977</xdr:colOff>
      <xdr:row>22</xdr:row>
      <xdr:rowOff>70332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2000" contrast="37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38" t="37445" r="67608" b="44689"/>
        <a:stretch>
          <a:fillRect/>
        </a:stretch>
      </xdr:blipFill>
      <xdr:spPr>
        <a:xfrm>
          <a:off x="11066780" y="3363595"/>
          <a:ext cx="1405890" cy="9220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13</xdr:col>
      <xdr:colOff>38355</xdr:colOff>
      <xdr:row>29</xdr:row>
      <xdr:rowOff>7681</xdr:rowOff>
    </xdr:from>
    <xdr:to>
      <xdr:col>14</xdr:col>
      <xdr:colOff>913075</xdr:colOff>
      <xdr:row>32</xdr:row>
      <xdr:rowOff>6726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92" t="48468" r="69331" b="42473"/>
        <a:stretch>
          <a:fillRect/>
        </a:stretch>
      </xdr:blipFill>
      <xdr:spPr>
        <a:xfrm>
          <a:off x="11071860" y="5522595"/>
          <a:ext cx="1491615" cy="5473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13</xdr:col>
      <xdr:colOff>100691</xdr:colOff>
      <xdr:row>59</xdr:row>
      <xdr:rowOff>186108</xdr:rowOff>
    </xdr:from>
    <xdr:to>
      <xdr:col>14</xdr:col>
      <xdr:colOff>1001347</xdr:colOff>
      <xdr:row>62</xdr:row>
      <xdr:rowOff>99042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53" t="46428" r="55713" b="39088"/>
        <a:stretch>
          <a:fillRect/>
        </a:stretch>
      </xdr:blipFill>
      <xdr:spPr>
        <a:xfrm>
          <a:off x="11134090" y="11241405"/>
          <a:ext cx="1517650" cy="4851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13</xdr:col>
      <xdr:colOff>53679</xdr:colOff>
      <xdr:row>52</xdr:row>
      <xdr:rowOff>34646</xdr:rowOff>
    </xdr:from>
    <xdr:to>
      <xdr:col>16</xdr:col>
      <xdr:colOff>333656</xdr:colOff>
      <xdr:row>55</xdr:row>
      <xdr:rowOff>59299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t="36983" r="46667"/>
        <a:stretch>
          <a:fillRect/>
        </a:stretch>
      </xdr:blipFill>
      <xdr:spPr>
        <a:xfrm>
          <a:off x="11087100" y="9803130"/>
          <a:ext cx="2916555" cy="58293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79233</xdr:colOff>
      <xdr:row>45</xdr:row>
      <xdr:rowOff>49981</xdr:rowOff>
    </xdr:from>
    <xdr:to>
      <xdr:col>16</xdr:col>
      <xdr:colOff>249308</xdr:colOff>
      <xdr:row>48</xdr:row>
      <xdr:rowOff>25997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t="37850" r="45359"/>
        <a:stretch>
          <a:fillRect/>
        </a:stretch>
      </xdr:blipFill>
      <xdr:spPr>
        <a:xfrm>
          <a:off x="11112500" y="8528685"/>
          <a:ext cx="2806700" cy="524510"/>
        </a:xfrm>
        <a:prstGeom prst="rect">
          <a:avLst/>
        </a:prstGeom>
        <a:noFill/>
      </xdr:spPr>
    </xdr:pic>
    <xdr:clientData/>
  </xdr:twoCellAnchor>
  <xdr:twoCellAnchor>
    <xdr:from>
      <xdr:col>13</xdr:col>
      <xdr:colOff>88605</xdr:colOff>
      <xdr:row>38</xdr:row>
      <xdr:rowOff>33227</xdr:rowOff>
    </xdr:from>
    <xdr:to>
      <xdr:col>17</xdr:col>
      <xdr:colOff>1</xdr:colOff>
      <xdr:row>43</xdr:row>
      <xdr:rowOff>88604</xdr:rowOff>
    </xdr:to>
    <xdr:pic>
      <xdr:nvPicPr>
        <xdr:cNvPr id="7" name="Object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122025" y="7212965"/>
          <a:ext cx="3165475" cy="97917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#KULIAH\#SEMESTER%207\MAGANG%20MERDEKA\PT%20Stechoq%20Robotika%20Indonesia\Luaran%20Jurnal%20Paper\AHP\AHP%20Supplier%20Baut%20Konsisten%20(Kriter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sil Kuesioner"/>
      <sheetName val="Sub Harga"/>
      <sheetName val="Sub Kualitas"/>
      <sheetName val="Sub Delivery"/>
      <sheetName val="Sub Ketepatan Jumlah"/>
      <sheetName val="Sub Pelayanan "/>
      <sheetName val="Kalkulasi AHP (Kriteria)"/>
      <sheetName val="Pembobotan"/>
    </sheetNames>
    <sheetDataSet>
      <sheetData sheetId="0" refreshError="1"/>
      <sheetData sheetId="1">
        <row r="14">
          <cell r="N14">
            <v>0.71289317210401604</v>
          </cell>
        </row>
        <row r="15">
          <cell r="N15">
            <v>0.28710682789598402</v>
          </cell>
        </row>
      </sheetData>
      <sheetData sheetId="2">
        <row r="8">
          <cell r="M8">
            <v>0.711500629922317</v>
          </cell>
        </row>
        <row r="9">
          <cell r="M9">
            <v>0.288499370077683</v>
          </cell>
        </row>
      </sheetData>
      <sheetData sheetId="3">
        <row r="8">
          <cell r="M8">
            <v>0.71289317210401604</v>
          </cell>
        </row>
        <row r="9">
          <cell r="M9">
            <v>0.28710682789598402</v>
          </cell>
        </row>
      </sheetData>
      <sheetData sheetId="4">
        <row r="8">
          <cell r="M8">
            <v>0.28710682789598402</v>
          </cell>
        </row>
        <row r="9">
          <cell r="M9">
            <v>0.71289317210401604</v>
          </cell>
        </row>
      </sheetData>
      <sheetData sheetId="5">
        <row r="8">
          <cell r="M8">
            <v>0.288499370077683</v>
          </cell>
        </row>
        <row r="9">
          <cell r="M9">
            <v>0.711500629922317</v>
          </cell>
        </row>
      </sheetData>
      <sheetData sheetId="6">
        <row r="26">
          <cell r="Q26">
            <v>6.7821017098383896E-2</v>
          </cell>
        </row>
        <row r="27">
          <cell r="Q27">
            <v>0.355247676624454</v>
          </cell>
        </row>
        <row r="28">
          <cell r="Q28">
            <v>0.15752277053234501</v>
          </cell>
        </row>
        <row r="29">
          <cell r="Q29">
            <v>0.34090918766507899</v>
          </cell>
        </row>
        <row r="30">
          <cell r="Q30">
            <v>7.8433964554890198E-2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4"/>
  <sheetViews>
    <sheetView workbookViewId="0">
      <selection activeCell="H14" sqref="H14"/>
    </sheetView>
  </sheetViews>
  <sheetFormatPr defaultColWidth="8.88671875" defaultRowHeight="14.4" x14ac:dyDescent="0.3"/>
  <cols>
    <col min="1" max="1" width="8.88671875" style="70"/>
    <col min="2" max="2" width="18.77734375" style="70" customWidth="1"/>
    <col min="3" max="3" width="8.88671875" style="70"/>
    <col min="4" max="4" width="37.33203125" style="70" customWidth="1"/>
    <col min="5" max="5" width="8.33203125" style="70" customWidth="1"/>
    <col min="6" max="16384" width="8.88671875" style="70"/>
  </cols>
  <sheetData>
    <row r="3" spans="2:6" x14ac:dyDescent="0.3">
      <c r="B3" s="74" t="s">
        <v>0</v>
      </c>
      <c r="C3" s="76" t="s">
        <v>1</v>
      </c>
      <c r="D3" s="74" t="s">
        <v>2</v>
      </c>
      <c r="E3" s="76" t="s">
        <v>1</v>
      </c>
    </row>
    <row r="4" spans="2:6" x14ac:dyDescent="0.3">
      <c r="B4" s="74"/>
      <c r="C4" s="74"/>
      <c r="D4" s="74"/>
      <c r="E4" s="74"/>
    </row>
    <row r="5" spans="2:6" x14ac:dyDescent="0.3">
      <c r="B5" s="75" t="s">
        <v>3</v>
      </c>
      <c r="C5" s="77">
        <f>'[1]Kalkulasi AHP (Kriteria)'!Q26</f>
        <v>6.7821017098383896E-2</v>
      </c>
      <c r="D5" s="71" t="s">
        <v>4</v>
      </c>
      <c r="E5" s="72">
        <f>'[1]Sub Harga'!N14</f>
        <v>0.71289317210401604</v>
      </c>
      <c r="F5" s="70" t="s">
        <v>5</v>
      </c>
    </row>
    <row r="6" spans="2:6" x14ac:dyDescent="0.3">
      <c r="B6" s="75"/>
      <c r="C6" s="77"/>
      <c r="D6" s="71" t="s">
        <v>6</v>
      </c>
      <c r="E6" s="72">
        <f>'[1]Sub Harga'!N15</f>
        <v>0.28710682789598402</v>
      </c>
      <c r="F6" s="70" t="s">
        <v>7</v>
      </c>
    </row>
    <row r="7" spans="2:6" x14ac:dyDescent="0.3">
      <c r="B7" s="75" t="s">
        <v>8</v>
      </c>
      <c r="C7" s="78">
        <f>'[1]Kalkulasi AHP (Kriteria)'!Q27</f>
        <v>0.355247676624454</v>
      </c>
      <c r="D7" s="73" t="s">
        <v>9</v>
      </c>
      <c r="E7" s="72">
        <f>'[1]Sub Kualitas'!M8</f>
        <v>0.711500629922317</v>
      </c>
      <c r="F7" s="70" t="s">
        <v>7</v>
      </c>
    </row>
    <row r="8" spans="2:6" x14ac:dyDescent="0.3">
      <c r="B8" s="75"/>
      <c r="C8" s="78"/>
      <c r="D8" s="73" t="s">
        <v>10</v>
      </c>
      <c r="E8" s="72">
        <f>'[1]Sub Kualitas'!M9</f>
        <v>0.288499370077683</v>
      </c>
      <c r="F8" s="70" t="s">
        <v>5</v>
      </c>
    </row>
    <row r="9" spans="2:6" x14ac:dyDescent="0.3">
      <c r="B9" s="75" t="s">
        <v>11</v>
      </c>
      <c r="C9" s="78">
        <f>'[1]Kalkulasi AHP (Kriteria)'!Q28</f>
        <v>0.15752277053234501</v>
      </c>
      <c r="D9" s="73" t="s">
        <v>12</v>
      </c>
      <c r="E9" s="72">
        <f>'[1]Sub Delivery'!M8</f>
        <v>0.71289317210401604</v>
      </c>
      <c r="F9" s="70" t="s">
        <v>5</v>
      </c>
    </row>
    <row r="10" spans="2:6" x14ac:dyDescent="0.3">
      <c r="B10" s="75"/>
      <c r="C10" s="78"/>
      <c r="D10" s="73" t="s">
        <v>13</v>
      </c>
      <c r="E10" s="72">
        <f>'[1]Sub Delivery'!M9</f>
        <v>0.28710682789598402</v>
      </c>
      <c r="F10" s="70" t="s">
        <v>7</v>
      </c>
    </row>
    <row r="11" spans="2:6" x14ac:dyDescent="0.3">
      <c r="B11" s="75" t="s">
        <v>14</v>
      </c>
      <c r="C11" s="78">
        <f>'[1]Kalkulasi AHP (Kriteria)'!Q29</f>
        <v>0.34090918766507899</v>
      </c>
      <c r="D11" s="73" t="s">
        <v>15</v>
      </c>
      <c r="E11" s="72">
        <f>'[1]Sub Ketepatan Jumlah'!M8</f>
        <v>0.28710682789598402</v>
      </c>
      <c r="F11" s="70" t="s">
        <v>7</v>
      </c>
    </row>
    <row r="12" spans="2:6" x14ac:dyDescent="0.3">
      <c r="B12" s="75"/>
      <c r="C12" s="78"/>
      <c r="D12" s="73" t="s">
        <v>16</v>
      </c>
      <c r="E12" s="72">
        <f>'[1]Sub Ketepatan Jumlah'!M9</f>
        <v>0.71289317210401604</v>
      </c>
      <c r="F12" s="70" t="s">
        <v>7</v>
      </c>
    </row>
    <row r="13" spans="2:6" x14ac:dyDescent="0.3">
      <c r="B13" s="75" t="s">
        <v>17</v>
      </c>
      <c r="C13" s="78">
        <f>'[1]Kalkulasi AHP (Kriteria)'!Q30</f>
        <v>7.8433964554890198E-2</v>
      </c>
      <c r="D13" s="73" t="s">
        <v>18</v>
      </c>
      <c r="E13" s="72">
        <f>'[1]Sub Pelayanan '!M8</f>
        <v>0.288499370077683</v>
      </c>
      <c r="F13" s="70" t="s">
        <v>5</v>
      </c>
    </row>
    <row r="14" spans="2:6" x14ac:dyDescent="0.3">
      <c r="B14" s="75"/>
      <c r="C14" s="78"/>
      <c r="D14" s="73" t="s">
        <v>19</v>
      </c>
      <c r="E14" s="72">
        <f>'[1]Sub Pelayanan '!M9</f>
        <v>0.711500629922317</v>
      </c>
      <c r="F14" s="70" t="s">
        <v>5</v>
      </c>
    </row>
  </sheetData>
  <mergeCells count="14">
    <mergeCell ref="D3:D4"/>
    <mergeCell ref="E3:E4"/>
    <mergeCell ref="B13:B14"/>
    <mergeCell ref="C3:C4"/>
    <mergeCell ref="C5:C6"/>
    <mergeCell ref="C7:C8"/>
    <mergeCell ref="C9:C10"/>
    <mergeCell ref="C11:C12"/>
    <mergeCell ref="C13:C14"/>
    <mergeCell ref="B3:B4"/>
    <mergeCell ref="B5:B6"/>
    <mergeCell ref="B7:B8"/>
    <mergeCell ref="B9:B10"/>
    <mergeCell ref="B11:B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2"/>
  <sheetViews>
    <sheetView topLeftCell="B17" workbookViewId="0">
      <selection activeCell="O24" sqref="O24:O30"/>
    </sheetView>
  </sheetViews>
  <sheetFormatPr defaultColWidth="9" defaultRowHeight="14.4" x14ac:dyDescent="0.3"/>
  <cols>
    <col min="2" max="2" width="20" customWidth="1"/>
    <col min="15" max="15" width="17.6640625" customWidth="1"/>
  </cols>
  <sheetData>
    <row r="1" spans="1:25" x14ac:dyDescent="0.3">
      <c r="O1" s="65"/>
      <c r="P1">
        <v>1</v>
      </c>
    </row>
    <row r="2" spans="1:25" x14ac:dyDescent="0.3">
      <c r="A2">
        <v>1</v>
      </c>
      <c r="B2" s="79" t="s">
        <v>20</v>
      </c>
      <c r="C2" s="79"/>
      <c r="D2" s="79"/>
      <c r="O2" s="66"/>
      <c r="P2">
        <v>2</v>
      </c>
    </row>
    <row r="3" spans="1:25" x14ac:dyDescent="0.3">
      <c r="B3" s="81" t="s">
        <v>21</v>
      </c>
      <c r="C3" s="80" t="s">
        <v>3</v>
      </c>
      <c r="D3" s="80"/>
      <c r="E3" s="80" t="s">
        <v>8</v>
      </c>
      <c r="F3" s="80"/>
      <c r="G3" s="80" t="s">
        <v>11</v>
      </c>
      <c r="H3" s="80"/>
      <c r="I3" s="80" t="s">
        <v>14</v>
      </c>
      <c r="J3" s="80"/>
      <c r="K3" s="80" t="s">
        <v>17</v>
      </c>
      <c r="L3" s="80"/>
    </row>
    <row r="4" spans="1:25" x14ac:dyDescent="0.3">
      <c r="B4" s="82"/>
      <c r="C4" s="59" t="s">
        <v>22</v>
      </c>
      <c r="D4" s="59" t="s">
        <v>23</v>
      </c>
      <c r="E4" s="59" t="s">
        <v>24</v>
      </c>
      <c r="F4" s="59" t="s">
        <v>25</v>
      </c>
      <c r="G4" s="59" t="s">
        <v>26</v>
      </c>
      <c r="H4" s="59" t="s">
        <v>27</v>
      </c>
      <c r="I4" s="59" t="s">
        <v>28</v>
      </c>
      <c r="J4" s="59" t="s">
        <v>29</v>
      </c>
      <c r="K4" s="59" t="s">
        <v>30</v>
      </c>
      <c r="L4" s="59" t="s">
        <v>31</v>
      </c>
      <c r="O4" s="67"/>
      <c r="P4">
        <v>4</v>
      </c>
    </row>
    <row r="5" spans="1:25" x14ac:dyDescent="0.3">
      <c r="B5" s="60" t="s">
        <v>32</v>
      </c>
      <c r="C5" s="61">
        <v>4</v>
      </c>
      <c r="D5" s="62">
        <v>1</v>
      </c>
      <c r="E5" s="63">
        <v>5</v>
      </c>
      <c r="F5" s="63">
        <v>5</v>
      </c>
      <c r="G5" s="63">
        <v>5</v>
      </c>
      <c r="H5" s="63">
        <v>5</v>
      </c>
      <c r="I5" s="63">
        <v>5</v>
      </c>
      <c r="J5" s="63">
        <v>5</v>
      </c>
      <c r="K5" s="63">
        <v>5</v>
      </c>
      <c r="L5" s="63">
        <v>5</v>
      </c>
      <c r="O5" s="68"/>
      <c r="P5">
        <v>5</v>
      </c>
    </row>
    <row r="6" spans="1:25" x14ac:dyDescent="0.3">
      <c r="B6" s="60" t="s">
        <v>33</v>
      </c>
      <c r="C6" s="61">
        <v>4</v>
      </c>
      <c r="D6" s="13">
        <v>2</v>
      </c>
      <c r="E6" s="63">
        <v>5</v>
      </c>
      <c r="F6" s="13">
        <v>3</v>
      </c>
      <c r="G6" s="63">
        <v>5</v>
      </c>
      <c r="H6" s="63">
        <v>5</v>
      </c>
      <c r="I6" s="61">
        <v>4</v>
      </c>
      <c r="J6" s="63">
        <v>5</v>
      </c>
      <c r="K6" s="13">
        <v>3</v>
      </c>
      <c r="L6" s="13">
        <v>3</v>
      </c>
    </row>
    <row r="7" spans="1:25" x14ac:dyDescent="0.3">
      <c r="B7" s="60" t="s">
        <v>34</v>
      </c>
      <c r="C7" s="13">
        <v>3</v>
      </c>
      <c r="D7" s="61">
        <v>4</v>
      </c>
      <c r="E7" s="61">
        <v>4</v>
      </c>
      <c r="F7" s="61">
        <v>4</v>
      </c>
      <c r="G7" s="63">
        <v>5</v>
      </c>
      <c r="H7" s="61">
        <v>4</v>
      </c>
      <c r="I7" s="61">
        <v>4</v>
      </c>
      <c r="J7" s="63">
        <v>5</v>
      </c>
      <c r="K7" s="61">
        <v>4</v>
      </c>
      <c r="L7" s="63">
        <v>5</v>
      </c>
      <c r="O7" s="83" t="s">
        <v>35</v>
      </c>
      <c r="P7" s="83"/>
      <c r="Q7" s="83"/>
    </row>
    <row r="8" spans="1:25" x14ac:dyDescent="0.3">
      <c r="B8" s="60" t="s">
        <v>36</v>
      </c>
      <c r="C8" s="61">
        <v>4</v>
      </c>
      <c r="D8" s="13">
        <v>2</v>
      </c>
      <c r="E8" s="13">
        <v>3</v>
      </c>
      <c r="F8" s="64">
        <v>1</v>
      </c>
      <c r="G8" s="61">
        <v>4</v>
      </c>
      <c r="H8" s="61">
        <v>4</v>
      </c>
      <c r="I8" s="61">
        <v>4</v>
      </c>
      <c r="J8" s="13">
        <v>3</v>
      </c>
      <c r="K8" s="13">
        <v>3</v>
      </c>
      <c r="L8" s="13">
        <v>3</v>
      </c>
      <c r="O8" s="84"/>
      <c r="P8" s="84"/>
      <c r="Q8" s="84"/>
    </row>
    <row r="9" spans="1:25" x14ac:dyDescent="0.3">
      <c r="B9" s="60" t="s">
        <v>37</v>
      </c>
      <c r="C9" s="61">
        <v>4</v>
      </c>
      <c r="D9" s="13">
        <v>3</v>
      </c>
      <c r="E9" s="61">
        <v>4</v>
      </c>
      <c r="F9" s="61">
        <v>4</v>
      </c>
      <c r="G9" s="61">
        <v>4</v>
      </c>
      <c r="H9" s="61">
        <v>4</v>
      </c>
      <c r="I9" s="61">
        <v>4</v>
      </c>
      <c r="J9" s="13">
        <v>3</v>
      </c>
      <c r="K9" s="63">
        <v>5</v>
      </c>
      <c r="L9" s="61">
        <v>4</v>
      </c>
      <c r="O9" s="81" t="s">
        <v>21</v>
      </c>
      <c r="P9" s="80" t="s">
        <v>3</v>
      </c>
      <c r="Q9" s="80"/>
      <c r="R9" s="80" t="s">
        <v>8</v>
      </c>
      <c r="S9" s="80"/>
      <c r="T9" s="80" t="s">
        <v>11</v>
      </c>
      <c r="U9" s="80"/>
      <c r="V9" s="80" t="s">
        <v>14</v>
      </c>
      <c r="W9" s="80"/>
      <c r="X9" s="80" t="s">
        <v>17</v>
      </c>
      <c r="Y9" s="80"/>
    </row>
    <row r="10" spans="1:25" x14ac:dyDescent="0.3">
      <c r="B10" s="60" t="s">
        <v>38</v>
      </c>
      <c r="C10" s="13">
        <v>2</v>
      </c>
      <c r="D10" s="61">
        <v>4</v>
      </c>
      <c r="E10" s="63">
        <v>5</v>
      </c>
      <c r="F10" s="63">
        <v>5</v>
      </c>
      <c r="G10" s="13">
        <v>3</v>
      </c>
      <c r="H10" s="62">
        <v>1</v>
      </c>
      <c r="I10" s="63">
        <v>5</v>
      </c>
      <c r="J10" s="63">
        <v>5</v>
      </c>
      <c r="K10" s="63">
        <v>5</v>
      </c>
      <c r="L10" s="63">
        <v>5</v>
      </c>
      <c r="O10" s="82"/>
      <c r="P10" s="59" t="s">
        <v>22</v>
      </c>
      <c r="Q10" s="59" t="s">
        <v>23</v>
      </c>
      <c r="R10" s="59" t="s">
        <v>24</v>
      </c>
      <c r="S10" s="59" t="s">
        <v>25</v>
      </c>
      <c r="T10" s="59" t="s">
        <v>26</v>
      </c>
      <c r="U10" s="59" t="s">
        <v>27</v>
      </c>
      <c r="V10" s="59" t="s">
        <v>28</v>
      </c>
      <c r="W10" s="59" t="s">
        <v>29</v>
      </c>
      <c r="X10" s="59" t="s">
        <v>30</v>
      </c>
      <c r="Y10" s="59" t="s">
        <v>31</v>
      </c>
    </row>
    <row r="11" spans="1:25" x14ac:dyDescent="0.3">
      <c r="B11" s="60" t="s">
        <v>39</v>
      </c>
      <c r="C11" s="13">
        <v>2</v>
      </c>
      <c r="D11" s="63">
        <v>5</v>
      </c>
      <c r="E11" s="63">
        <v>5</v>
      </c>
      <c r="F11" s="63">
        <v>5</v>
      </c>
      <c r="G11" s="63">
        <v>5</v>
      </c>
      <c r="H11" s="63">
        <v>5</v>
      </c>
      <c r="I11" s="63">
        <v>5</v>
      </c>
      <c r="J11" s="63">
        <v>5</v>
      </c>
      <c r="K11" s="63">
        <v>5</v>
      </c>
      <c r="L11" s="63">
        <v>5</v>
      </c>
      <c r="O11" s="60" t="s">
        <v>32</v>
      </c>
      <c r="P11" s="13">
        <f>AVERAGE(C5,C17,C29)</f>
        <v>3.3333333333333335</v>
      </c>
      <c r="Q11" s="13">
        <f t="shared" ref="Q11:Y17" si="0">AVERAGE(D5,D17,D29)</f>
        <v>1.3333333333333333</v>
      </c>
      <c r="R11" s="13">
        <f t="shared" si="0"/>
        <v>4.333333333333333</v>
      </c>
      <c r="S11" s="13">
        <f t="shared" si="0"/>
        <v>3.6666666666666665</v>
      </c>
      <c r="T11" s="13">
        <f t="shared" si="0"/>
        <v>4.333333333333333</v>
      </c>
      <c r="U11" s="13">
        <f t="shared" si="0"/>
        <v>4</v>
      </c>
      <c r="V11" s="13">
        <f t="shared" si="0"/>
        <v>4</v>
      </c>
      <c r="W11" s="13">
        <f t="shared" si="0"/>
        <v>4.333333333333333</v>
      </c>
      <c r="X11" s="13">
        <f t="shared" si="0"/>
        <v>4</v>
      </c>
      <c r="Y11" s="13">
        <f t="shared" si="0"/>
        <v>4.333333333333333</v>
      </c>
    </row>
    <row r="12" spans="1:25" x14ac:dyDescent="0.3">
      <c r="M12" s="66"/>
      <c r="O12" s="60" t="s">
        <v>33</v>
      </c>
      <c r="P12" s="13">
        <f t="shared" ref="P12:P17" si="1">AVERAGE(C6,C18,C30)</f>
        <v>3.3333333333333335</v>
      </c>
      <c r="Q12" s="13">
        <f t="shared" si="0"/>
        <v>1.6666666666666667</v>
      </c>
      <c r="R12" s="13">
        <f t="shared" si="0"/>
        <v>4</v>
      </c>
      <c r="S12" s="13">
        <f t="shared" si="0"/>
        <v>2.6666666666666665</v>
      </c>
      <c r="T12" s="13">
        <f t="shared" si="0"/>
        <v>4.333333333333333</v>
      </c>
      <c r="U12" s="13">
        <f t="shared" si="0"/>
        <v>4</v>
      </c>
      <c r="V12" s="13">
        <f t="shared" si="0"/>
        <v>3.6666666666666665</v>
      </c>
      <c r="W12" s="13">
        <f t="shared" si="0"/>
        <v>4.333333333333333</v>
      </c>
      <c r="X12" s="13">
        <f t="shared" si="0"/>
        <v>2.6666666666666665</v>
      </c>
      <c r="Y12" s="13">
        <f t="shared" si="0"/>
        <v>2.6666666666666665</v>
      </c>
    </row>
    <row r="13" spans="1:25" x14ac:dyDescent="0.3">
      <c r="O13" s="60" t="s">
        <v>34</v>
      </c>
      <c r="P13" s="13">
        <f t="shared" si="1"/>
        <v>3</v>
      </c>
      <c r="Q13" s="13">
        <f t="shared" si="0"/>
        <v>3.3333333333333335</v>
      </c>
      <c r="R13" s="13">
        <f t="shared" si="0"/>
        <v>3.3333333333333335</v>
      </c>
      <c r="S13" s="13">
        <f t="shared" si="0"/>
        <v>3.6666666666666665</v>
      </c>
      <c r="T13" s="13">
        <f t="shared" si="0"/>
        <v>4</v>
      </c>
      <c r="U13" s="13">
        <f t="shared" si="0"/>
        <v>3</v>
      </c>
      <c r="V13" s="13">
        <f t="shared" si="0"/>
        <v>3.6666666666666665</v>
      </c>
      <c r="W13" s="13">
        <f t="shared" si="0"/>
        <v>4.333333333333333</v>
      </c>
      <c r="X13" s="13">
        <f t="shared" si="0"/>
        <v>3.6666666666666665</v>
      </c>
      <c r="Y13" s="13">
        <f t="shared" si="0"/>
        <v>3.6666666666666665</v>
      </c>
    </row>
    <row r="14" spans="1:25" x14ac:dyDescent="0.3">
      <c r="A14">
        <v>2</v>
      </c>
      <c r="B14" s="79" t="s">
        <v>40</v>
      </c>
      <c r="C14" s="79"/>
      <c r="D14" s="79"/>
      <c r="O14" s="60" t="s">
        <v>36</v>
      </c>
      <c r="P14" s="13">
        <f t="shared" si="1"/>
        <v>3.3333333333333335</v>
      </c>
      <c r="Q14" s="13">
        <f t="shared" si="0"/>
        <v>1.6666666666666667</v>
      </c>
      <c r="R14" s="13">
        <f t="shared" si="0"/>
        <v>2.3333333333333335</v>
      </c>
      <c r="S14" s="13">
        <f t="shared" si="0"/>
        <v>2.6666666666666665</v>
      </c>
      <c r="T14" s="13">
        <f t="shared" si="0"/>
        <v>3</v>
      </c>
      <c r="U14" s="13">
        <f t="shared" si="0"/>
        <v>3.3333333333333335</v>
      </c>
      <c r="V14" s="13">
        <f t="shared" si="0"/>
        <v>3.3333333333333335</v>
      </c>
      <c r="W14" s="13">
        <f t="shared" si="0"/>
        <v>2.6666666666666665</v>
      </c>
      <c r="X14" s="13">
        <f t="shared" si="0"/>
        <v>2.6666666666666665</v>
      </c>
      <c r="Y14" s="13">
        <f t="shared" si="0"/>
        <v>3</v>
      </c>
    </row>
    <row r="15" spans="1:25" x14ac:dyDescent="0.3">
      <c r="B15" s="81" t="s">
        <v>21</v>
      </c>
      <c r="C15" s="80" t="s">
        <v>3</v>
      </c>
      <c r="D15" s="80"/>
      <c r="E15" s="80" t="s">
        <v>8</v>
      </c>
      <c r="F15" s="80"/>
      <c r="G15" s="80" t="s">
        <v>11</v>
      </c>
      <c r="H15" s="80"/>
      <c r="I15" s="80" t="s">
        <v>14</v>
      </c>
      <c r="J15" s="80"/>
      <c r="K15" s="80" t="s">
        <v>17</v>
      </c>
      <c r="L15" s="80"/>
      <c r="O15" s="60" t="s">
        <v>37</v>
      </c>
      <c r="P15" s="13">
        <f t="shared" si="1"/>
        <v>3</v>
      </c>
      <c r="Q15" s="13">
        <f t="shared" si="0"/>
        <v>2.6666666666666665</v>
      </c>
      <c r="R15" s="13">
        <f t="shared" si="0"/>
        <v>3.3333333333333335</v>
      </c>
      <c r="S15" s="13">
        <f t="shared" si="0"/>
        <v>3.6666666666666665</v>
      </c>
      <c r="T15" s="13">
        <f t="shared" si="0"/>
        <v>3.3333333333333335</v>
      </c>
      <c r="U15" s="13">
        <f t="shared" si="0"/>
        <v>3</v>
      </c>
      <c r="V15" s="13">
        <f t="shared" si="0"/>
        <v>3.3333333333333335</v>
      </c>
      <c r="W15" s="13">
        <f t="shared" si="0"/>
        <v>3</v>
      </c>
      <c r="X15" s="13">
        <f t="shared" si="0"/>
        <v>4</v>
      </c>
      <c r="Y15" s="13">
        <f t="shared" si="0"/>
        <v>3.3333333333333335</v>
      </c>
    </row>
    <row r="16" spans="1:25" x14ac:dyDescent="0.3">
      <c r="B16" s="82"/>
      <c r="C16" s="59" t="s">
        <v>22</v>
      </c>
      <c r="D16" s="59" t="s">
        <v>23</v>
      </c>
      <c r="E16" s="59" t="s">
        <v>24</v>
      </c>
      <c r="F16" s="59" t="s">
        <v>25</v>
      </c>
      <c r="G16" s="59" t="s">
        <v>26</v>
      </c>
      <c r="H16" s="59" t="s">
        <v>27</v>
      </c>
      <c r="I16" s="59" t="s">
        <v>28</v>
      </c>
      <c r="J16" s="59" t="s">
        <v>29</v>
      </c>
      <c r="K16" s="59" t="s">
        <v>30</v>
      </c>
      <c r="L16" s="59" t="s">
        <v>31</v>
      </c>
      <c r="O16" s="60" t="s">
        <v>38</v>
      </c>
      <c r="P16" s="13">
        <f t="shared" si="1"/>
        <v>2</v>
      </c>
      <c r="Q16" s="13">
        <f t="shared" si="0"/>
        <v>3</v>
      </c>
      <c r="R16" s="13">
        <f t="shared" si="0"/>
        <v>3.6666666666666665</v>
      </c>
      <c r="S16" s="13">
        <f t="shared" si="0"/>
        <v>3.6666666666666665</v>
      </c>
      <c r="T16" s="13">
        <f t="shared" si="0"/>
        <v>2.6666666666666665</v>
      </c>
      <c r="U16" s="13">
        <f t="shared" si="0"/>
        <v>1.3333333333333333</v>
      </c>
      <c r="V16" s="13">
        <f t="shared" si="0"/>
        <v>3.6666666666666665</v>
      </c>
      <c r="W16" s="13">
        <f t="shared" si="0"/>
        <v>4</v>
      </c>
      <c r="X16" s="13">
        <f t="shared" si="0"/>
        <v>4</v>
      </c>
      <c r="Y16" s="13">
        <f t="shared" si="0"/>
        <v>4</v>
      </c>
    </row>
    <row r="17" spans="1:25" x14ac:dyDescent="0.3">
      <c r="B17" s="60" t="s">
        <v>32</v>
      </c>
      <c r="C17" s="13">
        <v>3</v>
      </c>
      <c r="D17" s="13">
        <v>2</v>
      </c>
      <c r="E17" s="61">
        <v>4</v>
      </c>
      <c r="F17" s="13">
        <v>2</v>
      </c>
      <c r="G17" s="61">
        <v>4</v>
      </c>
      <c r="H17" s="13">
        <v>3</v>
      </c>
      <c r="I17" s="13">
        <v>3</v>
      </c>
      <c r="J17" s="61">
        <v>4</v>
      </c>
      <c r="K17" s="13">
        <v>3</v>
      </c>
      <c r="L17" s="61">
        <v>4</v>
      </c>
      <c r="O17" s="60" t="s">
        <v>39</v>
      </c>
      <c r="P17" s="13">
        <f t="shared" si="1"/>
        <v>2.6666666666666665</v>
      </c>
      <c r="Q17" s="13">
        <f t="shared" si="0"/>
        <v>4</v>
      </c>
      <c r="R17" s="13">
        <f t="shared" si="0"/>
        <v>4</v>
      </c>
      <c r="S17" s="13">
        <f t="shared" si="0"/>
        <v>4.666666666666667</v>
      </c>
      <c r="T17" s="13">
        <f t="shared" si="0"/>
        <v>4.333333333333333</v>
      </c>
      <c r="U17" s="13">
        <f t="shared" si="0"/>
        <v>4</v>
      </c>
      <c r="V17" s="13">
        <f t="shared" si="0"/>
        <v>4</v>
      </c>
      <c r="W17" s="13">
        <f t="shared" si="0"/>
        <v>4</v>
      </c>
      <c r="X17" s="13">
        <f t="shared" si="0"/>
        <v>4.666666666666667</v>
      </c>
      <c r="Y17" s="13">
        <f t="shared" si="0"/>
        <v>4.666666666666667</v>
      </c>
    </row>
    <row r="18" spans="1:25" x14ac:dyDescent="0.3">
      <c r="B18" s="60" t="s">
        <v>33</v>
      </c>
      <c r="C18" s="13">
        <v>3</v>
      </c>
      <c r="D18" s="13">
        <v>2</v>
      </c>
      <c r="E18" s="13">
        <v>3</v>
      </c>
      <c r="F18" s="13">
        <v>3</v>
      </c>
      <c r="G18" s="61">
        <v>4</v>
      </c>
      <c r="H18" s="13">
        <v>3</v>
      </c>
      <c r="I18" s="61">
        <v>4</v>
      </c>
      <c r="J18" s="61">
        <v>4</v>
      </c>
      <c r="K18" s="13">
        <v>3</v>
      </c>
      <c r="L18" s="13">
        <v>3</v>
      </c>
    </row>
    <row r="19" spans="1:25" x14ac:dyDescent="0.3">
      <c r="B19" s="60" t="s">
        <v>34</v>
      </c>
      <c r="C19" s="61">
        <v>4</v>
      </c>
      <c r="D19" s="13">
        <v>3</v>
      </c>
      <c r="E19" s="13">
        <v>3</v>
      </c>
      <c r="F19" s="61">
        <v>4</v>
      </c>
      <c r="G19" s="13">
        <v>3</v>
      </c>
      <c r="H19" s="13">
        <v>2</v>
      </c>
      <c r="I19" s="61">
        <v>4</v>
      </c>
      <c r="J19" s="61">
        <v>4</v>
      </c>
      <c r="K19" s="61">
        <v>4</v>
      </c>
      <c r="L19" s="13">
        <v>2</v>
      </c>
    </row>
    <row r="20" spans="1:25" x14ac:dyDescent="0.3">
      <c r="B20" s="60" t="s">
        <v>36</v>
      </c>
      <c r="C20" s="13">
        <v>3</v>
      </c>
      <c r="D20" s="13">
        <v>2</v>
      </c>
      <c r="E20" s="13">
        <v>2</v>
      </c>
      <c r="F20" s="13">
        <v>3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61">
        <v>4</v>
      </c>
      <c r="O20" s="83" t="s">
        <v>41</v>
      </c>
      <c r="P20" s="83"/>
      <c r="Q20" s="83"/>
    </row>
    <row r="21" spans="1:25" x14ac:dyDescent="0.3">
      <c r="B21" s="60" t="s">
        <v>37</v>
      </c>
      <c r="C21" s="13">
        <v>2</v>
      </c>
      <c r="D21" s="13">
        <v>3</v>
      </c>
      <c r="E21" s="13">
        <v>3</v>
      </c>
      <c r="F21" s="61">
        <v>4</v>
      </c>
      <c r="G21" s="13">
        <v>3</v>
      </c>
      <c r="H21" s="13">
        <v>2</v>
      </c>
      <c r="I21" s="13">
        <v>3</v>
      </c>
      <c r="J21" s="61">
        <v>4</v>
      </c>
      <c r="K21" s="13">
        <v>3</v>
      </c>
      <c r="L21" s="13">
        <v>3</v>
      </c>
      <c r="O21" s="84"/>
      <c r="P21" s="84"/>
      <c r="Q21" s="84"/>
    </row>
    <row r="22" spans="1:25" x14ac:dyDescent="0.3">
      <c r="B22" s="60" t="s">
        <v>38</v>
      </c>
      <c r="C22" s="13">
        <v>2</v>
      </c>
      <c r="D22" s="13">
        <v>2</v>
      </c>
      <c r="E22" s="13">
        <v>2</v>
      </c>
      <c r="F22" s="13">
        <v>2</v>
      </c>
      <c r="G22" s="13">
        <v>3</v>
      </c>
      <c r="H22" s="13">
        <v>2</v>
      </c>
      <c r="I22" s="13">
        <v>2</v>
      </c>
      <c r="J22" s="13">
        <v>3</v>
      </c>
      <c r="K22" s="13">
        <v>3</v>
      </c>
      <c r="L22" s="13">
        <v>3</v>
      </c>
      <c r="O22" s="81" t="s">
        <v>21</v>
      </c>
      <c r="P22" s="80" t="s">
        <v>3</v>
      </c>
      <c r="Q22" s="80"/>
      <c r="R22" s="80" t="s">
        <v>8</v>
      </c>
      <c r="S22" s="80"/>
      <c r="T22" s="80" t="s">
        <v>11</v>
      </c>
      <c r="U22" s="80"/>
      <c r="V22" s="80" t="s">
        <v>14</v>
      </c>
      <c r="W22" s="80"/>
      <c r="X22" s="80" t="s">
        <v>17</v>
      </c>
      <c r="Y22" s="80"/>
    </row>
    <row r="23" spans="1:25" x14ac:dyDescent="0.3">
      <c r="B23" s="60" t="s">
        <v>39</v>
      </c>
      <c r="C23" s="61">
        <v>4</v>
      </c>
      <c r="D23" s="13">
        <v>3</v>
      </c>
      <c r="E23" s="13">
        <v>3</v>
      </c>
      <c r="F23" s="61">
        <v>4</v>
      </c>
      <c r="G23" s="61">
        <v>4</v>
      </c>
      <c r="H23" s="13">
        <v>2</v>
      </c>
      <c r="I23" s="13">
        <v>3</v>
      </c>
      <c r="J23" s="13">
        <v>3</v>
      </c>
      <c r="K23" s="61">
        <v>4</v>
      </c>
      <c r="L23" s="61">
        <v>4</v>
      </c>
      <c r="O23" s="82"/>
      <c r="P23" s="59" t="s">
        <v>22</v>
      </c>
      <c r="Q23" s="59" t="s">
        <v>23</v>
      </c>
      <c r="R23" s="59" t="s">
        <v>24</v>
      </c>
      <c r="S23" s="59" t="s">
        <v>25</v>
      </c>
      <c r="T23" s="59" t="s">
        <v>26</v>
      </c>
      <c r="U23" s="59" t="s">
        <v>27</v>
      </c>
      <c r="V23" s="59" t="s">
        <v>28</v>
      </c>
      <c r="W23" s="59" t="s">
        <v>29</v>
      </c>
      <c r="X23" s="59" t="s">
        <v>30</v>
      </c>
      <c r="Y23" s="59" t="s">
        <v>31</v>
      </c>
    </row>
    <row r="24" spans="1:25" x14ac:dyDescent="0.3">
      <c r="O24" s="60" t="s">
        <v>32</v>
      </c>
      <c r="P24" s="13">
        <f>ROUND(P11,0)</f>
        <v>3</v>
      </c>
      <c r="Q24" s="13">
        <f t="shared" ref="Q24:Y24" si="2">ROUND(Q11,0)</f>
        <v>1</v>
      </c>
      <c r="R24" s="13">
        <f t="shared" si="2"/>
        <v>4</v>
      </c>
      <c r="S24" s="13">
        <f t="shared" si="2"/>
        <v>4</v>
      </c>
      <c r="T24" s="13">
        <f t="shared" si="2"/>
        <v>4</v>
      </c>
      <c r="U24" s="13">
        <f t="shared" si="2"/>
        <v>4</v>
      </c>
      <c r="V24" s="13">
        <f t="shared" si="2"/>
        <v>4</v>
      </c>
      <c r="W24" s="13">
        <f t="shared" si="2"/>
        <v>4</v>
      </c>
      <c r="X24" s="13">
        <f t="shared" si="2"/>
        <v>4</v>
      </c>
      <c r="Y24" s="13">
        <f t="shared" si="2"/>
        <v>4</v>
      </c>
    </row>
    <row r="25" spans="1:25" x14ac:dyDescent="0.3">
      <c r="J25" s="66"/>
      <c r="O25" s="60" t="s">
        <v>33</v>
      </c>
      <c r="P25" s="69">
        <f t="shared" ref="P25:Y30" si="3">ROUND(P12,0)</f>
        <v>3</v>
      </c>
      <c r="Q25" s="69">
        <f t="shared" si="3"/>
        <v>2</v>
      </c>
      <c r="R25" s="69">
        <f t="shared" si="3"/>
        <v>4</v>
      </c>
      <c r="S25" s="69">
        <f t="shared" si="3"/>
        <v>3</v>
      </c>
      <c r="T25" s="69">
        <f t="shared" si="3"/>
        <v>4</v>
      </c>
      <c r="U25" s="69">
        <f t="shared" si="3"/>
        <v>4</v>
      </c>
      <c r="V25" s="69">
        <f t="shared" si="3"/>
        <v>4</v>
      </c>
      <c r="W25" s="69">
        <f t="shared" si="3"/>
        <v>4</v>
      </c>
      <c r="X25" s="69">
        <f t="shared" si="3"/>
        <v>3</v>
      </c>
      <c r="Y25" s="69">
        <f t="shared" si="3"/>
        <v>3</v>
      </c>
    </row>
    <row r="26" spans="1:25" x14ac:dyDescent="0.3">
      <c r="A26">
        <v>3</v>
      </c>
      <c r="B26" s="79" t="s">
        <v>42</v>
      </c>
      <c r="C26" s="79"/>
      <c r="D26" s="79"/>
      <c r="O26" s="60" t="s">
        <v>34</v>
      </c>
      <c r="P26" s="13">
        <f t="shared" si="3"/>
        <v>3</v>
      </c>
      <c r="Q26" s="13">
        <f t="shared" si="3"/>
        <v>3</v>
      </c>
      <c r="R26" s="13">
        <f t="shared" si="3"/>
        <v>3</v>
      </c>
      <c r="S26" s="13">
        <f t="shared" si="3"/>
        <v>4</v>
      </c>
      <c r="T26" s="13">
        <f t="shared" si="3"/>
        <v>4</v>
      </c>
      <c r="U26" s="13">
        <f t="shared" si="3"/>
        <v>3</v>
      </c>
      <c r="V26" s="13">
        <f t="shared" si="3"/>
        <v>4</v>
      </c>
      <c r="W26" s="13">
        <f t="shared" si="3"/>
        <v>4</v>
      </c>
      <c r="X26" s="13">
        <f t="shared" si="3"/>
        <v>4</v>
      </c>
      <c r="Y26" s="13">
        <f t="shared" si="3"/>
        <v>4</v>
      </c>
    </row>
    <row r="27" spans="1:25" x14ac:dyDescent="0.3">
      <c r="B27" s="81" t="s">
        <v>21</v>
      </c>
      <c r="C27" s="80" t="s">
        <v>3</v>
      </c>
      <c r="D27" s="80"/>
      <c r="E27" s="80" t="s">
        <v>8</v>
      </c>
      <c r="F27" s="80"/>
      <c r="G27" s="80" t="s">
        <v>11</v>
      </c>
      <c r="H27" s="80"/>
      <c r="I27" s="80" t="s">
        <v>14</v>
      </c>
      <c r="J27" s="80"/>
      <c r="K27" s="80" t="s">
        <v>17</v>
      </c>
      <c r="L27" s="80"/>
      <c r="O27" s="60" t="s">
        <v>36</v>
      </c>
      <c r="P27" s="13">
        <f t="shared" si="3"/>
        <v>3</v>
      </c>
      <c r="Q27" s="13">
        <f t="shared" si="3"/>
        <v>2</v>
      </c>
      <c r="R27" s="13">
        <f t="shared" si="3"/>
        <v>2</v>
      </c>
      <c r="S27" s="13">
        <f t="shared" si="3"/>
        <v>3</v>
      </c>
      <c r="T27" s="13">
        <f t="shared" si="3"/>
        <v>3</v>
      </c>
      <c r="U27" s="13">
        <f t="shared" si="3"/>
        <v>3</v>
      </c>
      <c r="V27" s="13">
        <f t="shared" si="3"/>
        <v>3</v>
      </c>
      <c r="W27" s="13">
        <f t="shared" si="3"/>
        <v>3</v>
      </c>
      <c r="X27" s="13">
        <f t="shared" si="3"/>
        <v>3</v>
      </c>
      <c r="Y27" s="13">
        <f t="shared" si="3"/>
        <v>3</v>
      </c>
    </row>
    <row r="28" spans="1:25" x14ac:dyDescent="0.3">
      <c r="B28" s="82"/>
      <c r="C28" s="59" t="s">
        <v>22</v>
      </c>
      <c r="D28" s="59" t="s">
        <v>23</v>
      </c>
      <c r="E28" s="59" t="s">
        <v>24</v>
      </c>
      <c r="F28" s="59" t="s">
        <v>25</v>
      </c>
      <c r="G28" s="59" t="s">
        <v>26</v>
      </c>
      <c r="H28" s="59" t="s">
        <v>27</v>
      </c>
      <c r="I28" s="59" t="s">
        <v>28</v>
      </c>
      <c r="J28" s="59" t="s">
        <v>29</v>
      </c>
      <c r="K28" s="59" t="s">
        <v>30</v>
      </c>
      <c r="L28" s="59" t="s">
        <v>31</v>
      </c>
      <c r="O28" s="60" t="s">
        <v>37</v>
      </c>
      <c r="P28" s="13">
        <f t="shared" si="3"/>
        <v>3</v>
      </c>
      <c r="Q28" s="13">
        <f t="shared" si="3"/>
        <v>3</v>
      </c>
      <c r="R28" s="13">
        <f t="shared" si="3"/>
        <v>3</v>
      </c>
      <c r="S28" s="13">
        <f t="shared" si="3"/>
        <v>4</v>
      </c>
      <c r="T28" s="13">
        <f t="shared" si="3"/>
        <v>3</v>
      </c>
      <c r="U28" s="13">
        <f t="shared" si="3"/>
        <v>3</v>
      </c>
      <c r="V28" s="13">
        <f t="shared" si="3"/>
        <v>3</v>
      </c>
      <c r="W28" s="13">
        <f t="shared" si="3"/>
        <v>3</v>
      </c>
      <c r="X28" s="13">
        <f t="shared" si="3"/>
        <v>4</v>
      </c>
      <c r="Y28" s="13">
        <f t="shared" si="3"/>
        <v>3</v>
      </c>
    </row>
    <row r="29" spans="1:25" x14ac:dyDescent="0.3">
      <c r="B29" s="60" t="s">
        <v>32</v>
      </c>
      <c r="C29" s="13">
        <v>3</v>
      </c>
      <c r="D29" s="62">
        <v>1</v>
      </c>
      <c r="E29" s="61">
        <v>4</v>
      </c>
      <c r="F29" s="61">
        <v>4</v>
      </c>
      <c r="G29" s="61">
        <v>4</v>
      </c>
      <c r="H29" s="61">
        <v>4</v>
      </c>
      <c r="I29" s="61">
        <v>4</v>
      </c>
      <c r="J29" s="61">
        <v>4</v>
      </c>
      <c r="K29" s="61">
        <v>4</v>
      </c>
      <c r="L29" s="61">
        <v>4</v>
      </c>
      <c r="O29" s="60" t="s">
        <v>38</v>
      </c>
      <c r="P29" s="13">
        <f t="shared" si="3"/>
        <v>2</v>
      </c>
      <c r="Q29" s="13">
        <f t="shared" si="3"/>
        <v>3</v>
      </c>
      <c r="R29" s="13">
        <f t="shared" si="3"/>
        <v>4</v>
      </c>
      <c r="S29" s="13">
        <f t="shared" si="3"/>
        <v>4</v>
      </c>
      <c r="T29" s="13">
        <f t="shared" si="3"/>
        <v>3</v>
      </c>
      <c r="U29" s="13">
        <f t="shared" si="3"/>
        <v>1</v>
      </c>
      <c r="V29" s="13">
        <f t="shared" si="3"/>
        <v>4</v>
      </c>
      <c r="W29" s="13">
        <f t="shared" si="3"/>
        <v>4</v>
      </c>
      <c r="X29" s="13">
        <f t="shared" si="3"/>
        <v>4</v>
      </c>
      <c r="Y29" s="13">
        <f t="shared" si="3"/>
        <v>4</v>
      </c>
    </row>
    <row r="30" spans="1:25" x14ac:dyDescent="0.3">
      <c r="B30" s="60" t="s">
        <v>33</v>
      </c>
      <c r="C30" s="13">
        <v>3</v>
      </c>
      <c r="D30" s="62">
        <v>1</v>
      </c>
      <c r="E30" s="61">
        <v>4</v>
      </c>
      <c r="F30" s="13">
        <v>2</v>
      </c>
      <c r="G30" s="61">
        <v>4</v>
      </c>
      <c r="H30" s="61">
        <v>4</v>
      </c>
      <c r="I30" s="13">
        <v>3</v>
      </c>
      <c r="J30" s="61">
        <v>4</v>
      </c>
      <c r="K30" s="13">
        <v>2</v>
      </c>
      <c r="L30" s="13">
        <v>2</v>
      </c>
      <c r="O30" s="60" t="s">
        <v>39</v>
      </c>
      <c r="P30" s="69">
        <f t="shared" si="3"/>
        <v>3</v>
      </c>
      <c r="Q30" s="69">
        <f t="shared" si="3"/>
        <v>4</v>
      </c>
      <c r="R30" s="69">
        <f t="shared" si="3"/>
        <v>4</v>
      </c>
      <c r="S30" s="69">
        <f t="shared" si="3"/>
        <v>5</v>
      </c>
      <c r="T30" s="69">
        <f t="shared" si="3"/>
        <v>4</v>
      </c>
      <c r="U30" s="69">
        <f t="shared" si="3"/>
        <v>4</v>
      </c>
      <c r="V30" s="69">
        <f t="shared" si="3"/>
        <v>4</v>
      </c>
      <c r="W30" s="69">
        <f t="shared" si="3"/>
        <v>4</v>
      </c>
      <c r="X30" s="69">
        <f t="shared" si="3"/>
        <v>5</v>
      </c>
      <c r="Y30" s="69">
        <f t="shared" si="3"/>
        <v>5</v>
      </c>
    </row>
    <row r="31" spans="1:25" x14ac:dyDescent="0.3">
      <c r="B31" s="60" t="s">
        <v>34</v>
      </c>
      <c r="C31" s="13">
        <v>2</v>
      </c>
      <c r="D31" s="13">
        <v>3</v>
      </c>
      <c r="E31" s="13">
        <v>3</v>
      </c>
      <c r="F31" s="13">
        <v>3</v>
      </c>
      <c r="G31" s="61">
        <v>4</v>
      </c>
      <c r="H31" s="13">
        <v>3</v>
      </c>
      <c r="I31" s="13">
        <v>3</v>
      </c>
      <c r="J31" s="61">
        <v>4</v>
      </c>
      <c r="K31" s="13">
        <v>3</v>
      </c>
      <c r="L31" s="61">
        <v>4</v>
      </c>
    </row>
    <row r="32" spans="1:25" x14ac:dyDescent="0.3">
      <c r="B32" s="60" t="s">
        <v>36</v>
      </c>
      <c r="C32" s="13">
        <v>3</v>
      </c>
      <c r="D32" s="62">
        <v>1</v>
      </c>
      <c r="E32" s="13">
        <v>2</v>
      </c>
      <c r="F32" s="61">
        <v>4</v>
      </c>
      <c r="G32" s="13">
        <v>3</v>
      </c>
      <c r="H32" s="13">
        <v>3</v>
      </c>
      <c r="I32" s="13">
        <v>3</v>
      </c>
      <c r="J32" s="13">
        <v>2</v>
      </c>
      <c r="K32" s="13">
        <v>2</v>
      </c>
      <c r="L32" s="13">
        <v>2</v>
      </c>
      <c r="O32" t="s">
        <v>41</v>
      </c>
    </row>
    <row r="33" spans="2:25" x14ac:dyDescent="0.3">
      <c r="B33" s="60" t="s">
        <v>37</v>
      </c>
      <c r="C33" s="13">
        <v>3</v>
      </c>
      <c r="D33" s="13">
        <v>2</v>
      </c>
      <c r="E33" s="13">
        <v>3</v>
      </c>
      <c r="F33" s="13">
        <v>3</v>
      </c>
      <c r="G33" s="13">
        <v>3</v>
      </c>
      <c r="H33" s="13">
        <v>3</v>
      </c>
      <c r="I33" s="13">
        <v>3</v>
      </c>
      <c r="J33" s="13">
        <v>2</v>
      </c>
      <c r="K33" s="61">
        <v>4</v>
      </c>
      <c r="L33" s="13">
        <v>3</v>
      </c>
    </row>
    <row r="34" spans="2:25" x14ac:dyDescent="0.3">
      <c r="B34" s="60" t="s">
        <v>38</v>
      </c>
      <c r="C34" s="13">
        <v>2</v>
      </c>
      <c r="D34" s="13">
        <v>3</v>
      </c>
      <c r="E34" s="61">
        <v>4</v>
      </c>
      <c r="F34" s="61">
        <v>4</v>
      </c>
      <c r="G34" s="13">
        <v>2</v>
      </c>
      <c r="H34" s="62">
        <v>1</v>
      </c>
      <c r="I34" s="61">
        <v>4</v>
      </c>
      <c r="J34" s="61">
        <v>4</v>
      </c>
      <c r="K34" s="61">
        <v>4</v>
      </c>
      <c r="L34" s="61">
        <v>4</v>
      </c>
      <c r="O34" t="s">
        <v>21</v>
      </c>
      <c r="P34" t="s">
        <v>3</v>
      </c>
      <c r="R34" t="s">
        <v>8</v>
      </c>
      <c r="T34" t="s">
        <v>11</v>
      </c>
      <c r="V34" t="s">
        <v>14</v>
      </c>
      <c r="X34" t="s">
        <v>17</v>
      </c>
    </row>
    <row r="35" spans="2:25" x14ac:dyDescent="0.3">
      <c r="B35" s="60" t="s">
        <v>39</v>
      </c>
      <c r="C35" s="13">
        <v>2</v>
      </c>
      <c r="D35" s="61">
        <v>4</v>
      </c>
      <c r="E35" s="61">
        <v>4</v>
      </c>
      <c r="F35" s="63">
        <v>5</v>
      </c>
      <c r="G35" s="61">
        <v>4</v>
      </c>
      <c r="H35" s="63">
        <v>5</v>
      </c>
      <c r="I35" s="61">
        <v>4</v>
      </c>
      <c r="J35" s="61">
        <v>4</v>
      </c>
      <c r="K35" s="63">
        <v>5</v>
      </c>
      <c r="L35" s="63">
        <v>5</v>
      </c>
      <c r="P35" t="s">
        <v>22</v>
      </c>
      <c r="Q35" t="s">
        <v>23</v>
      </c>
      <c r="R35" t="s">
        <v>24</v>
      </c>
      <c r="S35" t="s">
        <v>25</v>
      </c>
      <c r="T35" t="s">
        <v>26</v>
      </c>
      <c r="U35" t="s">
        <v>27</v>
      </c>
      <c r="V35" t="s">
        <v>28</v>
      </c>
      <c r="W35" t="s">
        <v>29</v>
      </c>
      <c r="X35" t="s">
        <v>30</v>
      </c>
      <c r="Y35" t="s">
        <v>31</v>
      </c>
    </row>
    <row r="36" spans="2:25" x14ac:dyDescent="0.3">
      <c r="O36" s="60" t="s">
        <v>32</v>
      </c>
      <c r="P36">
        <v>3</v>
      </c>
      <c r="Q36">
        <v>5</v>
      </c>
      <c r="R36">
        <v>2</v>
      </c>
      <c r="S36">
        <v>2</v>
      </c>
      <c r="T36">
        <v>2</v>
      </c>
      <c r="U36">
        <v>2</v>
      </c>
      <c r="V36">
        <v>2</v>
      </c>
      <c r="W36">
        <v>2</v>
      </c>
      <c r="X36">
        <v>2</v>
      </c>
      <c r="Y36">
        <v>2</v>
      </c>
    </row>
    <row r="37" spans="2:25" x14ac:dyDescent="0.3">
      <c r="O37" s="60" t="s">
        <v>33</v>
      </c>
      <c r="P37">
        <v>3</v>
      </c>
      <c r="Q37">
        <v>4</v>
      </c>
      <c r="R37">
        <v>2</v>
      </c>
      <c r="S37">
        <v>3</v>
      </c>
      <c r="T37">
        <v>2</v>
      </c>
      <c r="U37">
        <v>2</v>
      </c>
      <c r="V37">
        <v>2</v>
      </c>
      <c r="W37">
        <v>2</v>
      </c>
      <c r="X37">
        <v>3</v>
      </c>
      <c r="Y37">
        <v>3</v>
      </c>
    </row>
    <row r="38" spans="2:25" x14ac:dyDescent="0.3">
      <c r="O38" s="60" t="s">
        <v>34</v>
      </c>
      <c r="P38">
        <v>3</v>
      </c>
      <c r="Q38">
        <v>3</v>
      </c>
      <c r="R38">
        <v>3</v>
      </c>
      <c r="S38">
        <v>2</v>
      </c>
      <c r="T38">
        <v>2</v>
      </c>
      <c r="U38">
        <v>3</v>
      </c>
      <c r="V38">
        <v>2</v>
      </c>
      <c r="W38">
        <v>2</v>
      </c>
      <c r="X38">
        <v>2</v>
      </c>
      <c r="Y38">
        <v>2</v>
      </c>
    </row>
    <row r="39" spans="2:25" x14ac:dyDescent="0.3">
      <c r="O39" s="60" t="s">
        <v>36</v>
      </c>
      <c r="P39">
        <v>3</v>
      </c>
      <c r="Q39">
        <v>4</v>
      </c>
      <c r="R39">
        <v>4</v>
      </c>
      <c r="S39">
        <v>2</v>
      </c>
      <c r="T39">
        <v>3</v>
      </c>
      <c r="U39">
        <v>3</v>
      </c>
      <c r="V39">
        <v>3</v>
      </c>
      <c r="W39">
        <v>3</v>
      </c>
      <c r="X39">
        <v>3</v>
      </c>
      <c r="Y39">
        <v>3</v>
      </c>
    </row>
    <row r="40" spans="2:25" x14ac:dyDescent="0.3">
      <c r="O40" s="60" t="s">
        <v>37</v>
      </c>
      <c r="P40">
        <v>3</v>
      </c>
      <c r="Q40">
        <v>3</v>
      </c>
      <c r="R40">
        <v>3</v>
      </c>
      <c r="S40">
        <v>2</v>
      </c>
      <c r="T40">
        <v>3</v>
      </c>
      <c r="U40">
        <v>3</v>
      </c>
      <c r="V40">
        <v>3</v>
      </c>
      <c r="W40">
        <v>3</v>
      </c>
      <c r="X40">
        <v>2</v>
      </c>
      <c r="Y40">
        <v>3</v>
      </c>
    </row>
    <row r="41" spans="2:25" x14ac:dyDescent="0.3">
      <c r="O41" s="60" t="s">
        <v>38</v>
      </c>
      <c r="P41">
        <v>4</v>
      </c>
      <c r="Q41">
        <v>3</v>
      </c>
      <c r="R41">
        <v>2</v>
      </c>
      <c r="S41">
        <v>2</v>
      </c>
      <c r="T41">
        <v>3</v>
      </c>
      <c r="U41">
        <v>5</v>
      </c>
      <c r="V41">
        <v>2</v>
      </c>
      <c r="W41">
        <v>2</v>
      </c>
      <c r="X41">
        <v>2</v>
      </c>
      <c r="Y41">
        <v>2</v>
      </c>
    </row>
    <row r="42" spans="2:25" x14ac:dyDescent="0.3">
      <c r="O42" s="60" t="s">
        <v>39</v>
      </c>
      <c r="P42">
        <v>3</v>
      </c>
      <c r="Q42">
        <v>2</v>
      </c>
      <c r="R42">
        <v>2</v>
      </c>
      <c r="S42">
        <v>1</v>
      </c>
      <c r="T42">
        <v>2</v>
      </c>
      <c r="U42">
        <v>2</v>
      </c>
      <c r="V42">
        <v>2</v>
      </c>
      <c r="W42">
        <v>2</v>
      </c>
      <c r="X42">
        <v>1</v>
      </c>
      <c r="Y42">
        <v>1</v>
      </c>
    </row>
  </sheetData>
  <mergeCells count="35">
    <mergeCell ref="K27:L27"/>
    <mergeCell ref="B3:B4"/>
    <mergeCell ref="B15:B16"/>
    <mergeCell ref="B27:B28"/>
    <mergeCell ref="O9:O10"/>
    <mergeCell ref="O22:O23"/>
    <mergeCell ref="O7:Q8"/>
    <mergeCell ref="O20:Q21"/>
    <mergeCell ref="B26:D26"/>
    <mergeCell ref="C27:D27"/>
    <mergeCell ref="E27:F27"/>
    <mergeCell ref="G27:H27"/>
    <mergeCell ref="I27:J27"/>
    <mergeCell ref="P22:Q22"/>
    <mergeCell ref="R22:S22"/>
    <mergeCell ref="T22:U22"/>
    <mergeCell ref="V22:W22"/>
    <mergeCell ref="X22:Y22"/>
    <mergeCell ref="X9:Y9"/>
    <mergeCell ref="B14:D14"/>
    <mergeCell ref="C15:D15"/>
    <mergeCell ref="E15:F15"/>
    <mergeCell ref="G15:H15"/>
    <mergeCell ref="I15:J15"/>
    <mergeCell ref="K15:L15"/>
    <mergeCell ref="K3:L3"/>
    <mergeCell ref="P9:Q9"/>
    <mergeCell ref="R9:S9"/>
    <mergeCell ref="T9:U9"/>
    <mergeCell ref="V9:W9"/>
    <mergeCell ref="B2:D2"/>
    <mergeCell ref="C3:D3"/>
    <mergeCell ref="E3:F3"/>
    <mergeCell ref="G3:H3"/>
    <mergeCell ref="I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1"/>
  <sheetViews>
    <sheetView tabSelected="1" topLeftCell="A34" zoomScale="70" zoomScaleNormal="70" workbookViewId="0">
      <selection activeCell="H60" sqref="H60"/>
    </sheetView>
  </sheetViews>
  <sheetFormatPr defaultColWidth="9" defaultRowHeight="14.4" x14ac:dyDescent="0.3"/>
  <cols>
    <col min="2" max="2" width="18.77734375" customWidth="1"/>
    <col min="3" max="3" width="14.77734375" style="1" customWidth="1"/>
    <col min="4" max="4" width="17.6640625" style="1" customWidth="1"/>
    <col min="5" max="5" width="15.109375" style="1" customWidth="1"/>
    <col min="6" max="6" width="12.5546875" style="1" customWidth="1"/>
    <col min="7" max="11" width="10.109375" style="1" customWidth="1"/>
    <col min="12" max="12" width="11.109375" style="1" customWidth="1"/>
    <col min="13" max="13" width="11.33203125" style="2" customWidth="1"/>
    <col min="15" max="15" width="19.6640625" customWidth="1"/>
    <col min="16" max="16" width="9.77734375" customWidth="1"/>
    <col min="18" max="18" width="14.5546875" customWidth="1"/>
    <col min="19" max="19" width="5.6640625" customWidth="1"/>
    <col min="21" max="21" width="14.5546875" customWidth="1"/>
    <col min="22" max="22" width="3.44140625" customWidth="1"/>
    <col min="24" max="24" width="10.44140625" customWidth="1"/>
    <col min="25" max="25" width="8.109375" customWidth="1"/>
    <col min="27" max="27" width="15.33203125" customWidth="1"/>
  </cols>
  <sheetData>
    <row r="1" spans="1:27" ht="25.8" x14ac:dyDescent="0.4">
      <c r="B1" s="3" t="s">
        <v>43</v>
      </c>
      <c r="C1" s="4"/>
      <c r="D1" s="4"/>
      <c r="E1" s="4"/>
      <c r="F1" s="4"/>
      <c r="G1" s="4"/>
      <c r="H1" s="4"/>
      <c r="I1" s="4"/>
      <c r="J1" s="4"/>
      <c r="K1" s="4"/>
    </row>
    <row r="3" spans="1:27" x14ac:dyDescent="0.3">
      <c r="A3" s="85">
        <v>1</v>
      </c>
      <c r="B3" s="5"/>
      <c r="C3" s="6" t="s">
        <v>22</v>
      </c>
      <c r="D3" s="6" t="s">
        <v>23</v>
      </c>
      <c r="E3" s="6" t="s">
        <v>24</v>
      </c>
      <c r="F3" s="6" t="s">
        <v>25</v>
      </c>
      <c r="G3" s="7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39" t="s">
        <v>31</v>
      </c>
      <c r="N3" s="45" t="s">
        <v>44</v>
      </c>
    </row>
    <row r="4" spans="1:27" x14ac:dyDescent="0.3">
      <c r="A4" s="86"/>
      <c r="B4" s="8" t="s">
        <v>45</v>
      </c>
      <c r="C4" s="9">
        <f>Pembobotan!E5</f>
        <v>0.71289317210401604</v>
      </c>
      <c r="D4" s="9">
        <f>Pembobotan!E6</f>
        <v>0.28710682789598402</v>
      </c>
      <c r="E4" s="9">
        <f>Pembobotan!E7</f>
        <v>0.711500629922317</v>
      </c>
      <c r="F4" s="9">
        <f>Pembobotan!E8</f>
        <v>0.288499370077683</v>
      </c>
      <c r="G4" s="10">
        <f>Pembobotan!E9</f>
        <v>0.71289317210401604</v>
      </c>
      <c r="H4" s="10">
        <f>Pembobotan!E10</f>
        <v>0.28710682789598402</v>
      </c>
      <c r="I4" s="10">
        <f>Pembobotan!E11</f>
        <v>0.28710682789598402</v>
      </c>
      <c r="J4" s="10">
        <f>Pembobotan!E12</f>
        <v>0.71289317210401604</v>
      </c>
      <c r="K4" s="10">
        <f>Pembobotan!E13</f>
        <v>0.288499370077683</v>
      </c>
      <c r="L4" s="46">
        <f>Pembobotan!E14</f>
        <v>0.711500629922317</v>
      </c>
      <c r="N4" s="47"/>
      <c r="O4" s="47"/>
    </row>
    <row r="5" spans="1:27" x14ac:dyDescent="0.3">
      <c r="A5" s="11"/>
      <c r="B5" t="s">
        <v>46</v>
      </c>
      <c r="C5" s="1" t="s">
        <v>47</v>
      </c>
      <c r="D5" s="1" t="s">
        <v>48</v>
      </c>
      <c r="E5" s="1" t="s">
        <v>48</v>
      </c>
      <c r="F5" s="1" t="s">
        <v>47</v>
      </c>
      <c r="G5" s="1" t="s">
        <v>49</v>
      </c>
      <c r="H5" s="1" t="s">
        <v>49</v>
      </c>
      <c r="I5" s="1" t="s">
        <v>49</v>
      </c>
      <c r="J5" s="1" t="s">
        <v>49</v>
      </c>
      <c r="K5" s="1" t="s">
        <v>47</v>
      </c>
      <c r="L5" s="1" t="s">
        <v>50</v>
      </c>
      <c r="N5" s="47"/>
      <c r="O5" s="47"/>
    </row>
    <row r="6" spans="1:27" x14ac:dyDescent="0.3">
      <c r="B6" t="s">
        <v>51</v>
      </c>
      <c r="C6" s="1" t="s">
        <v>7</v>
      </c>
      <c r="D6" s="1" t="s">
        <v>7</v>
      </c>
      <c r="E6" s="1" t="s">
        <v>7</v>
      </c>
      <c r="F6" s="1" t="s">
        <v>7</v>
      </c>
      <c r="G6" s="1" t="s">
        <v>7</v>
      </c>
      <c r="H6" s="1" t="s">
        <v>7</v>
      </c>
      <c r="I6" s="1" t="s">
        <v>7</v>
      </c>
      <c r="J6" s="1" t="s">
        <v>7</v>
      </c>
      <c r="K6" s="1" t="s">
        <v>7</v>
      </c>
      <c r="L6" s="1" t="s">
        <v>7</v>
      </c>
      <c r="N6" s="47"/>
      <c r="O6" s="47"/>
    </row>
    <row r="8" spans="1:27" x14ac:dyDescent="0.3">
      <c r="A8" s="87">
        <v>2</v>
      </c>
      <c r="B8" s="5"/>
      <c r="C8" s="6" t="str">
        <f t="shared" ref="C8:L8" si="0">C3</f>
        <v>H1</v>
      </c>
      <c r="D8" s="6" t="str">
        <f t="shared" si="0"/>
        <v>H2</v>
      </c>
      <c r="E8" s="6" t="str">
        <f t="shared" si="0"/>
        <v>K1</v>
      </c>
      <c r="F8" s="6" t="str">
        <f t="shared" si="0"/>
        <v>K2</v>
      </c>
      <c r="G8" s="6" t="str">
        <f t="shared" si="0"/>
        <v>D1</v>
      </c>
      <c r="H8" s="6" t="str">
        <f t="shared" si="0"/>
        <v>D2</v>
      </c>
      <c r="I8" s="6" t="str">
        <f t="shared" si="0"/>
        <v>J1</v>
      </c>
      <c r="J8" s="6" t="str">
        <f t="shared" si="0"/>
        <v>J2</v>
      </c>
      <c r="K8" s="6" t="str">
        <f t="shared" si="0"/>
        <v>P1</v>
      </c>
      <c r="L8" s="39" t="str">
        <f t="shared" si="0"/>
        <v>P2</v>
      </c>
      <c r="N8" s="45" t="s">
        <v>52</v>
      </c>
    </row>
    <row r="9" spans="1:27" x14ac:dyDescent="0.3">
      <c r="A9" s="88"/>
      <c r="B9" s="60" t="s">
        <v>32</v>
      </c>
      <c r="C9" s="13">
        <f>'Kuisioner Topsis'!P24</f>
        <v>3</v>
      </c>
      <c r="D9" s="13">
        <f>'Kuisioner Topsis'!Q24</f>
        <v>1</v>
      </c>
      <c r="E9" s="13">
        <f>'Kuisioner Topsis'!R24</f>
        <v>4</v>
      </c>
      <c r="F9" s="13">
        <f>'Kuisioner Topsis'!S24</f>
        <v>4</v>
      </c>
      <c r="G9" s="13">
        <f>'Kuisioner Topsis'!T24</f>
        <v>4</v>
      </c>
      <c r="H9" s="13">
        <f>'Kuisioner Topsis'!U24</f>
        <v>4</v>
      </c>
      <c r="I9" s="13">
        <f>'Kuisioner Topsis'!V24</f>
        <v>4</v>
      </c>
      <c r="J9" s="13">
        <f>'Kuisioner Topsis'!W24</f>
        <v>4</v>
      </c>
      <c r="K9" s="13">
        <f>'Kuisioner Topsis'!X24</f>
        <v>4</v>
      </c>
      <c r="L9" s="48">
        <f>'Kuisioner Topsis'!Y24</f>
        <v>4</v>
      </c>
      <c r="N9" t="s">
        <v>53</v>
      </c>
    </row>
    <row r="10" spans="1:27" x14ac:dyDescent="0.3">
      <c r="A10" s="88"/>
      <c r="B10" s="60" t="s">
        <v>33</v>
      </c>
      <c r="C10" s="13">
        <f>'Kuisioner Topsis'!P25</f>
        <v>3</v>
      </c>
      <c r="D10" s="13">
        <f>'Kuisioner Topsis'!Q25</f>
        <v>2</v>
      </c>
      <c r="E10" s="13">
        <f>'Kuisioner Topsis'!R25</f>
        <v>4</v>
      </c>
      <c r="F10" s="13">
        <f>'Kuisioner Topsis'!S25</f>
        <v>3</v>
      </c>
      <c r="G10" s="13">
        <f>'Kuisioner Topsis'!T25</f>
        <v>4</v>
      </c>
      <c r="H10" s="13">
        <f>'Kuisioner Topsis'!U25</f>
        <v>4</v>
      </c>
      <c r="I10" s="13">
        <f>'Kuisioner Topsis'!V25</f>
        <v>4</v>
      </c>
      <c r="J10" s="13">
        <f>'Kuisioner Topsis'!W25</f>
        <v>4</v>
      </c>
      <c r="K10" s="13">
        <f>'Kuisioner Topsis'!X25</f>
        <v>3</v>
      </c>
      <c r="L10" s="48">
        <f>'Kuisioner Topsis'!Y25</f>
        <v>3</v>
      </c>
      <c r="N10" s="35" t="s">
        <v>54</v>
      </c>
      <c r="O10" s="35" t="s">
        <v>46</v>
      </c>
      <c r="P10" s="13" t="s">
        <v>55</v>
      </c>
      <c r="Q10" s="47"/>
      <c r="R10" s="47"/>
      <c r="T10" s="47"/>
      <c r="U10" s="47"/>
      <c r="Z10" s="47"/>
      <c r="AA10" s="47"/>
    </row>
    <row r="11" spans="1:27" x14ac:dyDescent="0.3">
      <c r="A11" s="88"/>
      <c r="B11" s="60" t="s">
        <v>34</v>
      </c>
      <c r="C11" s="13">
        <f>'Kuisioner Topsis'!P26</f>
        <v>3</v>
      </c>
      <c r="D11" s="13">
        <f>'Kuisioner Topsis'!Q26</f>
        <v>3</v>
      </c>
      <c r="E11" s="13">
        <f>'Kuisioner Topsis'!R26</f>
        <v>3</v>
      </c>
      <c r="F11" s="13">
        <f>'Kuisioner Topsis'!S26</f>
        <v>4</v>
      </c>
      <c r="G11" s="13">
        <f>'Kuisioner Topsis'!T26</f>
        <v>4</v>
      </c>
      <c r="H11" s="13">
        <f>'Kuisioner Topsis'!U26</f>
        <v>3</v>
      </c>
      <c r="I11" s="13">
        <f>'Kuisioner Topsis'!V26</f>
        <v>4</v>
      </c>
      <c r="J11" s="13">
        <f>'Kuisioner Topsis'!W26</f>
        <v>4</v>
      </c>
      <c r="K11" s="13">
        <f>'Kuisioner Topsis'!X26</f>
        <v>4</v>
      </c>
      <c r="L11" s="48">
        <f>'Kuisioner Topsis'!Y26</f>
        <v>4</v>
      </c>
      <c r="N11" s="35">
        <v>1</v>
      </c>
      <c r="O11" s="35" t="s">
        <v>56</v>
      </c>
      <c r="P11" s="13">
        <v>5</v>
      </c>
      <c r="Q11" s="47"/>
      <c r="R11" s="47"/>
      <c r="T11" s="47"/>
      <c r="U11" s="47"/>
      <c r="Z11" s="47"/>
      <c r="AA11" s="47"/>
    </row>
    <row r="12" spans="1:27" x14ac:dyDescent="0.3">
      <c r="A12" s="88"/>
      <c r="B12" s="60" t="s">
        <v>36</v>
      </c>
      <c r="C12" s="13">
        <f>'Kuisioner Topsis'!P27</f>
        <v>3</v>
      </c>
      <c r="D12" s="13">
        <f>'Kuisioner Topsis'!Q27</f>
        <v>2</v>
      </c>
      <c r="E12" s="13">
        <f>'Kuisioner Topsis'!R27</f>
        <v>2</v>
      </c>
      <c r="F12" s="13">
        <f>'Kuisioner Topsis'!S27</f>
        <v>3</v>
      </c>
      <c r="G12" s="13">
        <f>'Kuisioner Topsis'!T27</f>
        <v>3</v>
      </c>
      <c r="H12" s="13">
        <f>'Kuisioner Topsis'!U27</f>
        <v>3</v>
      </c>
      <c r="I12" s="13">
        <f>'Kuisioner Topsis'!V27</f>
        <v>3</v>
      </c>
      <c r="J12" s="13">
        <f>'Kuisioner Topsis'!W27</f>
        <v>3</v>
      </c>
      <c r="K12" s="13">
        <f>'Kuisioner Topsis'!X27</f>
        <v>3</v>
      </c>
      <c r="L12" s="48">
        <f>'Kuisioner Topsis'!Y27</f>
        <v>3</v>
      </c>
      <c r="N12" s="35">
        <v>2</v>
      </c>
      <c r="O12" s="35" t="s">
        <v>57</v>
      </c>
      <c r="P12" s="13">
        <v>4</v>
      </c>
      <c r="Q12" s="47"/>
      <c r="R12" s="47"/>
      <c r="T12" s="47"/>
      <c r="U12" s="47"/>
      <c r="Z12" s="47"/>
      <c r="AA12" s="47"/>
    </row>
    <row r="13" spans="1:27" x14ac:dyDescent="0.3">
      <c r="A13" s="88"/>
      <c r="B13" s="60" t="s">
        <v>37</v>
      </c>
      <c r="C13" s="13">
        <f>'Kuisioner Topsis'!P28</f>
        <v>3</v>
      </c>
      <c r="D13" s="13">
        <f>'Kuisioner Topsis'!Q28</f>
        <v>3</v>
      </c>
      <c r="E13" s="13">
        <f>'Kuisioner Topsis'!R28</f>
        <v>3</v>
      </c>
      <c r="F13" s="13">
        <f>'Kuisioner Topsis'!S28</f>
        <v>4</v>
      </c>
      <c r="G13" s="13">
        <f>'Kuisioner Topsis'!T28</f>
        <v>3</v>
      </c>
      <c r="H13" s="13">
        <f>'Kuisioner Topsis'!U28</f>
        <v>3</v>
      </c>
      <c r="I13" s="13">
        <f>'Kuisioner Topsis'!V28</f>
        <v>3</v>
      </c>
      <c r="J13" s="13">
        <f>'Kuisioner Topsis'!W28</f>
        <v>3</v>
      </c>
      <c r="K13" s="13">
        <f>'Kuisioner Topsis'!X28</f>
        <v>4</v>
      </c>
      <c r="L13" s="48">
        <f>'Kuisioner Topsis'!Y28</f>
        <v>3</v>
      </c>
      <c r="N13" s="35">
        <v>3</v>
      </c>
      <c r="O13" s="35" t="s">
        <v>58</v>
      </c>
      <c r="P13" s="13">
        <v>3</v>
      </c>
      <c r="Q13" s="47"/>
      <c r="R13" s="47"/>
      <c r="T13" s="47"/>
      <c r="U13" s="47"/>
      <c r="Z13" s="47"/>
      <c r="AA13" s="47"/>
    </row>
    <row r="14" spans="1:27" x14ac:dyDescent="0.3">
      <c r="A14" s="88"/>
      <c r="B14" s="60" t="s">
        <v>38</v>
      </c>
      <c r="C14" s="13">
        <f>'Kuisioner Topsis'!P29</f>
        <v>2</v>
      </c>
      <c r="D14" s="13">
        <f>'Kuisioner Topsis'!Q29</f>
        <v>3</v>
      </c>
      <c r="E14" s="13">
        <f>'Kuisioner Topsis'!R29</f>
        <v>4</v>
      </c>
      <c r="F14" s="13">
        <f>'Kuisioner Topsis'!S29</f>
        <v>4</v>
      </c>
      <c r="G14" s="13">
        <f>'Kuisioner Topsis'!T29</f>
        <v>3</v>
      </c>
      <c r="H14" s="13">
        <f>'Kuisioner Topsis'!U29</f>
        <v>1</v>
      </c>
      <c r="I14" s="13">
        <f>'Kuisioner Topsis'!V29</f>
        <v>4</v>
      </c>
      <c r="J14" s="13">
        <f>'Kuisioner Topsis'!W29</f>
        <v>4</v>
      </c>
      <c r="K14" s="13">
        <f>'Kuisioner Topsis'!X29</f>
        <v>4</v>
      </c>
      <c r="L14" s="48">
        <f>'Kuisioner Topsis'!Y29</f>
        <v>4</v>
      </c>
      <c r="N14" s="35">
        <v>4</v>
      </c>
      <c r="O14" s="35" t="s">
        <v>59</v>
      </c>
      <c r="P14" s="13">
        <v>2</v>
      </c>
      <c r="Q14" s="47"/>
      <c r="R14" s="47"/>
      <c r="T14" s="47"/>
      <c r="U14" s="47"/>
      <c r="Z14" s="47"/>
      <c r="AA14" s="47"/>
    </row>
    <row r="15" spans="1:27" x14ac:dyDescent="0.3">
      <c r="A15" s="89"/>
      <c r="B15" s="60" t="s">
        <v>39</v>
      </c>
      <c r="C15" s="14">
        <f>'Kuisioner Topsis'!P30</f>
        <v>3</v>
      </c>
      <c r="D15" s="14">
        <f>'Kuisioner Topsis'!Q30</f>
        <v>4</v>
      </c>
      <c r="E15" s="14">
        <f>'Kuisioner Topsis'!R30</f>
        <v>4</v>
      </c>
      <c r="F15" s="14">
        <f>'Kuisioner Topsis'!S30</f>
        <v>5</v>
      </c>
      <c r="G15" s="14">
        <f>'Kuisioner Topsis'!T30</f>
        <v>4</v>
      </c>
      <c r="H15" s="14">
        <f>'Kuisioner Topsis'!U30</f>
        <v>4</v>
      </c>
      <c r="I15" s="14">
        <f>'Kuisioner Topsis'!V30</f>
        <v>4</v>
      </c>
      <c r="J15" s="14">
        <f>'Kuisioner Topsis'!W30</f>
        <v>4</v>
      </c>
      <c r="K15" s="14">
        <f>'Kuisioner Topsis'!X30</f>
        <v>5</v>
      </c>
      <c r="L15" s="49">
        <f>'Kuisioner Topsis'!Y30</f>
        <v>5</v>
      </c>
      <c r="N15" s="35">
        <v>5</v>
      </c>
      <c r="O15" s="35" t="s">
        <v>60</v>
      </c>
      <c r="P15" s="13">
        <v>1</v>
      </c>
      <c r="Q15" s="47"/>
      <c r="R15" s="47"/>
      <c r="T15" s="47"/>
      <c r="U15" s="47"/>
      <c r="Z15" s="47"/>
      <c r="AA15" s="47"/>
    </row>
    <row r="17" spans="1:33" x14ac:dyDescent="0.3">
      <c r="A17" s="87">
        <v>3</v>
      </c>
      <c r="B17" s="5" t="s">
        <v>61</v>
      </c>
      <c r="C17" s="15">
        <f>SQRT((C9^2)+(C10^2)+(C11^2)+(C12^2)+(C13^2)+(C14^2)+(C15^2))</f>
        <v>7.6157731058639087</v>
      </c>
      <c r="D17" s="15">
        <f t="shared" ref="D17:L17" si="1">SQRT((D9^2)+(D10^2)+(D11^2)+(D12^2)+(D13^2)+(D14^2)+(D15^2))</f>
        <v>7.2111025509279782</v>
      </c>
      <c r="E17" s="15">
        <f t="shared" si="1"/>
        <v>9.2736184954957039</v>
      </c>
      <c r="F17" s="15">
        <f t="shared" si="1"/>
        <v>10.344080432788601</v>
      </c>
      <c r="G17" s="15">
        <f t="shared" si="1"/>
        <v>9.5393920141694561</v>
      </c>
      <c r="H17" s="15">
        <f t="shared" si="1"/>
        <v>8.717797887081348</v>
      </c>
      <c r="I17" s="15">
        <f t="shared" si="1"/>
        <v>9.8994949366116654</v>
      </c>
      <c r="J17" s="15">
        <f t="shared" si="1"/>
        <v>9.8994949366116654</v>
      </c>
      <c r="K17" s="15">
        <f t="shared" si="1"/>
        <v>10.344080432788601</v>
      </c>
      <c r="L17" s="50">
        <f t="shared" si="1"/>
        <v>10</v>
      </c>
      <c r="N17" s="45" t="s">
        <v>62</v>
      </c>
    </row>
    <row r="18" spans="1:33" x14ac:dyDescent="0.3">
      <c r="A18" s="88"/>
      <c r="B18" s="12"/>
      <c r="C18" s="13"/>
      <c r="D18" s="13"/>
      <c r="E18" s="13"/>
      <c r="F18" s="13"/>
      <c r="G18" s="16"/>
      <c r="H18" s="16"/>
      <c r="I18" s="16"/>
      <c r="J18" s="16"/>
      <c r="K18" s="16"/>
      <c r="L18" s="48"/>
      <c r="U18" s="47"/>
      <c r="AA18" s="47"/>
    </row>
    <row r="19" spans="1:33" x14ac:dyDescent="0.3">
      <c r="A19" s="88"/>
      <c r="B19" s="17"/>
      <c r="C19" s="18" t="str">
        <f>C8</f>
        <v>H1</v>
      </c>
      <c r="D19" s="18" t="str">
        <f t="shared" ref="D19:L19" si="2">D8</f>
        <v>H2</v>
      </c>
      <c r="E19" s="18" t="str">
        <f t="shared" si="2"/>
        <v>K1</v>
      </c>
      <c r="F19" s="18" t="str">
        <f t="shared" si="2"/>
        <v>K2</v>
      </c>
      <c r="G19" s="18" t="str">
        <f t="shared" si="2"/>
        <v>D1</v>
      </c>
      <c r="H19" s="18" t="str">
        <f t="shared" si="2"/>
        <v>D2</v>
      </c>
      <c r="I19" s="18" t="str">
        <f t="shared" si="2"/>
        <v>J1</v>
      </c>
      <c r="J19" s="18" t="str">
        <f t="shared" si="2"/>
        <v>J2</v>
      </c>
      <c r="K19" s="18" t="str">
        <f t="shared" si="2"/>
        <v>P1</v>
      </c>
      <c r="L19" s="51" t="str">
        <f t="shared" si="2"/>
        <v>P2</v>
      </c>
      <c r="U19" s="47"/>
      <c r="AA19" s="47"/>
    </row>
    <row r="20" spans="1:33" x14ac:dyDescent="0.3">
      <c r="A20" s="88"/>
      <c r="B20" s="60" t="s">
        <v>32</v>
      </c>
      <c r="C20" s="19">
        <f>C9/$C$17</f>
        <v>0.39391929857916763</v>
      </c>
      <c r="D20" s="19">
        <f>D9/$D$17</f>
        <v>0.13867504905630729</v>
      </c>
      <c r="E20" s="19">
        <f>E9/$E$17</f>
        <v>0.43133109281375365</v>
      </c>
      <c r="F20" s="19">
        <f>F9/$F$17</f>
        <v>0.38669459561826541</v>
      </c>
      <c r="G20" s="20">
        <f>G9/$G$17</f>
        <v>0.41931393468876732</v>
      </c>
      <c r="H20" s="20">
        <f>H9/$H$17</f>
        <v>0.45883146774112349</v>
      </c>
      <c r="I20" s="20">
        <f>I9/$I$17</f>
        <v>0.40406101782088427</v>
      </c>
      <c r="J20" s="20">
        <f>J9/$J$17</f>
        <v>0.40406101782088427</v>
      </c>
      <c r="K20" s="20">
        <f>K9/$K$17</f>
        <v>0.38669459561826541</v>
      </c>
      <c r="L20" s="52">
        <f>L9/$L$17</f>
        <v>0.4</v>
      </c>
      <c r="U20" s="47"/>
      <c r="AA20" s="47"/>
    </row>
    <row r="21" spans="1:33" x14ac:dyDescent="0.3">
      <c r="A21" s="88"/>
      <c r="B21" s="60" t="s">
        <v>33</v>
      </c>
      <c r="C21" s="19">
        <f t="shared" ref="C21:C26" si="3">C10/$C$17</f>
        <v>0.39391929857916763</v>
      </c>
      <c r="D21" s="19">
        <f t="shared" ref="D21:D26" si="4">D10/$D$17</f>
        <v>0.27735009811261457</v>
      </c>
      <c r="E21" s="19">
        <f t="shared" ref="E21:E26" si="5">E10/$E$17</f>
        <v>0.43133109281375365</v>
      </c>
      <c r="F21" s="19">
        <f t="shared" ref="F21:F26" si="6">F10/$F$17</f>
        <v>0.29002094671369905</v>
      </c>
      <c r="G21" s="20">
        <f t="shared" ref="G21:G26" si="7">G10/$G$17</f>
        <v>0.41931393468876732</v>
      </c>
      <c r="H21" s="20">
        <f t="shared" ref="H21:H26" si="8">H10/$H$17</f>
        <v>0.45883146774112349</v>
      </c>
      <c r="I21" s="20">
        <f t="shared" ref="I21:I26" si="9">I10/$I$17</f>
        <v>0.40406101782088427</v>
      </c>
      <c r="J21" s="20">
        <f t="shared" ref="J21:J26" si="10">J10/$J$17</f>
        <v>0.40406101782088427</v>
      </c>
      <c r="K21" s="20">
        <f t="shared" ref="K21:K26" si="11">K10/$K$17</f>
        <v>0.29002094671369905</v>
      </c>
      <c r="L21" s="52">
        <f t="shared" ref="L21:L26" si="12">L10/$L$17</f>
        <v>0.3</v>
      </c>
      <c r="U21" s="47"/>
      <c r="AA21" s="47"/>
    </row>
    <row r="22" spans="1:33" x14ac:dyDescent="0.3">
      <c r="A22" s="88"/>
      <c r="B22" s="60" t="s">
        <v>34</v>
      </c>
      <c r="C22" s="19">
        <f t="shared" si="3"/>
        <v>0.39391929857916763</v>
      </c>
      <c r="D22" s="19">
        <f t="shared" si="4"/>
        <v>0.41602514716892186</v>
      </c>
      <c r="E22" s="19">
        <f t="shared" si="5"/>
        <v>0.32349831961031522</v>
      </c>
      <c r="F22" s="19">
        <f t="shared" si="6"/>
        <v>0.38669459561826541</v>
      </c>
      <c r="G22" s="20">
        <f t="shared" si="7"/>
        <v>0.41931393468876732</v>
      </c>
      <c r="H22" s="20">
        <f t="shared" si="8"/>
        <v>0.34412360080584259</v>
      </c>
      <c r="I22" s="20">
        <f t="shared" si="9"/>
        <v>0.40406101782088427</v>
      </c>
      <c r="J22" s="20">
        <f t="shared" si="10"/>
        <v>0.40406101782088427</v>
      </c>
      <c r="K22" s="20">
        <f t="shared" si="11"/>
        <v>0.38669459561826541</v>
      </c>
      <c r="L22" s="52">
        <f t="shared" si="12"/>
        <v>0.4</v>
      </c>
      <c r="U22" s="47"/>
      <c r="AA22" s="47"/>
    </row>
    <row r="23" spans="1:33" x14ac:dyDescent="0.3">
      <c r="A23" s="88"/>
      <c r="B23" s="60" t="s">
        <v>36</v>
      </c>
      <c r="C23" s="19">
        <f t="shared" si="3"/>
        <v>0.39391929857916763</v>
      </c>
      <c r="D23" s="19">
        <f t="shared" si="4"/>
        <v>0.27735009811261457</v>
      </c>
      <c r="E23" s="19">
        <f t="shared" si="5"/>
        <v>0.21566554640687682</v>
      </c>
      <c r="F23" s="19">
        <f t="shared" si="6"/>
        <v>0.29002094671369905</v>
      </c>
      <c r="G23" s="20">
        <f t="shared" si="7"/>
        <v>0.31448545101657549</v>
      </c>
      <c r="H23" s="20">
        <f t="shared" si="8"/>
        <v>0.34412360080584259</v>
      </c>
      <c r="I23" s="20">
        <f t="shared" si="9"/>
        <v>0.30304576336566325</v>
      </c>
      <c r="J23" s="20">
        <f t="shared" si="10"/>
        <v>0.30304576336566325</v>
      </c>
      <c r="K23" s="20">
        <f t="shared" si="11"/>
        <v>0.29002094671369905</v>
      </c>
      <c r="L23" s="52">
        <f t="shared" si="12"/>
        <v>0.3</v>
      </c>
      <c r="U23" s="47"/>
      <c r="AA23" s="47"/>
    </row>
    <row r="24" spans="1:33" x14ac:dyDescent="0.3">
      <c r="A24" s="88"/>
      <c r="B24" s="60" t="s">
        <v>37</v>
      </c>
      <c r="C24" s="19">
        <f t="shared" si="3"/>
        <v>0.39391929857916763</v>
      </c>
      <c r="D24" s="19">
        <f t="shared" si="4"/>
        <v>0.41602514716892186</v>
      </c>
      <c r="E24" s="19">
        <f t="shared" si="5"/>
        <v>0.32349831961031522</v>
      </c>
      <c r="F24" s="19">
        <f t="shared" si="6"/>
        <v>0.38669459561826541</v>
      </c>
      <c r="G24" s="20">
        <f t="shared" si="7"/>
        <v>0.31448545101657549</v>
      </c>
      <c r="H24" s="20">
        <f t="shared" si="8"/>
        <v>0.34412360080584259</v>
      </c>
      <c r="I24" s="20">
        <f t="shared" si="9"/>
        <v>0.30304576336566325</v>
      </c>
      <c r="J24" s="20">
        <f t="shared" si="10"/>
        <v>0.30304576336566325</v>
      </c>
      <c r="K24" s="20">
        <f t="shared" si="11"/>
        <v>0.38669459561826541</v>
      </c>
      <c r="L24" s="52">
        <f t="shared" si="12"/>
        <v>0.3</v>
      </c>
      <c r="U24" s="47"/>
      <c r="AA24" s="47"/>
    </row>
    <row r="25" spans="1:33" x14ac:dyDescent="0.3">
      <c r="A25" s="88"/>
      <c r="B25" s="60" t="s">
        <v>38</v>
      </c>
      <c r="C25" s="19">
        <f t="shared" si="3"/>
        <v>0.26261286571944509</v>
      </c>
      <c r="D25" s="19">
        <f t="shared" si="4"/>
        <v>0.41602514716892186</v>
      </c>
      <c r="E25" s="19">
        <f t="shared" si="5"/>
        <v>0.43133109281375365</v>
      </c>
      <c r="F25" s="19">
        <f t="shared" si="6"/>
        <v>0.38669459561826541</v>
      </c>
      <c r="G25" s="20">
        <f t="shared" si="7"/>
        <v>0.31448545101657549</v>
      </c>
      <c r="H25" s="20">
        <f t="shared" si="8"/>
        <v>0.11470786693528087</v>
      </c>
      <c r="I25" s="20">
        <f t="shared" si="9"/>
        <v>0.40406101782088427</v>
      </c>
      <c r="J25" s="20">
        <f t="shared" si="10"/>
        <v>0.40406101782088427</v>
      </c>
      <c r="K25" s="20">
        <f t="shared" si="11"/>
        <v>0.38669459561826541</v>
      </c>
      <c r="L25" s="52">
        <f t="shared" si="12"/>
        <v>0.4</v>
      </c>
      <c r="U25" s="47"/>
      <c r="AA25" s="47"/>
    </row>
    <row r="26" spans="1:33" ht="15" thickBot="1" x14ac:dyDescent="0.35">
      <c r="A26" s="89"/>
      <c r="B26" s="60" t="s">
        <v>39</v>
      </c>
      <c r="C26" s="21">
        <f t="shared" si="3"/>
        <v>0.39391929857916763</v>
      </c>
      <c r="D26" s="21">
        <f t="shared" si="4"/>
        <v>0.55470019622522915</v>
      </c>
      <c r="E26" s="21">
        <f t="shared" si="5"/>
        <v>0.43133109281375365</v>
      </c>
      <c r="F26" s="21">
        <f t="shared" si="6"/>
        <v>0.48336824452283178</v>
      </c>
      <c r="G26" s="22">
        <f t="shared" si="7"/>
        <v>0.41931393468876732</v>
      </c>
      <c r="H26" s="22">
        <f t="shared" si="8"/>
        <v>0.45883146774112349</v>
      </c>
      <c r="I26" s="22">
        <f t="shared" si="9"/>
        <v>0.40406101782088427</v>
      </c>
      <c r="J26" s="22">
        <f t="shared" si="10"/>
        <v>0.40406101782088427</v>
      </c>
      <c r="K26" s="22">
        <f t="shared" si="11"/>
        <v>0.48336824452283178</v>
      </c>
      <c r="L26" s="53">
        <f t="shared" si="12"/>
        <v>0.5</v>
      </c>
      <c r="U26" s="47"/>
      <c r="AA26" s="47"/>
    </row>
    <row r="27" spans="1:33" x14ac:dyDescent="0.3">
      <c r="A27" s="11"/>
      <c r="C27" s="23"/>
      <c r="D27" s="23"/>
      <c r="E27" s="23"/>
      <c r="F27" s="23"/>
      <c r="G27" s="23"/>
      <c r="H27" s="23"/>
      <c r="I27" s="23"/>
      <c r="J27" s="23"/>
      <c r="K27" s="23"/>
      <c r="L27" s="23"/>
      <c r="U27" s="47"/>
      <c r="W27" t="s">
        <v>51</v>
      </c>
      <c r="X27" s="57">
        <v>0.280822378317092</v>
      </c>
      <c r="Y27" s="57">
        <v>0.15925821377150601</v>
      </c>
      <c r="Z27" s="57">
        <v>0.30689234424206702</v>
      </c>
      <c r="AA27" s="58">
        <v>0.13945143406039201</v>
      </c>
      <c r="AB27" s="57">
        <v>0.29892604100769099</v>
      </c>
      <c r="AC27" s="57">
        <v>0.131733647242013</v>
      </c>
      <c r="AD27" s="57">
        <v>0.11600867710297701</v>
      </c>
      <c r="AE27" s="57">
        <v>0.28805234071790697</v>
      </c>
      <c r="AF27" s="57">
        <v>0.13945143406039201</v>
      </c>
      <c r="AG27" s="57">
        <v>0.355750314961158</v>
      </c>
    </row>
    <row r="28" spans="1:33" x14ac:dyDescent="0.3">
      <c r="X28" s="57"/>
      <c r="Y28" s="57"/>
      <c r="Z28" s="57"/>
      <c r="AA28" s="57"/>
      <c r="AB28" s="57"/>
      <c r="AC28" s="57"/>
      <c r="AD28" s="57"/>
      <c r="AE28" s="57"/>
      <c r="AF28" s="57"/>
      <c r="AG28" s="57"/>
    </row>
    <row r="29" spans="1:33" x14ac:dyDescent="0.3">
      <c r="A29" s="90">
        <v>4</v>
      </c>
      <c r="B29" s="24"/>
      <c r="C29" s="6" t="str">
        <f>C19</f>
        <v>H1</v>
      </c>
      <c r="D29" s="6" t="str">
        <f t="shared" ref="D29:L29" si="13">D19</f>
        <v>H2</v>
      </c>
      <c r="E29" s="6" t="str">
        <f t="shared" si="13"/>
        <v>K1</v>
      </c>
      <c r="F29" s="6" t="str">
        <f t="shared" si="13"/>
        <v>K2</v>
      </c>
      <c r="G29" s="6" t="str">
        <f t="shared" si="13"/>
        <v>D1</v>
      </c>
      <c r="H29" s="6" t="str">
        <f t="shared" si="13"/>
        <v>D2</v>
      </c>
      <c r="I29" s="6" t="str">
        <f t="shared" si="13"/>
        <v>J1</v>
      </c>
      <c r="J29" s="6" t="str">
        <f t="shared" si="13"/>
        <v>J2</v>
      </c>
      <c r="K29" s="6" t="str">
        <f t="shared" si="13"/>
        <v>P1</v>
      </c>
      <c r="L29" s="39" t="str">
        <f t="shared" si="13"/>
        <v>P2</v>
      </c>
      <c r="N29" s="45" t="s">
        <v>63</v>
      </c>
      <c r="W29" t="s">
        <v>64</v>
      </c>
      <c r="X29" s="57">
        <v>0.18721491887806099</v>
      </c>
      <c r="Y29" s="57">
        <v>3.9814553442876398E-2</v>
      </c>
      <c r="Z29" s="57">
        <v>0.15344617212103401</v>
      </c>
      <c r="AA29" s="57">
        <v>8.3670860436235506E-2</v>
      </c>
      <c r="AB29" s="57">
        <v>0.22419453075576901</v>
      </c>
      <c r="AC29" s="57">
        <v>3.2933411810503202E-2</v>
      </c>
      <c r="AD29" s="57">
        <v>8.7006507827232696E-2</v>
      </c>
      <c r="AE29" s="57">
        <v>0.21603925553843101</v>
      </c>
      <c r="AF29" s="57">
        <v>8.3670860436235506E-2</v>
      </c>
      <c r="AG29" s="57">
        <v>0.21345018897669499</v>
      </c>
    </row>
    <row r="30" spans="1:33" x14ac:dyDescent="0.3">
      <c r="A30" s="91"/>
      <c r="B30" s="60" t="s">
        <v>32</v>
      </c>
      <c r="C30" s="25">
        <f>C20*$C$4</f>
        <v>0.28082237831709184</v>
      </c>
      <c r="D30" s="25">
        <f>D20*$D$4</f>
        <v>3.9814553442876356E-2</v>
      </c>
      <c r="E30" s="25">
        <f>E20*$E$4</f>
        <v>0.30689234424206707</v>
      </c>
      <c r="F30" s="25">
        <f>F20*$F$4</f>
        <v>0.11156114724831392</v>
      </c>
      <c r="G30" s="25">
        <f>G20*$G$4</f>
        <v>0.29892604100769155</v>
      </c>
      <c r="H30" s="25">
        <f>H20*$H$4</f>
        <v>0.13173364724201247</v>
      </c>
      <c r="I30" s="25">
        <f>I20*$I$4</f>
        <v>0.11600867710297676</v>
      </c>
      <c r="J30" s="25">
        <f>J20*$J$4</f>
        <v>0.28805234071790753</v>
      </c>
      <c r="K30" s="25">
        <f>K20*$K$4</f>
        <v>0.11156114724831392</v>
      </c>
      <c r="L30" s="54">
        <f>L20*$L$4</f>
        <v>0.2846002519689268</v>
      </c>
    </row>
    <row r="31" spans="1:33" x14ac:dyDescent="0.3">
      <c r="A31" s="91"/>
      <c r="B31" s="60" t="s">
        <v>33</v>
      </c>
      <c r="C31" s="25">
        <f t="shared" ref="C31:C36" si="14">C21*$C$4</f>
        <v>0.28082237831709184</v>
      </c>
      <c r="D31" s="25">
        <f t="shared" ref="D31:D36" si="15">D21*$D$4</f>
        <v>7.9629106885752712E-2</v>
      </c>
      <c r="E31" s="25">
        <f t="shared" ref="E31:E36" si="16">E21*$E$4</f>
        <v>0.30689234424206707</v>
      </c>
      <c r="F31" s="25">
        <f t="shared" ref="F31:F36" si="17">F21*$F$4</f>
        <v>8.367086043623545E-2</v>
      </c>
      <c r="G31" s="25">
        <f t="shared" ref="G31:G36" si="18">G21*$G$4</f>
        <v>0.29892604100769155</v>
      </c>
      <c r="H31" s="25">
        <f t="shared" ref="H31:H36" si="19">H21*$H$4</f>
        <v>0.13173364724201247</v>
      </c>
      <c r="I31" s="25">
        <f t="shared" ref="I31:I36" si="20">I21*$I$4</f>
        <v>0.11600867710297676</v>
      </c>
      <c r="J31" s="25">
        <f t="shared" ref="J31:J36" si="21">J21*$J$4</f>
        <v>0.28805234071790753</v>
      </c>
      <c r="K31" s="25">
        <f t="shared" ref="K31:K36" si="22">K21*$K$4</f>
        <v>8.367086043623545E-2</v>
      </c>
      <c r="L31" s="54">
        <f t="shared" ref="L31:L36" si="23">L21*$L$4</f>
        <v>0.2134501889766951</v>
      </c>
    </row>
    <row r="32" spans="1:33" x14ac:dyDescent="0.3">
      <c r="A32" s="91"/>
      <c r="B32" s="60" t="s">
        <v>34</v>
      </c>
      <c r="C32" s="25">
        <f t="shared" si="14"/>
        <v>0.28082237831709184</v>
      </c>
      <c r="D32" s="25">
        <f t="shared" si="15"/>
        <v>0.11944366032862908</v>
      </c>
      <c r="E32" s="25">
        <f t="shared" si="16"/>
        <v>0.23016925818155032</v>
      </c>
      <c r="F32" s="25">
        <f t="shared" si="17"/>
        <v>0.11156114724831392</v>
      </c>
      <c r="G32" s="25">
        <f t="shared" si="18"/>
        <v>0.29892604100769155</v>
      </c>
      <c r="H32" s="25">
        <f t="shared" si="19"/>
        <v>9.8800235431509356E-2</v>
      </c>
      <c r="I32" s="25">
        <f t="shared" si="20"/>
        <v>0.11600867710297676</v>
      </c>
      <c r="J32" s="25">
        <f t="shared" si="21"/>
        <v>0.28805234071790753</v>
      </c>
      <c r="K32" s="25">
        <f t="shared" si="22"/>
        <v>0.11156114724831392</v>
      </c>
      <c r="L32" s="54">
        <f t="shared" si="23"/>
        <v>0.2846002519689268</v>
      </c>
    </row>
    <row r="33" spans="1:26" x14ac:dyDescent="0.3">
      <c r="A33" s="91"/>
      <c r="B33" s="60" t="s">
        <v>36</v>
      </c>
      <c r="C33" s="25">
        <f t="shared" si="14"/>
        <v>0.28082237831709184</v>
      </c>
      <c r="D33" s="25">
        <f t="shared" si="15"/>
        <v>7.9629106885752712E-2</v>
      </c>
      <c r="E33" s="25">
        <f t="shared" si="16"/>
        <v>0.15344617212103354</v>
      </c>
      <c r="F33" s="25">
        <f t="shared" si="17"/>
        <v>8.367086043623545E-2</v>
      </c>
      <c r="G33" s="25">
        <f t="shared" si="18"/>
        <v>0.22419453075576865</v>
      </c>
      <c r="H33" s="25">
        <f t="shared" si="19"/>
        <v>9.8800235431509356E-2</v>
      </c>
      <c r="I33" s="25">
        <f t="shared" si="20"/>
        <v>8.7006507827232571E-2</v>
      </c>
      <c r="J33" s="25">
        <f t="shared" si="21"/>
        <v>0.21603925553843067</v>
      </c>
      <c r="K33" s="25">
        <f t="shared" si="22"/>
        <v>8.367086043623545E-2</v>
      </c>
      <c r="L33" s="54">
        <f t="shared" si="23"/>
        <v>0.2134501889766951</v>
      </c>
    </row>
    <row r="34" spans="1:26" x14ac:dyDescent="0.3">
      <c r="A34" s="91"/>
      <c r="B34" s="60" t="s">
        <v>37</v>
      </c>
      <c r="C34" s="25">
        <f t="shared" si="14"/>
        <v>0.28082237831709184</v>
      </c>
      <c r="D34" s="25">
        <f t="shared" si="15"/>
        <v>0.11944366032862908</v>
      </c>
      <c r="E34" s="25">
        <f t="shared" si="16"/>
        <v>0.23016925818155032</v>
      </c>
      <c r="F34" s="25">
        <f t="shared" si="17"/>
        <v>0.11156114724831392</v>
      </c>
      <c r="G34" s="25">
        <f t="shared" si="18"/>
        <v>0.22419453075576865</v>
      </c>
      <c r="H34" s="25">
        <f t="shared" si="19"/>
        <v>9.8800235431509356E-2</v>
      </c>
      <c r="I34" s="25">
        <f t="shared" si="20"/>
        <v>8.7006507827232571E-2</v>
      </c>
      <c r="J34" s="25">
        <f t="shared" si="21"/>
        <v>0.21603925553843067</v>
      </c>
      <c r="K34" s="25">
        <f t="shared" si="22"/>
        <v>0.11156114724831392</v>
      </c>
      <c r="L34" s="54">
        <f t="shared" si="23"/>
        <v>0.2134501889766951</v>
      </c>
    </row>
    <row r="35" spans="1:26" x14ac:dyDescent="0.3">
      <c r="A35" s="91"/>
      <c r="B35" s="60" t="s">
        <v>38</v>
      </c>
      <c r="C35" s="25">
        <f t="shared" si="14"/>
        <v>0.18721491887806122</v>
      </c>
      <c r="D35" s="25">
        <f t="shared" si="15"/>
        <v>0.11944366032862908</v>
      </c>
      <c r="E35" s="25">
        <f t="shared" si="16"/>
        <v>0.30689234424206707</v>
      </c>
      <c r="F35" s="25">
        <f t="shared" si="17"/>
        <v>0.11156114724831392</v>
      </c>
      <c r="G35" s="25">
        <f t="shared" si="18"/>
        <v>0.22419453075576865</v>
      </c>
      <c r="H35" s="25">
        <f t="shared" si="19"/>
        <v>3.2933411810503119E-2</v>
      </c>
      <c r="I35" s="25">
        <f t="shared" si="20"/>
        <v>0.11600867710297676</v>
      </c>
      <c r="J35" s="25">
        <f t="shared" si="21"/>
        <v>0.28805234071790753</v>
      </c>
      <c r="K35" s="25">
        <f t="shared" si="22"/>
        <v>0.11156114724831392</v>
      </c>
      <c r="L35" s="54">
        <f t="shared" si="23"/>
        <v>0.2846002519689268</v>
      </c>
    </row>
    <row r="36" spans="1:26" ht="15" thickBot="1" x14ac:dyDescent="0.35">
      <c r="A36" s="92"/>
      <c r="B36" s="60" t="s">
        <v>39</v>
      </c>
      <c r="C36" s="26">
        <f t="shared" si="14"/>
        <v>0.28082237831709184</v>
      </c>
      <c r="D36" s="26">
        <f t="shared" si="15"/>
        <v>0.15925821377150542</v>
      </c>
      <c r="E36" s="26">
        <f t="shared" si="16"/>
        <v>0.30689234424206707</v>
      </c>
      <c r="F36" s="26">
        <f t="shared" si="17"/>
        <v>0.13945143406039243</v>
      </c>
      <c r="G36" s="26">
        <f t="shared" si="18"/>
        <v>0.29892604100769155</v>
      </c>
      <c r="H36" s="26">
        <f t="shared" si="19"/>
        <v>0.13173364724201247</v>
      </c>
      <c r="I36" s="26">
        <f t="shared" si="20"/>
        <v>0.11600867710297676</v>
      </c>
      <c r="J36" s="26">
        <f t="shared" si="21"/>
        <v>0.28805234071790753</v>
      </c>
      <c r="K36" s="26">
        <f t="shared" si="22"/>
        <v>0.13945143406039243</v>
      </c>
      <c r="L36" s="55">
        <f t="shared" si="23"/>
        <v>0.3557503149611585</v>
      </c>
    </row>
    <row r="37" spans="1:26" ht="15" thickBot="1" x14ac:dyDescent="0.35"/>
    <row r="38" spans="1:26" x14ac:dyDescent="0.3">
      <c r="A38" s="93">
        <v>5</v>
      </c>
      <c r="B38" s="27" t="s">
        <v>51</v>
      </c>
      <c r="C38" s="28">
        <f t="shared" ref="C38:L38" si="24">MAX(C30:C36)</f>
        <v>0.28082237831709184</v>
      </c>
      <c r="D38" s="28">
        <f t="shared" si="24"/>
        <v>0.15925821377150542</v>
      </c>
      <c r="E38" s="28">
        <f t="shared" si="24"/>
        <v>0.30689234424206707</v>
      </c>
      <c r="F38" s="28">
        <f t="shared" si="24"/>
        <v>0.13945143406039243</v>
      </c>
      <c r="G38" s="28">
        <f t="shared" si="24"/>
        <v>0.29892604100769155</v>
      </c>
      <c r="H38" s="28">
        <f t="shared" si="24"/>
        <v>0.13173364724201247</v>
      </c>
      <c r="I38" s="28">
        <f t="shared" si="24"/>
        <v>0.11600867710297676</v>
      </c>
      <c r="J38" s="28">
        <f t="shared" si="24"/>
        <v>0.28805234071790753</v>
      </c>
      <c r="K38" s="28">
        <f t="shared" si="24"/>
        <v>0.13945143406039243</v>
      </c>
      <c r="L38" s="28">
        <f t="shared" si="24"/>
        <v>0.3557503149611585</v>
      </c>
      <c r="N38" s="45" t="s">
        <v>65</v>
      </c>
      <c r="X38" t="s">
        <v>0</v>
      </c>
      <c r="Y38" t="s">
        <v>66</v>
      </c>
      <c r="Z38" t="s">
        <v>67</v>
      </c>
    </row>
    <row r="39" spans="1:26" x14ac:dyDescent="0.3">
      <c r="A39" s="94"/>
      <c r="C39" s="29"/>
      <c r="D39" s="29"/>
      <c r="E39" s="29"/>
      <c r="F39" s="29"/>
      <c r="G39" s="29"/>
      <c r="H39" s="29"/>
      <c r="I39" s="29"/>
      <c r="J39" s="29"/>
      <c r="K39" s="29"/>
      <c r="L39" s="56"/>
      <c r="X39" s="1" t="s">
        <v>22</v>
      </c>
      <c r="Y39" s="29">
        <v>0.280822378317092</v>
      </c>
      <c r="Z39" s="29">
        <v>0.18721491887806099</v>
      </c>
    </row>
    <row r="40" spans="1:26" x14ac:dyDescent="0.3">
      <c r="A40" s="95"/>
      <c r="B40" s="30" t="s">
        <v>64</v>
      </c>
      <c r="C40" s="31">
        <f t="shared" ref="C40:E40" si="25">MIN(C30:C36)</f>
        <v>0.18721491887806122</v>
      </c>
      <c r="D40" s="31">
        <f t="shared" si="25"/>
        <v>3.9814553442876356E-2</v>
      </c>
      <c r="E40" s="31">
        <f t="shared" si="25"/>
        <v>0.15344617212103354</v>
      </c>
      <c r="F40" s="31">
        <f t="shared" ref="F40:L40" si="26">MIN(F30:F36)</f>
        <v>8.367086043623545E-2</v>
      </c>
      <c r="G40" s="31">
        <f t="shared" si="26"/>
        <v>0.22419453075576865</v>
      </c>
      <c r="H40" s="31">
        <f t="shared" si="26"/>
        <v>3.2933411810503119E-2</v>
      </c>
      <c r="I40" s="31">
        <f t="shared" si="26"/>
        <v>8.7006507827232571E-2</v>
      </c>
      <c r="J40" s="31">
        <f t="shared" si="26"/>
        <v>0.21603925553843067</v>
      </c>
      <c r="K40" s="31">
        <f t="shared" si="26"/>
        <v>8.367086043623545E-2</v>
      </c>
      <c r="L40" s="31">
        <f t="shared" si="26"/>
        <v>0.2134501889766951</v>
      </c>
      <c r="X40" s="1" t="s">
        <v>23</v>
      </c>
      <c r="Y40" s="29">
        <v>0.15925821377150601</v>
      </c>
      <c r="Z40" s="29">
        <v>3.9814553442876398E-2</v>
      </c>
    </row>
    <row r="41" spans="1:26" x14ac:dyDescent="0.3">
      <c r="X41" s="1" t="s">
        <v>24</v>
      </c>
      <c r="Y41" s="29">
        <v>0.30689234424206702</v>
      </c>
      <c r="Z41" s="29">
        <v>0.15344617212103401</v>
      </c>
    </row>
    <row r="42" spans="1:26" x14ac:dyDescent="0.3">
      <c r="X42" s="1" t="s">
        <v>25</v>
      </c>
      <c r="Y42" s="29">
        <v>0.13945143406039201</v>
      </c>
      <c r="Z42" s="29">
        <v>8.3670860436235506E-2</v>
      </c>
    </row>
    <row r="43" spans="1:26" x14ac:dyDescent="0.3">
      <c r="X43" s="1" t="s">
        <v>26</v>
      </c>
      <c r="Y43" s="29">
        <v>0.29892604100769099</v>
      </c>
      <c r="Z43" s="29">
        <v>0.22419453075576901</v>
      </c>
    </row>
    <row r="44" spans="1:26" ht="15" thickBot="1" x14ac:dyDescent="0.35">
      <c r="X44" s="1" t="s">
        <v>27</v>
      </c>
      <c r="Y44" s="29">
        <v>0.131733647242013</v>
      </c>
      <c r="Z44" s="29">
        <v>3.2933411810503202E-2</v>
      </c>
    </row>
    <row r="45" spans="1:26" x14ac:dyDescent="0.3">
      <c r="A45" s="87">
        <v>6</v>
      </c>
      <c r="B45" s="32" t="s">
        <v>68</v>
      </c>
      <c r="C45" s="33">
        <f>SQRT((($C$38-C30)^2)+(($D$38-D30)^2)+(($E$38-E30)^2)+(($F$38-F30)^2)+(($G$38-G30)^2)+(($H$38-H30)^2)+(($I$38-I30)^2)+(($J$38-J30)^2)+(($K$38-K30)^2)+(($L$38-L30)^2))</f>
        <v>0.14451593563832141</v>
      </c>
      <c r="D45" s="60" t="s">
        <v>32</v>
      </c>
      <c r="E45" s="34" t="s">
        <v>69</v>
      </c>
      <c r="F45" s="33">
        <f>SQRT(((C30-$C$40)^2)+((D30-$D$40)^2)+((E30-$E$40)^2)+((F30-$F$40)^2)+((G30-$G$40)^2)+((H30-$H$40)^2)+((I30-$I$40)^2)+((J30-$J$40)^2)+((K30-$K$40)^2)+((L30-$L$40)^2))</f>
        <v>0.24555945770335663</v>
      </c>
      <c r="G45" s="60" t="s">
        <v>32</v>
      </c>
      <c r="H45" s="60" t="s">
        <v>32</v>
      </c>
      <c r="N45" s="45" t="s">
        <v>70</v>
      </c>
      <c r="R45">
        <f>SQRT(((C40-C30)^2)+(D40-D30)^2+((E40-E30)^2)+((F40-F30)^2)+((L40-L30)^2))</f>
        <v>0.19531585640568497</v>
      </c>
      <c r="X45" s="1" t="s">
        <v>28</v>
      </c>
      <c r="Y45" s="29">
        <v>0.11600867710297701</v>
      </c>
      <c r="Z45" s="29">
        <v>8.7006507827232696E-2</v>
      </c>
    </row>
    <row r="46" spans="1:26" x14ac:dyDescent="0.3">
      <c r="A46" s="88"/>
      <c r="B46" s="99"/>
      <c r="C46" s="36">
        <f t="shared" ref="C46:C51" si="27">SQRT((($C$38-C31)^2)+(($D$38-D31)^2)+(($E$38-E31)^2)+(($F$38-F31)^2)+(($G$38-G31)^2)+(($H$38-H31)^2)+(($I$38-I31)^2)+(($J$38-J31)^2)+(($K$38-K31)^2)+(($L$38-L31)^2))</f>
        <v>0.18114376971427082</v>
      </c>
      <c r="D46" s="60" t="s">
        <v>33</v>
      </c>
      <c r="E46" s="101"/>
      <c r="F46" s="36">
        <f t="shared" ref="F46:F51" si="28">SQRT(((C31-$C$40)^2)+((D31-$D$40)^2)+((E31-$E$40)^2)+((F31-$F$40)^2)+((G31-$G$40)^2)+((H31-$H$40)^2)+((I31-$I$40)^2)+((J31-$J$40)^2)+((K31-$K$40)^2)+((L31-$L$40)^2))</f>
        <v>0.23508844776531174</v>
      </c>
      <c r="G46" s="60" t="s">
        <v>33</v>
      </c>
      <c r="H46" s="60" t="s">
        <v>33</v>
      </c>
      <c r="X46" s="1" t="s">
        <v>29</v>
      </c>
      <c r="Y46" s="29">
        <v>0.28805234071790697</v>
      </c>
      <c r="Z46" s="29">
        <v>0.21603925553843101</v>
      </c>
    </row>
    <row r="47" spans="1:26" x14ac:dyDescent="0.3">
      <c r="A47" s="88"/>
      <c r="B47" s="99"/>
      <c r="C47" s="36">
        <f t="shared" si="27"/>
        <v>0.12318404066559857</v>
      </c>
      <c r="D47" s="60" t="s">
        <v>34</v>
      </c>
      <c r="E47" s="101"/>
      <c r="F47" s="36">
        <f t="shared" si="28"/>
        <v>0.20870528996563528</v>
      </c>
      <c r="G47" s="60" t="s">
        <v>34</v>
      </c>
      <c r="H47" s="60" t="s">
        <v>34</v>
      </c>
      <c r="X47" s="1" t="s">
        <v>30</v>
      </c>
      <c r="Y47" s="29">
        <v>0.13945143406039201</v>
      </c>
      <c r="Z47" s="29">
        <v>8.3670860436235506E-2</v>
      </c>
    </row>
    <row r="48" spans="1:26" x14ac:dyDescent="0.3">
      <c r="A48" s="88"/>
      <c r="B48" s="99"/>
      <c r="C48" s="36">
        <f t="shared" si="27"/>
        <v>0.26278358309200667</v>
      </c>
      <c r="D48" s="60" t="s">
        <v>36</v>
      </c>
      <c r="E48" s="101"/>
      <c r="F48" s="36">
        <f t="shared" si="28"/>
        <v>0.12118578127159212</v>
      </c>
      <c r="G48" s="60" t="s">
        <v>36</v>
      </c>
      <c r="H48" s="60" t="s">
        <v>36</v>
      </c>
      <c r="X48" s="1" t="s">
        <v>31</v>
      </c>
      <c r="Y48" s="29">
        <v>0.355750314961158</v>
      </c>
      <c r="Z48" s="29">
        <v>0.21345018897669499</v>
      </c>
    </row>
    <row r="49" spans="1:14" x14ac:dyDescent="0.3">
      <c r="A49" s="88"/>
      <c r="B49" s="99"/>
      <c r="C49" s="36">
        <f t="shared" si="27"/>
        <v>0.20487340274032212</v>
      </c>
      <c r="D49" s="60" t="s">
        <v>37</v>
      </c>
      <c r="E49" s="101"/>
      <c r="F49" s="36">
        <f t="shared" si="28"/>
        <v>0.1639626717016486</v>
      </c>
      <c r="G49" s="60" t="s">
        <v>37</v>
      </c>
      <c r="H49" s="60" t="s">
        <v>37</v>
      </c>
    </row>
    <row r="50" spans="1:14" x14ac:dyDescent="0.3">
      <c r="A50" s="88"/>
      <c r="B50" s="99"/>
      <c r="C50" s="36">
        <f t="shared" si="27"/>
        <v>0.17975513326483583</v>
      </c>
      <c r="D50" s="60" t="s">
        <v>38</v>
      </c>
      <c r="E50" s="101"/>
      <c r="F50" s="36">
        <f t="shared" si="28"/>
        <v>0.20623190907932876</v>
      </c>
      <c r="G50" s="60" t="s">
        <v>38</v>
      </c>
      <c r="H50" s="60" t="s">
        <v>38</v>
      </c>
    </row>
    <row r="51" spans="1:14" ht="15" thickBot="1" x14ac:dyDescent="0.35">
      <c r="A51" s="89"/>
      <c r="B51" s="100"/>
      <c r="C51" s="37">
        <f t="shared" si="27"/>
        <v>0</v>
      </c>
      <c r="D51" s="60" t="s">
        <v>39</v>
      </c>
      <c r="E51" s="102"/>
      <c r="F51" s="37">
        <f t="shared" si="28"/>
        <v>0.30727908852120595</v>
      </c>
      <c r="G51" s="60" t="s">
        <v>39</v>
      </c>
      <c r="H51" s="60" t="s">
        <v>39</v>
      </c>
    </row>
    <row r="54" spans="1:14" x14ac:dyDescent="0.3">
      <c r="A54" s="87">
        <v>7</v>
      </c>
      <c r="B54" s="38" t="s">
        <v>71</v>
      </c>
      <c r="C54" s="39" t="s">
        <v>72</v>
      </c>
    </row>
    <row r="55" spans="1:14" x14ac:dyDescent="0.3">
      <c r="A55" s="88"/>
      <c r="B55" s="60" t="s">
        <v>32</v>
      </c>
      <c r="C55" s="40">
        <f>F45/(F45+C45)</f>
        <v>0.62951793908277665</v>
      </c>
      <c r="D55" s="1">
        <v>2</v>
      </c>
    </row>
    <row r="56" spans="1:14" x14ac:dyDescent="0.3">
      <c r="A56" s="88"/>
      <c r="B56" s="60" t="s">
        <v>33</v>
      </c>
      <c r="C56" s="40">
        <f t="shared" ref="C56:C61" si="29">F46/(F46+C46)</f>
        <v>0.56480118042963245</v>
      </c>
      <c r="D56" s="1">
        <v>4</v>
      </c>
    </row>
    <row r="57" spans="1:14" x14ac:dyDescent="0.3">
      <c r="A57" s="88"/>
      <c r="B57" s="60" t="s">
        <v>34</v>
      </c>
      <c r="C57" s="40">
        <f t="shared" si="29"/>
        <v>0.62884000991743305</v>
      </c>
      <c r="D57" s="1">
        <v>3</v>
      </c>
    </row>
    <row r="58" spans="1:14" x14ac:dyDescent="0.3">
      <c r="A58" s="88"/>
      <c r="B58" s="60" t="s">
        <v>36</v>
      </c>
      <c r="C58" s="40">
        <f t="shared" si="29"/>
        <v>0.31561315177435756</v>
      </c>
      <c r="D58" s="1">
        <v>7</v>
      </c>
    </row>
    <row r="59" spans="1:14" x14ac:dyDescent="0.3">
      <c r="A59" s="88"/>
      <c r="B59" s="60" t="s">
        <v>37</v>
      </c>
      <c r="C59" s="40">
        <f t="shared" si="29"/>
        <v>0.44454076773730811</v>
      </c>
      <c r="D59" s="1">
        <v>6</v>
      </c>
    </row>
    <row r="60" spans="1:14" x14ac:dyDescent="0.3">
      <c r="A60" s="88"/>
      <c r="B60" s="60" t="s">
        <v>38</v>
      </c>
      <c r="C60" s="40">
        <f t="shared" si="29"/>
        <v>0.53429749306310259</v>
      </c>
      <c r="D60" s="1">
        <v>5</v>
      </c>
      <c r="F60" s="11"/>
      <c r="G60" s="11"/>
      <c r="H60" s="11"/>
      <c r="I60" s="11"/>
      <c r="J60" s="11"/>
      <c r="K60" s="11"/>
      <c r="N60" s="45" t="s">
        <v>73</v>
      </c>
    </row>
    <row r="61" spans="1:14" ht="15" thickBot="1" x14ac:dyDescent="0.35">
      <c r="A61" s="89"/>
      <c r="B61" s="60" t="s">
        <v>39</v>
      </c>
      <c r="C61" s="41">
        <f t="shared" si="29"/>
        <v>1</v>
      </c>
      <c r="D61" s="1">
        <v>1</v>
      </c>
      <c r="F61" s="11"/>
      <c r="G61" s="11"/>
      <c r="H61" s="11"/>
      <c r="I61" s="11"/>
      <c r="J61" s="11"/>
      <c r="K61" s="11"/>
      <c r="N61" s="45"/>
    </row>
    <row r="63" spans="1:14" ht="27.75" customHeight="1" x14ac:dyDescent="0.3"/>
    <row r="64" spans="1:14" x14ac:dyDescent="0.3">
      <c r="A64" s="96">
        <v>8</v>
      </c>
      <c r="B64" s="42" t="s">
        <v>71</v>
      </c>
      <c r="C64" s="43" t="s">
        <v>72</v>
      </c>
      <c r="D64" s="44" t="s">
        <v>74</v>
      </c>
      <c r="N64" s="45" t="s">
        <v>75</v>
      </c>
    </row>
    <row r="65" spans="1:4" x14ac:dyDescent="0.3">
      <c r="A65" s="97"/>
      <c r="B65" s="12" t="str">
        <f>B61</f>
        <v>Supplier 7</v>
      </c>
      <c r="C65" s="36">
        <f>MAX(C55:C61)</f>
        <v>1</v>
      </c>
      <c r="D65" s="48">
        <v>1</v>
      </c>
    </row>
    <row r="66" spans="1:4" x14ac:dyDescent="0.3">
      <c r="A66" s="97"/>
      <c r="B66" s="12" t="str">
        <f>B55</f>
        <v>Supplier 1</v>
      </c>
      <c r="C66" s="36">
        <f>MAX(C55:C60)</f>
        <v>0.62951793908277665</v>
      </c>
      <c r="D66" s="48">
        <v>2</v>
      </c>
    </row>
    <row r="67" spans="1:4" x14ac:dyDescent="0.3">
      <c r="A67" s="97"/>
      <c r="B67" s="12" t="str">
        <f>B57</f>
        <v>Supplier 3</v>
      </c>
      <c r="C67" s="36">
        <f>MAX(C56:C60)</f>
        <v>0.62884000991743305</v>
      </c>
      <c r="D67" s="48">
        <v>3</v>
      </c>
    </row>
    <row r="68" spans="1:4" x14ac:dyDescent="0.3">
      <c r="A68" s="97"/>
      <c r="B68" s="12" t="str">
        <f>B56</f>
        <v>Supplier 2</v>
      </c>
      <c r="C68" s="36">
        <f>MAX(C56,C58,C59,C60)</f>
        <v>0.56480118042963245</v>
      </c>
      <c r="D68" s="48">
        <v>4</v>
      </c>
    </row>
    <row r="69" spans="1:4" x14ac:dyDescent="0.3">
      <c r="A69" s="97"/>
      <c r="B69" s="12" t="str">
        <f>B60</f>
        <v>Supplier 6</v>
      </c>
      <c r="C69" s="36">
        <f>MAX(C58:C60)</f>
        <v>0.53429749306310259</v>
      </c>
      <c r="D69" s="48">
        <v>5</v>
      </c>
    </row>
    <row r="70" spans="1:4" x14ac:dyDescent="0.3">
      <c r="A70" s="97"/>
      <c r="B70" s="12" t="str">
        <f>B59</f>
        <v>Supplier 5</v>
      </c>
      <c r="C70" s="36">
        <f>MAX(C58:C59)</f>
        <v>0.44454076773730811</v>
      </c>
      <c r="D70" s="48">
        <v>6</v>
      </c>
    </row>
    <row r="71" spans="1:4" x14ac:dyDescent="0.3">
      <c r="A71" s="98"/>
      <c r="B71" s="8" t="str">
        <f>B58</f>
        <v>Supplier 4</v>
      </c>
      <c r="C71" s="37">
        <f>C58</f>
        <v>0.31561315177435756</v>
      </c>
      <c r="D71" s="48">
        <v>7</v>
      </c>
    </row>
  </sheetData>
  <mergeCells count="10">
    <mergeCell ref="A54:A61"/>
    <mergeCell ref="A64:A71"/>
    <mergeCell ref="B46:B51"/>
    <mergeCell ref="E46:E51"/>
    <mergeCell ref="A3:A4"/>
    <mergeCell ref="A8:A15"/>
    <mergeCell ref="A17:A26"/>
    <mergeCell ref="A29:A36"/>
    <mergeCell ref="A38:A40"/>
    <mergeCell ref="A45:A51"/>
  </mergeCells>
  <pageMargins left="0.7" right="0.7" top="0.75" bottom="0.75" header="0.3" footer="0.3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Pembobotan</vt:lpstr>
      <vt:lpstr>Kuisioner Topsis</vt:lpstr>
      <vt:lpstr>TOPSIS (Benar)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rika</dc:creator>
  <cp:lastModifiedBy>LENOVO</cp:lastModifiedBy>
  <dcterms:created xsi:type="dcterms:W3CDTF">2016-12-21T02:30:00Z</dcterms:created>
  <dcterms:modified xsi:type="dcterms:W3CDTF">2022-12-07T02:20:24Z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33B7621F09E24EC39F6BC614AB6B043A</vt:lpwstr>
  </property>
  <property fmtid="{D5CDD505-2E9C-101B-9397-08002B2CF9AE}" pid="3" name="KSOProductBuildVer">
    <vt:lpwstr>1033-11.2.0.11417</vt:lpwstr>
  </property>
</Properties>
</file>