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ULIAH\Tugas Akhir\"/>
    </mc:Choice>
  </mc:AlternateContent>
  <xr:revisionPtr revIDLastSave="0" documentId="13_ncr:1_{1D9587A8-E611-4788-8156-C03A9E27039E}" xr6:coauthVersionLast="47" xr6:coauthVersionMax="47" xr10:uidLastSave="{00000000-0000-0000-0000-000000000000}"/>
  <bookViews>
    <workbookView xWindow="-120" yWindow="-120" windowWidth="20730" windowHeight="11160" activeTab="4" xr2:uid="{F0047312-C80D-4D67-A711-9E2D3AE54489}"/>
  </bookViews>
  <sheets>
    <sheet name="Air" sheetId="1" r:id="rId1"/>
    <sheet name="Katalog Pipa (PDAM)" sheetId="3" r:id="rId2"/>
    <sheet name="Elevasi" sheetId="5" r:id="rId3"/>
    <sheet name="Elevasi (2)" sheetId="10" r:id="rId4"/>
    <sheet name="Kalibrasi (2)debit" sheetId="8" r:id="rId5"/>
    <sheet name="Kalibrasi (3)" sheetId="9" r:id="rId6"/>
    <sheet name="Epanet" sheetId="7" r:id="rId7"/>
    <sheet name="Skenario DMA" sheetId="11" r:id="rId8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02" i="9" l="1"/>
  <c r="H203" i="9" s="1"/>
  <c r="H204" i="9" s="1"/>
  <c r="H201" i="9"/>
  <c r="H198" i="9"/>
  <c r="H200" i="9"/>
  <c r="N194" i="9"/>
  <c r="M194" i="9"/>
  <c r="L194" i="9"/>
  <c r="K194" i="9"/>
  <c r="J194" i="9"/>
  <c r="N166" i="9"/>
  <c r="N167" i="9"/>
  <c r="N168" i="9"/>
  <c r="N169" i="9"/>
  <c r="N170" i="9"/>
  <c r="N171" i="9"/>
  <c r="N172" i="9"/>
  <c r="N173" i="9"/>
  <c r="N174" i="9"/>
  <c r="N175" i="9"/>
  <c r="N176" i="9"/>
  <c r="N177" i="9"/>
  <c r="N178" i="9"/>
  <c r="N179" i="9"/>
  <c r="N180" i="9"/>
  <c r="N181" i="9"/>
  <c r="N182" i="9"/>
  <c r="N183" i="9"/>
  <c r="N184" i="9"/>
  <c r="N185" i="9"/>
  <c r="N186" i="9"/>
  <c r="N187" i="9"/>
  <c r="N188" i="9"/>
  <c r="N189" i="9"/>
  <c r="N190" i="9"/>
  <c r="N191" i="9"/>
  <c r="N165" i="9"/>
  <c r="M166" i="9"/>
  <c r="M167" i="9"/>
  <c r="M168" i="9"/>
  <c r="M169" i="9"/>
  <c r="M170" i="9"/>
  <c r="M171" i="9"/>
  <c r="M172" i="9"/>
  <c r="M173" i="9"/>
  <c r="M174" i="9"/>
  <c r="M175" i="9"/>
  <c r="M176" i="9"/>
  <c r="M177" i="9"/>
  <c r="M178" i="9"/>
  <c r="M179" i="9"/>
  <c r="M180" i="9"/>
  <c r="M181" i="9"/>
  <c r="M182" i="9"/>
  <c r="M183" i="9"/>
  <c r="M184" i="9"/>
  <c r="M185" i="9"/>
  <c r="M186" i="9"/>
  <c r="M187" i="9"/>
  <c r="M188" i="9"/>
  <c r="M189" i="9"/>
  <c r="M190" i="9"/>
  <c r="M191" i="9"/>
  <c r="M165" i="9"/>
  <c r="L166" i="9"/>
  <c r="L167" i="9"/>
  <c r="L168" i="9"/>
  <c r="L169" i="9"/>
  <c r="L170" i="9"/>
  <c r="L171" i="9"/>
  <c r="L172" i="9"/>
  <c r="L173" i="9"/>
  <c r="L174" i="9"/>
  <c r="L175" i="9"/>
  <c r="L176" i="9"/>
  <c r="L177" i="9"/>
  <c r="L178" i="9"/>
  <c r="L179" i="9"/>
  <c r="L180" i="9"/>
  <c r="L181" i="9"/>
  <c r="L182" i="9"/>
  <c r="L183" i="9"/>
  <c r="L184" i="9"/>
  <c r="L185" i="9"/>
  <c r="L186" i="9"/>
  <c r="L187" i="9"/>
  <c r="L188" i="9"/>
  <c r="L189" i="9"/>
  <c r="L190" i="9"/>
  <c r="L191" i="9"/>
  <c r="L165" i="9"/>
  <c r="K166" i="9"/>
  <c r="K167" i="9"/>
  <c r="K168" i="9"/>
  <c r="I193" i="9" s="1"/>
  <c r="K169" i="9"/>
  <c r="K170" i="9"/>
  <c r="K171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65" i="9"/>
  <c r="I192" i="9"/>
  <c r="M62" i="7"/>
  <c r="D102" i="1"/>
  <c r="D101" i="1"/>
  <c r="D100" i="1"/>
  <c r="D99" i="1"/>
  <c r="D98" i="1"/>
  <c r="D97" i="1"/>
  <c r="D96" i="1"/>
  <c r="D95" i="1"/>
  <c r="D94" i="1"/>
  <c r="D93" i="1"/>
  <c r="D92" i="1"/>
  <c r="D103" i="1" s="1"/>
  <c r="C112" i="1"/>
  <c r="D112" i="1" s="1"/>
  <c r="E112" i="1" s="1"/>
  <c r="C113" i="1"/>
  <c r="D113" i="1" s="1"/>
  <c r="E113" i="1" s="1"/>
  <c r="C114" i="1"/>
  <c r="D114" i="1" s="1"/>
  <c r="E114" i="1" s="1"/>
  <c r="C115" i="1"/>
  <c r="D115" i="1"/>
  <c r="E115" i="1"/>
  <c r="AP6" i="7"/>
  <c r="AO6" i="7"/>
  <c r="AN6" i="7"/>
  <c r="AM6" i="7"/>
  <c r="AP5" i="7"/>
  <c r="AO5" i="7"/>
  <c r="AN5" i="7"/>
  <c r="AM5" i="7"/>
  <c r="AP4" i="7"/>
  <c r="AO4" i="7"/>
  <c r="AN4" i="7"/>
  <c r="AM4" i="7"/>
  <c r="AJ12" i="7"/>
  <c r="AH12" i="7"/>
  <c r="AI12" i="7"/>
  <c r="BQ16" i="11"/>
  <c r="BQ14" i="11"/>
  <c r="BK14" i="11"/>
  <c r="BK12" i="11"/>
  <c r="BE16" i="11"/>
  <c r="BE14" i="11"/>
  <c r="AY14" i="11"/>
  <c r="AY12" i="11"/>
  <c r="AS16" i="11"/>
  <c r="AS14" i="11"/>
  <c r="AM14" i="11"/>
  <c r="AM12" i="11"/>
  <c r="AG16" i="11"/>
  <c r="AG14" i="11"/>
  <c r="AA14" i="11"/>
  <c r="AA12" i="11"/>
  <c r="U16" i="11"/>
  <c r="U14" i="11"/>
  <c r="O12" i="11"/>
  <c r="O14" i="11"/>
  <c r="I16" i="11"/>
  <c r="I14" i="11"/>
  <c r="C14" i="11"/>
  <c r="C12" i="11"/>
  <c r="AD18" i="7"/>
  <c r="AD16" i="7"/>
  <c r="Z15" i="7"/>
  <c r="Z13" i="7"/>
  <c r="V18" i="7"/>
  <c r="V16" i="7"/>
  <c r="R15" i="7"/>
  <c r="R13" i="7"/>
  <c r="BR5" i="11"/>
  <c r="BR6" i="11"/>
  <c r="BR7" i="11"/>
  <c r="BR8" i="11"/>
  <c r="BR9" i="11"/>
  <c r="BR10" i="11"/>
  <c r="BR11" i="11"/>
  <c r="BR12" i="11"/>
  <c r="BR13" i="11"/>
  <c r="BR14" i="11"/>
  <c r="BR15" i="11"/>
  <c r="BR16" i="11"/>
  <c r="BR17" i="11"/>
  <c r="BR18" i="11"/>
  <c r="BR19" i="11"/>
  <c r="BR20" i="11"/>
  <c r="BR21" i="11"/>
  <c r="BR22" i="11"/>
  <c r="BR23" i="11"/>
  <c r="BR24" i="11"/>
  <c r="BR25" i="11"/>
  <c r="BR26" i="11"/>
  <c r="BR27" i="11"/>
  <c r="BR28" i="11"/>
  <c r="BR29" i="11"/>
  <c r="BR30" i="11"/>
  <c r="BR31" i="11"/>
  <c r="BR32" i="11"/>
  <c r="BR33" i="11"/>
  <c r="BR34" i="11"/>
  <c r="BR35" i="11"/>
  <c r="BR36" i="11"/>
  <c r="BR37" i="11"/>
  <c r="BR38" i="11"/>
  <c r="BR39" i="11"/>
  <c r="BR40" i="11"/>
  <c r="BR41" i="11"/>
  <c r="BR42" i="11"/>
  <c r="BR43" i="11"/>
  <c r="BR44" i="11"/>
  <c r="BR45" i="11"/>
  <c r="BR46" i="11"/>
  <c r="BR47" i="11"/>
  <c r="BR48" i="11"/>
  <c r="BR49" i="11"/>
  <c r="BR50" i="11"/>
  <c r="BR51" i="11"/>
  <c r="BR52" i="11"/>
  <c r="BR53" i="11"/>
  <c r="BR54" i="11"/>
  <c r="BR55" i="11"/>
  <c r="BR56" i="11"/>
  <c r="BR57" i="11"/>
  <c r="BR58" i="11"/>
  <c r="BR59" i="11"/>
  <c r="BR60" i="11"/>
  <c r="BR61" i="11"/>
  <c r="BR62" i="11"/>
  <c r="BR63" i="11"/>
  <c r="BR64" i="11"/>
  <c r="BR65" i="11"/>
  <c r="BR66" i="11"/>
  <c r="BR67" i="11"/>
  <c r="BR68" i="11"/>
  <c r="BR69" i="11"/>
  <c r="BR70" i="11"/>
  <c r="BR71" i="11"/>
  <c r="BR72" i="11"/>
  <c r="BR73" i="11"/>
  <c r="BR74" i="11"/>
  <c r="BR75" i="11"/>
  <c r="BR76" i="11"/>
  <c r="BR77" i="11"/>
  <c r="BR78" i="11"/>
  <c r="BR79" i="11"/>
  <c r="BR80" i="11"/>
  <c r="BR81" i="11"/>
  <c r="BR82" i="11"/>
  <c r="BR83" i="11"/>
  <c r="BR84" i="11"/>
  <c r="BR85" i="11"/>
  <c r="BR86" i="11"/>
  <c r="BR87" i="11"/>
  <c r="BR88" i="11"/>
  <c r="BR89" i="11"/>
  <c r="BR90" i="11"/>
  <c r="BR91" i="11"/>
  <c r="BR92" i="11"/>
  <c r="BR93" i="11"/>
  <c r="BR94" i="11"/>
  <c r="BR95" i="11"/>
  <c r="BR96" i="11"/>
  <c r="BR97" i="11"/>
  <c r="BR98" i="11"/>
  <c r="BR99" i="11"/>
  <c r="BR100" i="11"/>
  <c r="BR101" i="11"/>
  <c r="BR102" i="11"/>
  <c r="BR103" i="11"/>
  <c r="BR104" i="11"/>
  <c r="BR105" i="11"/>
  <c r="BR106" i="11"/>
  <c r="BR107" i="11"/>
  <c r="BR108" i="11"/>
  <c r="BR109" i="11"/>
  <c r="BR110" i="11"/>
  <c r="BR111" i="11"/>
  <c r="BR112" i="11"/>
  <c r="BR113" i="11"/>
  <c r="BR114" i="11"/>
  <c r="BR115" i="11"/>
  <c r="BR116" i="11"/>
  <c r="BR117" i="11"/>
  <c r="BR118" i="11"/>
  <c r="BR119" i="11"/>
  <c r="BR120" i="11"/>
  <c r="BR121" i="11"/>
  <c r="BR122" i="11"/>
  <c r="BR123" i="11"/>
  <c r="BR124" i="11"/>
  <c r="BR125" i="11"/>
  <c r="BR126" i="11"/>
  <c r="BR127" i="11"/>
  <c r="BR128" i="11"/>
  <c r="BR129" i="11"/>
  <c r="BR130" i="11"/>
  <c r="BR131" i="11"/>
  <c r="BR132" i="11"/>
  <c r="BR133" i="11"/>
  <c r="BR134" i="11"/>
  <c r="BR135" i="11"/>
  <c r="BR136" i="11"/>
  <c r="BR137" i="11"/>
  <c r="BR138" i="11"/>
  <c r="BR139" i="11"/>
  <c r="BR140" i="11"/>
  <c r="BR141" i="11"/>
  <c r="BR142" i="11"/>
  <c r="BR143" i="11"/>
  <c r="BR144" i="11"/>
  <c r="BR145" i="11"/>
  <c r="BR146" i="11"/>
  <c r="BR147" i="11"/>
  <c r="BR148" i="11"/>
  <c r="BR149" i="11"/>
  <c r="BR150" i="11"/>
  <c r="BR151" i="11"/>
  <c r="BR152" i="11"/>
  <c r="BR153" i="11"/>
  <c r="BR154" i="11"/>
  <c r="BR155" i="11"/>
  <c r="BR156" i="11"/>
  <c r="BR157" i="11"/>
  <c r="BR158" i="11"/>
  <c r="BR159" i="11"/>
  <c r="BR160" i="11"/>
  <c r="BR161" i="11"/>
  <c r="BR162" i="11"/>
  <c r="BR163" i="11"/>
  <c r="BR164" i="11"/>
  <c r="BR165" i="11"/>
  <c r="BR166" i="11"/>
  <c r="BR167" i="11"/>
  <c r="BR168" i="11"/>
  <c r="BR169" i="11"/>
  <c r="BR170" i="11"/>
  <c r="BR171" i="11"/>
  <c r="BR172" i="11"/>
  <c r="BR173" i="11"/>
  <c r="BR174" i="11"/>
  <c r="BR175" i="11"/>
  <c r="BR176" i="11"/>
  <c r="BR177" i="11"/>
  <c r="BR178" i="11"/>
  <c r="BR179" i="11"/>
  <c r="BR180" i="11"/>
  <c r="BR181" i="11"/>
  <c r="BR182" i="11"/>
  <c r="BR183" i="11"/>
  <c r="BR184" i="11"/>
  <c r="BR185" i="11"/>
  <c r="BR186" i="11"/>
  <c r="BR187" i="11"/>
  <c r="BR188" i="11"/>
  <c r="BR189" i="11"/>
  <c r="BR190" i="11"/>
  <c r="BR191" i="11"/>
  <c r="BR192" i="11"/>
  <c r="BR193" i="11"/>
  <c r="BR194" i="11"/>
  <c r="BR195" i="11"/>
  <c r="BR196" i="11"/>
  <c r="BR197" i="11"/>
  <c r="BR198" i="11"/>
  <c r="BR199" i="11"/>
  <c r="BR200" i="11"/>
  <c r="BR201" i="11"/>
  <c r="BR202" i="11"/>
  <c r="BR203" i="11"/>
  <c r="BR204" i="11"/>
  <c r="BR205" i="11"/>
  <c r="BR206" i="11"/>
  <c r="BR207" i="11"/>
  <c r="BR208" i="11"/>
  <c r="BR209" i="11"/>
  <c r="BR210" i="11"/>
  <c r="BR211" i="11"/>
  <c r="BR212" i="11"/>
  <c r="BR213" i="11"/>
  <c r="BR214" i="11"/>
  <c r="BR215" i="11"/>
  <c r="BR216" i="11"/>
  <c r="BR217" i="11"/>
  <c r="BR218" i="11"/>
  <c r="BR219" i="11"/>
  <c r="BR220" i="11"/>
  <c r="BR221" i="11"/>
  <c r="BR222" i="11"/>
  <c r="BR223" i="11"/>
  <c r="BR224" i="11"/>
  <c r="BR225" i="11"/>
  <c r="BR226" i="11"/>
  <c r="BR227" i="11"/>
  <c r="BR228" i="11"/>
  <c r="BR229" i="11"/>
  <c r="BR230" i="11"/>
  <c r="BR231" i="11"/>
  <c r="BR232" i="11"/>
  <c r="BR233" i="11"/>
  <c r="BR234" i="11"/>
  <c r="BR235" i="11"/>
  <c r="BR236" i="11"/>
  <c r="BR237" i="11"/>
  <c r="BR238" i="11"/>
  <c r="BR239" i="11"/>
  <c r="BR240" i="11"/>
  <c r="BR241" i="11"/>
  <c r="BR242" i="11"/>
  <c r="BR243" i="11"/>
  <c r="BR244" i="11"/>
  <c r="BR245" i="11"/>
  <c r="BR246" i="11"/>
  <c r="BR247" i="11"/>
  <c r="BR248" i="11"/>
  <c r="BR249" i="11"/>
  <c r="BR250" i="11"/>
  <c r="BR251" i="11"/>
  <c r="BR252" i="11"/>
  <c r="BR253" i="11"/>
  <c r="BR254" i="11"/>
  <c r="BR255" i="11"/>
  <c r="BR256" i="11"/>
  <c r="BR257" i="11"/>
  <c r="BR258" i="11"/>
  <c r="BR259" i="11"/>
  <c r="BR260" i="11"/>
  <c r="BR261" i="11"/>
  <c r="BR262" i="11"/>
  <c r="BR263" i="11"/>
  <c r="BR264" i="11"/>
  <c r="BR265" i="11"/>
  <c r="BR266" i="11"/>
  <c r="BR267" i="11"/>
  <c r="BR268" i="11"/>
  <c r="BR269" i="11"/>
  <c r="BR270" i="11"/>
  <c r="BR271" i="11"/>
  <c r="BR272" i="11"/>
  <c r="BR273" i="11"/>
  <c r="BR274" i="11"/>
  <c r="BR275" i="11"/>
  <c r="BR276" i="11"/>
  <c r="BR277" i="11"/>
  <c r="BR278" i="11"/>
  <c r="BR279" i="11"/>
  <c r="BR280" i="11"/>
  <c r="BR281" i="11"/>
  <c r="BR282" i="11"/>
  <c r="BR283" i="11"/>
  <c r="BR284" i="11"/>
  <c r="BR285" i="11"/>
  <c r="BR286" i="11"/>
  <c r="BR287" i="11"/>
  <c r="BR288" i="11"/>
  <c r="BR289" i="11"/>
  <c r="BR290" i="11"/>
  <c r="BR291" i="11"/>
  <c r="BR292" i="11"/>
  <c r="BR293" i="11"/>
  <c r="BR294" i="11"/>
  <c r="BR295" i="11"/>
  <c r="BR296" i="11"/>
  <c r="BR297" i="11"/>
  <c r="BR298" i="11"/>
  <c r="BR299" i="11"/>
  <c r="BR300" i="11"/>
  <c r="BR301" i="11"/>
  <c r="BR302" i="11"/>
  <c r="BR303" i="11"/>
  <c r="BR304" i="11"/>
  <c r="BR305" i="11"/>
  <c r="BR306" i="11"/>
  <c r="BR307" i="11"/>
  <c r="BR308" i="11"/>
  <c r="BR309" i="11"/>
  <c r="BR310" i="11"/>
  <c r="BR311" i="11"/>
  <c r="BR312" i="11"/>
  <c r="BR313" i="11"/>
  <c r="BR314" i="11"/>
  <c r="BR315" i="11"/>
  <c r="BR316" i="11"/>
  <c r="BR317" i="11"/>
  <c r="BR318" i="11"/>
  <c r="BR319" i="11"/>
  <c r="BR320" i="11"/>
  <c r="BR321" i="11"/>
  <c r="BR322" i="11"/>
  <c r="BR323" i="11"/>
  <c r="BR324" i="11"/>
  <c r="BR325" i="11"/>
  <c r="BR326" i="11"/>
  <c r="BR327" i="11"/>
  <c r="BR328" i="11"/>
  <c r="BR329" i="11"/>
  <c r="BR330" i="11"/>
  <c r="BR331" i="11"/>
  <c r="BR332" i="11"/>
  <c r="BR333" i="11"/>
  <c r="BR334" i="11"/>
  <c r="BR335" i="11"/>
  <c r="BR336" i="11"/>
  <c r="BR337" i="11"/>
  <c r="BR338" i="11"/>
  <c r="BR339" i="11"/>
  <c r="BR340" i="11"/>
  <c r="BR341" i="11"/>
  <c r="BR342" i="11"/>
  <c r="BR343" i="11"/>
  <c r="BR344" i="11"/>
  <c r="BR345" i="11"/>
  <c r="BR346" i="11"/>
  <c r="BR347" i="11"/>
  <c r="BR348" i="11"/>
  <c r="BR349" i="11"/>
  <c r="BR350" i="11"/>
  <c r="BR351" i="11"/>
  <c r="BR352" i="11"/>
  <c r="BR353" i="11"/>
  <c r="BR354" i="11"/>
  <c r="BR355" i="11"/>
  <c r="BR356" i="11"/>
  <c r="BR357" i="11"/>
  <c r="BR358" i="11"/>
  <c r="BR359" i="11"/>
  <c r="BR360" i="11"/>
  <c r="BR361" i="11"/>
  <c r="BR362" i="11"/>
  <c r="BR363" i="11"/>
  <c r="BR364" i="11"/>
  <c r="BR365" i="11"/>
  <c r="BR366" i="11"/>
  <c r="BR367" i="11"/>
  <c r="BR368" i="11"/>
  <c r="BR369" i="11"/>
  <c r="BR370" i="11"/>
  <c r="BR371" i="11"/>
  <c r="BR372" i="11"/>
  <c r="BR373" i="11"/>
  <c r="BR374" i="11"/>
  <c r="BR375" i="11"/>
  <c r="BR376" i="11"/>
  <c r="BR377" i="11"/>
  <c r="BR378" i="11"/>
  <c r="BR379" i="11"/>
  <c r="BR380" i="11"/>
  <c r="BR381" i="11"/>
  <c r="BR382" i="11"/>
  <c r="BR383" i="11"/>
  <c r="BR384" i="11"/>
  <c r="BR385" i="11"/>
  <c r="BR386" i="11"/>
  <c r="BR387" i="11"/>
  <c r="BR388" i="11"/>
  <c r="BR389" i="11"/>
  <c r="BR390" i="11"/>
  <c r="BR391" i="11"/>
  <c r="BR392" i="11"/>
  <c r="BR393" i="11"/>
  <c r="BR394" i="11"/>
  <c r="BR395" i="11"/>
  <c r="BR396" i="11"/>
  <c r="BR397" i="11"/>
  <c r="BR398" i="11"/>
  <c r="BR399" i="11"/>
  <c r="BR400" i="11"/>
  <c r="BR401" i="11"/>
  <c r="BR402" i="11"/>
  <c r="BR403" i="11"/>
  <c r="BR404" i="11"/>
  <c r="BR405" i="11"/>
  <c r="BR406" i="11"/>
  <c r="BR407" i="11"/>
  <c r="BR408" i="11"/>
  <c r="BR409" i="11"/>
  <c r="BR410" i="11"/>
  <c r="BR411" i="11"/>
  <c r="BR412" i="11"/>
  <c r="BR413" i="11"/>
  <c r="BR414" i="11"/>
  <c r="BR415" i="11"/>
  <c r="BR416" i="11"/>
  <c r="BR417" i="11"/>
  <c r="BR418" i="11"/>
  <c r="BR419" i="11"/>
  <c r="BR420" i="11"/>
  <c r="BR421" i="11"/>
  <c r="BR422" i="11"/>
  <c r="BR423" i="11"/>
  <c r="BR424" i="11"/>
  <c r="BR425" i="11"/>
  <c r="BR426" i="11"/>
  <c r="BR427" i="11"/>
  <c r="BR428" i="11"/>
  <c r="BR429" i="11"/>
  <c r="BR430" i="11"/>
  <c r="BR431" i="11"/>
  <c r="BR432" i="11"/>
  <c r="BR433" i="11"/>
  <c r="BR434" i="11"/>
  <c r="BR435" i="11"/>
  <c r="BR436" i="11"/>
  <c r="BR437" i="11"/>
  <c r="BR438" i="11"/>
  <c r="BR439" i="11"/>
  <c r="BR440" i="11"/>
  <c r="BR441" i="11"/>
  <c r="BR442" i="11"/>
  <c r="BR443" i="11"/>
  <c r="BR444" i="11"/>
  <c r="BR445" i="11"/>
  <c r="BR446" i="11"/>
  <c r="BR447" i="11"/>
  <c r="BR448" i="11"/>
  <c r="BR449" i="11"/>
  <c r="BR450" i="11"/>
  <c r="BR451" i="11"/>
  <c r="BR452" i="11"/>
  <c r="BR453" i="11"/>
  <c r="BR454" i="11"/>
  <c r="BR455" i="11"/>
  <c r="BR456" i="11"/>
  <c r="BR457" i="11"/>
  <c r="BR458" i="11"/>
  <c r="BR459" i="11"/>
  <c r="BR460" i="11"/>
  <c r="BR461" i="11"/>
  <c r="BR462" i="11"/>
  <c r="BR463" i="11"/>
  <c r="BR464" i="11"/>
  <c r="BR465" i="11"/>
  <c r="BR466" i="11"/>
  <c r="BR467" i="11"/>
  <c r="BR468" i="11"/>
  <c r="BR469" i="11"/>
  <c r="BR470" i="11"/>
  <c r="BR471" i="11"/>
  <c r="BR472" i="11"/>
  <c r="BR473" i="11"/>
  <c r="BR474" i="11"/>
  <c r="BR475" i="11"/>
  <c r="BR476" i="11"/>
  <c r="BR477" i="11"/>
  <c r="BR478" i="11"/>
  <c r="BR479" i="11"/>
  <c r="BR480" i="11"/>
  <c r="BR481" i="11"/>
  <c r="BR482" i="11"/>
  <c r="BR483" i="11"/>
  <c r="BR484" i="11"/>
  <c r="BR485" i="11"/>
  <c r="BR486" i="11"/>
  <c r="BR487" i="11"/>
  <c r="BR488" i="11"/>
  <c r="BR489" i="11"/>
  <c r="BR490" i="11"/>
  <c r="BR491" i="11"/>
  <c r="BR492" i="11"/>
  <c r="BR493" i="11"/>
  <c r="BR494" i="11"/>
  <c r="BR495" i="11"/>
  <c r="BR496" i="11"/>
  <c r="BR497" i="11"/>
  <c r="BR498" i="11"/>
  <c r="BR499" i="11"/>
  <c r="BR500" i="11"/>
  <c r="BR501" i="11"/>
  <c r="BR502" i="11"/>
  <c r="BR503" i="11"/>
  <c r="BR504" i="11"/>
  <c r="BR505" i="11"/>
  <c r="BR506" i="11"/>
  <c r="BR507" i="11"/>
  <c r="BR508" i="11"/>
  <c r="BR509" i="11"/>
  <c r="BR510" i="11"/>
  <c r="BR511" i="11"/>
  <c r="BR512" i="11"/>
  <c r="BR513" i="11"/>
  <c r="BR514" i="11"/>
  <c r="BR515" i="11"/>
  <c r="BR516" i="11"/>
  <c r="BR517" i="11"/>
  <c r="BR518" i="11"/>
  <c r="BR519" i="11"/>
  <c r="BR520" i="11"/>
  <c r="BR521" i="11"/>
  <c r="BR522" i="11"/>
  <c r="BR523" i="11"/>
  <c r="BR524" i="11"/>
  <c r="BR525" i="11"/>
  <c r="BR526" i="11"/>
  <c r="BR527" i="11"/>
  <c r="BR528" i="11"/>
  <c r="BR529" i="11"/>
  <c r="BR530" i="11"/>
  <c r="BR531" i="11"/>
  <c r="BR532" i="11"/>
  <c r="BR533" i="11"/>
  <c r="BR534" i="11"/>
  <c r="BR535" i="11"/>
  <c r="BR536" i="11"/>
  <c r="BR537" i="11"/>
  <c r="BR538" i="11"/>
  <c r="BR539" i="11"/>
  <c r="BR540" i="11"/>
  <c r="BR541" i="11"/>
  <c r="BR542" i="11"/>
  <c r="BR543" i="11"/>
  <c r="BR544" i="11"/>
  <c r="BR545" i="11"/>
  <c r="BR546" i="11"/>
  <c r="BR547" i="11"/>
  <c r="BR548" i="11"/>
  <c r="BR549" i="11"/>
  <c r="BR550" i="11"/>
  <c r="BR551" i="11"/>
  <c r="BR552" i="11"/>
  <c r="BR553" i="11"/>
  <c r="BR554" i="11"/>
  <c r="BR555" i="11"/>
  <c r="BR556" i="11"/>
  <c r="BR557" i="11"/>
  <c r="BR558" i="11"/>
  <c r="BR559" i="11"/>
  <c r="BR560" i="11"/>
  <c r="BR561" i="11"/>
  <c r="BR562" i="11"/>
  <c r="BR563" i="11"/>
  <c r="BR564" i="11"/>
  <c r="BR565" i="11"/>
  <c r="BR566" i="11"/>
  <c r="BR567" i="11"/>
  <c r="BR568" i="11"/>
  <c r="BR569" i="11"/>
  <c r="BR570" i="11"/>
  <c r="BR571" i="11"/>
  <c r="BR572" i="11"/>
  <c r="BR573" i="11"/>
  <c r="BR574" i="11"/>
  <c r="BR575" i="11"/>
  <c r="BR576" i="11"/>
  <c r="BR577" i="11"/>
  <c r="BR578" i="11"/>
  <c r="BR579" i="11"/>
  <c r="BR580" i="11"/>
  <c r="BR581" i="11"/>
  <c r="BR582" i="11"/>
  <c r="BR583" i="11"/>
  <c r="BR584" i="11"/>
  <c r="BR585" i="11"/>
  <c r="BR586" i="11"/>
  <c r="BR587" i="11"/>
  <c r="BR588" i="11"/>
  <c r="BR589" i="11"/>
  <c r="BR590" i="11"/>
  <c r="BR591" i="11"/>
  <c r="BR592" i="11"/>
  <c r="BR593" i="11"/>
  <c r="BR594" i="11"/>
  <c r="BR595" i="11"/>
  <c r="BR596" i="11"/>
  <c r="BR597" i="11"/>
  <c r="BR598" i="11"/>
  <c r="BR599" i="11"/>
  <c r="BR600" i="11"/>
  <c r="BR601" i="11"/>
  <c r="BR602" i="11"/>
  <c r="BR603" i="11"/>
  <c r="BR604" i="11"/>
  <c r="BR605" i="11"/>
  <c r="BR606" i="11"/>
  <c r="BR607" i="11"/>
  <c r="BR608" i="11"/>
  <c r="BR609" i="11"/>
  <c r="BR610" i="11"/>
  <c r="BR611" i="11"/>
  <c r="BR612" i="11"/>
  <c r="BR613" i="11"/>
  <c r="BR614" i="11"/>
  <c r="BR615" i="11"/>
  <c r="BR616" i="11"/>
  <c r="BR617" i="11"/>
  <c r="BR618" i="11"/>
  <c r="BR619" i="11"/>
  <c r="BR620" i="11"/>
  <c r="BR621" i="11"/>
  <c r="BR622" i="11"/>
  <c r="BR623" i="11"/>
  <c r="BR624" i="11"/>
  <c r="BR625" i="11"/>
  <c r="BR626" i="11"/>
  <c r="BR627" i="11"/>
  <c r="BR628" i="11"/>
  <c r="BR629" i="11"/>
  <c r="BR630" i="11"/>
  <c r="BR631" i="11"/>
  <c r="BR632" i="11"/>
  <c r="BR633" i="11"/>
  <c r="BR634" i="11"/>
  <c r="BR635" i="11"/>
  <c r="BR636" i="11"/>
  <c r="BR637" i="11"/>
  <c r="BR638" i="11"/>
  <c r="BR639" i="11"/>
  <c r="BR640" i="11"/>
  <c r="BR641" i="11"/>
  <c r="BR642" i="11"/>
  <c r="BR643" i="11"/>
  <c r="BR644" i="11"/>
  <c r="BR645" i="11"/>
  <c r="BR646" i="11"/>
  <c r="BR647" i="11"/>
  <c r="BR648" i="11"/>
  <c r="BR649" i="11"/>
  <c r="BR650" i="11"/>
  <c r="BR651" i="11"/>
  <c r="BR652" i="11"/>
  <c r="BR653" i="11"/>
  <c r="BR654" i="11"/>
  <c r="BR655" i="11"/>
  <c r="BR656" i="11"/>
  <c r="BR657" i="11"/>
  <c r="BR658" i="11"/>
  <c r="BR659" i="11"/>
  <c r="BR660" i="11"/>
  <c r="BR661" i="11"/>
  <c r="BR662" i="11"/>
  <c r="BR663" i="11"/>
  <c r="BR664" i="11"/>
  <c r="BR665" i="11"/>
  <c r="BR666" i="11"/>
  <c r="BR667" i="11"/>
  <c r="BR668" i="11"/>
  <c r="BR669" i="11"/>
  <c r="BR670" i="11"/>
  <c r="BR671" i="11"/>
  <c r="BR672" i="11"/>
  <c r="BR673" i="11"/>
  <c r="BR674" i="11"/>
  <c r="BR675" i="11"/>
  <c r="BR676" i="11"/>
  <c r="BR677" i="11"/>
  <c r="BR678" i="11"/>
  <c r="BR679" i="11"/>
  <c r="BR680" i="11"/>
  <c r="BR681" i="11"/>
  <c r="BR682" i="11"/>
  <c r="BR683" i="11"/>
  <c r="BR684" i="11"/>
  <c r="BR685" i="11"/>
  <c r="BR686" i="11"/>
  <c r="BR687" i="11"/>
  <c r="BR688" i="11"/>
  <c r="BR689" i="11"/>
  <c r="BR690" i="11"/>
  <c r="BR691" i="11"/>
  <c r="BR692" i="11"/>
  <c r="BR693" i="11"/>
  <c r="BR694" i="11"/>
  <c r="BR695" i="11"/>
  <c r="BR696" i="11"/>
  <c r="BR697" i="11"/>
  <c r="BR698" i="11"/>
  <c r="BR699" i="11"/>
  <c r="BR700" i="11"/>
  <c r="BR701" i="11"/>
  <c r="BR702" i="11"/>
  <c r="BR703" i="11"/>
  <c r="BR704" i="11"/>
  <c r="BR705" i="11"/>
  <c r="BR706" i="11"/>
  <c r="BR707" i="11"/>
  <c r="BR708" i="11"/>
  <c r="BR709" i="11"/>
  <c r="BR710" i="11"/>
  <c r="BR711" i="11"/>
  <c r="BR712" i="11"/>
  <c r="BR713" i="11"/>
  <c r="BR714" i="11"/>
  <c r="BR715" i="11"/>
  <c r="BR716" i="11"/>
  <c r="BR717" i="11"/>
  <c r="BR718" i="11"/>
  <c r="BR719" i="11"/>
  <c r="BR720" i="11"/>
  <c r="BR721" i="11"/>
  <c r="BR722" i="11"/>
  <c r="BR723" i="11"/>
  <c r="BR724" i="11"/>
  <c r="BR725" i="11"/>
  <c r="BR726" i="11"/>
  <c r="BR727" i="11"/>
  <c r="BR728" i="11"/>
  <c r="BR729" i="11"/>
  <c r="BR730" i="11"/>
  <c r="BR731" i="11"/>
  <c r="BR732" i="11"/>
  <c r="BR733" i="11"/>
  <c r="BR734" i="11"/>
  <c r="BR735" i="11"/>
  <c r="BR736" i="11"/>
  <c r="BR737" i="11"/>
  <c r="BR738" i="11"/>
  <c r="BR739" i="11"/>
  <c r="BR740" i="11"/>
  <c r="BR741" i="11"/>
  <c r="BR742" i="11"/>
  <c r="BR743" i="11"/>
  <c r="BR744" i="11"/>
  <c r="BR745" i="11"/>
  <c r="BR746" i="11"/>
  <c r="BR747" i="11"/>
  <c r="BR748" i="11"/>
  <c r="BR749" i="11"/>
  <c r="BR750" i="11"/>
  <c r="BR751" i="11"/>
  <c r="BR752" i="11"/>
  <c r="BR753" i="11"/>
  <c r="BR754" i="11"/>
  <c r="BR755" i="11"/>
  <c r="BR756" i="11"/>
  <c r="BR757" i="11"/>
  <c r="BR758" i="11"/>
  <c r="BR759" i="11"/>
  <c r="BR760" i="11"/>
  <c r="BR761" i="11"/>
  <c r="BR762" i="11"/>
  <c r="BR763" i="11"/>
  <c r="BR764" i="11"/>
  <c r="BR765" i="11"/>
  <c r="BR766" i="11"/>
  <c r="BR767" i="11"/>
  <c r="BR768" i="11"/>
  <c r="BR769" i="11"/>
  <c r="BR770" i="11"/>
  <c r="BR771" i="11"/>
  <c r="BR772" i="11"/>
  <c r="BR773" i="11"/>
  <c r="BR774" i="11"/>
  <c r="BR775" i="11"/>
  <c r="BR776" i="11"/>
  <c r="BR777" i="11"/>
  <c r="BR778" i="11"/>
  <c r="BR779" i="11"/>
  <c r="BR780" i="11"/>
  <c r="BR781" i="11"/>
  <c r="BR782" i="11"/>
  <c r="BR783" i="11"/>
  <c r="BR784" i="11"/>
  <c r="BR785" i="11"/>
  <c r="BR786" i="11"/>
  <c r="BR787" i="11"/>
  <c r="BR788" i="11"/>
  <c r="BR789" i="11"/>
  <c r="BR790" i="11"/>
  <c r="BR791" i="11"/>
  <c r="BR792" i="11"/>
  <c r="BR793" i="11"/>
  <c r="BR794" i="11"/>
  <c r="BR795" i="11"/>
  <c r="BR796" i="11"/>
  <c r="BR797" i="11"/>
  <c r="BR798" i="11"/>
  <c r="BR799" i="11"/>
  <c r="BR800" i="11"/>
  <c r="BR801" i="11"/>
  <c r="BR802" i="11"/>
  <c r="BR803" i="11"/>
  <c r="BR804" i="11"/>
  <c r="BR805" i="11"/>
  <c r="BR806" i="11"/>
  <c r="BR807" i="11"/>
  <c r="BR808" i="11"/>
  <c r="BR809" i="11"/>
  <c r="BR810" i="11"/>
  <c r="BR811" i="11"/>
  <c r="BR812" i="11"/>
  <c r="BR813" i="11"/>
  <c r="BR814" i="11"/>
  <c r="BR815" i="11"/>
  <c r="BR816" i="11"/>
  <c r="BR817" i="11"/>
  <c r="BR818" i="11"/>
  <c r="BR819" i="11"/>
  <c r="BR820" i="11"/>
  <c r="BR821" i="11"/>
  <c r="BR822" i="11"/>
  <c r="BR823" i="11"/>
  <c r="BR824" i="11"/>
  <c r="BR825" i="11"/>
  <c r="BR826" i="11"/>
  <c r="BR827" i="11"/>
  <c r="BR828" i="11"/>
  <c r="BR829" i="11"/>
  <c r="BR830" i="11"/>
  <c r="BR831" i="11"/>
  <c r="BR832" i="11"/>
  <c r="BR833" i="11"/>
  <c r="BR834" i="11"/>
  <c r="BR835" i="11"/>
  <c r="BR836" i="11"/>
  <c r="BR837" i="11"/>
  <c r="BR838" i="11"/>
  <c r="BR839" i="11"/>
  <c r="BR840" i="11"/>
  <c r="BR841" i="11"/>
  <c r="BR842" i="11"/>
  <c r="BR843" i="11"/>
  <c r="BR844" i="11"/>
  <c r="BR845" i="11"/>
  <c r="BR846" i="11"/>
  <c r="BR847" i="11"/>
  <c r="BR848" i="11"/>
  <c r="BR849" i="11"/>
  <c r="BR850" i="11"/>
  <c r="BR851" i="11"/>
  <c r="BR852" i="11"/>
  <c r="BR853" i="11"/>
  <c r="BR854" i="11"/>
  <c r="BR855" i="11"/>
  <c r="BR856" i="11"/>
  <c r="BR857" i="11"/>
  <c r="BR858" i="11"/>
  <c r="BR859" i="11"/>
  <c r="BR860" i="11"/>
  <c r="BR861" i="11"/>
  <c r="BR862" i="11"/>
  <c r="BR863" i="11"/>
  <c r="BR864" i="11"/>
  <c r="BR865" i="11"/>
  <c r="BR866" i="11"/>
  <c r="BR867" i="11"/>
  <c r="BR868" i="11"/>
  <c r="BR869" i="11"/>
  <c r="BR870" i="11"/>
  <c r="BR871" i="11"/>
  <c r="BR872" i="11"/>
  <c r="BR873" i="11"/>
  <c r="BR874" i="11"/>
  <c r="BR875" i="11"/>
  <c r="BR876" i="11"/>
  <c r="BR877" i="11"/>
  <c r="BR878" i="11"/>
  <c r="BR879" i="11"/>
  <c r="BR880" i="11"/>
  <c r="BR881" i="11"/>
  <c r="BR882" i="11"/>
  <c r="BR883" i="11"/>
  <c r="BR884" i="11"/>
  <c r="BR885" i="11"/>
  <c r="BR886" i="11"/>
  <c r="BR887" i="11"/>
  <c r="BR888" i="11"/>
  <c r="BR889" i="11"/>
  <c r="BR890" i="11"/>
  <c r="BR891" i="11"/>
  <c r="BR892" i="11"/>
  <c r="BR893" i="11"/>
  <c r="BR894" i="11"/>
  <c r="BR895" i="11"/>
  <c r="BR896" i="11"/>
  <c r="BR897" i="11"/>
  <c r="BR898" i="11"/>
  <c r="BR899" i="11"/>
  <c r="BR900" i="11"/>
  <c r="BR901" i="11"/>
  <c r="BR902" i="11"/>
  <c r="BR903" i="11"/>
  <c r="BR904" i="11"/>
  <c r="BR905" i="11"/>
  <c r="BR906" i="11"/>
  <c r="BR907" i="11"/>
  <c r="BR908" i="11"/>
  <c r="BR909" i="11"/>
  <c r="BR910" i="11"/>
  <c r="BR911" i="11"/>
  <c r="BR912" i="11"/>
  <c r="BR913" i="11"/>
  <c r="BR914" i="11"/>
  <c r="BR915" i="11"/>
  <c r="BR916" i="11"/>
  <c r="BR917" i="11"/>
  <c r="BR918" i="11"/>
  <c r="BR919" i="11"/>
  <c r="BR920" i="11"/>
  <c r="BR921" i="11"/>
  <c r="BR922" i="11"/>
  <c r="BR923" i="11"/>
  <c r="BR924" i="11"/>
  <c r="BR925" i="11"/>
  <c r="BR926" i="11"/>
  <c r="BR927" i="11"/>
  <c r="BR928" i="11"/>
  <c r="BR929" i="11"/>
  <c r="BR930" i="11"/>
  <c r="BR931" i="11"/>
  <c r="BR932" i="11"/>
  <c r="BR933" i="11"/>
  <c r="BR934" i="11"/>
  <c r="BR935" i="11"/>
  <c r="BR936" i="11"/>
  <c r="BR937" i="11"/>
  <c r="BR938" i="11"/>
  <c r="BR939" i="11"/>
  <c r="BR940" i="11"/>
  <c r="BR941" i="11"/>
  <c r="BR942" i="11"/>
  <c r="BR943" i="11"/>
  <c r="BR944" i="11"/>
  <c r="BR945" i="11"/>
  <c r="BR946" i="11"/>
  <c r="BR947" i="11"/>
  <c r="BR948" i="11"/>
  <c r="BR949" i="11"/>
  <c r="BR950" i="11"/>
  <c r="BR951" i="11"/>
  <c r="BR952" i="11"/>
  <c r="BR953" i="11"/>
  <c r="BR954" i="11"/>
  <c r="BR955" i="11"/>
  <c r="BR956" i="11"/>
  <c r="BR957" i="11"/>
  <c r="BR958" i="11"/>
  <c r="BR959" i="11"/>
  <c r="BR960" i="11"/>
  <c r="BR961" i="11"/>
  <c r="BR962" i="11"/>
  <c r="BR963" i="11"/>
  <c r="BR964" i="11"/>
  <c r="BR965" i="11"/>
  <c r="BR966" i="11"/>
  <c r="BR967" i="11"/>
  <c r="BR968" i="11"/>
  <c r="BR969" i="11"/>
  <c r="BR970" i="11"/>
  <c r="BR971" i="11"/>
  <c r="BR972" i="11"/>
  <c r="BR973" i="11"/>
  <c r="BR974" i="11"/>
  <c r="BR975" i="11"/>
  <c r="BR976" i="11"/>
  <c r="BR977" i="11"/>
  <c r="BR978" i="11"/>
  <c r="BR979" i="11"/>
  <c r="BR980" i="11"/>
  <c r="BR981" i="11"/>
  <c r="BR982" i="11"/>
  <c r="BR983" i="11"/>
  <c r="BR984" i="11"/>
  <c r="BR985" i="11"/>
  <c r="BR986" i="11"/>
  <c r="BR987" i="11"/>
  <c r="BR988" i="11"/>
  <c r="BR989" i="11"/>
  <c r="BR990" i="11"/>
  <c r="BR991" i="11"/>
  <c r="BR992" i="11"/>
  <c r="BR993" i="11"/>
  <c r="BR994" i="11"/>
  <c r="BR4" i="11"/>
  <c r="BS4" i="11" s="1"/>
  <c r="BS10" i="11" s="1"/>
  <c r="AJ6" i="7" s="1"/>
  <c r="BL5" i="11"/>
  <c r="BL6" i="11"/>
  <c r="BL7" i="11"/>
  <c r="BL8" i="11"/>
  <c r="BL9" i="11"/>
  <c r="BL10" i="11"/>
  <c r="BL11" i="11"/>
  <c r="BL12" i="11"/>
  <c r="BL13" i="11"/>
  <c r="BL14" i="11"/>
  <c r="BL15" i="11"/>
  <c r="BL16" i="11"/>
  <c r="BL17" i="11"/>
  <c r="BL18" i="11"/>
  <c r="BL19" i="11"/>
  <c r="BL20" i="11"/>
  <c r="BL21" i="11"/>
  <c r="BL22" i="11"/>
  <c r="BL23" i="11"/>
  <c r="BL24" i="11"/>
  <c r="BL25" i="11"/>
  <c r="BL26" i="11"/>
  <c r="BL27" i="11"/>
  <c r="BL28" i="11"/>
  <c r="BL29" i="11"/>
  <c r="BL30" i="11"/>
  <c r="BL31" i="11"/>
  <c r="BL32" i="11"/>
  <c r="BL33" i="11"/>
  <c r="BL34" i="11"/>
  <c r="BL35" i="11"/>
  <c r="BL36" i="11"/>
  <c r="BL37" i="11"/>
  <c r="BL38" i="11"/>
  <c r="BL39" i="11"/>
  <c r="BL40" i="11"/>
  <c r="BL41" i="11"/>
  <c r="BL42" i="11"/>
  <c r="BL43" i="11"/>
  <c r="BL44" i="11"/>
  <c r="BL45" i="11"/>
  <c r="BL46" i="11"/>
  <c r="BL47" i="11"/>
  <c r="BL48" i="11"/>
  <c r="BL49" i="11"/>
  <c r="BL50" i="11"/>
  <c r="BL51" i="11"/>
  <c r="BL52" i="11"/>
  <c r="BL53" i="11"/>
  <c r="BL54" i="11"/>
  <c r="BL55" i="11"/>
  <c r="BL56" i="11"/>
  <c r="BL57" i="11"/>
  <c r="BL58" i="11"/>
  <c r="BL59" i="11"/>
  <c r="BL60" i="11"/>
  <c r="BL61" i="11"/>
  <c r="BL62" i="11"/>
  <c r="BL63" i="11"/>
  <c r="BL64" i="11"/>
  <c r="BL65" i="11"/>
  <c r="BL66" i="11"/>
  <c r="BL67" i="11"/>
  <c r="BL68" i="11"/>
  <c r="BL69" i="11"/>
  <c r="BL70" i="11"/>
  <c r="BL71" i="11"/>
  <c r="BL72" i="11"/>
  <c r="BL73" i="11"/>
  <c r="BL74" i="11"/>
  <c r="BL75" i="11"/>
  <c r="BL76" i="11"/>
  <c r="BL77" i="11"/>
  <c r="BL78" i="11"/>
  <c r="BL79" i="11"/>
  <c r="BL80" i="11"/>
  <c r="BL81" i="11"/>
  <c r="BL82" i="11"/>
  <c r="BL83" i="11"/>
  <c r="BL84" i="11"/>
  <c r="BL85" i="11"/>
  <c r="BL86" i="11"/>
  <c r="BL87" i="11"/>
  <c r="BL88" i="11"/>
  <c r="BL89" i="11"/>
  <c r="BL90" i="11"/>
  <c r="BL91" i="11"/>
  <c r="BL92" i="11"/>
  <c r="BL93" i="11"/>
  <c r="BL94" i="11"/>
  <c r="BL95" i="11"/>
  <c r="BL96" i="11"/>
  <c r="BL97" i="11"/>
  <c r="BL98" i="11"/>
  <c r="BL99" i="11"/>
  <c r="BL100" i="11"/>
  <c r="BL101" i="11"/>
  <c r="BL102" i="11"/>
  <c r="BL103" i="11"/>
  <c r="BL104" i="11"/>
  <c r="BL105" i="11"/>
  <c r="BL106" i="11"/>
  <c r="BL107" i="11"/>
  <c r="BL108" i="11"/>
  <c r="BL109" i="11"/>
  <c r="BL110" i="11"/>
  <c r="BL111" i="11"/>
  <c r="BL112" i="11"/>
  <c r="BL113" i="11"/>
  <c r="BL114" i="11"/>
  <c r="BL115" i="11"/>
  <c r="BL116" i="11"/>
  <c r="BL117" i="11"/>
  <c r="BL118" i="11"/>
  <c r="BL119" i="11"/>
  <c r="BL120" i="11"/>
  <c r="BL121" i="11"/>
  <c r="BL122" i="11"/>
  <c r="BL123" i="11"/>
  <c r="BL124" i="11"/>
  <c r="BL125" i="11"/>
  <c r="BL126" i="11"/>
  <c r="BL127" i="11"/>
  <c r="BL128" i="11"/>
  <c r="BL129" i="11"/>
  <c r="BL130" i="11"/>
  <c r="BL131" i="11"/>
  <c r="BL132" i="11"/>
  <c r="BL133" i="11"/>
  <c r="BL134" i="11"/>
  <c r="BL135" i="11"/>
  <c r="BL136" i="11"/>
  <c r="BL137" i="11"/>
  <c r="BL138" i="11"/>
  <c r="BL139" i="11"/>
  <c r="BL140" i="11"/>
  <c r="BL141" i="11"/>
  <c r="BL142" i="11"/>
  <c r="BL143" i="11"/>
  <c r="BL144" i="11"/>
  <c r="BL145" i="11"/>
  <c r="BL146" i="11"/>
  <c r="BL147" i="11"/>
  <c r="BL148" i="11"/>
  <c r="BL149" i="11"/>
  <c r="BL150" i="11"/>
  <c r="BL151" i="11"/>
  <c r="BL152" i="11"/>
  <c r="BL153" i="11"/>
  <c r="BL154" i="11"/>
  <c r="BL155" i="11"/>
  <c r="BL156" i="11"/>
  <c r="BL157" i="11"/>
  <c r="BL158" i="11"/>
  <c r="BL159" i="11"/>
  <c r="BL160" i="11"/>
  <c r="BL161" i="11"/>
  <c r="BL162" i="11"/>
  <c r="BL163" i="11"/>
  <c r="BL164" i="11"/>
  <c r="BL165" i="11"/>
  <c r="BL166" i="11"/>
  <c r="BL167" i="11"/>
  <c r="BL168" i="11"/>
  <c r="BL169" i="11"/>
  <c r="BL170" i="11"/>
  <c r="BL171" i="11"/>
  <c r="BL172" i="11"/>
  <c r="BL173" i="11"/>
  <c r="BL174" i="11"/>
  <c r="BL175" i="11"/>
  <c r="BL176" i="11"/>
  <c r="BL177" i="11"/>
  <c r="BL178" i="11"/>
  <c r="BL179" i="11"/>
  <c r="BL180" i="11"/>
  <c r="BL181" i="11"/>
  <c r="BL182" i="11"/>
  <c r="BL183" i="11"/>
  <c r="BL184" i="11"/>
  <c r="BL185" i="11"/>
  <c r="BL186" i="11"/>
  <c r="BL187" i="11"/>
  <c r="BL188" i="11"/>
  <c r="BL189" i="11"/>
  <c r="BL190" i="11"/>
  <c r="BL191" i="11"/>
  <c r="BL192" i="11"/>
  <c r="BL193" i="11"/>
  <c r="BL194" i="11"/>
  <c r="BL195" i="11"/>
  <c r="BL196" i="11"/>
  <c r="BL197" i="11"/>
  <c r="BL198" i="11"/>
  <c r="BL199" i="11"/>
  <c r="BL200" i="11"/>
  <c r="BL201" i="11"/>
  <c r="BL202" i="11"/>
  <c r="BL203" i="11"/>
  <c r="BL204" i="11"/>
  <c r="BL205" i="11"/>
  <c r="BL206" i="11"/>
  <c r="BL207" i="11"/>
  <c r="BL208" i="11"/>
  <c r="BL209" i="11"/>
  <c r="BL210" i="11"/>
  <c r="BL211" i="11"/>
  <c r="BL212" i="11"/>
  <c r="BL213" i="11"/>
  <c r="BL214" i="11"/>
  <c r="BL215" i="11"/>
  <c r="BL216" i="11"/>
  <c r="BL217" i="11"/>
  <c r="BL218" i="11"/>
  <c r="BL219" i="11"/>
  <c r="BL220" i="11"/>
  <c r="BL221" i="11"/>
  <c r="BL222" i="11"/>
  <c r="BL223" i="11"/>
  <c r="BL224" i="11"/>
  <c r="BL225" i="11"/>
  <c r="BL226" i="11"/>
  <c r="BL227" i="11"/>
  <c r="BL228" i="11"/>
  <c r="BL229" i="11"/>
  <c r="BL230" i="11"/>
  <c r="BL231" i="11"/>
  <c r="BL232" i="11"/>
  <c r="BL233" i="11"/>
  <c r="BL234" i="11"/>
  <c r="BL235" i="11"/>
  <c r="BL236" i="11"/>
  <c r="BL237" i="11"/>
  <c r="BL238" i="11"/>
  <c r="BL239" i="11"/>
  <c r="BL240" i="11"/>
  <c r="BL241" i="11"/>
  <c r="BL242" i="11"/>
  <c r="BL243" i="11"/>
  <c r="BL244" i="11"/>
  <c r="BL245" i="11"/>
  <c r="BL246" i="11"/>
  <c r="BL247" i="11"/>
  <c r="BL248" i="11"/>
  <c r="BL249" i="11"/>
  <c r="BL250" i="11"/>
  <c r="BL251" i="11"/>
  <c r="BL252" i="11"/>
  <c r="BL253" i="11"/>
  <c r="BL254" i="11"/>
  <c r="BL255" i="11"/>
  <c r="BL256" i="11"/>
  <c r="BL257" i="11"/>
  <c r="BL258" i="11"/>
  <c r="BL259" i="11"/>
  <c r="BL260" i="11"/>
  <c r="BL261" i="11"/>
  <c r="BL262" i="11"/>
  <c r="BL263" i="11"/>
  <c r="BL264" i="11"/>
  <c r="BL265" i="11"/>
  <c r="BL266" i="11"/>
  <c r="BL267" i="11"/>
  <c r="BL268" i="11"/>
  <c r="BL269" i="11"/>
  <c r="BL270" i="11"/>
  <c r="BL271" i="11"/>
  <c r="BL272" i="11"/>
  <c r="BL273" i="11"/>
  <c r="BL274" i="11"/>
  <c r="BL275" i="11"/>
  <c r="BL276" i="11"/>
  <c r="BL277" i="11"/>
  <c r="BL278" i="11"/>
  <c r="BL279" i="11"/>
  <c r="BL280" i="11"/>
  <c r="BL281" i="11"/>
  <c r="BL282" i="11"/>
  <c r="BL283" i="11"/>
  <c r="BL284" i="11"/>
  <c r="BL285" i="11"/>
  <c r="BL286" i="11"/>
  <c r="BL287" i="11"/>
  <c r="BL288" i="11"/>
  <c r="BL289" i="11"/>
  <c r="BL290" i="11"/>
  <c r="BL291" i="11"/>
  <c r="BL292" i="11"/>
  <c r="BL293" i="11"/>
  <c r="BL294" i="11"/>
  <c r="BL295" i="11"/>
  <c r="BL296" i="11"/>
  <c r="BL297" i="11"/>
  <c r="BL298" i="11"/>
  <c r="BL299" i="11"/>
  <c r="BL300" i="11"/>
  <c r="BL301" i="11"/>
  <c r="BL302" i="11"/>
  <c r="BL303" i="11"/>
  <c r="BL304" i="11"/>
  <c r="BL305" i="11"/>
  <c r="BL306" i="11"/>
  <c r="BL307" i="11"/>
  <c r="BL308" i="11"/>
  <c r="BL309" i="11"/>
  <c r="BL310" i="11"/>
  <c r="BL311" i="11"/>
  <c r="BL312" i="11"/>
  <c r="BL313" i="11"/>
  <c r="BL314" i="11"/>
  <c r="BL315" i="11"/>
  <c r="BL316" i="11"/>
  <c r="BL317" i="11"/>
  <c r="BL318" i="11"/>
  <c r="BL319" i="11"/>
  <c r="BL320" i="11"/>
  <c r="BL321" i="11"/>
  <c r="BL322" i="11"/>
  <c r="BL323" i="11"/>
  <c r="BL324" i="11"/>
  <c r="BL325" i="11"/>
  <c r="BL326" i="11"/>
  <c r="BL327" i="11"/>
  <c r="BL328" i="11"/>
  <c r="BL329" i="11"/>
  <c r="BL330" i="11"/>
  <c r="BL331" i="11"/>
  <c r="BL332" i="11"/>
  <c r="BL333" i="11"/>
  <c r="BL334" i="11"/>
  <c r="BL335" i="11"/>
  <c r="BL336" i="11"/>
  <c r="BL337" i="11"/>
  <c r="BL338" i="11"/>
  <c r="BL339" i="11"/>
  <c r="BL340" i="11"/>
  <c r="BL341" i="11"/>
  <c r="BL342" i="11"/>
  <c r="BL343" i="11"/>
  <c r="BL344" i="11"/>
  <c r="BL345" i="11"/>
  <c r="BL346" i="11"/>
  <c r="BL347" i="11"/>
  <c r="BL348" i="11"/>
  <c r="BL349" i="11"/>
  <c r="BL350" i="11"/>
  <c r="BL351" i="11"/>
  <c r="BL352" i="11"/>
  <c r="BL353" i="11"/>
  <c r="BL354" i="11"/>
  <c r="BL355" i="11"/>
  <c r="BL356" i="11"/>
  <c r="BL357" i="11"/>
  <c r="BL358" i="11"/>
  <c r="BL359" i="11"/>
  <c r="BL360" i="11"/>
  <c r="BL361" i="11"/>
  <c r="BL362" i="11"/>
  <c r="BL363" i="11"/>
  <c r="BL364" i="11"/>
  <c r="BL365" i="11"/>
  <c r="BL366" i="11"/>
  <c r="BL367" i="11"/>
  <c r="BL368" i="11"/>
  <c r="BL369" i="11"/>
  <c r="BL370" i="11"/>
  <c r="BL371" i="11"/>
  <c r="BL372" i="11"/>
  <c r="BL373" i="11"/>
  <c r="BL374" i="11"/>
  <c r="BL375" i="11"/>
  <c r="BL376" i="11"/>
  <c r="BL377" i="11"/>
  <c r="BL378" i="11"/>
  <c r="BL379" i="11"/>
  <c r="BL380" i="11"/>
  <c r="BL381" i="11"/>
  <c r="BL382" i="11"/>
  <c r="BL383" i="11"/>
  <c r="BL384" i="11"/>
  <c r="BL385" i="11"/>
  <c r="BL386" i="11"/>
  <c r="BL387" i="11"/>
  <c r="BL388" i="11"/>
  <c r="BL389" i="11"/>
  <c r="BL390" i="11"/>
  <c r="BL391" i="11"/>
  <c r="BL392" i="11"/>
  <c r="BL393" i="11"/>
  <c r="BL394" i="11"/>
  <c r="BL395" i="11"/>
  <c r="BL396" i="11"/>
  <c r="BL397" i="11"/>
  <c r="BL398" i="11"/>
  <c r="BL399" i="11"/>
  <c r="BL400" i="11"/>
  <c r="BL401" i="11"/>
  <c r="BL402" i="11"/>
  <c r="BL403" i="11"/>
  <c r="BL404" i="11"/>
  <c r="BL405" i="11"/>
  <c r="BL406" i="11"/>
  <c r="BL407" i="11"/>
  <c r="BL408" i="11"/>
  <c r="BL409" i="11"/>
  <c r="BL410" i="11"/>
  <c r="BL411" i="11"/>
  <c r="BL412" i="11"/>
  <c r="BL413" i="11"/>
  <c r="BL414" i="11"/>
  <c r="BL415" i="11"/>
  <c r="BL416" i="11"/>
  <c r="BL417" i="11"/>
  <c r="BL418" i="11"/>
  <c r="BL419" i="11"/>
  <c r="BL420" i="11"/>
  <c r="BL421" i="11"/>
  <c r="BL422" i="11"/>
  <c r="BL423" i="11"/>
  <c r="BL424" i="11"/>
  <c r="BL425" i="11"/>
  <c r="BL426" i="11"/>
  <c r="BL427" i="11"/>
  <c r="BL428" i="11"/>
  <c r="BL429" i="11"/>
  <c r="BL430" i="11"/>
  <c r="BL431" i="11"/>
  <c r="BL432" i="11"/>
  <c r="BL433" i="11"/>
  <c r="BL434" i="11"/>
  <c r="BL435" i="11"/>
  <c r="BL436" i="11"/>
  <c r="BL437" i="11"/>
  <c r="BL438" i="11"/>
  <c r="BL439" i="11"/>
  <c r="BL440" i="11"/>
  <c r="BL441" i="11"/>
  <c r="BL442" i="11"/>
  <c r="BL443" i="11"/>
  <c r="BL444" i="11"/>
  <c r="BL445" i="11"/>
  <c r="BL446" i="11"/>
  <c r="BL447" i="11"/>
  <c r="BL448" i="11"/>
  <c r="BL449" i="11"/>
  <c r="BL450" i="11"/>
  <c r="BL451" i="11"/>
  <c r="BL452" i="11"/>
  <c r="BL453" i="11"/>
  <c r="BL454" i="11"/>
  <c r="BL455" i="11"/>
  <c r="BL456" i="11"/>
  <c r="BL457" i="11"/>
  <c r="BL458" i="11"/>
  <c r="BL459" i="11"/>
  <c r="BL460" i="11"/>
  <c r="BL461" i="11"/>
  <c r="BL462" i="11"/>
  <c r="BL463" i="11"/>
  <c r="BL464" i="11"/>
  <c r="BL465" i="11"/>
  <c r="BL466" i="11"/>
  <c r="BL467" i="11"/>
  <c r="BL468" i="11"/>
  <c r="BL469" i="11"/>
  <c r="BL470" i="11"/>
  <c r="BL471" i="11"/>
  <c r="BL472" i="11"/>
  <c r="BL473" i="11"/>
  <c r="BL474" i="11"/>
  <c r="BL475" i="11"/>
  <c r="BL476" i="11"/>
  <c r="BL477" i="11"/>
  <c r="BL478" i="11"/>
  <c r="BL479" i="11"/>
  <c r="BL480" i="11"/>
  <c r="BL481" i="11"/>
  <c r="BL482" i="11"/>
  <c r="BL483" i="11"/>
  <c r="BL484" i="11"/>
  <c r="BL485" i="11"/>
  <c r="BL486" i="11"/>
  <c r="BL487" i="11"/>
  <c r="BL488" i="11"/>
  <c r="BL489" i="11"/>
  <c r="BL490" i="11"/>
  <c r="BL491" i="11"/>
  <c r="BL492" i="11"/>
  <c r="BL493" i="11"/>
  <c r="BL494" i="11"/>
  <c r="BL495" i="11"/>
  <c r="BL496" i="11"/>
  <c r="BL497" i="11"/>
  <c r="BL498" i="11"/>
  <c r="BL499" i="11"/>
  <c r="BL500" i="11"/>
  <c r="BL501" i="11"/>
  <c r="BL502" i="11"/>
  <c r="BL503" i="11"/>
  <c r="BL504" i="11"/>
  <c r="BL505" i="11"/>
  <c r="BL506" i="11"/>
  <c r="BL507" i="11"/>
  <c r="BL508" i="11"/>
  <c r="BL509" i="11"/>
  <c r="BL510" i="11"/>
  <c r="BL511" i="11"/>
  <c r="BL512" i="11"/>
  <c r="BL513" i="11"/>
  <c r="BL514" i="11"/>
  <c r="BL515" i="11"/>
  <c r="BL516" i="11"/>
  <c r="BL517" i="11"/>
  <c r="BL518" i="11"/>
  <c r="BL519" i="11"/>
  <c r="BL520" i="11"/>
  <c r="BL521" i="11"/>
  <c r="BL522" i="11"/>
  <c r="BL523" i="11"/>
  <c r="BL524" i="11"/>
  <c r="BL525" i="11"/>
  <c r="BL526" i="11"/>
  <c r="BL527" i="11"/>
  <c r="BL528" i="11"/>
  <c r="BL529" i="11"/>
  <c r="BL530" i="11"/>
  <c r="BL531" i="11"/>
  <c r="BL532" i="11"/>
  <c r="BL533" i="11"/>
  <c r="BL534" i="11"/>
  <c r="BL535" i="11"/>
  <c r="BL536" i="11"/>
  <c r="BL537" i="11"/>
  <c r="BL538" i="11"/>
  <c r="BL539" i="11"/>
  <c r="BL540" i="11"/>
  <c r="BL541" i="11"/>
  <c r="BL542" i="11"/>
  <c r="BL543" i="11"/>
  <c r="BL544" i="11"/>
  <c r="BL545" i="11"/>
  <c r="BL546" i="11"/>
  <c r="BL547" i="11"/>
  <c r="BL548" i="11"/>
  <c r="BL549" i="11"/>
  <c r="BL550" i="11"/>
  <c r="BL551" i="11"/>
  <c r="BL552" i="11"/>
  <c r="BL553" i="11"/>
  <c r="BL554" i="11"/>
  <c r="BL555" i="11"/>
  <c r="BL556" i="11"/>
  <c r="BL557" i="11"/>
  <c r="BL558" i="11"/>
  <c r="BL559" i="11"/>
  <c r="BL560" i="11"/>
  <c r="BL561" i="11"/>
  <c r="BL562" i="11"/>
  <c r="BL563" i="11"/>
  <c r="BL564" i="11"/>
  <c r="BL565" i="11"/>
  <c r="BL566" i="11"/>
  <c r="BL567" i="11"/>
  <c r="BL568" i="11"/>
  <c r="BL569" i="11"/>
  <c r="BL570" i="11"/>
  <c r="BL571" i="11"/>
  <c r="BL572" i="11"/>
  <c r="BL573" i="11"/>
  <c r="BL574" i="11"/>
  <c r="BL575" i="11"/>
  <c r="BL576" i="11"/>
  <c r="BL577" i="11"/>
  <c r="BL578" i="11"/>
  <c r="BL579" i="11"/>
  <c r="BL580" i="11"/>
  <c r="BL581" i="11"/>
  <c r="BL582" i="11"/>
  <c r="BL583" i="11"/>
  <c r="BL584" i="11"/>
  <c r="BL585" i="11"/>
  <c r="BL586" i="11"/>
  <c r="BL587" i="11"/>
  <c r="BL588" i="11"/>
  <c r="BL589" i="11"/>
  <c r="BL590" i="11"/>
  <c r="BL591" i="11"/>
  <c r="BL592" i="11"/>
  <c r="BL593" i="11"/>
  <c r="BL594" i="11"/>
  <c r="BL595" i="11"/>
  <c r="BL596" i="11"/>
  <c r="BL597" i="11"/>
  <c r="BL598" i="11"/>
  <c r="BL599" i="11"/>
  <c r="BL600" i="11"/>
  <c r="BL601" i="11"/>
  <c r="BL602" i="11"/>
  <c r="BL603" i="11"/>
  <c r="BL604" i="11"/>
  <c r="BL605" i="11"/>
  <c r="BL606" i="11"/>
  <c r="BL607" i="11"/>
  <c r="BL608" i="11"/>
  <c r="BL609" i="11"/>
  <c r="BL610" i="11"/>
  <c r="BL611" i="11"/>
  <c r="BL612" i="11"/>
  <c r="BL613" i="11"/>
  <c r="BL614" i="11"/>
  <c r="BL615" i="11"/>
  <c r="BL616" i="11"/>
  <c r="BL617" i="11"/>
  <c r="BL618" i="11"/>
  <c r="BL619" i="11"/>
  <c r="BL620" i="11"/>
  <c r="BL621" i="11"/>
  <c r="BL622" i="11"/>
  <c r="BL623" i="11"/>
  <c r="BL624" i="11"/>
  <c r="BL625" i="11"/>
  <c r="BL626" i="11"/>
  <c r="BL627" i="11"/>
  <c r="BL628" i="11"/>
  <c r="BL629" i="11"/>
  <c r="BL630" i="11"/>
  <c r="BL631" i="11"/>
  <c r="BL632" i="11"/>
  <c r="BL633" i="11"/>
  <c r="BL634" i="11"/>
  <c r="BL635" i="11"/>
  <c r="BL636" i="11"/>
  <c r="BL637" i="11"/>
  <c r="BL638" i="11"/>
  <c r="BL639" i="11"/>
  <c r="BL640" i="11"/>
  <c r="BL641" i="11"/>
  <c r="BL642" i="11"/>
  <c r="BL643" i="11"/>
  <c r="BL644" i="11"/>
  <c r="BL645" i="11"/>
  <c r="BL646" i="11"/>
  <c r="BL647" i="11"/>
  <c r="BL648" i="11"/>
  <c r="BL649" i="11"/>
  <c r="BL650" i="11"/>
  <c r="BL651" i="11"/>
  <c r="BL652" i="11"/>
  <c r="BL653" i="11"/>
  <c r="BL654" i="11"/>
  <c r="BL655" i="11"/>
  <c r="BL656" i="11"/>
  <c r="BL657" i="11"/>
  <c r="BL658" i="11"/>
  <c r="BL659" i="11"/>
  <c r="BL660" i="11"/>
  <c r="BL661" i="11"/>
  <c r="BL662" i="11"/>
  <c r="BL663" i="11"/>
  <c r="BL664" i="11"/>
  <c r="BL665" i="11"/>
  <c r="BL666" i="11"/>
  <c r="BL667" i="11"/>
  <c r="BL668" i="11"/>
  <c r="BL669" i="11"/>
  <c r="BL670" i="11"/>
  <c r="BL671" i="11"/>
  <c r="BL672" i="11"/>
  <c r="BL673" i="11"/>
  <c r="BL674" i="11"/>
  <c r="BL675" i="11"/>
  <c r="BL676" i="11"/>
  <c r="BL677" i="11"/>
  <c r="BL678" i="11"/>
  <c r="BL679" i="11"/>
  <c r="BL680" i="11"/>
  <c r="BL681" i="11"/>
  <c r="BL682" i="11"/>
  <c r="BL683" i="11"/>
  <c r="BL684" i="11"/>
  <c r="BL685" i="11"/>
  <c r="BL686" i="11"/>
  <c r="BL687" i="11"/>
  <c r="BL688" i="11"/>
  <c r="BL689" i="11"/>
  <c r="BL690" i="11"/>
  <c r="BL691" i="11"/>
  <c r="BL692" i="11"/>
  <c r="BL693" i="11"/>
  <c r="BL694" i="11"/>
  <c r="BL695" i="11"/>
  <c r="BL696" i="11"/>
  <c r="BL697" i="11"/>
  <c r="BL698" i="11"/>
  <c r="BL699" i="11"/>
  <c r="BL700" i="11"/>
  <c r="BL701" i="11"/>
  <c r="BL702" i="11"/>
  <c r="BL703" i="11"/>
  <c r="BL704" i="11"/>
  <c r="BL705" i="11"/>
  <c r="BL706" i="11"/>
  <c r="BL707" i="11"/>
  <c r="BL708" i="11"/>
  <c r="BL709" i="11"/>
  <c r="BL710" i="11"/>
  <c r="BL711" i="11"/>
  <c r="BL712" i="11"/>
  <c r="BL713" i="11"/>
  <c r="BL714" i="11"/>
  <c r="BL715" i="11"/>
  <c r="BL716" i="11"/>
  <c r="BL717" i="11"/>
  <c r="BL718" i="11"/>
  <c r="BL719" i="11"/>
  <c r="BL720" i="11"/>
  <c r="BL721" i="11"/>
  <c r="BL722" i="11"/>
  <c r="BL723" i="11"/>
  <c r="BL724" i="11"/>
  <c r="BL725" i="11"/>
  <c r="BL726" i="11"/>
  <c r="BL727" i="11"/>
  <c r="BL728" i="11"/>
  <c r="BL729" i="11"/>
  <c r="BL730" i="11"/>
  <c r="BL731" i="11"/>
  <c r="BL732" i="11"/>
  <c r="BL733" i="11"/>
  <c r="BL734" i="11"/>
  <c r="BL735" i="11"/>
  <c r="BL736" i="11"/>
  <c r="BL737" i="11"/>
  <c r="BL738" i="11"/>
  <c r="BL739" i="11"/>
  <c r="BL740" i="11"/>
  <c r="BL741" i="11"/>
  <c r="BL742" i="11"/>
  <c r="BL743" i="11"/>
  <c r="BL744" i="11"/>
  <c r="BL745" i="11"/>
  <c r="BL746" i="11"/>
  <c r="BL747" i="11"/>
  <c r="BL748" i="11"/>
  <c r="BL749" i="11"/>
  <c r="BL750" i="11"/>
  <c r="BL751" i="11"/>
  <c r="BL752" i="11"/>
  <c r="BL753" i="11"/>
  <c r="BL754" i="11"/>
  <c r="BL755" i="11"/>
  <c r="BL756" i="11"/>
  <c r="BL757" i="11"/>
  <c r="BL758" i="11"/>
  <c r="BL759" i="11"/>
  <c r="BL760" i="11"/>
  <c r="BL761" i="11"/>
  <c r="BL762" i="11"/>
  <c r="BL763" i="11"/>
  <c r="BL764" i="11"/>
  <c r="BL765" i="11"/>
  <c r="BL766" i="11"/>
  <c r="BL767" i="11"/>
  <c r="BL768" i="11"/>
  <c r="BL769" i="11"/>
  <c r="BL770" i="11"/>
  <c r="BL771" i="11"/>
  <c r="BL772" i="11"/>
  <c r="BL773" i="11"/>
  <c r="BL774" i="11"/>
  <c r="BL775" i="11"/>
  <c r="BL776" i="11"/>
  <c r="BL777" i="11"/>
  <c r="BL778" i="11"/>
  <c r="BL779" i="11"/>
  <c r="BL780" i="11"/>
  <c r="BL781" i="11"/>
  <c r="BL782" i="11"/>
  <c r="BL783" i="11"/>
  <c r="BL784" i="11"/>
  <c r="BL785" i="11"/>
  <c r="BL786" i="11"/>
  <c r="BL787" i="11"/>
  <c r="BL788" i="11"/>
  <c r="BL789" i="11"/>
  <c r="BL790" i="11"/>
  <c r="BL791" i="11"/>
  <c r="BL792" i="11"/>
  <c r="BL793" i="11"/>
  <c r="BL794" i="11"/>
  <c r="BL795" i="11"/>
  <c r="BL796" i="11"/>
  <c r="BL797" i="11"/>
  <c r="BL798" i="11"/>
  <c r="BL799" i="11"/>
  <c r="BL800" i="11"/>
  <c r="BL801" i="11"/>
  <c r="BL802" i="11"/>
  <c r="BL803" i="11"/>
  <c r="BL804" i="11"/>
  <c r="BL805" i="11"/>
  <c r="BL806" i="11"/>
  <c r="BL807" i="11"/>
  <c r="BL808" i="11"/>
  <c r="BL809" i="11"/>
  <c r="BL810" i="11"/>
  <c r="BL811" i="11"/>
  <c r="BL812" i="11"/>
  <c r="BL813" i="11"/>
  <c r="BL814" i="11"/>
  <c r="BL815" i="11"/>
  <c r="BL816" i="11"/>
  <c r="BL817" i="11"/>
  <c r="BL818" i="11"/>
  <c r="BL819" i="11"/>
  <c r="BL820" i="11"/>
  <c r="BL821" i="11"/>
  <c r="BL822" i="11"/>
  <c r="BL823" i="11"/>
  <c r="BL824" i="11"/>
  <c r="BL825" i="11"/>
  <c r="BL826" i="11"/>
  <c r="BL827" i="11"/>
  <c r="BL828" i="11"/>
  <c r="BL829" i="11"/>
  <c r="BL830" i="11"/>
  <c r="BL831" i="11"/>
  <c r="BL832" i="11"/>
  <c r="BL833" i="11"/>
  <c r="BL834" i="11"/>
  <c r="BL835" i="11"/>
  <c r="BL836" i="11"/>
  <c r="BL837" i="11"/>
  <c r="BL838" i="11"/>
  <c r="BL839" i="11"/>
  <c r="BL840" i="11"/>
  <c r="BL841" i="11"/>
  <c r="BL842" i="11"/>
  <c r="BL843" i="11"/>
  <c r="BL844" i="11"/>
  <c r="BL845" i="11"/>
  <c r="BL846" i="11"/>
  <c r="BL847" i="11"/>
  <c r="BL848" i="11"/>
  <c r="BL849" i="11"/>
  <c r="BL850" i="11"/>
  <c r="BL851" i="11"/>
  <c r="BL852" i="11"/>
  <c r="BL853" i="11"/>
  <c r="BL854" i="11"/>
  <c r="BL855" i="11"/>
  <c r="BL856" i="11"/>
  <c r="BL857" i="11"/>
  <c r="BL858" i="11"/>
  <c r="BL859" i="11"/>
  <c r="BL860" i="11"/>
  <c r="BL861" i="11"/>
  <c r="BL862" i="11"/>
  <c r="BL863" i="11"/>
  <c r="BL864" i="11"/>
  <c r="BL865" i="11"/>
  <c r="BL866" i="11"/>
  <c r="BL867" i="11"/>
  <c r="BL868" i="11"/>
  <c r="BL869" i="11"/>
  <c r="BL870" i="11"/>
  <c r="BL871" i="11"/>
  <c r="BL872" i="11"/>
  <c r="BL873" i="11"/>
  <c r="BL874" i="11"/>
  <c r="BL875" i="11"/>
  <c r="BL876" i="11"/>
  <c r="BL877" i="11"/>
  <c r="BL878" i="11"/>
  <c r="BL879" i="11"/>
  <c r="BL880" i="11"/>
  <c r="BL881" i="11"/>
  <c r="BL882" i="11"/>
  <c r="BL883" i="11"/>
  <c r="BL884" i="11"/>
  <c r="BL885" i="11"/>
  <c r="BL886" i="11"/>
  <c r="BL887" i="11"/>
  <c r="BL888" i="11"/>
  <c r="BL889" i="11"/>
  <c r="BL890" i="11"/>
  <c r="BL891" i="11"/>
  <c r="BL892" i="11"/>
  <c r="BL893" i="11"/>
  <c r="BL894" i="11"/>
  <c r="BL4" i="11"/>
  <c r="BF5" i="11"/>
  <c r="BF6" i="11"/>
  <c r="BF7" i="11"/>
  <c r="BF8" i="11"/>
  <c r="BF9" i="11"/>
  <c r="BF10" i="11"/>
  <c r="BF11" i="11"/>
  <c r="BF12" i="11"/>
  <c r="BF13" i="11"/>
  <c r="BF14" i="11"/>
  <c r="BF15" i="11"/>
  <c r="BF16" i="11"/>
  <c r="BF17" i="11"/>
  <c r="BF18" i="11"/>
  <c r="BF19" i="11"/>
  <c r="BF20" i="11"/>
  <c r="BF21" i="11"/>
  <c r="BF22" i="11"/>
  <c r="BF23" i="11"/>
  <c r="BF24" i="11"/>
  <c r="BF25" i="11"/>
  <c r="BF26" i="11"/>
  <c r="BF27" i="11"/>
  <c r="BF28" i="11"/>
  <c r="BF29" i="11"/>
  <c r="BF30" i="11"/>
  <c r="BF31" i="11"/>
  <c r="BF32" i="11"/>
  <c r="BF33" i="11"/>
  <c r="BF34" i="11"/>
  <c r="BF35" i="11"/>
  <c r="BF36" i="11"/>
  <c r="BF37" i="11"/>
  <c r="BF38" i="11"/>
  <c r="BF39" i="11"/>
  <c r="BF40" i="11"/>
  <c r="BF41" i="11"/>
  <c r="BF42" i="11"/>
  <c r="BF43" i="11"/>
  <c r="BF44" i="11"/>
  <c r="BF45" i="11"/>
  <c r="BF46" i="11"/>
  <c r="BF47" i="11"/>
  <c r="BF48" i="11"/>
  <c r="BF49" i="11"/>
  <c r="BF50" i="11"/>
  <c r="BF51" i="11"/>
  <c r="BF52" i="11"/>
  <c r="BF53" i="11"/>
  <c r="BF54" i="11"/>
  <c r="BF55" i="11"/>
  <c r="BF56" i="11"/>
  <c r="BF57" i="11"/>
  <c r="BF58" i="11"/>
  <c r="BF59" i="11"/>
  <c r="BF60" i="11"/>
  <c r="BF61" i="11"/>
  <c r="BF62" i="11"/>
  <c r="BF63" i="11"/>
  <c r="BF64" i="11"/>
  <c r="BF65" i="11"/>
  <c r="BF66" i="11"/>
  <c r="BF67" i="11"/>
  <c r="BF68" i="11"/>
  <c r="BF69" i="11"/>
  <c r="BF70" i="11"/>
  <c r="BF71" i="11"/>
  <c r="BF72" i="11"/>
  <c r="BF73" i="11"/>
  <c r="BF74" i="11"/>
  <c r="BF75" i="11"/>
  <c r="BF76" i="11"/>
  <c r="BF77" i="11"/>
  <c r="BF78" i="11"/>
  <c r="BF79" i="11"/>
  <c r="BF80" i="11"/>
  <c r="BF81" i="11"/>
  <c r="BF82" i="11"/>
  <c r="BF83" i="11"/>
  <c r="BF84" i="11"/>
  <c r="BF85" i="11"/>
  <c r="BF86" i="11"/>
  <c r="BF87" i="11"/>
  <c r="BF88" i="11"/>
  <c r="BF89" i="11"/>
  <c r="BF90" i="11"/>
  <c r="BF91" i="11"/>
  <c r="BF92" i="11"/>
  <c r="BF93" i="11"/>
  <c r="BF94" i="11"/>
  <c r="BF95" i="11"/>
  <c r="BF96" i="11"/>
  <c r="BF97" i="11"/>
  <c r="BF98" i="11"/>
  <c r="BF99" i="11"/>
  <c r="BF100" i="11"/>
  <c r="BF101" i="11"/>
  <c r="BF102" i="11"/>
  <c r="BF103" i="11"/>
  <c r="BF104" i="11"/>
  <c r="BF105" i="11"/>
  <c r="BF106" i="11"/>
  <c r="BF107" i="11"/>
  <c r="BF108" i="11"/>
  <c r="BF109" i="11"/>
  <c r="BF110" i="11"/>
  <c r="BF111" i="11"/>
  <c r="BF112" i="11"/>
  <c r="BF113" i="11"/>
  <c r="BF114" i="11"/>
  <c r="BF115" i="11"/>
  <c r="BF116" i="11"/>
  <c r="BF117" i="11"/>
  <c r="BF118" i="11"/>
  <c r="BF119" i="11"/>
  <c r="BF120" i="11"/>
  <c r="BF121" i="11"/>
  <c r="BF122" i="11"/>
  <c r="BF123" i="11"/>
  <c r="BF124" i="11"/>
  <c r="BF125" i="11"/>
  <c r="BF126" i="11"/>
  <c r="BF127" i="11"/>
  <c r="BF128" i="11"/>
  <c r="BF129" i="11"/>
  <c r="BF130" i="11"/>
  <c r="BF131" i="11"/>
  <c r="BF132" i="11"/>
  <c r="BF133" i="11"/>
  <c r="BF134" i="11"/>
  <c r="BF135" i="11"/>
  <c r="BF136" i="11"/>
  <c r="BF137" i="11"/>
  <c r="BF138" i="11"/>
  <c r="BF139" i="11"/>
  <c r="BF140" i="11"/>
  <c r="BF141" i="11"/>
  <c r="BF142" i="11"/>
  <c r="BF143" i="11"/>
  <c r="BF144" i="11"/>
  <c r="BF145" i="11"/>
  <c r="BF146" i="11"/>
  <c r="BF147" i="11"/>
  <c r="BF148" i="11"/>
  <c r="BF149" i="11"/>
  <c r="BF150" i="11"/>
  <c r="BF151" i="11"/>
  <c r="BF152" i="11"/>
  <c r="BF153" i="11"/>
  <c r="BF154" i="11"/>
  <c r="BF155" i="11"/>
  <c r="BF156" i="11"/>
  <c r="BF157" i="11"/>
  <c r="BF158" i="11"/>
  <c r="BF159" i="11"/>
  <c r="BF160" i="11"/>
  <c r="BF161" i="11"/>
  <c r="BF162" i="11"/>
  <c r="BF163" i="11"/>
  <c r="BF164" i="11"/>
  <c r="BF165" i="11"/>
  <c r="BF166" i="11"/>
  <c r="BF167" i="11"/>
  <c r="BF168" i="11"/>
  <c r="BF169" i="11"/>
  <c r="BF170" i="11"/>
  <c r="BF171" i="11"/>
  <c r="BF172" i="11"/>
  <c r="BF173" i="11"/>
  <c r="BF174" i="11"/>
  <c r="BF175" i="11"/>
  <c r="BF176" i="11"/>
  <c r="BF177" i="11"/>
  <c r="BF178" i="11"/>
  <c r="BF179" i="11"/>
  <c r="BF180" i="11"/>
  <c r="BF181" i="11"/>
  <c r="BF182" i="11"/>
  <c r="BF183" i="11"/>
  <c r="BF184" i="11"/>
  <c r="BF185" i="11"/>
  <c r="BF186" i="11"/>
  <c r="BF187" i="11"/>
  <c r="BF188" i="11"/>
  <c r="BF189" i="11"/>
  <c r="BF190" i="11"/>
  <c r="BF191" i="11"/>
  <c r="BF192" i="11"/>
  <c r="BF193" i="11"/>
  <c r="BF194" i="11"/>
  <c r="BF195" i="11"/>
  <c r="BF196" i="11"/>
  <c r="BF197" i="11"/>
  <c r="BF198" i="11"/>
  <c r="BF199" i="11"/>
  <c r="BF200" i="11"/>
  <c r="BF201" i="11"/>
  <c r="BF202" i="11"/>
  <c r="BF203" i="11"/>
  <c r="BF204" i="11"/>
  <c r="BF205" i="11"/>
  <c r="BF206" i="11"/>
  <c r="BF207" i="11"/>
  <c r="BF208" i="11"/>
  <c r="BF209" i="11"/>
  <c r="BF210" i="11"/>
  <c r="BF211" i="11"/>
  <c r="BF212" i="11"/>
  <c r="BF213" i="11"/>
  <c r="BF214" i="11"/>
  <c r="BF215" i="11"/>
  <c r="BF216" i="11"/>
  <c r="BF217" i="11"/>
  <c r="BF218" i="11"/>
  <c r="BF219" i="11"/>
  <c r="BF220" i="11"/>
  <c r="BF221" i="11"/>
  <c r="BF222" i="11"/>
  <c r="BF223" i="11"/>
  <c r="BF224" i="11"/>
  <c r="BF225" i="11"/>
  <c r="BF226" i="11"/>
  <c r="BF227" i="11"/>
  <c r="BF228" i="11"/>
  <c r="BF229" i="11"/>
  <c r="BF230" i="11"/>
  <c r="BF231" i="11"/>
  <c r="BF232" i="11"/>
  <c r="BF233" i="11"/>
  <c r="BF234" i="11"/>
  <c r="BF235" i="11"/>
  <c r="BF236" i="11"/>
  <c r="BF237" i="11"/>
  <c r="BF238" i="11"/>
  <c r="BF239" i="11"/>
  <c r="BF240" i="11"/>
  <c r="BF241" i="11"/>
  <c r="BF242" i="11"/>
  <c r="BF243" i="11"/>
  <c r="BF244" i="11"/>
  <c r="BF245" i="11"/>
  <c r="BF246" i="11"/>
  <c r="BF247" i="11"/>
  <c r="BF248" i="11"/>
  <c r="BF249" i="11"/>
  <c r="BF250" i="11"/>
  <c r="BF251" i="11"/>
  <c r="BF252" i="11"/>
  <c r="BF253" i="11"/>
  <c r="BF254" i="11"/>
  <c r="BF255" i="11"/>
  <c r="BF256" i="11"/>
  <c r="BF257" i="11"/>
  <c r="BF258" i="11"/>
  <c r="BF259" i="11"/>
  <c r="BF260" i="11"/>
  <c r="BF261" i="11"/>
  <c r="BF262" i="11"/>
  <c r="BF263" i="11"/>
  <c r="BF264" i="11"/>
  <c r="BF265" i="11"/>
  <c r="BF266" i="11"/>
  <c r="BF267" i="11"/>
  <c r="BF268" i="11"/>
  <c r="BF269" i="11"/>
  <c r="BF270" i="11"/>
  <c r="BF271" i="11"/>
  <c r="BF272" i="11"/>
  <c r="BF273" i="11"/>
  <c r="BF274" i="11"/>
  <c r="BF275" i="11"/>
  <c r="BF276" i="11"/>
  <c r="BF277" i="11"/>
  <c r="BF278" i="11"/>
  <c r="BF279" i="11"/>
  <c r="BF280" i="11"/>
  <c r="BF281" i="11"/>
  <c r="BF282" i="11"/>
  <c r="BF283" i="11"/>
  <c r="BF284" i="11"/>
  <c r="BF285" i="11"/>
  <c r="BF286" i="11"/>
  <c r="BF287" i="11"/>
  <c r="BF288" i="11"/>
  <c r="BF289" i="11"/>
  <c r="BF290" i="11"/>
  <c r="BF291" i="11"/>
  <c r="BF292" i="11"/>
  <c r="BF293" i="11"/>
  <c r="BF294" i="11"/>
  <c r="BF295" i="11"/>
  <c r="BF296" i="11"/>
  <c r="BF297" i="11"/>
  <c r="BF298" i="11"/>
  <c r="BF299" i="11"/>
  <c r="BF300" i="11"/>
  <c r="BF301" i="11"/>
  <c r="BF302" i="11"/>
  <c r="BF303" i="11"/>
  <c r="BF304" i="11"/>
  <c r="BF305" i="11"/>
  <c r="BF306" i="11"/>
  <c r="BF307" i="11"/>
  <c r="BF308" i="11"/>
  <c r="BF309" i="11"/>
  <c r="BF310" i="11"/>
  <c r="BF311" i="11"/>
  <c r="BF312" i="11"/>
  <c r="BF313" i="11"/>
  <c r="BF314" i="11"/>
  <c r="BF315" i="11"/>
  <c r="BF316" i="11"/>
  <c r="BF317" i="11"/>
  <c r="BF318" i="11"/>
  <c r="BF319" i="11"/>
  <c r="BF320" i="11"/>
  <c r="BF321" i="11"/>
  <c r="BF322" i="11"/>
  <c r="BF323" i="11"/>
  <c r="BF324" i="11"/>
  <c r="BF325" i="11"/>
  <c r="BF326" i="11"/>
  <c r="BF327" i="11"/>
  <c r="BF328" i="11"/>
  <c r="BF329" i="11"/>
  <c r="BF330" i="11"/>
  <c r="BF331" i="11"/>
  <c r="BF332" i="11"/>
  <c r="BF333" i="11"/>
  <c r="BF334" i="11"/>
  <c r="BF335" i="11"/>
  <c r="BF336" i="11"/>
  <c r="BF337" i="11"/>
  <c r="BF338" i="11"/>
  <c r="BF339" i="11"/>
  <c r="BF340" i="11"/>
  <c r="BF341" i="11"/>
  <c r="BF342" i="11"/>
  <c r="BF343" i="11"/>
  <c r="BF344" i="11"/>
  <c r="BF345" i="11"/>
  <c r="BF346" i="11"/>
  <c r="BF347" i="11"/>
  <c r="BF348" i="11"/>
  <c r="BF349" i="11"/>
  <c r="BF350" i="11"/>
  <c r="BF351" i="11"/>
  <c r="BF352" i="11"/>
  <c r="BF353" i="11"/>
  <c r="BF354" i="11"/>
  <c r="BF355" i="11"/>
  <c r="BF356" i="11"/>
  <c r="BF357" i="11"/>
  <c r="BF358" i="11"/>
  <c r="BF359" i="11"/>
  <c r="BF360" i="11"/>
  <c r="BF361" i="11"/>
  <c r="BF362" i="11"/>
  <c r="BF363" i="11"/>
  <c r="BF364" i="11"/>
  <c r="BF365" i="11"/>
  <c r="BF366" i="11"/>
  <c r="BF367" i="11"/>
  <c r="BF368" i="11"/>
  <c r="BF369" i="11"/>
  <c r="BF370" i="11"/>
  <c r="BF371" i="11"/>
  <c r="BF372" i="11"/>
  <c r="BF373" i="11"/>
  <c r="BF374" i="11"/>
  <c r="BF375" i="11"/>
  <c r="BF376" i="11"/>
  <c r="BF377" i="11"/>
  <c r="BF378" i="11"/>
  <c r="BF379" i="11"/>
  <c r="BF380" i="11"/>
  <c r="BF381" i="11"/>
  <c r="BF382" i="11"/>
  <c r="BF383" i="11"/>
  <c r="BF384" i="11"/>
  <c r="BF385" i="11"/>
  <c r="BF386" i="11"/>
  <c r="BF387" i="11"/>
  <c r="BF388" i="11"/>
  <c r="BF389" i="11"/>
  <c r="BF390" i="11"/>
  <c r="BF391" i="11"/>
  <c r="BF392" i="11"/>
  <c r="BF393" i="11"/>
  <c r="BF394" i="11"/>
  <c r="BF395" i="11"/>
  <c r="BF396" i="11"/>
  <c r="BF397" i="11"/>
  <c r="BF398" i="11"/>
  <c r="BF399" i="11"/>
  <c r="BF400" i="11"/>
  <c r="BF401" i="11"/>
  <c r="BF402" i="11"/>
  <c r="BF403" i="11"/>
  <c r="BF404" i="11"/>
  <c r="BF405" i="11"/>
  <c r="BF406" i="11"/>
  <c r="BF407" i="11"/>
  <c r="BF408" i="11"/>
  <c r="BF409" i="11"/>
  <c r="BF410" i="11"/>
  <c r="BF411" i="11"/>
  <c r="BF412" i="11"/>
  <c r="BF413" i="11"/>
  <c r="BF414" i="11"/>
  <c r="BF415" i="11"/>
  <c r="BF416" i="11"/>
  <c r="BF417" i="11"/>
  <c r="BF418" i="11"/>
  <c r="BF419" i="11"/>
  <c r="BF420" i="11"/>
  <c r="BF421" i="11"/>
  <c r="BF422" i="11"/>
  <c r="BF423" i="11"/>
  <c r="BF424" i="11"/>
  <c r="BF425" i="11"/>
  <c r="BF426" i="11"/>
  <c r="BF427" i="11"/>
  <c r="BF428" i="11"/>
  <c r="BF429" i="11"/>
  <c r="BF430" i="11"/>
  <c r="BF431" i="11"/>
  <c r="BF432" i="11"/>
  <c r="BF433" i="11"/>
  <c r="BF434" i="11"/>
  <c r="BF435" i="11"/>
  <c r="BF436" i="11"/>
  <c r="BF437" i="11"/>
  <c r="BF438" i="11"/>
  <c r="BF439" i="11"/>
  <c r="BF440" i="11"/>
  <c r="BF441" i="11"/>
  <c r="BF442" i="11"/>
  <c r="BF443" i="11"/>
  <c r="BF444" i="11"/>
  <c r="BF445" i="11"/>
  <c r="BF446" i="11"/>
  <c r="BF447" i="11"/>
  <c r="BF448" i="11"/>
  <c r="BF449" i="11"/>
  <c r="BF450" i="11"/>
  <c r="BF451" i="11"/>
  <c r="BF452" i="11"/>
  <c r="BF453" i="11"/>
  <c r="BF454" i="11"/>
  <c r="BF455" i="11"/>
  <c r="BF456" i="11"/>
  <c r="BF457" i="11"/>
  <c r="BF458" i="11"/>
  <c r="BF459" i="11"/>
  <c r="BF460" i="11"/>
  <c r="BF461" i="11"/>
  <c r="BF462" i="11"/>
  <c r="BF463" i="11"/>
  <c r="BF464" i="11"/>
  <c r="BF465" i="11"/>
  <c r="BF466" i="11"/>
  <c r="BF467" i="11"/>
  <c r="BF468" i="11"/>
  <c r="BF469" i="11"/>
  <c r="BF470" i="11"/>
  <c r="BF471" i="11"/>
  <c r="BF472" i="11"/>
  <c r="BF473" i="11"/>
  <c r="BF474" i="11"/>
  <c r="BF475" i="11"/>
  <c r="BF476" i="11"/>
  <c r="BF477" i="11"/>
  <c r="BF478" i="11"/>
  <c r="BF479" i="11"/>
  <c r="BF480" i="11"/>
  <c r="BF481" i="11"/>
  <c r="BF482" i="11"/>
  <c r="BF483" i="11"/>
  <c r="BF484" i="11"/>
  <c r="BF485" i="11"/>
  <c r="BF486" i="11"/>
  <c r="BF487" i="11"/>
  <c r="BF488" i="11"/>
  <c r="BF489" i="11"/>
  <c r="BF490" i="11"/>
  <c r="BF491" i="11"/>
  <c r="BF492" i="11"/>
  <c r="BF493" i="11"/>
  <c r="BF494" i="11"/>
  <c r="BF495" i="11"/>
  <c r="BF496" i="11"/>
  <c r="BF497" i="11"/>
  <c r="BF498" i="11"/>
  <c r="BF499" i="11"/>
  <c r="BF500" i="11"/>
  <c r="BF501" i="11"/>
  <c r="BF502" i="11"/>
  <c r="BF503" i="11"/>
  <c r="BF504" i="11"/>
  <c r="BF505" i="11"/>
  <c r="BF506" i="11"/>
  <c r="BF507" i="11"/>
  <c r="BF508" i="11"/>
  <c r="BF509" i="11"/>
  <c r="BF510" i="11"/>
  <c r="BF511" i="11"/>
  <c r="BF512" i="11"/>
  <c r="BF513" i="11"/>
  <c r="BF514" i="11"/>
  <c r="BF515" i="11"/>
  <c r="BF516" i="11"/>
  <c r="BF517" i="11"/>
  <c r="BF518" i="11"/>
  <c r="BF519" i="11"/>
  <c r="BF520" i="11"/>
  <c r="BF521" i="11"/>
  <c r="BF522" i="11"/>
  <c r="BF523" i="11"/>
  <c r="BF524" i="11"/>
  <c r="BF525" i="11"/>
  <c r="BF526" i="11"/>
  <c r="BF527" i="11"/>
  <c r="BF528" i="11"/>
  <c r="BF529" i="11"/>
  <c r="BF530" i="11"/>
  <c r="BF531" i="11"/>
  <c r="BF532" i="11"/>
  <c r="BF533" i="11"/>
  <c r="BF534" i="11"/>
  <c r="BF535" i="11"/>
  <c r="BF536" i="11"/>
  <c r="BF537" i="11"/>
  <c r="BF538" i="11"/>
  <c r="BF539" i="11"/>
  <c r="BF540" i="11"/>
  <c r="BF541" i="11"/>
  <c r="BF542" i="11"/>
  <c r="BF543" i="11"/>
  <c r="BF544" i="11"/>
  <c r="BF545" i="11"/>
  <c r="BF546" i="11"/>
  <c r="BF547" i="11"/>
  <c r="BF548" i="11"/>
  <c r="BF549" i="11"/>
  <c r="BF550" i="11"/>
  <c r="BF551" i="11"/>
  <c r="BF552" i="11"/>
  <c r="BF553" i="11"/>
  <c r="BF554" i="11"/>
  <c r="BF555" i="11"/>
  <c r="BF556" i="11"/>
  <c r="BF557" i="11"/>
  <c r="BF558" i="11"/>
  <c r="BF559" i="11"/>
  <c r="BF560" i="11"/>
  <c r="BF561" i="11"/>
  <c r="BF562" i="11"/>
  <c r="BF563" i="11"/>
  <c r="BF564" i="11"/>
  <c r="BF565" i="11"/>
  <c r="BF566" i="11"/>
  <c r="BF567" i="11"/>
  <c r="BF568" i="11"/>
  <c r="BF569" i="11"/>
  <c r="BF570" i="11"/>
  <c r="BF571" i="11"/>
  <c r="BF572" i="11"/>
  <c r="BF573" i="11"/>
  <c r="BF574" i="11"/>
  <c r="BF575" i="11"/>
  <c r="BF576" i="11"/>
  <c r="BF577" i="11"/>
  <c r="BF578" i="11"/>
  <c r="BF579" i="11"/>
  <c r="BF580" i="11"/>
  <c r="BF581" i="11"/>
  <c r="BF582" i="11"/>
  <c r="BF583" i="11"/>
  <c r="BF584" i="11"/>
  <c r="BF585" i="11"/>
  <c r="BF586" i="11"/>
  <c r="BF587" i="11"/>
  <c r="BF588" i="11"/>
  <c r="BF589" i="11"/>
  <c r="BF590" i="11"/>
  <c r="BF591" i="11"/>
  <c r="BF592" i="11"/>
  <c r="BF593" i="11"/>
  <c r="BF594" i="11"/>
  <c r="BF595" i="11"/>
  <c r="BF596" i="11"/>
  <c r="BF597" i="11"/>
  <c r="BF598" i="11"/>
  <c r="BF599" i="11"/>
  <c r="BF600" i="11"/>
  <c r="BF601" i="11"/>
  <c r="BF602" i="11"/>
  <c r="BF603" i="11"/>
  <c r="BF604" i="11"/>
  <c r="BF605" i="11"/>
  <c r="BF606" i="11"/>
  <c r="BF607" i="11"/>
  <c r="BF608" i="11"/>
  <c r="BF609" i="11"/>
  <c r="BF610" i="11"/>
  <c r="BF611" i="11"/>
  <c r="BF612" i="11"/>
  <c r="BF613" i="11"/>
  <c r="BF614" i="11"/>
  <c r="BF615" i="11"/>
  <c r="BF616" i="11"/>
  <c r="BF617" i="11"/>
  <c r="BF618" i="11"/>
  <c r="BF619" i="11"/>
  <c r="BF620" i="11"/>
  <c r="BF621" i="11"/>
  <c r="BF622" i="11"/>
  <c r="BF623" i="11"/>
  <c r="BF624" i="11"/>
  <c r="BF625" i="11"/>
  <c r="BF626" i="11"/>
  <c r="BF627" i="11"/>
  <c r="BF628" i="11"/>
  <c r="BF629" i="11"/>
  <c r="BF630" i="11"/>
  <c r="BF631" i="11"/>
  <c r="BF632" i="11"/>
  <c r="BF633" i="11"/>
  <c r="BF634" i="11"/>
  <c r="BF635" i="11"/>
  <c r="BF636" i="11"/>
  <c r="BF637" i="11"/>
  <c r="BF638" i="11"/>
  <c r="BF639" i="11"/>
  <c r="BF640" i="11"/>
  <c r="BF641" i="11"/>
  <c r="BF642" i="11"/>
  <c r="BF643" i="11"/>
  <c r="BF644" i="11"/>
  <c r="BF645" i="11"/>
  <c r="BF646" i="11"/>
  <c r="BF647" i="11"/>
  <c r="BF648" i="11"/>
  <c r="BF649" i="11"/>
  <c r="BF650" i="11"/>
  <c r="BF651" i="11"/>
  <c r="BF652" i="11"/>
  <c r="BF653" i="11"/>
  <c r="BF654" i="11"/>
  <c r="BF655" i="11"/>
  <c r="BF656" i="11"/>
  <c r="BF657" i="11"/>
  <c r="BF658" i="11"/>
  <c r="BF659" i="11"/>
  <c r="BF660" i="11"/>
  <c r="BF661" i="11"/>
  <c r="BF662" i="11"/>
  <c r="BF663" i="11"/>
  <c r="BF664" i="11"/>
  <c r="BF665" i="11"/>
  <c r="BF666" i="11"/>
  <c r="BF667" i="11"/>
  <c r="BF668" i="11"/>
  <c r="BF669" i="11"/>
  <c r="BF670" i="11"/>
  <c r="BF671" i="11"/>
  <c r="BF672" i="11"/>
  <c r="BF673" i="11"/>
  <c r="BF674" i="11"/>
  <c r="BF675" i="11"/>
  <c r="BF676" i="11"/>
  <c r="BF677" i="11"/>
  <c r="BF678" i="11"/>
  <c r="BF679" i="11"/>
  <c r="BF680" i="11"/>
  <c r="BF681" i="11"/>
  <c r="BF682" i="11"/>
  <c r="BF683" i="11"/>
  <c r="BF684" i="11"/>
  <c r="BF685" i="11"/>
  <c r="BF686" i="11"/>
  <c r="BF687" i="11"/>
  <c r="BF688" i="11"/>
  <c r="BF689" i="11"/>
  <c r="BF690" i="11"/>
  <c r="BF691" i="11"/>
  <c r="BF692" i="11"/>
  <c r="BF693" i="11"/>
  <c r="BF694" i="11"/>
  <c r="BF695" i="11"/>
  <c r="BF696" i="11"/>
  <c r="BF697" i="11"/>
  <c r="BF698" i="11"/>
  <c r="BF699" i="11"/>
  <c r="BF700" i="11"/>
  <c r="BF701" i="11"/>
  <c r="BF702" i="11"/>
  <c r="BF703" i="11"/>
  <c r="BF704" i="11"/>
  <c r="BF705" i="11"/>
  <c r="BF706" i="11"/>
  <c r="BF707" i="11"/>
  <c r="BF708" i="11"/>
  <c r="BF709" i="11"/>
  <c r="BF710" i="11"/>
  <c r="BF711" i="11"/>
  <c r="BF712" i="11"/>
  <c r="BF713" i="11"/>
  <c r="BF714" i="11"/>
  <c r="BF715" i="11"/>
  <c r="BF716" i="11"/>
  <c r="BF717" i="11"/>
  <c r="BF718" i="11"/>
  <c r="BF719" i="11"/>
  <c r="BF720" i="11"/>
  <c r="BF721" i="11"/>
  <c r="BF722" i="11"/>
  <c r="BF723" i="11"/>
  <c r="BF724" i="11"/>
  <c r="BF725" i="11"/>
  <c r="BF726" i="11"/>
  <c r="BF727" i="11"/>
  <c r="BF728" i="11"/>
  <c r="BF729" i="11"/>
  <c r="BF730" i="11"/>
  <c r="BF731" i="11"/>
  <c r="BF732" i="11"/>
  <c r="BF733" i="11"/>
  <c r="BF734" i="11"/>
  <c r="BF735" i="11"/>
  <c r="BF736" i="11"/>
  <c r="BF737" i="11"/>
  <c r="BF738" i="11"/>
  <c r="BF739" i="11"/>
  <c r="BF740" i="11"/>
  <c r="BF741" i="11"/>
  <c r="BF742" i="11"/>
  <c r="BF743" i="11"/>
  <c r="BF744" i="11"/>
  <c r="BF745" i="11"/>
  <c r="BF746" i="11"/>
  <c r="BF747" i="11"/>
  <c r="BF748" i="11"/>
  <c r="BF749" i="11"/>
  <c r="BF750" i="11"/>
  <c r="BF751" i="11"/>
  <c r="BF752" i="11"/>
  <c r="BF753" i="11"/>
  <c r="BF754" i="11"/>
  <c r="BF755" i="11"/>
  <c r="BF756" i="11"/>
  <c r="BF757" i="11"/>
  <c r="BF758" i="11"/>
  <c r="BF759" i="11"/>
  <c r="BF760" i="11"/>
  <c r="BF761" i="11"/>
  <c r="BF762" i="11"/>
  <c r="BF763" i="11"/>
  <c r="BF764" i="11"/>
  <c r="BF765" i="11"/>
  <c r="BF766" i="11"/>
  <c r="BF767" i="11"/>
  <c r="BF768" i="11"/>
  <c r="BF769" i="11"/>
  <c r="BF770" i="11"/>
  <c r="BF771" i="11"/>
  <c r="BF772" i="11"/>
  <c r="BF773" i="11"/>
  <c r="BF774" i="11"/>
  <c r="BF775" i="11"/>
  <c r="BF776" i="11"/>
  <c r="BF777" i="11"/>
  <c r="BF778" i="11"/>
  <c r="BF779" i="11"/>
  <c r="BF780" i="11"/>
  <c r="BF781" i="11"/>
  <c r="BF782" i="11"/>
  <c r="BF783" i="11"/>
  <c r="BF784" i="11"/>
  <c r="BF785" i="11"/>
  <c r="BF786" i="11"/>
  <c r="BF787" i="11"/>
  <c r="BF788" i="11"/>
  <c r="BF789" i="11"/>
  <c r="BF790" i="11"/>
  <c r="BF791" i="11"/>
  <c r="BF792" i="11"/>
  <c r="BF793" i="11"/>
  <c r="BF794" i="11"/>
  <c r="BF795" i="11"/>
  <c r="BF796" i="11"/>
  <c r="BF797" i="11"/>
  <c r="BF798" i="11"/>
  <c r="BF799" i="11"/>
  <c r="BF800" i="11"/>
  <c r="BF801" i="11"/>
  <c r="BF802" i="11"/>
  <c r="BF803" i="11"/>
  <c r="BF804" i="11"/>
  <c r="BF805" i="11"/>
  <c r="BF806" i="11"/>
  <c r="BF807" i="11"/>
  <c r="BF808" i="11"/>
  <c r="BF809" i="11"/>
  <c r="BF810" i="11"/>
  <c r="BF811" i="11"/>
  <c r="BF812" i="11"/>
  <c r="BF813" i="11"/>
  <c r="BF814" i="11"/>
  <c r="BF815" i="11"/>
  <c r="BF816" i="11"/>
  <c r="BF817" i="11"/>
  <c r="BF818" i="11"/>
  <c r="BF819" i="11"/>
  <c r="BF820" i="11"/>
  <c r="BF821" i="11"/>
  <c r="BF822" i="11"/>
  <c r="BF823" i="11"/>
  <c r="BF824" i="11"/>
  <c r="BF825" i="11"/>
  <c r="BF826" i="11"/>
  <c r="BF827" i="11"/>
  <c r="BF828" i="11"/>
  <c r="BF829" i="11"/>
  <c r="BF830" i="11"/>
  <c r="BF831" i="11"/>
  <c r="BF832" i="11"/>
  <c r="BF833" i="11"/>
  <c r="BF834" i="11"/>
  <c r="BF835" i="11"/>
  <c r="BF836" i="11"/>
  <c r="BF837" i="11"/>
  <c r="BF838" i="11"/>
  <c r="BF839" i="11"/>
  <c r="BF840" i="11"/>
  <c r="BF841" i="11"/>
  <c r="BF842" i="11"/>
  <c r="BF843" i="11"/>
  <c r="BF844" i="11"/>
  <c r="BF845" i="11"/>
  <c r="BF846" i="11"/>
  <c r="BF847" i="11"/>
  <c r="BF848" i="11"/>
  <c r="BF849" i="11"/>
  <c r="BF850" i="11"/>
  <c r="BF851" i="11"/>
  <c r="BF852" i="11"/>
  <c r="BF853" i="11"/>
  <c r="BF854" i="11"/>
  <c r="BF855" i="11"/>
  <c r="BF856" i="11"/>
  <c r="BF857" i="11"/>
  <c r="BF858" i="11"/>
  <c r="BF859" i="11"/>
  <c r="BF860" i="11"/>
  <c r="BF861" i="11"/>
  <c r="BF862" i="11"/>
  <c r="BF863" i="11"/>
  <c r="BF864" i="11"/>
  <c r="BF865" i="11"/>
  <c r="BF866" i="11"/>
  <c r="BF867" i="11"/>
  <c r="BF868" i="11"/>
  <c r="BF869" i="11"/>
  <c r="BF870" i="11"/>
  <c r="BF871" i="11"/>
  <c r="BF872" i="11"/>
  <c r="BF873" i="11"/>
  <c r="BF874" i="11"/>
  <c r="BF875" i="11"/>
  <c r="BF876" i="11"/>
  <c r="BF877" i="11"/>
  <c r="BF878" i="11"/>
  <c r="BF879" i="11"/>
  <c r="BF880" i="11"/>
  <c r="BF881" i="11"/>
  <c r="BF882" i="11"/>
  <c r="BF883" i="11"/>
  <c r="BF884" i="11"/>
  <c r="BF885" i="11"/>
  <c r="BF886" i="11"/>
  <c r="BF887" i="11"/>
  <c r="BF888" i="11"/>
  <c r="BF889" i="11"/>
  <c r="BF890" i="11"/>
  <c r="BF891" i="11"/>
  <c r="BF892" i="11"/>
  <c r="BF893" i="11"/>
  <c r="BF894" i="11"/>
  <c r="BF895" i="11"/>
  <c r="BF896" i="11"/>
  <c r="BF897" i="11"/>
  <c r="BF898" i="11"/>
  <c r="BF899" i="11"/>
  <c r="BF900" i="11"/>
  <c r="BF901" i="11"/>
  <c r="BF902" i="11"/>
  <c r="BF903" i="11"/>
  <c r="BF904" i="11"/>
  <c r="BF905" i="11"/>
  <c r="BF906" i="11"/>
  <c r="BF907" i="11"/>
  <c r="BF908" i="11"/>
  <c r="BF909" i="11"/>
  <c r="BF910" i="11"/>
  <c r="BF911" i="11"/>
  <c r="BF912" i="11"/>
  <c r="BF913" i="11"/>
  <c r="BF914" i="11"/>
  <c r="BF915" i="11"/>
  <c r="BF916" i="11"/>
  <c r="BF917" i="11"/>
  <c r="BF918" i="11"/>
  <c r="BF919" i="11"/>
  <c r="BF920" i="11"/>
  <c r="BF921" i="11"/>
  <c r="BF922" i="11"/>
  <c r="BF923" i="11"/>
  <c r="BF924" i="11"/>
  <c r="BF925" i="11"/>
  <c r="BF926" i="11"/>
  <c r="BF927" i="11"/>
  <c r="BF928" i="11"/>
  <c r="BF929" i="11"/>
  <c r="BF930" i="11"/>
  <c r="BF931" i="11"/>
  <c r="BF932" i="11"/>
  <c r="BF933" i="11"/>
  <c r="BF934" i="11"/>
  <c r="BF935" i="11"/>
  <c r="BF936" i="11"/>
  <c r="BF937" i="11"/>
  <c r="BF938" i="11"/>
  <c r="BF939" i="11"/>
  <c r="BF940" i="11"/>
  <c r="BF941" i="11"/>
  <c r="BF942" i="11"/>
  <c r="BF943" i="11"/>
  <c r="BF944" i="11"/>
  <c r="BF945" i="11"/>
  <c r="BF946" i="11"/>
  <c r="BF947" i="11"/>
  <c r="BF948" i="11"/>
  <c r="BF949" i="11"/>
  <c r="BF950" i="11"/>
  <c r="BF951" i="11"/>
  <c r="BF952" i="11"/>
  <c r="BF953" i="11"/>
  <c r="BF954" i="11"/>
  <c r="BF955" i="11"/>
  <c r="BF956" i="11"/>
  <c r="BF957" i="11"/>
  <c r="BF958" i="11"/>
  <c r="BF959" i="11"/>
  <c r="BF960" i="11"/>
  <c r="BF961" i="11"/>
  <c r="BF962" i="11"/>
  <c r="BF963" i="11"/>
  <c r="BF964" i="11"/>
  <c r="BF965" i="11"/>
  <c r="BF966" i="11"/>
  <c r="BF967" i="11"/>
  <c r="BF968" i="11"/>
  <c r="BF969" i="11"/>
  <c r="BF970" i="11"/>
  <c r="BF971" i="11"/>
  <c r="BF972" i="11"/>
  <c r="BF973" i="11"/>
  <c r="BF974" i="11"/>
  <c r="BF975" i="11"/>
  <c r="BF976" i="11"/>
  <c r="BF977" i="11"/>
  <c r="BF978" i="11"/>
  <c r="BF979" i="11"/>
  <c r="BF980" i="11"/>
  <c r="BF981" i="11"/>
  <c r="BF982" i="11"/>
  <c r="BF983" i="11"/>
  <c r="BF984" i="11"/>
  <c r="BF985" i="11"/>
  <c r="BF986" i="11"/>
  <c r="BF987" i="11"/>
  <c r="BF988" i="11"/>
  <c r="BF989" i="11"/>
  <c r="BF990" i="11"/>
  <c r="BF991" i="11"/>
  <c r="BF992" i="11"/>
  <c r="BF993" i="11"/>
  <c r="BF994" i="11"/>
  <c r="BF4" i="11"/>
  <c r="AZ5" i="11"/>
  <c r="AZ6" i="11"/>
  <c r="AZ7" i="11"/>
  <c r="AZ8" i="11"/>
  <c r="AZ9" i="11"/>
  <c r="AZ10" i="11"/>
  <c r="AZ11" i="11"/>
  <c r="AZ12" i="11"/>
  <c r="AZ13" i="11"/>
  <c r="AZ14" i="11"/>
  <c r="AZ15" i="11"/>
  <c r="AZ16" i="11"/>
  <c r="AZ17" i="11"/>
  <c r="AZ18" i="11"/>
  <c r="AZ19" i="11"/>
  <c r="AZ20" i="11"/>
  <c r="AZ21" i="11"/>
  <c r="AZ22" i="11"/>
  <c r="AZ23" i="11"/>
  <c r="AZ24" i="11"/>
  <c r="AZ25" i="11"/>
  <c r="AZ26" i="11"/>
  <c r="AZ27" i="11"/>
  <c r="AZ28" i="11"/>
  <c r="AZ29" i="11"/>
  <c r="AZ30" i="11"/>
  <c r="AZ31" i="11"/>
  <c r="AZ32" i="11"/>
  <c r="AZ33" i="11"/>
  <c r="AZ34" i="11"/>
  <c r="AZ35" i="11"/>
  <c r="AZ36" i="11"/>
  <c r="AZ37" i="11"/>
  <c r="AZ38" i="11"/>
  <c r="AZ39" i="11"/>
  <c r="AZ40" i="11"/>
  <c r="AZ41" i="11"/>
  <c r="AZ42" i="11"/>
  <c r="AZ43" i="11"/>
  <c r="AZ44" i="11"/>
  <c r="AZ45" i="11"/>
  <c r="AZ46" i="11"/>
  <c r="AZ47" i="11"/>
  <c r="AZ48" i="11"/>
  <c r="AZ49" i="11"/>
  <c r="AZ50" i="11"/>
  <c r="AZ51" i="11"/>
  <c r="AZ52" i="11"/>
  <c r="AZ53" i="11"/>
  <c r="AZ54" i="11"/>
  <c r="AZ55" i="11"/>
  <c r="AZ56" i="11"/>
  <c r="AZ57" i="11"/>
  <c r="AZ58" i="11"/>
  <c r="AZ59" i="11"/>
  <c r="AZ60" i="11"/>
  <c r="AZ61" i="11"/>
  <c r="AZ62" i="11"/>
  <c r="AZ63" i="11"/>
  <c r="AZ64" i="11"/>
  <c r="AZ65" i="11"/>
  <c r="AZ66" i="11"/>
  <c r="AZ67" i="11"/>
  <c r="AZ68" i="11"/>
  <c r="AZ69" i="11"/>
  <c r="AZ70" i="11"/>
  <c r="AZ71" i="11"/>
  <c r="AZ72" i="11"/>
  <c r="AZ73" i="11"/>
  <c r="AZ74" i="11"/>
  <c r="AZ75" i="11"/>
  <c r="AZ76" i="11"/>
  <c r="AZ77" i="11"/>
  <c r="AZ78" i="11"/>
  <c r="AZ79" i="11"/>
  <c r="AZ80" i="11"/>
  <c r="AZ81" i="11"/>
  <c r="AZ82" i="11"/>
  <c r="AZ83" i="11"/>
  <c r="AZ84" i="11"/>
  <c r="AZ85" i="11"/>
  <c r="AZ86" i="11"/>
  <c r="AZ87" i="11"/>
  <c r="AZ88" i="11"/>
  <c r="AZ89" i="11"/>
  <c r="AZ90" i="11"/>
  <c r="AZ91" i="11"/>
  <c r="AZ92" i="11"/>
  <c r="AZ93" i="11"/>
  <c r="AZ94" i="11"/>
  <c r="AZ95" i="11"/>
  <c r="AZ96" i="11"/>
  <c r="AZ97" i="11"/>
  <c r="AZ98" i="11"/>
  <c r="AZ99" i="11"/>
  <c r="AZ100" i="11"/>
  <c r="AZ101" i="11"/>
  <c r="AZ102" i="11"/>
  <c r="AZ103" i="11"/>
  <c r="AZ104" i="11"/>
  <c r="AZ105" i="11"/>
  <c r="AZ106" i="11"/>
  <c r="AZ107" i="11"/>
  <c r="AZ108" i="11"/>
  <c r="AZ109" i="11"/>
  <c r="AZ110" i="11"/>
  <c r="AZ111" i="11"/>
  <c r="AZ112" i="11"/>
  <c r="AZ113" i="11"/>
  <c r="AZ114" i="11"/>
  <c r="AZ115" i="11"/>
  <c r="AZ116" i="11"/>
  <c r="AZ117" i="11"/>
  <c r="AZ118" i="11"/>
  <c r="AZ119" i="11"/>
  <c r="AZ120" i="11"/>
  <c r="AZ121" i="11"/>
  <c r="AZ122" i="11"/>
  <c r="AZ123" i="11"/>
  <c r="AZ124" i="11"/>
  <c r="AZ125" i="11"/>
  <c r="AZ126" i="11"/>
  <c r="AZ127" i="11"/>
  <c r="AZ128" i="11"/>
  <c r="AZ129" i="11"/>
  <c r="AZ130" i="11"/>
  <c r="AZ131" i="11"/>
  <c r="AZ132" i="11"/>
  <c r="AZ133" i="11"/>
  <c r="AZ134" i="11"/>
  <c r="AZ135" i="11"/>
  <c r="AZ136" i="11"/>
  <c r="AZ137" i="11"/>
  <c r="AZ138" i="11"/>
  <c r="AZ139" i="11"/>
  <c r="AZ140" i="11"/>
  <c r="AZ141" i="11"/>
  <c r="AZ142" i="11"/>
  <c r="AZ143" i="11"/>
  <c r="AZ144" i="11"/>
  <c r="AZ145" i="11"/>
  <c r="AZ146" i="11"/>
  <c r="AZ147" i="11"/>
  <c r="AZ148" i="11"/>
  <c r="AZ149" i="11"/>
  <c r="AZ150" i="11"/>
  <c r="AZ151" i="11"/>
  <c r="AZ152" i="11"/>
  <c r="AZ153" i="11"/>
  <c r="AZ154" i="11"/>
  <c r="AZ155" i="11"/>
  <c r="AZ156" i="11"/>
  <c r="AZ157" i="11"/>
  <c r="AZ158" i="11"/>
  <c r="AZ159" i="11"/>
  <c r="AZ160" i="11"/>
  <c r="AZ161" i="11"/>
  <c r="AZ162" i="11"/>
  <c r="AZ163" i="11"/>
  <c r="AZ164" i="11"/>
  <c r="AZ165" i="11"/>
  <c r="AZ166" i="11"/>
  <c r="AZ167" i="11"/>
  <c r="AZ168" i="11"/>
  <c r="AZ169" i="11"/>
  <c r="AZ170" i="11"/>
  <c r="AZ171" i="11"/>
  <c r="AZ172" i="11"/>
  <c r="AZ173" i="11"/>
  <c r="AZ174" i="11"/>
  <c r="AZ175" i="11"/>
  <c r="AZ176" i="11"/>
  <c r="AZ177" i="11"/>
  <c r="AZ178" i="11"/>
  <c r="AZ179" i="11"/>
  <c r="AZ180" i="11"/>
  <c r="AZ181" i="11"/>
  <c r="AZ182" i="11"/>
  <c r="AZ183" i="11"/>
  <c r="AZ184" i="11"/>
  <c r="AZ185" i="11"/>
  <c r="AZ186" i="11"/>
  <c r="AZ187" i="11"/>
  <c r="AZ188" i="11"/>
  <c r="AZ189" i="11"/>
  <c r="AZ190" i="11"/>
  <c r="AZ191" i="11"/>
  <c r="AZ192" i="11"/>
  <c r="AZ193" i="11"/>
  <c r="AZ194" i="11"/>
  <c r="AZ195" i="11"/>
  <c r="AZ196" i="11"/>
  <c r="AZ197" i="11"/>
  <c r="AZ198" i="11"/>
  <c r="AZ199" i="11"/>
  <c r="AZ200" i="11"/>
  <c r="AZ201" i="11"/>
  <c r="AZ202" i="11"/>
  <c r="AZ203" i="11"/>
  <c r="AZ204" i="11"/>
  <c r="AZ205" i="11"/>
  <c r="AZ206" i="11"/>
  <c r="AZ207" i="11"/>
  <c r="AZ208" i="11"/>
  <c r="AZ209" i="11"/>
  <c r="AZ210" i="11"/>
  <c r="AZ211" i="11"/>
  <c r="AZ212" i="11"/>
  <c r="AZ213" i="11"/>
  <c r="AZ214" i="11"/>
  <c r="AZ215" i="11"/>
  <c r="AZ216" i="11"/>
  <c r="AZ217" i="11"/>
  <c r="AZ218" i="11"/>
  <c r="AZ219" i="11"/>
  <c r="AZ220" i="11"/>
  <c r="AZ221" i="11"/>
  <c r="AZ222" i="11"/>
  <c r="AZ223" i="11"/>
  <c r="AZ224" i="11"/>
  <c r="AZ225" i="11"/>
  <c r="AZ226" i="11"/>
  <c r="AZ227" i="11"/>
  <c r="AZ228" i="11"/>
  <c r="AZ229" i="11"/>
  <c r="AZ230" i="11"/>
  <c r="AZ231" i="11"/>
  <c r="AZ232" i="11"/>
  <c r="AZ233" i="11"/>
  <c r="AZ234" i="11"/>
  <c r="AZ235" i="11"/>
  <c r="AZ236" i="11"/>
  <c r="AZ237" i="11"/>
  <c r="AZ238" i="11"/>
  <c r="AZ239" i="11"/>
  <c r="AZ240" i="11"/>
  <c r="AZ241" i="11"/>
  <c r="AZ242" i="11"/>
  <c r="AZ243" i="11"/>
  <c r="AZ244" i="11"/>
  <c r="AZ245" i="11"/>
  <c r="AZ246" i="11"/>
  <c r="AZ247" i="11"/>
  <c r="AZ248" i="11"/>
  <c r="AZ249" i="11"/>
  <c r="AZ250" i="11"/>
  <c r="AZ251" i="11"/>
  <c r="AZ252" i="11"/>
  <c r="AZ253" i="11"/>
  <c r="AZ254" i="11"/>
  <c r="AZ255" i="11"/>
  <c r="AZ256" i="11"/>
  <c r="AZ257" i="11"/>
  <c r="AZ258" i="11"/>
  <c r="AZ259" i="11"/>
  <c r="AZ260" i="11"/>
  <c r="AZ261" i="11"/>
  <c r="AZ262" i="11"/>
  <c r="AZ263" i="11"/>
  <c r="AZ264" i="11"/>
  <c r="AZ265" i="11"/>
  <c r="AZ266" i="11"/>
  <c r="AZ267" i="11"/>
  <c r="AZ268" i="11"/>
  <c r="AZ269" i="11"/>
  <c r="AZ270" i="11"/>
  <c r="AZ271" i="11"/>
  <c r="AZ272" i="11"/>
  <c r="AZ273" i="11"/>
  <c r="AZ274" i="11"/>
  <c r="AZ275" i="11"/>
  <c r="AZ276" i="11"/>
  <c r="AZ277" i="11"/>
  <c r="AZ278" i="11"/>
  <c r="AZ279" i="11"/>
  <c r="AZ280" i="11"/>
  <c r="AZ281" i="11"/>
  <c r="AZ282" i="11"/>
  <c r="AZ283" i="11"/>
  <c r="AZ284" i="11"/>
  <c r="AZ285" i="11"/>
  <c r="AZ286" i="11"/>
  <c r="AZ287" i="11"/>
  <c r="AZ288" i="11"/>
  <c r="AZ289" i="11"/>
  <c r="AZ290" i="11"/>
  <c r="AZ291" i="11"/>
  <c r="AZ292" i="11"/>
  <c r="AZ293" i="11"/>
  <c r="AZ294" i="11"/>
  <c r="AZ295" i="11"/>
  <c r="AZ296" i="11"/>
  <c r="AZ297" i="11"/>
  <c r="AZ298" i="11"/>
  <c r="AZ299" i="11"/>
  <c r="AZ300" i="11"/>
  <c r="AZ301" i="11"/>
  <c r="AZ302" i="11"/>
  <c r="AZ303" i="11"/>
  <c r="AZ304" i="11"/>
  <c r="AZ305" i="11"/>
  <c r="AZ306" i="11"/>
  <c r="AZ307" i="11"/>
  <c r="AZ308" i="11"/>
  <c r="AZ309" i="11"/>
  <c r="AZ310" i="11"/>
  <c r="AZ311" i="11"/>
  <c r="AZ312" i="11"/>
  <c r="AZ313" i="11"/>
  <c r="AZ314" i="11"/>
  <c r="AZ315" i="11"/>
  <c r="AZ316" i="11"/>
  <c r="AZ317" i="11"/>
  <c r="AZ318" i="11"/>
  <c r="AZ319" i="11"/>
  <c r="AZ320" i="11"/>
  <c r="AZ321" i="11"/>
  <c r="AZ322" i="11"/>
  <c r="AZ323" i="11"/>
  <c r="AZ324" i="11"/>
  <c r="AZ325" i="11"/>
  <c r="AZ326" i="11"/>
  <c r="AZ327" i="11"/>
  <c r="AZ328" i="11"/>
  <c r="AZ329" i="11"/>
  <c r="AZ330" i="11"/>
  <c r="AZ331" i="11"/>
  <c r="AZ332" i="11"/>
  <c r="AZ333" i="11"/>
  <c r="AZ334" i="11"/>
  <c r="AZ335" i="11"/>
  <c r="AZ336" i="11"/>
  <c r="AZ337" i="11"/>
  <c r="AZ338" i="11"/>
  <c r="AZ339" i="11"/>
  <c r="AZ340" i="11"/>
  <c r="AZ341" i="11"/>
  <c r="AZ342" i="11"/>
  <c r="AZ343" i="11"/>
  <c r="AZ344" i="11"/>
  <c r="AZ345" i="11"/>
  <c r="AZ346" i="11"/>
  <c r="AZ347" i="11"/>
  <c r="AZ348" i="11"/>
  <c r="AZ349" i="11"/>
  <c r="AZ350" i="11"/>
  <c r="AZ351" i="11"/>
  <c r="AZ352" i="11"/>
  <c r="AZ353" i="11"/>
  <c r="AZ354" i="11"/>
  <c r="AZ355" i="11"/>
  <c r="AZ356" i="11"/>
  <c r="AZ357" i="11"/>
  <c r="AZ358" i="11"/>
  <c r="AZ359" i="11"/>
  <c r="AZ360" i="11"/>
  <c r="AZ361" i="11"/>
  <c r="AZ362" i="11"/>
  <c r="AZ363" i="11"/>
  <c r="AZ364" i="11"/>
  <c r="AZ365" i="11"/>
  <c r="AZ366" i="11"/>
  <c r="AZ367" i="11"/>
  <c r="AZ368" i="11"/>
  <c r="AZ369" i="11"/>
  <c r="AZ370" i="11"/>
  <c r="AZ371" i="11"/>
  <c r="AZ372" i="11"/>
  <c r="AZ373" i="11"/>
  <c r="AZ374" i="11"/>
  <c r="AZ375" i="11"/>
  <c r="AZ376" i="11"/>
  <c r="AZ377" i="11"/>
  <c r="AZ378" i="11"/>
  <c r="AZ379" i="11"/>
  <c r="AZ380" i="11"/>
  <c r="AZ381" i="11"/>
  <c r="AZ382" i="11"/>
  <c r="AZ383" i="11"/>
  <c r="AZ384" i="11"/>
  <c r="AZ385" i="11"/>
  <c r="AZ386" i="11"/>
  <c r="AZ387" i="11"/>
  <c r="AZ388" i="11"/>
  <c r="AZ389" i="11"/>
  <c r="AZ390" i="11"/>
  <c r="AZ391" i="11"/>
  <c r="AZ392" i="11"/>
  <c r="AZ393" i="11"/>
  <c r="AZ394" i="11"/>
  <c r="AZ395" i="11"/>
  <c r="AZ396" i="11"/>
  <c r="AZ397" i="11"/>
  <c r="AZ398" i="11"/>
  <c r="AZ399" i="11"/>
  <c r="AZ400" i="11"/>
  <c r="AZ401" i="11"/>
  <c r="AZ402" i="11"/>
  <c r="AZ403" i="11"/>
  <c r="AZ404" i="11"/>
  <c r="AZ405" i="11"/>
  <c r="AZ406" i="11"/>
  <c r="AZ407" i="11"/>
  <c r="AZ408" i="11"/>
  <c r="AZ409" i="11"/>
  <c r="AZ410" i="11"/>
  <c r="AZ411" i="11"/>
  <c r="AZ412" i="11"/>
  <c r="AZ413" i="11"/>
  <c r="AZ414" i="11"/>
  <c r="AZ415" i="11"/>
  <c r="AZ416" i="11"/>
  <c r="AZ417" i="11"/>
  <c r="AZ418" i="11"/>
  <c r="AZ419" i="11"/>
  <c r="AZ420" i="11"/>
  <c r="AZ421" i="11"/>
  <c r="AZ422" i="11"/>
  <c r="AZ423" i="11"/>
  <c r="AZ424" i="11"/>
  <c r="AZ425" i="11"/>
  <c r="AZ426" i="11"/>
  <c r="AZ427" i="11"/>
  <c r="AZ428" i="11"/>
  <c r="AZ429" i="11"/>
  <c r="AZ430" i="11"/>
  <c r="AZ431" i="11"/>
  <c r="AZ432" i="11"/>
  <c r="AZ433" i="11"/>
  <c r="AZ434" i="11"/>
  <c r="AZ435" i="11"/>
  <c r="AZ436" i="11"/>
  <c r="AZ437" i="11"/>
  <c r="AZ438" i="11"/>
  <c r="AZ439" i="11"/>
  <c r="AZ440" i="11"/>
  <c r="AZ441" i="11"/>
  <c r="AZ442" i="11"/>
  <c r="AZ443" i="11"/>
  <c r="AZ444" i="11"/>
  <c r="AZ445" i="11"/>
  <c r="AZ446" i="11"/>
  <c r="AZ447" i="11"/>
  <c r="AZ448" i="11"/>
  <c r="AZ449" i="11"/>
  <c r="AZ450" i="11"/>
  <c r="AZ451" i="11"/>
  <c r="AZ452" i="11"/>
  <c r="AZ453" i="11"/>
  <c r="AZ454" i="11"/>
  <c r="AZ455" i="11"/>
  <c r="AZ456" i="11"/>
  <c r="AZ457" i="11"/>
  <c r="AZ458" i="11"/>
  <c r="AZ459" i="11"/>
  <c r="AZ460" i="11"/>
  <c r="AZ461" i="11"/>
  <c r="AZ462" i="11"/>
  <c r="AZ463" i="11"/>
  <c r="AZ464" i="11"/>
  <c r="AZ465" i="11"/>
  <c r="AZ466" i="11"/>
  <c r="AZ467" i="11"/>
  <c r="AZ468" i="11"/>
  <c r="AZ469" i="11"/>
  <c r="AZ470" i="11"/>
  <c r="AZ471" i="11"/>
  <c r="AZ472" i="11"/>
  <c r="AZ473" i="11"/>
  <c r="AZ474" i="11"/>
  <c r="AZ475" i="11"/>
  <c r="AZ476" i="11"/>
  <c r="AZ477" i="11"/>
  <c r="AZ478" i="11"/>
  <c r="AZ479" i="11"/>
  <c r="AZ480" i="11"/>
  <c r="AZ481" i="11"/>
  <c r="AZ482" i="11"/>
  <c r="AZ483" i="11"/>
  <c r="AZ484" i="11"/>
  <c r="AZ485" i="11"/>
  <c r="AZ486" i="11"/>
  <c r="AZ487" i="11"/>
  <c r="AZ488" i="11"/>
  <c r="AZ489" i="11"/>
  <c r="AZ490" i="11"/>
  <c r="AZ491" i="11"/>
  <c r="AZ492" i="11"/>
  <c r="AZ493" i="11"/>
  <c r="AZ494" i="11"/>
  <c r="AZ495" i="11"/>
  <c r="AZ496" i="11"/>
  <c r="AZ497" i="11"/>
  <c r="AZ498" i="11"/>
  <c r="AZ499" i="11"/>
  <c r="AZ500" i="11"/>
  <c r="AZ501" i="11"/>
  <c r="AZ502" i="11"/>
  <c r="AZ503" i="11"/>
  <c r="AZ504" i="11"/>
  <c r="AZ505" i="11"/>
  <c r="AZ506" i="11"/>
  <c r="AZ507" i="11"/>
  <c r="AZ508" i="11"/>
  <c r="AZ509" i="11"/>
  <c r="AZ510" i="11"/>
  <c r="AZ511" i="11"/>
  <c r="AZ512" i="11"/>
  <c r="AZ513" i="11"/>
  <c r="AZ514" i="11"/>
  <c r="AZ515" i="11"/>
  <c r="AZ516" i="11"/>
  <c r="AZ517" i="11"/>
  <c r="AZ518" i="11"/>
  <c r="AZ519" i="11"/>
  <c r="AZ520" i="11"/>
  <c r="AZ521" i="11"/>
  <c r="AZ522" i="11"/>
  <c r="AZ523" i="11"/>
  <c r="AZ524" i="11"/>
  <c r="AZ525" i="11"/>
  <c r="AZ526" i="11"/>
  <c r="AZ527" i="11"/>
  <c r="AZ528" i="11"/>
  <c r="AZ529" i="11"/>
  <c r="AZ530" i="11"/>
  <c r="AZ531" i="11"/>
  <c r="AZ532" i="11"/>
  <c r="AZ533" i="11"/>
  <c r="AZ534" i="11"/>
  <c r="AZ535" i="11"/>
  <c r="AZ536" i="11"/>
  <c r="AZ537" i="11"/>
  <c r="AZ538" i="11"/>
  <c r="AZ539" i="11"/>
  <c r="AZ540" i="11"/>
  <c r="AZ541" i="11"/>
  <c r="AZ542" i="11"/>
  <c r="AZ543" i="11"/>
  <c r="AZ544" i="11"/>
  <c r="AZ545" i="11"/>
  <c r="AZ546" i="11"/>
  <c r="AZ547" i="11"/>
  <c r="AZ548" i="11"/>
  <c r="AZ549" i="11"/>
  <c r="AZ550" i="11"/>
  <c r="AZ551" i="11"/>
  <c r="AZ552" i="11"/>
  <c r="AZ553" i="11"/>
  <c r="AZ554" i="11"/>
  <c r="AZ555" i="11"/>
  <c r="AZ556" i="11"/>
  <c r="AZ557" i="11"/>
  <c r="AZ558" i="11"/>
  <c r="AZ559" i="11"/>
  <c r="AZ560" i="11"/>
  <c r="AZ561" i="11"/>
  <c r="AZ562" i="11"/>
  <c r="AZ563" i="11"/>
  <c r="AZ564" i="11"/>
  <c r="AZ565" i="11"/>
  <c r="AZ566" i="11"/>
  <c r="AZ567" i="11"/>
  <c r="AZ568" i="11"/>
  <c r="AZ569" i="11"/>
  <c r="AZ570" i="11"/>
  <c r="AZ571" i="11"/>
  <c r="AZ572" i="11"/>
  <c r="AZ573" i="11"/>
  <c r="AZ574" i="11"/>
  <c r="AZ575" i="11"/>
  <c r="AZ576" i="11"/>
  <c r="AZ577" i="11"/>
  <c r="AZ578" i="11"/>
  <c r="AZ579" i="11"/>
  <c r="AZ580" i="11"/>
  <c r="AZ581" i="11"/>
  <c r="AZ582" i="11"/>
  <c r="AZ583" i="11"/>
  <c r="AZ584" i="11"/>
  <c r="AZ585" i="11"/>
  <c r="AZ586" i="11"/>
  <c r="AZ587" i="11"/>
  <c r="AZ588" i="11"/>
  <c r="AZ589" i="11"/>
  <c r="AZ590" i="11"/>
  <c r="AZ591" i="11"/>
  <c r="AZ592" i="11"/>
  <c r="AZ593" i="11"/>
  <c r="AZ594" i="11"/>
  <c r="AZ595" i="11"/>
  <c r="AZ596" i="11"/>
  <c r="AZ597" i="11"/>
  <c r="AZ598" i="11"/>
  <c r="AZ599" i="11"/>
  <c r="AZ600" i="11"/>
  <c r="AZ601" i="11"/>
  <c r="AZ602" i="11"/>
  <c r="AZ603" i="11"/>
  <c r="AZ604" i="11"/>
  <c r="AZ605" i="11"/>
  <c r="AZ606" i="11"/>
  <c r="AZ607" i="11"/>
  <c r="AZ608" i="11"/>
  <c r="AZ609" i="11"/>
  <c r="AZ610" i="11"/>
  <c r="AZ611" i="11"/>
  <c r="AZ612" i="11"/>
  <c r="AZ613" i="11"/>
  <c r="AZ614" i="11"/>
  <c r="AZ615" i="11"/>
  <c r="AZ616" i="11"/>
  <c r="AZ617" i="11"/>
  <c r="AZ618" i="11"/>
  <c r="AZ619" i="11"/>
  <c r="AZ620" i="11"/>
  <c r="AZ621" i="11"/>
  <c r="AZ622" i="11"/>
  <c r="AZ623" i="11"/>
  <c r="AZ624" i="11"/>
  <c r="AZ625" i="11"/>
  <c r="AZ626" i="11"/>
  <c r="AZ627" i="11"/>
  <c r="AZ628" i="11"/>
  <c r="AZ629" i="11"/>
  <c r="AZ630" i="11"/>
  <c r="AZ631" i="11"/>
  <c r="AZ632" i="11"/>
  <c r="AZ633" i="11"/>
  <c r="AZ634" i="11"/>
  <c r="AZ635" i="11"/>
  <c r="AZ636" i="11"/>
  <c r="AZ637" i="11"/>
  <c r="AZ638" i="11"/>
  <c r="AZ639" i="11"/>
  <c r="AZ640" i="11"/>
  <c r="AZ641" i="11"/>
  <c r="AZ642" i="11"/>
  <c r="AZ643" i="11"/>
  <c r="AZ644" i="11"/>
  <c r="AZ645" i="11"/>
  <c r="AZ646" i="11"/>
  <c r="AZ647" i="11"/>
  <c r="AZ648" i="11"/>
  <c r="AZ649" i="11"/>
  <c r="AZ650" i="11"/>
  <c r="AZ651" i="11"/>
  <c r="AZ652" i="11"/>
  <c r="AZ653" i="11"/>
  <c r="AZ654" i="11"/>
  <c r="AZ655" i="11"/>
  <c r="AZ656" i="11"/>
  <c r="AZ657" i="11"/>
  <c r="AZ658" i="11"/>
  <c r="AZ659" i="11"/>
  <c r="AZ660" i="11"/>
  <c r="AZ661" i="11"/>
  <c r="AZ662" i="11"/>
  <c r="AZ663" i="11"/>
  <c r="AZ664" i="11"/>
  <c r="AZ665" i="11"/>
  <c r="AZ666" i="11"/>
  <c r="AZ667" i="11"/>
  <c r="AZ668" i="11"/>
  <c r="AZ669" i="11"/>
  <c r="AZ670" i="11"/>
  <c r="AZ671" i="11"/>
  <c r="AZ672" i="11"/>
  <c r="AZ673" i="11"/>
  <c r="AZ674" i="11"/>
  <c r="AZ675" i="11"/>
  <c r="AZ676" i="11"/>
  <c r="AZ677" i="11"/>
  <c r="AZ678" i="11"/>
  <c r="AZ679" i="11"/>
  <c r="AZ680" i="11"/>
  <c r="AZ681" i="11"/>
  <c r="AZ682" i="11"/>
  <c r="AZ683" i="11"/>
  <c r="AZ684" i="11"/>
  <c r="AZ685" i="11"/>
  <c r="AZ686" i="11"/>
  <c r="AZ687" i="11"/>
  <c r="AZ688" i="11"/>
  <c r="AZ689" i="11"/>
  <c r="AZ690" i="11"/>
  <c r="AZ691" i="11"/>
  <c r="AZ692" i="11"/>
  <c r="AZ693" i="11"/>
  <c r="AZ694" i="11"/>
  <c r="AZ695" i="11"/>
  <c r="AZ696" i="11"/>
  <c r="AZ697" i="11"/>
  <c r="AZ698" i="11"/>
  <c r="AZ699" i="11"/>
  <c r="AZ700" i="11"/>
  <c r="AZ701" i="11"/>
  <c r="AZ702" i="11"/>
  <c r="AZ703" i="11"/>
  <c r="AZ704" i="11"/>
  <c r="AZ705" i="11"/>
  <c r="AZ706" i="11"/>
  <c r="AZ707" i="11"/>
  <c r="AZ708" i="11"/>
  <c r="AZ709" i="11"/>
  <c r="AZ710" i="11"/>
  <c r="AZ711" i="11"/>
  <c r="AZ712" i="11"/>
  <c r="AZ713" i="11"/>
  <c r="AZ714" i="11"/>
  <c r="AZ715" i="11"/>
  <c r="AZ716" i="11"/>
  <c r="AZ717" i="11"/>
  <c r="AZ718" i="11"/>
  <c r="AZ719" i="11"/>
  <c r="AZ720" i="11"/>
  <c r="AZ721" i="11"/>
  <c r="AZ722" i="11"/>
  <c r="AZ723" i="11"/>
  <c r="AZ724" i="11"/>
  <c r="AZ725" i="11"/>
  <c r="AZ726" i="11"/>
  <c r="AZ727" i="11"/>
  <c r="AZ728" i="11"/>
  <c r="AZ729" i="11"/>
  <c r="AZ730" i="11"/>
  <c r="AZ731" i="11"/>
  <c r="AZ732" i="11"/>
  <c r="AZ733" i="11"/>
  <c r="AZ734" i="11"/>
  <c r="AZ735" i="11"/>
  <c r="AZ736" i="11"/>
  <c r="AZ737" i="11"/>
  <c r="AZ738" i="11"/>
  <c r="AZ739" i="11"/>
  <c r="AZ740" i="11"/>
  <c r="AZ741" i="11"/>
  <c r="AZ742" i="11"/>
  <c r="AZ743" i="11"/>
  <c r="AZ744" i="11"/>
  <c r="AZ745" i="11"/>
  <c r="AZ746" i="11"/>
  <c r="AZ747" i="11"/>
  <c r="AZ748" i="11"/>
  <c r="AZ749" i="11"/>
  <c r="AZ750" i="11"/>
  <c r="AZ751" i="11"/>
  <c r="AZ752" i="11"/>
  <c r="AZ753" i="11"/>
  <c r="AZ754" i="11"/>
  <c r="AZ755" i="11"/>
  <c r="AZ756" i="11"/>
  <c r="AZ757" i="11"/>
  <c r="AZ758" i="11"/>
  <c r="AZ759" i="11"/>
  <c r="AZ760" i="11"/>
  <c r="AZ761" i="11"/>
  <c r="AZ762" i="11"/>
  <c r="AZ763" i="11"/>
  <c r="AZ764" i="11"/>
  <c r="AZ765" i="11"/>
  <c r="AZ766" i="11"/>
  <c r="AZ767" i="11"/>
  <c r="AZ768" i="11"/>
  <c r="AZ769" i="11"/>
  <c r="AZ770" i="11"/>
  <c r="AZ771" i="11"/>
  <c r="AZ772" i="11"/>
  <c r="AZ773" i="11"/>
  <c r="AZ774" i="11"/>
  <c r="AZ775" i="11"/>
  <c r="AZ776" i="11"/>
  <c r="AZ777" i="11"/>
  <c r="AZ778" i="11"/>
  <c r="AZ779" i="11"/>
  <c r="AZ780" i="11"/>
  <c r="AZ781" i="11"/>
  <c r="AZ782" i="11"/>
  <c r="AZ783" i="11"/>
  <c r="AZ784" i="11"/>
  <c r="AZ785" i="11"/>
  <c r="AZ786" i="11"/>
  <c r="AZ787" i="11"/>
  <c r="AZ788" i="11"/>
  <c r="AZ789" i="11"/>
  <c r="AZ790" i="11"/>
  <c r="AZ791" i="11"/>
  <c r="AZ792" i="11"/>
  <c r="AZ793" i="11"/>
  <c r="AZ794" i="11"/>
  <c r="AZ795" i="11"/>
  <c r="AZ796" i="11"/>
  <c r="AZ797" i="11"/>
  <c r="AZ798" i="11"/>
  <c r="AZ799" i="11"/>
  <c r="AZ800" i="11"/>
  <c r="AZ801" i="11"/>
  <c r="AZ802" i="11"/>
  <c r="AZ803" i="11"/>
  <c r="AZ804" i="11"/>
  <c r="AZ805" i="11"/>
  <c r="AZ806" i="11"/>
  <c r="AZ807" i="11"/>
  <c r="AZ808" i="11"/>
  <c r="AZ809" i="11"/>
  <c r="AZ810" i="11"/>
  <c r="AZ811" i="11"/>
  <c r="AZ812" i="11"/>
  <c r="AZ813" i="11"/>
  <c r="AZ814" i="11"/>
  <c r="AZ815" i="11"/>
  <c r="AZ816" i="11"/>
  <c r="AZ817" i="11"/>
  <c r="AZ818" i="11"/>
  <c r="AZ819" i="11"/>
  <c r="AZ820" i="11"/>
  <c r="AZ821" i="11"/>
  <c r="AZ822" i="11"/>
  <c r="AZ823" i="11"/>
  <c r="AZ824" i="11"/>
  <c r="AZ825" i="11"/>
  <c r="AZ826" i="11"/>
  <c r="AZ827" i="11"/>
  <c r="AZ828" i="11"/>
  <c r="AZ829" i="11"/>
  <c r="AZ830" i="11"/>
  <c r="AZ831" i="11"/>
  <c r="AZ832" i="11"/>
  <c r="AZ833" i="11"/>
  <c r="AZ834" i="11"/>
  <c r="AZ835" i="11"/>
  <c r="AZ836" i="11"/>
  <c r="AZ837" i="11"/>
  <c r="AZ838" i="11"/>
  <c r="AZ839" i="11"/>
  <c r="AZ840" i="11"/>
  <c r="AZ841" i="11"/>
  <c r="AZ842" i="11"/>
  <c r="AZ843" i="11"/>
  <c r="AZ844" i="11"/>
  <c r="AZ845" i="11"/>
  <c r="AZ846" i="11"/>
  <c r="AZ847" i="11"/>
  <c r="AZ848" i="11"/>
  <c r="AZ849" i="11"/>
  <c r="AZ850" i="11"/>
  <c r="AZ851" i="11"/>
  <c r="AZ852" i="11"/>
  <c r="AZ853" i="11"/>
  <c r="AZ854" i="11"/>
  <c r="AZ855" i="11"/>
  <c r="AZ856" i="11"/>
  <c r="AZ857" i="11"/>
  <c r="AZ858" i="11"/>
  <c r="AZ859" i="11"/>
  <c r="AZ860" i="11"/>
  <c r="AZ861" i="11"/>
  <c r="AZ862" i="11"/>
  <c r="AZ863" i="11"/>
  <c r="AZ864" i="11"/>
  <c r="AZ865" i="11"/>
  <c r="AZ866" i="11"/>
  <c r="AZ867" i="11"/>
  <c r="AZ868" i="11"/>
  <c r="AZ869" i="11"/>
  <c r="AZ870" i="11"/>
  <c r="AZ871" i="11"/>
  <c r="AZ872" i="11"/>
  <c r="AZ873" i="11"/>
  <c r="AZ874" i="11"/>
  <c r="AZ875" i="11"/>
  <c r="AZ876" i="11"/>
  <c r="AZ877" i="11"/>
  <c r="AZ878" i="11"/>
  <c r="AZ879" i="11"/>
  <c r="AZ880" i="11"/>
  <c r="AZ881" i="11"/>
  <c r="AZ882" i="11"/>
  <c r="AZ883" i="11"/>
  <c r="AZ884" i="11"/>
  <c r="AZ885" i="11"/>
  <c r="AZ886" i="11"/>
  <c r="AZ887" i="11"/>
  <c r="AZ888" i="11"/>
  <c r="AZ889" i="11"/>
  <c r="AZ890" i="11"/>
  <c r="AZ891" i="11"/>
  <c r="AZ892" i="11"/>
  <c r="AZ893" i="11"/>
  <c r="AZ894" i="11"/>
  <c r="AZ4" i="11"/>
  <c r="AT5" i="11"/>
  <c r="AT6" i="11"/>
  <c r="AT7" i="11"/>
  <c r="AT8" i="11"/>
  <c r="AT9" i="11"/>
  <c r="AT10" i="11"/>
  <c r="AT11" i="11"/>
  <c r="AT12" i="11"/>
  <c r="AT13" i="11"/>
  <c r="AT14" i="11"/>
  <c r="AT15" i="11"/>
  <c r="AT16" i="11"/>
  <c r="AT17" i="11"/>
  <c r="AT18" i="11"/>
  <c r="AT19" i="11"/>
  <c r="AT20" i="11"/>
  <c r="AT21" i="11"/>
  <c r="AT22" i="11"/>
  <c r="AT23" i="11"/>
  <c r="AT24" i="11"/>
  <c r="AT25" i="11"/>
  <c r="AT26" i="11"/>
  <c r="AT27" i="11"/>
  <c r="AT28" i="11"/>
  <c r="AT29" i="11"/>
  <c r="AT30" i="11"/>
  <c r="AT31" i="11"/>
  <c r="AT32" i="11"/>
  <c r="AT33" i="11"/>
  <c r="AT34" i="11"/>
  <c r="AT35" i="11"/>
  <c r="AT36" i="11"/>
  <c r="AT37" i="11"/>
  <c r="AT38" i="11"/>
  <c r="AT39" i="11"/>
  <c r="AT40" i="11"/>
  <c r="AT41" i="11"/>
  <c r="AT42" i="11"/>
  <c r="AT43" i="11"/>
  <c r="AT44" i="11"/>
  <c r="AT45" i="11"/>
  <c r="AT46" i="11"/>
  <c r="AT47" i="11"/>
  <c r="AT48" i="11"/>
  <c r="AT49" i="11"/>
  <c r="AT50" i="11"/>
  <c r="AT51" i="11"/>
  <c r="AT52" i="11"/>
  <c r="AT53" i="11"/>
  <c r="AT54" i="11"/>
  <c r="AT55" i="11"/>
  <c r="AT56" i="11"/>
  <c r="AT57" i="11"/>
  <c r="AT58" i="11"/>
  <c r="AT59" i="11"/>
  <c r="AT60" i="11"/>
  <c r="AT61" i="11"/>
  <c r="AT62" i="11"/>
  <c r="AT63" i="11"/>
  <c r="AT64" i="11"/>
  <c r="AT65" i="11"/>
  <c r="AT66" i="11"/>
  <c r="AT67" i="11"/>
  <c r="AT68" i="11"/>
  <c r="AT69" i="11"/>
  <c r="AT70" i="11"/>
  <c r="AT71" i="11"/>
  <c r="AT72" i="11"/>
  <c r="AT73" i="11"/>
  <c r="AT74" i="11"/>
  <c r="AT75" i="11"/>
  <c r="AT76" i="11"/>
  <c r="AT77" i="11"/>
  <c r="AT78" i="11"/>
  <c r="AT79" i="11"/>
  <c r="AT80" i="11"/>
  <c r="AT81" i="11"/>
  <c r="AT82" i="11"/>
  <c r="AT83" i="11"/>
  <c r="AT84" i="11"/>
  <c r="AT85" i="11"/>
  <c r="AT86" i="11"/>
  <c r="AT87" i="11"/>
  <c r="AT88" i="11"/>
  <c r="AT89" i="11"/>
  <c r="AT90" i="11"/>
  <c r="AT91" i="11"/>
  <c r="AT92" i="11"/>
  <c r="AT93" i="11"/>
  <c r="AT94" i="11"/>
  <c r="AT95" i="11"/>
  <c r="AT96" i="11"/>
  <c r="AT97" i="11"/>
  <c r="AT98" i="11"/>
  <c r="AT99" i="11"/>
  <c r="AT100" i="11"/>
  <c r="AT101" i="11"/>
  <c r="AT102" i="11"/>
  <c r="AT103" i="11"/>
  <c r="AT104" i="11"/>
  <c r="AT105" i="11"/>
  <c r="AT106" i="11"/>
  <c r="AT107" i="11"/>
  <c r="AT108" i="11"/>
  <c r="AT109" i="11"/>
  <c r="AT110" i="11"/>
  <c r="AT111" i="11"/>
  <c r="AT112" i="11"/>
  <c r="AT113" i="11"/>
  <c r="AT114" i="11"/>
  <c r="AT115" i="11"/>
  <c r="AT116" i="11"/>
  <c r="AT117" i="11"/>
  <c r="AT118" i="11"/>
  <c r="AT119" i="11"/>
  <c r="AT120" i="11"/>
  <c r="AT121" i="11"/>
  <c r="AT122" i="11"/>
  <c r="AT123" i="11"/>
  <c r="AT124" i="11"/>
  <c r="AT125" i="11"/>
  <c r="AT126" i="11"/>
  <c r="AT127" i="11"/>
  <c r="AT128" i="11"/>
  <c r="AT129" i="11"/>
  <c r="AT130" i="11"/>
  <c r="AT131" i="11"/>
  <c r="AT132" i="11"/>
  <c r="AT133" i="11"/>
  <c r="AT134" i="11"/>
  <c r="AT135" i="11"/>
  <c r="AT136" i="11"/>
  <c r="AT137" i="11"/>
  <c r="AT138" i="11"/>
  <c r="AT139" i="11"/>
  <c r="AT140" i="11"/>
  <c r="AT141" i="11"/>
  <c r="AT142" i="11"/>
  <c r="AT143" i="11"/>
  <c r="AT144" i="11"/>
  <c r="AT145" i="11"/>
  <c r="AT146" i="11"/>
  <c r="AT147" i="11"/>
  <c r="AT148" i="11"/>
  <c r="AT149" i="11"/>
  <c r="AT150" i="11"/>
  <c r="AT151" i="11"/>
  <c r="AT152" i="11"/>
  <c r="AT153" i="11"/>
  <c r="AT154" i="11"/>
  <c r="AT155" i="11"/>
  <c r="AT156" i="11"/>
  <c r="AT157" i="11"/>
  <c r="AT158" i="11"/>
  <c r="AT159" i="11"/>
  <c r="AT160" i="11"/>
  <c r="AT161" i="11"/>
  <c r="AT162" i="11"/>
  <c r="AT163" i="11"/>
  <c r="AT164" i="11"/>
  <c r="AT165" i="11"/>
  <c r="AT166" i="11"/>
  <c r="AT167" i="11"/>
  <c r="AT168" i="11"/>
  <c r="AT169" i="11"/>
  <c r="AT170" i="11"/>
  <c r="AT171" i="11"/>
  <c r="AT172" i="11"/>
  <c r="AT173" i="11"/>
  <c r="AT174" i="11"/>
  <c r="AT175" i="11"/>
  <c r="AT176" i="11"/>
  <c r="AT177" i="11"/>
  <c r="AT178" i="11"/>
  <c r="AT179" i="11"/>
  <c r="AT180" i="11"/>
  <c r="AT181" i="11"/>
  <c r="AT182" i="11"/>
  <c r="AT183" i="11"/>
  <c r="AT184" i="11"/>
  <c r="AT185" i="11"/>
  <c r="AT186" i="11"/>
  <c r="AT187" i="11"/>
  <c r="AT188" i="11"/>
  <c r="AT189" i="11"/>
  <c r="AT190" i="11"/>
  <c r="AT191" i="11"/>
  <c r="AT192" i="11"/>
  <c r="AT193" i="11"/>
  <c r="AT194" i="11"/>
  <c r="AT195" i="11"/>
  <c r="AT196" i="11"/>
  <c r="AT197" i="11"/>
  <c r="AT198" i="11"/>
  <c r="AT199" i="11"/>
  <c r="AT200" i="11"/>
  <c r="AT201" i="11"/>
  <c r="AT202" i="11"/>
  <c r="AT203" i="11"/>
  <c r="AT204" i="11"/>
  <c r="AT205" i="11"/>
  <c r="AT206" i="11"/>
  <c r="AT207" i="11"/>
  <c r="AT208" i="11"/>
  <c r="AT209" i="11"/>
  <c r="AT210" i="11"/>
  <c r="AT211" i="11"/>
  <c r="AT212" i="11"/>
  <c r="AT213" i="11"/>
  <c r="AT214" i="11"/>
  <c r="AT215" i="11"/>
  <c r="AT216" i="11"/>
  <c r="AT217" i="11"/>
  <c r="AT218" i="11"/>
  <c r="AT219" i="11"/>
  <c r="AT220" i="11"/>
  <c r="AT221" i="11"/>
  <c r="AT222" i="11"/>
  <c r="AT223" i="11"/>
  <c r="AT224" i="11"/>
  <c r="AT225" i="11"/>
  <c r="AT226" i="11"/>
  <c r="AT227" i="11"/>
  <c r="AT228" i="11"/>
  <c r="AT229" i="11"/>
  <c r="AT230" i="11"/>
  <c r="AT231" i="11"/>
  <c r="AT232" i="11"/>
  <c r="AT233" i="11"/>
  <c r="AT234" i="11"/>
  <c r="AT235" i="11"/>
  <c r="AT236" i="11"/>
  <c r="AT237" i="11"/>
  <c r="AT238" i="11"/>
  <c r="AT239" i="11"/>
  <c r="AT240" i="11"/>
  <c r="AT241" i="11"/>
  <c r="AT242" i="11"/>
  <c r="AT243" i="11"/>
  <c r="AT244" i="11"/>
  <c r="AT245" i="11"/>
  <c r="AT246" i="11"/>
  <c r="AT247" i="11"/>
  <c r="AT248" i="11"/>
  <c r="AT249" i="11"/>
  <c r="AT250" i="11"/>
  <c r="AT251" i="11"/>
  <c r="AT252" i="11"/>
  <c r="AT253" i="11"/>
  <c r="AT254" i="11"/>
  <c r="AT255" i="11"/>
  <c r="AT256" i="11"/>
  <c r="AT257" i="11"/>
  <c r="AT258" i="11"/>
  <c r="AT259" i="11"/>
  <c r="AT260" i="11"/>
  <c r="AT261" i="11"/>
  <c r="AT262" i="11"/>
  <c r="AT263" i="11"/>
  <c r="AT264" i="11"/>
  <c r="AT265" i="11"/>
  <c r="AT266" i="11"/>
  <c r="AT267" i="11"/>
  <c r="AT268" i="11"/>
  <c r="AT269" i="11"/>
  <c r="AT270" i="11"/>
  <c r="AT271" i="11"/>
  <c r="AT272" i="11"/>
  <c r="AT273" i="11"/>
  <c r="AT274" i="11"/>
  <c r="AT275" i="11"/>
  <c r="AT276" i="11"/>
  <c r="AT277" i="11"/>
  <c r="AT278" i="11"/>
  <c r="AT279" i="11"/>
  <c r="AT280" i="11"/>
  <c r="AT281" i="11"/>
  <c r="AT282" i="11"/>
  <c r="AT283" i="11"/>
  <c r="AT284" i="11"/>
  <c r="AT285" i="11"/>
  <c r="AT286" i="11"/>
  <c r="AT287" i="11"/>
  <c r="AT288" i="11"/>
  <c r="AT289" i="11"/>
  <c r="AT290" i="11"/>
  <c r="AT291" i="11"/>
  <c r="AT292" i="11"/>
  <c r="AT293" i="11"/>
  <c r="AT294" i="11"/>
  <c r="AT295" i="11"/>
  <c r="AT296" i="11"/>
  <c r="AT297" i="11"/>
  <c r="AT298" i="11"/>
  <c r="AT299" i="11"/>
  <c r="AT300" i="11"/>
  <c r="AT301" i="11"/>
  <c r="AT302" i="11"/>
  <c r="AT303" i="11"/>
  <c r="AT304" i="11"/>
  <c r="AT305" i="11"/>
  <c r="AT306" i="11"/>
  <c r="AT307" i="11"/>
  <c r="AT308" i="11"/>
  <c r="AT309" i="11"/>
  <c r="AT310" i="11"/>
  <c r="AT311" i="11"/>
  <c r="AT312" i="11"/>
  <c r="AT313" i="11"/>
  <c r="AT314" i="11"/>
  <c r="AT315" i="11"/>
  <c r="AT316" i="11"/>
  <c r="AT317" i="11"/>
  <c r="AT318" i="11"/>
  <c r="AT319" i="11"/>
  <c r="AT320" i="11"/>
  <c r="AT321" i="11"/>
  <c r="AT322" i="11"/>
  <c r="AT323" i="11"/>
  <c r="AT324" i="11"/>
  <c r="AT325" i="11"/>
  <c r="AT326" i="11"/>
  <c r="AT327" i="11"/>
  <c r="AT328" i="11"/>
  <c r="AT329" i="11"/>
  <c r="AT330" i="11"/>
  <c r="AT331" i="11"/>
  <c r="AT332" i="11"/>
  <c r="AT333" i="11"/>
  <c r="AT334" i="11"/>
  <c r="AT335" i="11"/>
  <c r="AT336" i="11"/>
  <c r="AT337" i="11"/>
  <c r="AT338" i="11"/>
  <c r="AT339" i="11"/>
  <c r="AT340" i="11"/>
  <c r="AT341" i="11"/>
  <c r="AT342" i="11"/>
  <c r="AT343" i="11"/>
  <c r="AT344" i="11"/>
  <c r="AT345" i="11"/>
  <c r="AT346" i="11"/>
  <c r="AT347" i="11"/>
  <c r="AT348" i="11"/>
  <c r="AT349" i="11"/>
  <c r="AT350" i="11"/>
  <c r="AT351" i="11"/>
  <c r="AT352" i="11"/>
  <c r="AT353" i="11"/>
  <c r="AT354" i="11"/>
  <c r="AT355" i="11"/>
  <c r="AT356" i="11"/>
  <c r="AT357" i="11"/>
  <c r="AT358" i="11"/>
  <c r="AT359" i="11"/>
  <c r="AT360" i="11"/>
  <c r="AT361" i="11"/>
  <c r="AT362" i="11"/>
  <c r="AT363" i="11"/>
  <c r="AT364" i="11"/>
  <c r="AT365" i="11"/>
  <c r="AT366" i="11"/>
  <c r="AT367" i="11"/>
  <c r="AT368" i="11"/>
  <c r="AT369" i="11"/>
  <c r="AT370" i="11"/>
  <c r="AT371" i="11"/>
  <c r="AT372" i="11"/>
  <c r="AT373" i="11"/>
  <c r="AT374" i="11"/>
  <c r="AT375" i="11"/>
  <c r="AT376" i="11"/>
  <c r="AT377" i="11"/>
  <c r="AT378" i="11"/>
  <c r="AT379" i="11"/>
  <c r="AT380" i="11"/>
  <c r="AT381" i="11"/>
  <c r="AT382" i="11"/>
  <c r="AT383" i="11"/>
  <c r="AT384" i="11"/>
  <c r="AT385" i="11"/>
  <c r="AT386" i="11"/>
  <c r="AT387" i="11"/>
  <c r="AT388" i="11"/>
  <c r="AT389" i="11"/>
  <c r="AT390" i="11"/>
  <c r="AT391" i="11"/>
  <c r="AT392" i="11"/>
  <c r="AT393" i="11"/>
  <c r="AT394" i="11"/>
  <c r="AT395" i="11"/>
  <c r="AT396" i="11"/>
  <c r="AT397" i="11"/>
  <c r="AT398" i="11"/>
  <c r="AT399" i="11"/>
  <c r="AT400" i="11"/>
  <c r="AT401" i="11"/>
  <c r="AT402" i="11"/>
  <c r="AT403" i="11"/>
  <c r="AT404" i="11"/>
  <c r="AT405" i="11"/>
  <c r="AT406" i="11"/>
  <c r="AT407" i="11"/>
  <c r="AT408" i="11"/>
  <c r="AT409" i="11"/>
  <c r="AT410" i="11"/>
  <c r="AT411" i="11"/>
  <c r="AT412" i="11"/>
  <c r="AT413" i="11"/>
  <c r="AT414" i="11"/>
  <c r="AT415" i="11"/>
  <c r="AT416" i="11"/>
  <c r="AT417" i="11"/>
  <c r="AT418" i="11"/>
  <c r="AT419" i="11"/>
  <c r="AT420" i="11"/>
  <c r="AT421" i="11"/>
  <c r="AT422" i="11"/>
  <c r="AT423" i="11"/>
  <c r="AT424" i="11"/>
  <c r="AT425" i="11"/>
  <c r="AT426" i="11"/>
  <c r="AT427" i="11"/>
  <c r="AT428" i="11"/>
  <c r="AT429" i="11"/>
  <c r="AT430" i="11"/>
  <c r="AT431" i="11"/>
  <c r="AT432" i="11"/>
  <c r="AT433" i="11"/>
  <c r="AT434" i="11"/>
  <c r="AT435" i="11"/>
  <c r="AT436" i="11"/>
  <c r="AT437" i="11"/>
  <c r="AT438" i="11"/>
  <c r="AT439" i="11"/>
  <c r="AT440" i="11"/>
  <c r="AT441" i="11"/>
  <c r="AT442" i="11"/>
  <c r="AT443" i="11"/>
  <c r="AT444" i="11"/>
  <c r="AT445" i="11"/>
  <c r="AT446" i="11"/>
  <c r="AT447" i="11"/>
  <c r="AT448" i="11"/>
  <c r="AT449" i="11"/>
  <c r="AT450" i="11"/>
  <c r="AT451" i="11"/>
  <c r="AT452" i="11"/>
  <c r="AT453" i="11"/>
  <c r="AT454" i="11"/>
  <c r="AT455" i="11"/>
  <c r="AT456" i="11"/>
  <c r="AT457" i="11"/>
  <c r="AT458" i="11"/>
  <c r="AT459" i="11"/>
  <c r="AT460" i="11"/>
  <c r="AT461" i="11"/>
  <c r="AT462" i="11"/>
  <c r="AT463" i="11"/>
  <c r="AT464" i="11"/>
  <c r="AT465" i="11"/>
  <c r="AT466" i="11"/>
  <c r="AT467" i="11"/>
  <c r="AT468" i="11"/>
  <c r="AT469" i="11"/>
  <c r="AT470" i="11"/>
  <c r="AT471" i="11"/>
  <c r="AT472" i="11"/>
  <c r="AT473" i="11"/>
  <c r="AT474" i="11"/>
  <c r="AT475" i="11"/>
  <c r="AT476" i="11"/>
  <c r="AT477" i="11"/>
  <c r="AT478" i="11"/>
  <c r="AT479" i="11"/>
  <c r="AT480" i="11"/>
  <c r="AT481" i="11"/>
  <c r="AT482" i="11"/>
  <c r="AT483" i="11"/>
  <c r="AT484" i="11"/>
  <c r="AT485" i="11"/>
  <c r="AT486" i="11"/>
  <c r="AT487" i="11"/>
  <c r="AT488" i="11"/>
  <c r="AT489" i="11"/>
  <c r="AT490" i="11"/>
  <c r="AT491" i="11"/>
  <c r="AT492" i="11"/>
  <c r="AT493" i="11"/>
  <c r="AT494" i="11"/>
  <c r="AT495" i="11"/>
  <c r="AT496" i="11"/>
  <c r="AT497" i="11"/>
  <c r="AT498" i="11"/>
  <c r="AT499" i="11"/>
  <c r="AT500" i="11"/>
  <c r="AT501" i="11"/>
  <c r="AT502" i="11"/>
  <c r="AT503" i="11"/>
  <c r="AT504" i="11"/>
  <c r="AT505" i="11"/>
  <c r="AT506" i="11"/>
  <c r="AT507" i="11"/>
  <c r="AT508" i="11"/>
  <c r="AT509" i="11"/>
  <c r="AT510" i="11"/>
  <c r="AT511" i="11"/>
  <c r="AT512" i="11"/>
  <c r="AT513" i="11"/>
  <c r="AT514" i="11"/>
  <c r="AT515" i="11"/>
  <c r="AT516" i="11"/>
  <c r="AT517" i="11"/>
  <c r="AT518" i="11"/>
  <c r="AT519" i="11"/>
  <c r="AT520" i="11"/>
  <c r="AT521" i="11"/>
  <c r="AT522" i="11"/>
  <c r="AT523" i="11"/>
  <c r="AT524" i="11"/>
  <c r="AT525" i="11"/>
  <c r="AT526" i="11"/>
  <c r="AT527" i="11"/>
  <c r="AT528" i="11"/>
  <c r="AT529" i="11"/>
  <c r="AT530" i="11"/>
  <c r="AT531" i="11"/>
  <c r="AT532" i="11"/>
  <c r="AT533" i="11"/>
  <c r="AT534" i="11"/>
  <c r="AT535" i="11"/>
  <c r="AT536" i="11"/>
  <c r="AT537" i="11"/>
  <c r="AT538" i="11"/>
  <c r="AT539" i="11"/>
  <c r="AT540" i="11"/>
  <c r="AT541" i="11"/>
  <c r="AT542" i="11"/>
  <c r="AT543" i="11"/>
  <c r="AT544" i="11"/>
  <c r="AT545" i="11"/>
  <c r="AT546" i="11"/>
  <c r="AT547" i="11"/>
  <c r="AT548" i="11"/>
  <c r="AT549" i="11"/>
  <c r="AT550" i="11"/>
  <c r="AT551" i="11"/>
  <c r="AT552" i="11"/>
  <c r="AT553" i="11"/>
  <c r="AT554" i="11"/>
  <c r="AT555" i="11"/>
  <c r="AT556" i="11"/>
  <c r="AT557" i="11"/>
  <c r="AT558" i="11"/>
  <c r="AT559" i="11"/>
  <c r="AT560" i="11"/>
  <c r="AT561" i="11"/>
  <c r="AT562" i="11"/>
  <c r="AT563" i="11"/>
  <c r="AT564" i="11"/>
  <c r="AT565" i="11"/>
  <c r="AT566" i="11"/>
  <c r="AT567" i="11"/>
  <c r="AT568" i="11"/>
  <c r="AT569" i="11"/>
  <c r="AT570" i="11"/>
  <c r="AT571" i="11"/>
  <c r="AT572" i="11"/>
  <c r="AT573" i="11"/>
  <c r="AT574" i="11"/>
  <c r="AT575" i="11"/>
  <c r="AT576" i="11"/>
  <c r="AT577" i="11"/>
  <c r="AT578" i="11"/>
  <c r="AT579" i="11"/>
  <c r="AT580" i="11"/>
  <c r="AT581" i="11"/>
  <c r="AT582" i="11"/>
  <c r="AT583" i="11"/>
  <c r="AT584" i="11"/>
  <c r="AT585" i="11"/>
  <c r="AT586" i="11"/>
  <c r="AT587" i="11"/>
  <c r="AT588" i="11"/>
  <c r="AT589" i="11"/>
  <c r="AT590" i="11"/>
  <c r="AT591" i="11"/>
  <c r="AT592" i="11"/>
  <c r="AT593" i="11"/>
  <c r="AT594" i="11"/>
  <c r="AT595" i="11"/>
  <c r="AT596" i="11"/>
  <c r="AT597" i="11"/>
  <c r="AT598" i="11"/>
  <c r="AT599" i="11"/>
  <c r="AT600" i="11"/>
  <c r="AT601" i="11"/>
  <c r="AT602" i="11"/>
  <c r="AT603" i="11"/>
  <c r="AT604" i="11"/>
  <c r="AT605" i="11"/>
  <c r="AT606" i="11"/>
  <c r="AT607" i="11"/>
  <c r="AT608" i="11"/>
  <c r="AT609" i="11"/>
  <c r="AT610" i="11"/>
  <c r="AT611" i="11"/>
  <c r="AT612" i="11"/>
  <c r="AT613" i="11"/>
  <c r="AT614" i="11"/>
  <c r="AT615" i="11"/>
  <c r="AT616" i="11"/>
  <c r="AT617" i="11"/>
  <c r="AT618" i="11"/>
  <c r="AT619" i="11"/>
  <c r="AT620" i="11"/>
  <c r="AT621" i="11"/>
  <c r="AT622" i="11"/>
  <c r="AT623" i="11"/>
  <c r="AT624" i="11"/>
  <c r="AT625" i="11"/>
  <c r="AT626" i="11"/>
  <c r="AT627" i="11"/>
  <c r="AT628" i="11"/>
  <c r="AT629" i="11"/>
  <c r="AT630" i="11"/>
  <c r="AT631" i="11"/>
  <c r="AT632" i="11"/>
  <c r="AT633" i="11"/>
  <c r="AT634" i="11"/>
  <c r="AT635" i="11"/>
  <c r="AT636" i="11"/>
  <c r="AT637" i="11"/>
  <c r="AT638" i="11"/>
  <c r="AT639" i="11"/>
  <c r="AT640" i="11"/>
  <c r="AT641" i="11"/>
  <c r="AT642" i="11"/>
  <c r="AT643" i="11"/>
  <c r="AT644" i="11"/>
  <c r="AT645" i="11"/>
  <c r="AT646" i="11"/>
  <c r="AT647" i="11"/>
  <c r="AT648" i="11"/>
  <c r="AT649" i="11"/>
  <c r="AT650" i="11"/>
  <c r="AT651" i="11"/>
  <c r="AT652" i="11"/>
  <c r="AT653" i="11"/>
  <c r="AT654" i="11"/>
  <c r="AT655" i="11"/>
  <c r="AT656" i="11"/>
  <c r="AT657" i="11"/>
  <c r="AT658" i="11"/>
  <c r="AT659" i="11"/>
  <c r="AT660" i="11"/>
  <c r="AT661" i="11"/>
  <c r="AT662" i="11"/>
  <c r="AT663" i="11"/>
  <c r="AT664" i="11"/>
  <c r="AT665" i="11"/>
  <c r="AT666" i="11"/>
  <c r="AT667" i="11"/>
  <c r="AT668" i="11"/>
  <c r="AT669" i="11"/>
  <c r="AT670" i="11"/>
  <c r="AT671" i="11"/>
  <c r="AT672" i="11"/>
  <c r="AT673" i="11"/>
  <c r="AT674" i="11"/>
  <c r="AT675" i="11"/>
  <c r="AT676" i="11"/>
  <c r="AT677" i="11"/>
  <c r="AT678" i="11"/>
  <c r="AT679" i="11"/>
  <c r="AT680" i="11"/>
  <c r="AT681" i="11"/>
  <c r="AT682" i="11"/>
  <c r="AT683" i="11"/>
  <c r="AT684" i="11"/>
  <c r="AT685" i="11"/>
  <c r="AT686" i="11"/>
  <c r="AT687" i="11"/>
  <c r="AT688" i="11"/>
  <c r="AT689" i="11"/>
  <c r="AT690" i="11"/>
  <c r="AT691" i="11"/>
  <c r="AT692" i="11"/>
  <c r="AT693" i="11"/>
  <c r="AT694" i="11"/>
  <c r="AT695" i="11"/>
  <c r="AT696" i="11"/>
  <c r="AT697" i="11"/>
  <c r="AT698" i="11"/>
  <c r="AT699" i="11"/>
  <c r="AT700" i="11"/>
  <c r="AT701" i="11"/>
  <c r="AT702" i="11"/>
  <c r="AT703" i="11"/>
  <c r="AT704" i="11"/>
  <c r="AT705" i="11"/>
  <c r="AT706" i="11"/>
  <c r="AT707" i="11"/>
  <c r="AT708" i="11"/>
  <c r="AT709" i="11"/>
  <c r="AT710" i="11"/>
  <c r="AT711" i="11"/>
  <c r="AT712" i="11"/>
  <c r="AT713" i="11"/>
  <c r="AT714" i="11"/>
  <c r="AT715" i="11"/>
  <c r="AT716" i="11"/>
  <c r="AT717" i="11"/>
  <c r="AT718" i="11"/>
  <c r="AT719" i="11"/>
  <c r="AT720" i="11"/>
  <c r="AT721" i="11"/>
  <c r="AT722" i="11"/>
  <c r="AT723" i="11"/>
  <c r="AT724" i="11"/>
  <c r="AT725" i="11"/>
  <c r="AT726" i="11"/>
  <c r="AT727" i="11"/>
  <c r="AT728" i="11"/>
  <c r="AT729" i="11"/>
  <c r="AT730" i="11"/>
  <c r="AT731" i="11"/>
  <c r="AT732" i="11"/>
  <c r="AT733" i="11"/>
  <c r="AT734" i="11"/>
  <c r="AT735" i="11"/>
  <c r="AT736" i="11"/>
  <c r="AT737" i="11"/>
  <c r="AT738" i="11"/>
  <c r="AT739" i="11"/>
  <c r="AT740" i="11"/>
  <c r="AT741" i="11"/>
  <c r="AT742" i="11"/>
  <c r="AT743" i="11"/>
  <c r="AT744" i="11"/>
  <c r="AT745" i="11"/>
  <c r="AT746" i="11"/>
  <c r="AT747" i="11"/>
  <c r="AT748" i="11"/>
  <c r="AT749" i="11"/>
  <c r="AT750" i="11"/>
  <c r="AT751" i="11"/>
  <c r="AT752" i="11"/>
  <c r="AT753" i="11"/>
  <c r="AT754" i="11"/>
  <c r="AT755" i="11"/>
  <c r="AT756" i="11"/>
  <c r="AT757" i="11"/>
  <c r="AT758" i="11"/>
  <c r="AT759" i="11"/>
  <c r="AT760" i="11"/>
  <c r="AT761" i="11"/>
  <c r="AT762" i="11"/>
  <c r="AT763" i="11"/>
  <c r="AT764" i="11"/>
  <c r="AT765" i="11"/>
  <c r="AT766" i="11"/>
  <c r="AT767" i="11"/>
  <c r="AT768" i="11"/>
  <c r="AT769" i="11"/>
  <c r="AT770" i="11"/>
  <c r="AT771" i="11"/>
  <c r="AT772" i="11"/>
  <c r="AT773" i="11"/>
  <c r="AT774" i="11"/>
  <c r="AT775" i="11"/>
  <c r="AT776" i="11"/>
  <c r="AT777" i="11"/>
  <c r="AT778" i="11"/>
  <c r="AT779" i="11"/>
  <c r="AT780" i="11"/>
  <c r="AT781" i="11"/>
  <c r="AT782" i="11"/>
  <c r="AT783" i="11"/>
  <c r="AT784" i="11"/>
  <c r="AT785" i="11"/>
  <c r="AT786" i="11"/>
  <c r="AT787" i="11"/>
  <c r="AT788" i="11"/>
  <c r="AT789" i="11"/>
  <c r="AT790" i="11"/>
  <c r="AT791" i="11"/>
  <c r="AT792" i="11"/>
  <c r="AT793" i="11"/>
  <c r="AT794" i="11"/>
  <c r="AT795" i="11"/>
  <c r="AT796" i="11"/>
  <c r="AT797" i="11"/>
  <c r="AT798" i="11"/>
  <c r="AT799" i="11"/>
  <c r="AT800" i="11"/>
  <c r="AT801" i="11"/>
  <c r="AT802" i="11"/>
  <c r="AT803" i="11"/>
  <c r="AT804" i="11"/>
  <c r="AT805" i="11"/>
  <c r="AT806" i="11"/>
  <c r="AT807" i="11"/>
  <c r="AT808" i="11"/>
  <c r="AT809" i="11"/>
  <c r="AT810" i="11"/>
  <c r="AT811" i="11"/>
  <c r="AT812" i="11"/>
  <c r="AT813" i="11"/>
  <c r="AT814" i="11"/>
  <c r="AT815" i="11"/>
  <c r="AT816" i="11"/>
  <c r="AT817" i="11"/>
  <c r="AT818" i="11"/>
  <c r="AT819" i="11"/>
  <c r="AT820" i="11"/>
  <c r="AT821" i="11"/>
  <c r="AT822" i="11"/>
  <c r="AT823" i="11"/>
  <c r="AT824" i="11"/>
  <c r="AT825" i="11"/>
  <c r="AT826" i="11"/>
  <c r="AT827" i="11"/>
  <c r="AT828" i="11"/>
  <c r="AT829" i="11"/>
  <c r="AT830" i="11"/>
  <c r="AT831" i="11"/>
  <c r="AT832" i="11"/>
  <c r="AT833" i="11"/>
  <c r="AT834" i="11"/>
  <c r="AT835" i="11"/>
  <c r="AT836" i="11"/>
  <c r="AT837" i="11"/>
  <c r="AT838" i="11"/>
  <c r="AT839" i="11"/>
  <c r="AT840" i="11"/>
  <c r="AT841" i="11"/>
  <c r="AT842" i="11"/>
  <c r="AT843" i="11"/>
  <c r="AT844" i="11"/>
  <c r="AT845" i="11"/>
  <c r="AT846" i="11"/>
  <c r="AT847" i="11"/>
  <c r="AT848" i="11"/>
  <c r="AT849" i="11"/>
  <c r="AT850" i="11"/>
  <c r="AT851" i="11"/>
  <c r="AT852" i="11"/>
  <c r="AT853" i="11"/>
  <c r="AT854" i="11"/>
  <c r="AT855" i="11"/>
  <c r="AT856" i="11"/>
  <c r="AT857" i="11"/>
  <c r="AT858" i="11"/>
  <c r="AT859" i="11"/>
  <c r="AT860" i="11"/>
  <c r="AT861" i="11"/>
  <c r="AT862" i="11"/>
  <c r="AT863" i="11"/>
  <c r="AT864" i="11"/>
  <c r="AT865" i="11"/>
  <c r="AT866" i="11"/>
  <c r="AT867" i="11"/>
  <c r="AT868" i="11"/>
  <c r="AT869" i="11"/>
  <c r="AT870" i="11"/>
  <c r="AT871" i="11"/>
  <c r="AT872" i="11"/>
  <c r="AT873" i="11"/>
  <c r="AT874" i="11"/>
  <c r="AT875" i="11"/>
  <c r="AT876" i="11"/>
  <c r="AT877" i="11"/>
  <c r="AT878" i="11"/>
  <c r="AT879" i="11"/>
  <c r="AT880" i="11"/>
  <c r="AT881" i="11"/>
  <c r="AT882" i="11"/>
  <c r="AT883" i="11"/>
  <c r="AT884" i="11"/>
  <c r="AT885" i="11"/>
  <c r="AT886" i="11"/>
  <c r="AT887" i="11"/>
  <c r="AT888" i="11"/>
  <c r="AT889" i="11"/>
  <c r="AT890" i="11"/>
  <c r="AT891" i="11"/>
  <c r="AT892" i="11"/>
  <c r="AT893" i="11"/>
  <c r="AT894" i="11"/>
  <c r="AT895" i="11"/>
  <c r="AT896" i="11"/>
  <c r="AT897" i="11"/>
  <c r="AT898" i="11"/>
  <c r="AT899" i="11"/>
  <c r="AT900" i="11"/>
  <c r="AT901" i="11"/>
  <c r="AT902" i="11"/>
  <c r="AT903" i="11"/>
  <c r="AT904" i="11"/>
  <c r="AT905" i="11"/>
  <c r="AT906" i="11"/>
  <c r="AT907" i="11"/>
  <c r="AT908" i="11"/>
  <c r="AT909" i="11"/>
  <c r="AT910" i="11"/>
  <c r="AT911" i="11"/>
  <c r="AT912" i="11"/>
  <c r="AT913" i="11"/>
  <c r="AT914" i="11"/>
  <c r="AT915" i="11"/>
  <c r="AT916" i="11"/>
  <c r="AT917" i="11"/>
  <c r="AT918" i="11"/>
  <c r="AT919" i="11"/>
  <c r="AT920" i="11"/>
  <c r="AT921" i="11"/>
  <c r="AT922" i="11"/>
  <c r="AT923" i="11"/>
  <c r="AT924" i="11"/>
  <c r="AT925" i="11"/>
  <c r="AT926" i="11"/>
  <c r="AT927" i="11"/>
  <c r="AT928" i="11"/>
  <c r="AT929" i="11"/>
  <c r="AT930" i="11"/>
  <c r="AT931" i="11"/>
  <c r="AT932" i="11"/>
  <c r="AT933" i="11"/>
  <c r="AT934" i="11"/>
  <c r="AT935" i="11"/>
  <c r="AT936" i="11"/>
  <c r="AT937" i="11"/>
  <c r="AT938" i="11"/>
  <c r="AT939" i="11"/>
  <c r="AT940" i="11"/>
  <c r="AT941" i="11"/>
  <c r="AT942" i="11"/>
  <c r="AT943" i="11"/>
  <c r="AT944" i="11"/>
  <c r="AT945" i="11"/>
  <c r="AT946" i="11"/>
  <c r="AT947" i="11"/>
  <c r="AT948" i="11"/>
  <c r="AT949" i="11"/>
  <c r="AT950" i="11"/>
  <c r="AT951" i="11"/>
  <c r="AT952" i="11"/>
  <c r="AT953" i="11"/>
  <c r="AT954" i="11"/>
  <c r="AT955" i="11"/>
  <c r="AT956" i="11"/>
  <c r="AT957" i="11"/>
  <c r="AT958" i="11"/>
  <c r="AT959" i="11"/>
  <c r="AT960" i="11"/>
  <c r="AT961" i="11"/>
  <c r="AT962" i="11"/>
  <c r="AT963" i="11"/>
  <c r="AT964" i="11"/>
  <c r="AT965" i="11"/>
  <c r="AT966" i="11"/>
  <c r="AT967" i="11"/>
  <c r="AT968" i="11"/>
  <c r="AT969" i="11"/>
  <c r="AT970" i="11"/>
  <c r="AT971" i="11"/>
  <c r="AT972" i="11"/>
  <c r="AT973" i="11"/>
  <c r="AT974" i="11"/>
  <c r="AT975" i="11"/>
  <c r="AT976" i="11"/>
  <c r="AT977" i="11"/>
  <c r="AT978" i="11"/>
  <c r="AT979" i="11"/>
  <c r="AT980" i="11"/>
  <c r="AT981" i="11"/>
  <c r="AT982" i="11"/>
  <c r="AT983" i="11"/>
  <c r="AT984" i="11"/>
  <c r="AT985" i="11"/>
  <c r="AT986" i="11"/>
  <c r="AT987" i="11"/>
  <c r="AT988" i="11"/>
  <c r="AT989" i="11"/>
  <c r="AT990" i="11"/>
  <c r="AT991" i="11"/>
  <c r="AT992" i="11"/>
  <c r="AT993" i="11"/>
  <c r="AT994" i="11"/>
  <c r="AT4" i="11"/>
  <c r="AN5" i="11"/>
  <c r="AN6" i="11"/>
  <c r="AN7" i="11"/>
  <c r="AN8" i="11"/>
  <c r="AN9" i="11"/>
  <c r="AN10" i="11"/>
  <c r="AN11" i="11"/>
  <c r="AN12" i="11"/>
  <c r="AN13" i="11"/>
  <c r="AN14" i="11"/>
  <c r="AN15" i="11"/>
  <c r="AN16" i="11"/>
  <c r="AN17" i="11"/>
  <c r="AN18" i="11"/>
  <c r="AN19" i="11"/>
  <c r="AN20" i="11"/>
  <c r="AN21" i="11"/>
  <c r="AN22" i="11"/>
  <c r="AN23" i="11"/>
  <c r="AN24" i="11"/>
  <c r="AN25" i="11"/>
  <c r="AN26" i="11"/>
  <c r="AN27" i="11"/>
  <c r="AN28" i="11"/>
  <c r="AN29" i="11"/>
  <c r="AN30" i="11"/>
  <c r="AN31" i="11"/>
  <c r="AN32" i="11"/>
  <c r="AN33" i="11"/>
  <c r="AN34" i="11"/>
  <c r="AN35" i="11"/>
  <c r="AN36" i="11"/>
  <c r="AN37" i="11"/>
  <c r="AN38" i="11"/>
  <c r="AN39" i="11"/>
  <c r="AN40" i="11"/>
  <c r="AN41" i="11"/>
  <c r="AN42" i="11"/>
  <c r="AN43" i="11"/>
  <c r="AN44" i="11"/>
  <c r="AN45" i="11"/>
  <c r="AN46" i="11"/>
  <c r="AN47" i="11"/>
  <c r="AN48" i="11"/>
  <c r="AN49" i="11"/>
  <c r="AN50" i="11"/>
  <c r="AN51" i="11"/>
  <c r="AN52" i="11"/>
  <c r="AN53" i="11"/>
  <c r="AN54" i="11"/>
  <c r="AN55" i="11"/>
  <c r="AN56" i="11"/>
  <c r="AN57" i="11"/>
  <c r="AN58" i="11"/>
  <c r="AN59" i="11"/>
  <c r="AN60" i="11"/>
  <c r="AN61" i="11"/>
  <c r="AN62" i="11"/>
  <c r="AN63" i="11"/>
  <c r="AN64" i="11"/>
  <c r="AN65" i="11"/>
  <c r="AN66" i="11"/>
  <c r="AN67" i="11"/>
  <c r="AN68" i="11"/>
  <c r="AN69" i="11"/>
  <c r="AN70" i="11"/>
  <c r="AN71" i="11"/>
  <c r="AN72" i="11"/>
  <c r="AN73" i="11"/>
  <c r="AN74" i="11"/>
  <c r="AN75" i="11"/>
  <c r="AN76" i="11"/>
  <c r="AN77" i="11"/>
  <c r="AN78" i="11"/>
  <c r="AN79" i="11"/>
  <c r="AN80" i="11"/>
  <c r="AN81" i="11"/>
  <c r="AN82" i="11"/>
  <c r="AN83" i="11"/>
  <c r="AN84" i="11"/>
  <c r="AN85" i="11"/>
  <c r="AN86" i="11"/>
  <c r="AN87" i="11"/>
  <c r="AN88" i="11"/>
  <c r="AN89" i="11"/>
  <c r="AN90" i="11"/>
  <c r="AN91" i="11"/>
  <c r="AN92" i="11"/>
  <c r="AN93" i="11"/>
  <c r="AN94" i="11"/>
  <c r="AN95" i="11"/>
  <c r="AN96" i="11"/>
  <c r="AN97" i="11"/>
  <c r="AN98" i="11"/>
  <c r="AN99" i="11"/>
  <c r="AN100" i="11"/>
  <c r="AN101" i="11"/>
  <c r="AN102" i="11"/>
  <c r="AN103" i="11"/>
  <c r="AN104" i="11"/>
  <c r="AN105" i="11"/>
  <c r="AN106" i="11"/>
  <c r="AN107" i="11"/>
  <c r="AN108" i="11"/>
  <c r="AN109" i="11"/>
  <c r="AN110" i="11"/>
  <c r="AN111" i="11"/>
  <c r="AN112" i="11"/>
  <c r="AN113" i="11"/>
  <c r="AN114" i="11"/>
  <c r="AN115" i="11"/>
  <c r="AN116" i="11"/>
  <c r="AN117" i="11"/>
  <c r="AN118" i="11"/>
  <c r="AN119" i="11"/>
  <c r="AN120" i="11"/>
  <c r="AN121" i="11"/>
  <c r="AN122" i="11"/>
  <c r="AN123" i="11"/>
  <c r="AN124" i="11"/>
  <c r="AN125" i="11"/>
  <c r="AN126" i="11"/>
  <c r="AN127" i="11"/>
  <c r="AN128" i="11"/>
  <c r="AN129" i="11"/>
  <c r="AN130" i="11"/>
  <c r="AN131" i="11"/>
  <c r="AN132" i="11"/>
  <c r="AN133" i="11"/>
  <c r="AN134" i="11"/>
  <c r="AN135" i="11"/>
  <c r="AN136" i="11"/>
  <c r="AN137" i="11"/>
  <c r="AN138" i="11"/>
  <c r="AN139" i="11"/>
  <c r="AN140" i="11"/>
  <c r="AN141" i="11"/>
  <c r="AN142" i="11"/>
  <c r="AN143" i="11"/>
  <c r="AN144" i="11"/>
  <c r="AN145" i="11"/>
  <c r="AN146" i="11"/>
  <c r="AN147" i="11"/>
  <c r="AN148" i="11"/>
  <c r="AN149" i="11"/>
  <c r="AN150" i="11"/>
  <c r="AN151" i="11"/>
  <c r="AN152" i="11"/>
  <c r="AN153" i="11"/>
  <c r="AN154" i="11"/>
  <c r="AN155" i="11"/>
  <c r="AN156" i="11"/>
  <c r="AN157" i="11"/>
  <c r="AN158" i="11"/>
  <c r="AN159" i="11"/>
  <c r="AN160" i="11"/>
  <c r="AN161" i="11"/>
  <c r="AN162" i="11"/>
  <c r="AN163" i="11"/>
  <c r="AN164" i="11"/>
  <c r="AN165" i="11"/>
  <c r="AN166" i="11"/>
  <c r="AN167" i="11"/>
  <c r="AN168" i="11"/>
  <c r="AN169" i="11"/>
  <c r="AN170" i="11"/>
  <c r="AN171" i="11"/>
  <c r="AN172" i="11"/>
  <c r="AN173" i="11"/>
  <c r="AN174" i="11"/>
  <c r="AN175" i="11"/>
  <c r="AN176" i="11"/>
  <c r="AN177" i="11"/>
  <c r="AN178" i="11"/>
  <c r="AN179" i="11"/>
  <c r="AN180" i="11"/>
  <c r="AN181" i="11"/>
  <c r="AN182" i="11"/>
  <c r="AN183" i="11"/>
  <c r="AN184" i="11"/>
  <c r="AN185" i="11"/>
  <c r="AN186" i="11"/>
  <c r="AN187" i="11"/>
  <c r="AN188" i="11"/>
  <c r="AN189" i="11"/>
  <c r="AN190" i="11"/>
  <c r="AN191" i="11"/>
  <c r="AN192" i="11"/>
  <c r="AN193" i="11"/>
  <c r="AN194" i="11"/>
  <c r="AN195" i="11"/>
  <c r="AN196" i="11"/>
  <c r="AN197" i="11"/>
  <c r="AN198" i="11"/>
  <c r="AN199" i="11"/>
  <c r="AN200" i="11"/>
  <c r="AN201" i="11"/>
  <c r="AN202" i="11"/>
  <c r="AN203" i="11"/>
  <c r="AN204" i="11"/>
  <c r="AN205" i="11"/>
  <c r="AN206" i="11"/>
  <c r="AN207" i="11"/>
  <c r="AN208" i="11"/>
  <c r="AN209" i="11"/>
  <c r="AN210" i="11"/>
  <c r="AN211" i="11"/>
  <c r="AN212" i="11"/>
  <c r="AN213" i="11"/>
  <c r="AN214" i="11"/>
  <c r="AN215" i="11"/>
  <c r="AN216" i="11"/>
  <c r="AN217" i="11"/>
  <c r="AN218" i="11"/>
  <c r="AN219" i="11"/>
  <c r="AN220" i="11"/>
  <c r="AN221" i="11"/>
  <c r="AN222" i="11"/>
  <c r="AN223" i="11"/>
  <c r="AN224" i="11"/>
  <c r="AN225" i="11"/>
  <c r="AN226" i="11"/>
  <c r="AN227" i="11"/>
  <c r="AN228" i="11"/>
  <c r="AN229" i="11"/>
  <c r="AN230" i="11"/>
  <c r="AN231" i="11"/>
  <c r="AN232" i="11"/>
  <c r="AN233" i="11"/>
  <c r="AN234" i="11"/>
  <c r="AN235" i="11"/>
  <c r="AN236" i="11"/>
  <c r="AN237" i="11"/>
  <c r="AN238" i="11"/>
  <c r="AN239" i="11"/>
  <c r="AN240" i="11"/>
  <c r="AN241" i="11"/>
  <c r="AN242" i="11"/>
  <c r="AN243" i="11"/>
  <c r="AN244" i="11"/>
  <c r="AN245" i="11"/>
  <c r="AN246" i="11"/>
  <c r="AN247" i="11"/>
  <c r="AN248" i="11"/>
  <c r="AN249" i="11"/>
  <c r="AN250" i="11"/>
  <c r="AN251" i="11"/>
  <c r="AN252" i="11"/>
  <c r="AN253" i="11"/>
  <c r="AN254" i="11"/>
  <c r="AN255" i="11"/>
  <c r="AN256" i="11"/>
  <c r="AN257" i="11"/>
  <c r="AN258" i="11"/>
  <c r="AN259" i="11"/>
  <c r="AN260" i="11"/>
  <c r="AN261" i="11"/>
  <c r="AN262" i="11"/>
  <c r="AN263" i="11"/>
  <c r="AN264" i="11"/>
  <c r="AN265" i="11"/>
  <c r="AN266" i="11"/>
  <c r="AN267" i="11"/>
  <c r="AN268" i="11"/>
  <c r="AN269" i="11"/>
  <c r="AN270" i="11"/>
  <c r="AN271" i="11"/>
  <c r="AN272" i="11"/>
  <c r="AN273" i="11"/>
  <c r="AN274" i="11"/>
  <c r="AN275" i="11"/>
  <c r="AN276" i="11"/>
  <c r="AN277" i="11"/>
  <c r="AN278" i="11"/>
  <c r="AN279" i="11"/>
  <c r="AN280" i="11"/>
  <c r="AN281" i="11"/>
  <c r="AN282" i="11"/>
  <c r="AN283" i="11"/>
  <c r="AN284" i="11"/>
  <c r="AN285" i="11"/>
  <c r="AN286" i="11"/>
  <c r="AN287" i="11"/>
  <c r="AN288" i="11"/>
  <c r="AN289" i="11"/>
  <c r="AN290" i="11"/>
  <c r="AN291" i="11"/>
  <c r="AN292" i="11"/>
  <c r="AN293" i="11"/>
  <c r="AN294" i="11"/>
  <c r="AN295" i="11"/>
  <c r="AN296" i="11"/>
  <c r="AN297" i="11"/>
  <c r="AN298" i="11"/>
  <c r="AN299" i="11"/>
  <c r="AN300" i="11"/>
  <c r="AN301" i="11"/>
  <c r="AN302" i="11"/>
  <c r="AN303" i="11"/>
  <c r="AN304" i="11"/>
  <c r="AN305" i="11"/>
  <c r="AN306" i="11"/>
  <c r="AN307" i="11"/>
  <c r="AN308" i="11"/>
  <c r="AN309" i="11"/>
  <c r="AN310" i="11"/>
  <c r="AN311" i="11"/>
  <c r="AN312" i="11"/>
  <c r="AN313" i="11"/>
  <c r="AN314" i="11"/>
  <c r="AN315" i="11"/>
  <c r="AN316" i="11"/>
  <c r="AN317" i="11"/>
  <c r="AN318" i="11"/>
  <c r="AN319" i="11"/>
  <c r="AN320" i="11"/>
  <c r="AN321" i="11"/>
  <c r="AN322" i="11"/>
  <c r="AN323" i="11"/>
  <c r="AN324" i="11"/>
  <c r="AN325" i="11"/>
  <c r="AN326" i="11"/>
  <c r="AN327" i="11"/>
  <c r="AN328" i="11"/>
  <c r="AN329" i="11"/>
  <c r="AN330" i="11"/>
  <c r="AN331" i="11"/>
  <c r="AN332" i="11"/>
  <c r="AN333" i="11"/>
  <c r="AN334" i="11"/>
  <c r="AN335" i="11"/>
  <c r="AN336" i="11"/>
  <c r="AN337" i="11"/>
  <c r="AN338" i="11"/>
  <c r="AN339" i="11"/>
  <c r="AN340" i="11"/>
  <c r="AN341" i="11"/>
  <c r="AN342" i="11"/>
  <c r="AN343" i="11"/>
  <c r="AN344" i="11"/>
  <c r="AN345" i="11"/>
  <c r="AN346" i="11"/>
  <c r="AN347" i="11"/>
  <c r="AN348" i="11"/>
  <c r="AN349" i="11"/>
  <c r="AN350" i="11"/>
  <c r="AN351" i="11"/>
  <c r="AN352" i="11"/>
  <c r="AN353" i="11"/>
  <c r="AN354" i="11"/>
  <c r="AN355" i="11"/>
  <c r="AN356" i="11"/>
  <c r="AN357" i="11"/>
  <c r="AN358" i="11"/>
  <c r="AN359" i="11"/>
  <c r="AN360" i="11"/>
  <c r="AN361" i="11"/>
  <c r="AN362" i="11"/>
  <c r="AN363" i="11"/>
  <c r="AN364" i="11"/>
  <c r="AN365" i="11"/>
  <c r="AN366" i="11"/>
  <c r="AN367" i="11"/>
  <c r="AN368" i="11"/>
  <c r="AN369" i="11"/>
  <c r="AN370" i="11"/>
  <c r="AN371" i="11"/>
  <c r="AN372" i="11"/>
  <c r="AN373" i="11"/>
  <c r="AN374" i="11"/>
  <c r="AN375" i="11"/>
  <c r="AN376" i="11"/>
  <c r="AN377" i="11"/>
  <c r="AN378" i="11"/>
  <c r="AN379" i="11"/>
  <c r="AN380" i="11"/>
  <c r="AN381" i="11"/>
  <c r="AN382" i="11"/>
  <c r="AN383" i="11"/>
  <c r="AN384" i="11"/>
  <c r="AN385" i="11"/>
  <c r="AN386" i="11"/>
  <c r="AN387" i="11"/>
  <c r="AN388" i="11"/>
  <c r="AN389" i="11"/>
  <c r="AN390" i="11"/>
  <c r="AN391" i="11"/>
  <c r="AN392" i="11"/>
  <c r="AN393" i="11"/>
  <c r="AN394" i="11"/>
  <c r="AN395" i="11"/>
  <c r="AN396" i="11"/>
  <c r="AN397" i="11"/>
  <c r="AN398" i="11"/>
  <c r="AN399" i="11"/>
  <c r="AN400" i="11"/>
  <c r="AN401" i="11"/>
  <c r="AN402" i="11"/>
  <c r="AN403" i="11"/>
  <c r="AN404" i="11"/>
  <c r="AN405" i="11"/>
  <c r="AN406" i="11"/>
  <c r="AN407" i="11"/>
  <c r="AN408" i="11"/>
  <c r="AN409" i="11"/>
  <c r="AN410" i="11"/>
  <c r="AN411" i="11"/>
  <c r="AN412" i="11"/>
  <c r="AN413" i="11"/>
  <c r="AN414" i="11"/>
  <c r="AN415" i="11"/>
  <c r="AN416" i="11"/>
  <c r="AN417" i="11"/>
  <c r="AN418" i="11"/>
  <c r="AN419" i="11"/>
  <c r="AN420" i="11"/>
  <c r="AN421" i="11"/>
  <c r="AN422" i="11"/>
  <c r="AN423" i="11"/>
  <c r="AN424" i="11"/>
  <c r="AN425" i="11"/>
  <c r="AN426" i="11"/>
  <c r="AN427" i="11"/>
  <c r="AN428" i="11"/>
  <c r="AN429" i="11"/>
  <c r="AN430" i="11"/>
  <c r="AN431" i="11"/>
  <c r="AN432" i="11"/>
  <c r="AN433" i="11"/>
  <c r="AN434" i="11"/>
  <c r="AN435" i="11"/>
  <c r="AN436" i="11"/>
  <c r="AN437" i="11"/>
  <c r="AN438" i="11"/>
  <c r="AN439" i="11"/>
  <c r="AN440" i="11"/>
  <c r="AN441" i="11"/>
  <c r="AN442" i="11"/>
  <c r="AN443" i="11"/>
  <c r="AN444" i="11"/>
  <c r="AN445" i="11"/>
  <c r="AN446" i="11"/>
  <c r="AN447" i="11"/>
  <c r="AN448" i="11"/>
  <c r="AN449" i="11"/>
  <c r="AN450" i="11"/>
  <c r="AN451" i="11"/>
  <c r="AN452" i="11"/>
  <c r="AN453" i="11"/>
  <c r="AN454" i="11"/>
  <c r="AN455" i="11"/>
  <c r="AN456" i="11"/>
  <c r="AN457" i="11"/>
  <c r="AN458" i="11"/>
  <c r="AN459" i="11"/>
  <c r="AN460" i="11"/>
  <c r="AN461" i="11"/>
  <c r="AN462" i="11"/>
  <c r="AN463" i="11"/>
  <c r="AN464" i="11"/>
  <c r="AN465" i="11"/>
  <c r="AN466" i="11"/>
  <c r="AN467" i="11"/>
  <c r="AN468" i="11"/>
  <c r="AN469" i="11"/>
  <c r="AN470" i="11"/>
  <c r="AN471" i="11"/>
  <c r="AN472" i="11"/>
  <c r="AN473" i="11"/>
  <c r="AN474" i="11"/>
  <c r="AN475" i="11"/>
  <c r="AN476" i="11"/>
  <c r="AN477" i="11"/>
  <c r="AN478" i="11"/>
  <c r="AN479" i="11"/>
  <c r="AN480" i="11"/>
  <c r="AN481" i="11"/>
  <c r="AN482" i="11"/>
  <c r="AN483" i="11"/>
  <c r="AN484" i="11"/>
  <c r="AN485" i="11"/>
  <c r="AN486" i="11"/>
  <c r="AN487" i="11"/>
  <c r="AN488" i="11"/>
  <c r="AN489" i="11"/>
  <c r="AN490" i="11"/>
  <c r="AN491" i="11"/>
  <c r="AN492" i="11"/>
  <c r="AN493" i="11"/>
  <c r="AN494" i="11"/>
  <c r="AN495" i="11"/>
  <c r="AN496" i="11"/>
  <c r="AN497" i="11"/>
  <c r="AN498" i="11"/>
  <c r="AN499" i="11"/>
  <c r="AN500" i="11"/>
  <c r="AN501" i="11"/>
  <c r="AN502" i="11"/>
  <c r="AN503" i="11"/>
  <c r="AN504" i="11"/>
  <c r="AN505" i="11"/>
  <c r="AN506" i="11"/>
  <c r="AN507" i="11"/>
  <c r="AN508" i="11"/>
  <c r="AN509" i="11"/>
  <c r="AN510" i="11"/>
  <c r="AN511" i="11"/>
  <c r="AN512" i="11"/>
  <c r="AN513" i="11"/>
  <c r="AN514" i="11"/>
  <c r="AN515" i="11"/>
  <c r="AN516" i="11"/>
  <c r="AN517" i="11"/>
  <c r="AN518" i="11"/>
  <c r="AN519" i="11"/>
  <c r="AN520" i="11"/>
  <c r="AN521" i="11"/>
  <c r="AN522" i="11"/>
  <c r="AN523" i="11"/>
  <c r="AN524" i="11"/>
  <c r="AN525" i="11"/>
  <c r="AN526" i="11"/>
  <c r="AN527" i="11"/>
  <c r="AN528" i="11"/>
  <c r="AN529" i="11"/>
  <c r="AN530" i="11"/>
  <c r="AN531" i="11"/>
  <c r="AN532" i="11"/>
  <c r="AN533" i="11"/>
  <c r="AN534" i="11"/>
  <c r="AN535" i="11"/>
  <c r="AN536" i="11"/>
  <c r="AN537" i="11"/>
  <c r="AN538" i="11"/>
  <c r="AN539" i="11"/>
  <c r="AN540" i="11"/>
  <c r="AN541" i="11"/>
  <c r="AN542" i="11"/>
  <c r="AN543" i="11"/>
  <c r="AN544" i="11"/>
  <c r="AN545" i="11"/>
  <c r="AN546" i="11"/>
  <c r="AN547" i="11"/>
  <c r="AN548" i="11"/>
  <c r="AN549" i="11"/>
  <c r="AN550" i="11"/>
  <c r="AN551" i="11"/>
  <c r="AN552" i="11"/>
  <c r="AN553" i="11"/>
  <c r="AN554" i="11"/>
  <c r="AN555" i="11"/>
  <c r="AN556" i="11"/>
  <c r="AN557" i="11"/>
  <c r="AN558" i="11"/>
  <c r="AN559" i="11"/>
  <c r="AN560" i="11"/>
  <c r="AN561" i="11"/>
  <c r="AN562" i="11"/>
  <c r="AN563" i="11"/>
  <c r="AN564" i="11"/>
  <c r="AN565" i="11"/>
  <c r="AN566" i="11"/>
  <c r="AN567" i="11"/>
  <c r="AN568" i="11"/>
  <c r="AN569" i="11"/>
  <c r="AN570" i="11"/>
  <c r="AN571" i="11"/>
  <c r="AN572" i="11"/>
  <c r="AN573" i="11"/>
  <c r="AN574" i="11"/>
  <c r="AN575" i="11"/>
  <c r="AN576" i="11"/>
  <c r="AN577" i="11"/>
  <c r="AN578" i="11"/>
  <c r="AN579" i="11"/>
  <c r="AN580" i="11"/>
  <c r="AN581" i="11"/>
  <c r="AN582" i="11"/>
  <c r="AN583" i="11"/>
  <c r="AN584" i="11"/>
  <c r="AN585" i="11"/>
  <c r="AN586" i="11"/>
  <c r="AN587" i="11"/>
  <c r="AN588" i="11"/>
  <c r="AN589" i="11"/>
  <c r="AN590" i="11"/>
  <c r="AN591" i="11"/>
  <c r="AN592" i="11"/>
  <c r="AN593" i="11"/>
  <c r="AN594" i="11"/>
  <c r="AN595" i="11"/>
  <c r="AN596" i="11"/>
  <c r="AN597" i="11"/>
  <c r="AN598" i="11"/>
  <c r="AN599" i="11"/>
  <c r="AN600" i="11"/>
  <c r="AN601" i="11"/>
  <c r="AN602" i="11"/>
  <c r="AN603" i="11"/>
  <c r="AN604" i="11"/>
  <c r="AN605" i="11"/>
  <c r="AN606" i="11"/>
  <c r="AN607" i="11"/>
  <c r="AN608" i="11"/>
  <c r="AN609" i="11"/>
  <c r="AN610" i="11"/>
  <c r="AN611" i="11"/>
  <c r="AN612" i="11"/>
  <c r="AN613" i="11"/>
  <c r="AN614" i="11"/>
  <c r="AN615" i="11"/>
  <c r="AN616" i="11"/>
  <c r="AN617" i="11"/>
  <c r="AN618" i="11"/>
  <c r="AN619" i="11"/>
  <c r="AN620" i="11"/>
  <c r="AN621" i="11"/>
  <c r="AN622" i="11"/>
  <c r="AN623" i="11"/>
  <c r="AN624" i="11"/>
  <c r="AN625" i="11"/>
  <c r="AN626" i="11"/>
  <c r="AN627" i="11"/>
  <c r="AN628" i="11"/>
  <c r="AN629" i="11"/>
  <c r="AN630" i="11"/>
  <c r="AN631" i="11"/>
  <c r="AN632" i="11"/>
  <c r="AN633" i="11"/>
  <c r="AN634" i="11"/>
  <c r="AN635" i="11"/>
  <c r="AN636" i="11"/>
  <c r="AN637" i="11"/>
  <c r="AN638" i="11"/>
  <c r="AN639" i="11"/>
  <c r="AN640" i="11"/>
  <c r="AN641" i="11"/>
  <c r="AN642" i="11"/>
  <c r="AN643" i="11"/>
  <c r="AN644" i="11"/>
  <c r="AN645" i="11"/>
  <c r="AN646" i="11"/>
  <c r="AN647" i="11"/>
  <c r="AN648" i="11"/>
  <c r="AN649" i="11"/>
  <c r="AN650" i="11"/>
  <c r="AN651" i="11"/>
  <c r="AN652" i="11"/>
  <c r="AN653" i="11"/>
  <c r="AN654" i="11"/>
  <c r="AN655" i="11"/>
  <c r="AN656" i="11"/>
  <c r="AN657" i="11"/>
  <c r="AN658" i="11"/>
  <c r="AN659" i="11"/>
  <c r="AN660" i="11"/>
  <c r="AN661" i="11"/>
  <c r="AN662" i="11"/>
  <c r="AN663" i="11"/>
  <c r="AN664" i="11"/>
  <c r="AN665" i="11"/>
  <c r="AN666" i="11"/>
  <c r="AN667" i="11"/>
  <c r="AN668" i="11"/>
  <c r="AN669" i="11"/>
  <c r="AN670" i="11"/>
  <c r="AN671" i="11"/>
  <c r="AN672" i="11"/>
  <c r="AN673" i="11"/>
  <c r="AN674" i="11"/>
  <c r="AN675" i="11"/>
  <c r="AN676" i="11"/>
  <c r="AN677" i="11"/>
  <c r="AN678" i="11"/>
  <c r="AN679" i="11"/>
  <c r="AN680" i="11"/>
  <c r="AN681" i="11"/>
  <c r="AN682" i="11"/>
  <c r="AN683" i="11"/>
  <c r="AN684" i="11"/>
  <c r="AN685" i="11"/>
  <c r="AN686" i="11"/>
  <c r="AN687" i="11"/>
  <c r="AN688" i="11"/>
  <c r="AN689" i="11"/>
  <c r="AN690" i="11"/>
  <c r="AN691" i="11"/>
  <c r="AN692" i="11"/>
  <c r="AN693" i="11"/>
  <c r="AN694" i="11"/>
  <c r="AN695" i="11"/>
  <c r="AN696" i="11"/>
  <c r="AN697" i="11"/>
  <c r="AN698" i="11"/>
  <c r="AN699" i="11"/>
  <c r="AN700" i="11"/>
  <c r="AN701" i="11"/>
  <c r="AN702" i="11"/>
  <c r="AN703" i="11"/>
  <c r="AN704" i="11"/>
  <c r="AN705" i="11"/>
  <c r="AN706" i="11"/>
  <c r="AN707" i="11"/>
  <c r="AN708" i="11"/>
  <c r="AN709" i="11"/>
  <c r="AN710" i="11"/>
  <c r="AN711" i="11"/>
  <c r="AN712" i="11"/>
  <c r="AN713" i="11"/>
  <c r="AN714" i="11"/>
  <c r="AN715" i="11"/>
  <c r="AN716" i="11"/>
  <c r="AN717" i="11"/>
  <c r="AN718" i="11"/>
  <c r="AN719" i="11"/>
  <c r="AN720" i="11"/>
  <c r="AN721" i="11"/>
  <c r="AN722" i="11"/>
  <c r="AN723" i="11"/>
  <c r="AN724" i="11"/>
  <c r="AN725" i="11"/>
  <c r="AN726" i="11"/>
  <c r="AN727" i="11"/>
  <c r="AN728" i="11"/>
  <c r="AN729" i="11"/>
  <c r="AN730" i="11"/>
  <c r="AN731" i="11"/>
  <c r="AN732" i="11"/>
  <c r="AN733" i="11"/>
  <c r="AN734" i="11"/>
  <c r="AN735" i="11"/>
  <c r="AN736" i="11"/>
  <c r="AN737" i="11"/>
  <c r="AN738" i="11"/>
  <c r="AN739" i="11"/>
  <c r="AN740" i="11"/>
  <c r="AN741" i="11"/>
  <c r="AN742" i="11"/>
  <c r="AN743" i="11"/>
  <c r="AN744" i="11"/>
  <c r="AN745" i="11"/>
  <c r="AN746" i="11"/>
  <c r="AN747" i="11"/>
  <c r="AN748" i="11"/>
  <c r="AN749" i="11"/>
  <c r="AN750" i="11"/>
  <c r="AN751" i="11"/>
  <c r="AN752" i="11"/>
  <c r="AN753" i="11"/>
  <c r="AN754" i="11"/>
  <c r="AN755" i="11"/>
  <c r="AN756" i="11"/>
  <c r="AN757" i="11"/>
  <c r="AN758" i="11"/>
  <c r="AN759" i="11"/>
  <c r="AN760" i="11"/>
  <c r="AN761" i="11"/>
  <c r="AN762" i="11"/>
  <c r="AN763" i="11"/>
  <c r="AN764" i="11"/>
  <c r="AN765" i="11"/>
  <c r="AN766" i="11"/>
  <c r="AN767" i="11"/>
  <c r="AN768" i="11"/>
  <c r="AN769" i="11"/>
  <c r="AN770" i="11"/>
  <c r="AN771" i="11"/>
  <c r="AN772" i="11"/>
  <c r="AN773" i="11"/>
  <c r="AN774" i="11"/>
  <c r="AN775" i="11"/>
  <c r="AN776" i="11"/>
  <c r="AN777" i="11"/>
  <c r="AN778" i="11"/>
  <c r="AN779" i="11"/>
  <c r="AN780" i="11"/>
  <c r="AN781" i="11"/>
  <c r="AN782" i="11"/>
  <c r="AN783" i="11"/>
  <c r="AN784" i="11"/>
  <c r="AN785" i="11"/>
  <c r="AN786" i="11"/>
  <c r="AN787" i="11"/>
  <c r="AN788" i="11"/>
  <c r="AN789" i="11"/>
  <c r="AN790" i="11"/>
  <c r="AN791" i="11"/>
  <c r="AN792" i="11"/>
  <c r="AN793" i="11"/>
  <c r="AN794" i="11"/>
  <c r="AN795" i="11"/>
  <c r="AN796" i="11"/>
  <c r="AN797" i="11"/>
  <c r="AN798" i="11"/>
  <c r="AN799" i="11"/>
  <c r="AN800" i="11"/>
  <c r="AN801" i="11"/>
  <c r="AN802" i="11"/>
  <c r="AN803" i="11"/>
  <c r="AN804" i="11"/>
  <c r="AN805" i="11"/>
  <c r="AN806" i="11"/>
  <c r="AN807" i="11"/>
  <c r="AN808" i="11"/>
  <c r="AN809" i="11"/>
  <c r="AN810" i="11"/>
  <c r="AN811" i="11"/>
  <c r="AN812" i="11"/>
  <c r="AN813" i="11"/>
  <c r="AN814" i="11"/>
  <c r="AN815" i="11"/>
  <c r="AN816" i="11"/>
  <c r="AN817" i="11"/>
  <c r="AN818" i="11"/>
  <c r="AN819" i="11"/>
  <c r="AN820" i="11"/>
  <c r="AN821" i="11"/>
  <c r="AN822" i="11"/>
  <c r="AN823" i="11"/>
  <c r="AN824" i="11"/>
  <c r="AN825" i="11"/>
  <c r="AN826" i="11"/>
  <c r="AN827" i="11"/>
  <c r="AN828" i="11"/>
  <c r="AN829" i="11"/>
  <c r="AN830" i="11"/>
  <c r="AN831" i="11"/>
  <c r="AN832" i="11"/>
  <c r="AN833" i="11"/>
  <c r="AN834" i="11"/>
  <c r="AN835" i="11"/>
  <c r="AN836" i="11"/>
  <c r="AN837" i="11"/>
  <c r="AN838" i="11"/>
  <c r="AN839" i="11"/>
  <c r="AN840" i="11"/>
  <c r="AN841" i="11"/>
  <c r="AN842" i="11"/>
  <c r="AN843" i="11"/>
  <c r="AN844" i="11"/>
  <c r="AN845" i="11"/>
  <c r="AN846" i="11"/>
  <c r="AN847" i="11"/>
  <c r="AN848" i="11"/>
  <c r="AN849" i="11"/>
  <c r="AN850" i="11"/>
  <c r="AN851" i="11"/>
  <c r="AN852" i="11"/>
  <c r="AN853" i="11"/>
  <c r="AN854" i="11"/>
  <c r="AN855" i="11"/>
  <c r="AN856" i="11"/>
  <c r="AN857" i="11"/>
  <c r="AN858" i="11"/>
  <c r="AN859" i="11"/>
  <c r="AN860" i="11"/>
  <c r="AN861" i="11"/>
  <c r="AN862" i="11"/>
  <c r="AN863" i="11"/>
  <c r="AN864" i="11"/>
  <c r="AN865" i="11"/>
  <c r="AN866" i="11"/>
  <c r="AN867" i="11"/>
  <c r="AN868" i="11"/>
  <c r="AN869" i="11"/>
  <c r="AN870" i="11"/>
  <c r="AN871" i="11"/>
  <c r="AN872" i="11"/>
  <c r="AN873" i="11"/>
  <c r="AN874" i="11"/>
  <c r="AN875" i="11"/>
  <c r="AN876" i="11"/>
  <c r="AN877" i="11"/>
  <c r="AN878" i="11"/>
  <c r="AN879" i="11"/>
  <c r="AN880" i="11"/>
  <c r="AN881" i="11"/>
  <c r="AN882" i="11"/>
  <c r="AN883" i="11"/>
  <c r="AN884" i="11"/>
  <c r="AN885" i="11"/>
  <c r="AN886" i="11"/>
  <c r="AN887" i="11"/>
  <c r="AN888" i="11"/>
  <c r="AN889" i="11"/>
  <c r="AN890" i="11"/>
  <c r="AN891" i="11"/>
  <c r="AN892" i="11"/>
  <c r="AN893" i="11"/>
  <c r="AN894" i="11"/>
  <c r="AN4" i="1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AH31" i="11"/>
  <c r="AH32" i="11"/>
  <c r="AH33" i="11"/>
  <c r="AH34" i="11"/>
  <c r="AH35" i="11"/>
  <c r="AH36" i="11"/>
  <c r="AH37" i="11"/>
  <c r="AH38" i="11"/>
  <c r="AH39" i="11"/>
  <c r="AH40" i="11"/>
  <c r="AH41" i="11"/>
  <c r="AH42" i="11"/>
  <c r="AH43" i="11"/>
  <c r="AH44" i="11"/>
  <c r="AH45" i="11"/>
  <c r="AH46" i="11"/>
  <c r="AH47" i="11"/>
  <c r="AH48" i="11"/>
  <c r="AH49" i="11"/>
  <c r="AH50" i="11"/>
  <c r="AH51" i="11"/>
  <c r="AH52" i="11"/>
  <c r="AH53" i="11"/>
  <c r="AH54" i="11"/>
  <c r="AH55" i="11"/>
  <c r="AH56" i="11"/>
  <c r="AH57" i="11"/>
  <c r="AH58" i="11"/>
  <c r="AH59" i="11"/>
  <c r="AH60" i="11"/>
  <c r="AH61" i="11"/>
  <c r="AH62" i="11"/>
  <c r="AH63" i="11"/>
  <c r="AH64" i="11"/>
  <c r="AH65" i="11"/>
  <c r="AH66" i="11"/>
  <c r="AH67" i="11"/>
  <c r="AH68" i="11"/>
  <c r="AH69" i="11"/>
  <c r="AH70" i="11"/>
  <c r="AH71" i="11"/>
  <c r="AH72" i="11"/>
  <c r="AH73" i="11"/>
  <c r="AH74" i="11"/>
  <c r="AH75" i="11"/>
  <c r="AH76" i="11"/>
  <c r="AH77" i="11"/>
  <c r="AH78" i="11"/>
  <c r="AH79" i="11"/>
  <c r="AH80" i="11"/>
  <c r="AH81" i="11"/>
  <c r="AH82" i="11"/>
  <c r="AH83" i="11"/>
  <c r="AH84" i="11"/>
  <c r="AH85" i="11"/>
  <c r="AH86" i="11"/>
  <c r="AH87" i="11"/>
  <c r="AH88" i="11"/>
  <c r="AH89" i="11"/>
  <c r="AH90" i="11"/>
  <c r="AH91" i="11"/>
  <c r="AH92" i="11"/>
  <c r="AH93" i="11"/>
  <c r="AH94" i="11"/>
  <c r="AH95" i="11"/>
  <c r="AH96" i="11"/>
  <c r="AH97" i="11"/>
  <c r="AH98" i="11"/>
  <c r="AH99" i="11"/>
  <c r="AH100" i="11"/>
  <c r="AH101" i="11"/>
  <c r="AH102" i="11"/>
  <c r="AH103" i="11"/>
  <c r="AH104" i="11"/>
  <c r="AH105" i="11"/>
  <c r="AH106" i="11"/>
  <c r="AH107" i="11"/>
  <c r="AH108" i="11"/>
  <c r="AH109" i="11"/>
  <c r="AH110" i="11"/>
  <c r="AH111" i="11"/>
  <c r="AH112" i="11"/>
  <c r="AH113" i="11"/>
  <c r="AH114" i="11"/>
  <c r="AH115" i="11"/>
  <c r="AH116" i="11"/>
  <c r="AH117" i="11"/>
  <c r="AH118" i="11"/>
  <c r="AH119" i="11"/>
  <c r="AH120" i="11"/>
  <c r="AH121" i="11"/>
  <c r="AH122" i="11"/>
  <c r="AH123" i="11"/>
  <c r="AH124" i="11"/>
  <c r="AH125" i="11"/>
  <c r="AH126" i="11"/>
  <c r="AH127" i="11"/>
  <c r="AH128" i="11"/>
  <c r="AH129" i="11"/>
  <c r="AH130" i="11"/>
  <c r="AH131" i="11"/>
  <c r="AH132" i="11"/>
  <c r="AH133" i="11"/>
  <c r="AH134" i="11"/>
  <c r="AH135" i="11"/>
  <c r="AH136" i="11"/>
  <c r="AH137" i="11"/>
  <c r="AH138" i="11"/>
  <c r="AH139" i="11"/>
  <c r="AH140" i="11"/>
  <c r="AH141" i="11"/>
  <c r="AH142" i="11"/>
  <c r="AH143" i="11"/>
  <c r="AH144" i="11"/>
  <c r="AH145" i="11"/>
  <c r="AH146" i="11"/>
  <c r="AH147" i="11"/>
  <c r="AH148" i="11"/>
  <c r="AH149" i="11"/>
  <c r="AH150" i="11"/>
  <c r="AH151" i="11"/>
  <c r="AH152" i="11"/>
  <c r="AH153" i="11"/>
  <c r="AH154" i="11"/>
  <c r="AH155" i="11"/>
  <c r="AH156" i="11"/>
  <c r="AH157" i="11"/>
  <c r="AH158" i="11"/>
  <c r="AH159" i="11"/>
  <c r="AH160" i="11"/>
  <c r="AH161" i="11"/>
  <c r="AH162" i="11"/>
  <c r="AH163" i="11"/>
  <c r="AH164" i="11"/>
  <c r="AH165" i="11"/>
  <c r="AH166" i="11"/>
  <c r="AH167" i="11"/>
  <c r="AH168" i="11"/>
  <c r="AH169" i="11"/>
  <c r="AH170" i="11"/>
  <c r="AH171" i="11"/>
  <c r="AH172" i="11"/>
  <c r="AH173" i="11"/>
  <c r="AH174" i="11"/>
  <c r="AH175" i="11"/>
  <c r="AH176" i="11"/>
  <c r="AH177" i="11"/>
  <c r="AH178" i="11"/>
  <c r="AH179" i="11"/>
  <c r="AH180" i="11"/>
  <c r="AH181" i="11"/>
  <c r="AH182" i="11"/>
  <c r="AH183" i="11"/>
  <c r="AH184" i="11"/>
  <c r="AH185" i="11"/>
  <c r="AH186" i="11"/>
  <c r="AH187" i="11"/>
  <c r="AH188" i="11"/>
  <c r="AH189" i="11"/>
  <c r="AH190" i="11"/>
  <c r="AH191" i="11"/>
  <c r="AH192" i="11"/>
  <c r="AH193" i="11"/>
  <c r="AH194" i="11"/>
  <c r="AH195" i="11"/>
  <c r="AH196" i="11"/>
  <c r="AH197" i="11"/>
  <c r="AH198" i="11"/>
  <c r="AH199" i="11"/>
  <c r="AH200" i="11"/>
  <c r="AH201" i="11"/>
  <c r="AH202" i="11"/>
  <c r="AH203" i="11"/>
  <c r="AH204" i="11"/>
  <c r="AH205" i="11"/>
  <c r="AH206" i="11"/>
  <c r="AH207" i="11"/>
  <c r="AH208" i="11"/>
  <c r="AH209" i="11"/>
  <c r="AH210" i="11"/>
  <c r="AH211" i="11"/>
  <c r="AH212" i="11"/>
  <c r="AH213" i="11"/>
  <c r="AH214" i="11"/>
  <c r="AH215" i="11"/>
  <c r="AH216" i="11"/>
  <c r="AH217" i="11"/>
  <c r="AH218" i="11"/>
  <c r="AH219" i="11"/>
  <c r="AH220" i="11"/>
  <c r="AH221" i="11"/>
  <c r="AH222" i="11"/>
  <c r="AH223" i="11"/>
  <c r="AH224" i="11"/>
  <c r="AH225" i="11"/>
  <c r="AH226" i="11"/>
  <c r="AH227" i="11"/>
  <c r="AH228" i="11"/>
  <c r="AH229" i="11"/>
  <c r="AH230" i="11"/>
  <c r="AH231" i="11"/>
  <c r="AH232" i="11"/>
  <c r="AH233" i="11"/>
  <c r="AH234" i="11"/>
  <c r="AH235" i="11"/>
  <c r="AH236" i="11"/>
  <c r="AH237" i="11"/>
  <c r="AH238" i="11"/>
  <c r="AH239" i="11"/>
  <c r="AH240" i="11"/>
  <c r="AH241" i="11"/>
  <c r="AH242" i="11"/>
  <c r="AH243" i="11"/>
  <c r="AH244" i="11"/>
  <c r="AH245" i="11"/>
  <c r="AH246" i="11"/>
  <c r="AH247" i="11"/>
  <c r="AH248" i="11"/>
  <c r="AH249" i="11"/>
  <c r="AH250" i="11"/>
  <c r="AH251" i="11"/>
  <c r="AH252" i="11"/>
  <c r="AH253" i="11"/>
  <c r="AH254" i="11"/>
  <c r="AH255" i="11"/>
  <c r="AH256" i="11"/>
  <c r="AH257" i="11"/>
  <c r="AH258" i="11"/>
  <c r="AH259" i="11"/>
  <c r="AH260" i="11"/>
  <c r="AH261" i="11"/>
  <c r="AH262" i="11"/>
  <c r="AH263" i="11"/>
  <c r="AH264" i="11"/>
  <c r="AH265" i="11"/>
  <c r="AH266" i="11"/>
  <c r="AH267" i="11"/>
  <c r="AH268" i="11"/>
  <c r="AH269" i="11"/>
  <c r="AH270" i="11"/>
  <c r="AH271" i="11"/>
  <c r="AH272" i="11"/>
  <c r="AH273" i="11"/>
  <c r="AH274" i="11"/>
  <c r="AH275" i="11"/>
  <c r="AH276" i="11"/>
  <c r="AH277" i="11"/>
  <c r="AH278" i="11"/>
  <c r="AH279" i="11"/>
  <c r="AH280" i="11"/>
  <c r="AH281" i="11"/>
  <c r="AH282" i="11"/>
  <c r="AH283" i="11"/>
  <c r="AH284" i="11"/>
  <c r="AH285" i="11"/>
  <c r="AH286" i="11"/>
  <c r="AH287" i="11"/>
  <c r="AH288" i="11"/>
  <c r="AH289" i="11"/>
  <c r="AH290" i="11"/>
  <c r="AH291" i="11"/>
  <c r="AH292" i="11"/>
  <c r="AH293" i="11"/>
  <c r="AH294" i="11"/>
  <c r="AH295" i="11"/>
  <c r="AH296" i="11"/>
  <c r="AH297" i="11"/>
  <c r="AH298" i="11"/>
  <c r="AH299" i="11"/>
  <c r="AH300" i="11"/>
  <c r="AH301" i="11"/>
  <c r="AH302" i="11"/>
  <c r="AH303" i="11"/>
  <c r="AH304" i="11"/>
  <c r="AH305" i="11"/>
  <c r="AH306" i="11"/>
  <c r="AH307" i="11"/>
  <c r="AH308" i="11"/>
  <c r="AH309" i="11"/>
  <c r="AH310" i="11"/>
  <c r="AH311" i="11"/>
  <c r="AH312" i="11"/>
  <c r="AH313" i="11"/>
  <c r="AH314" i="11"/>
  <c r="AH315" i="11"/>
  <c r="AH316" i="11"/>
  <c r="AH317" i="11"/>
  <c r="AH318" i="11"/>
  <c r="AH319" i="11"/>
  <c r="AH320" i="11"/>
  <c r="AH321" i="11"/>
  <c r="AH322" i="11"/>
  <c r="AH323" i="11"/>
  <c r="AH324" i="11"/>
  <c r="AH325" i="11"/>
  <c r="AH326" i="11"/>
  <c r="AH327" i="11"/>
  <c r="AH328" i="11"/>
  <c r="AH329" i="11"/>
  <c r="AH330" i="11"/>
  <c r="AH331" i="11"/>
  <c r="AH332" i="11"/>
  <c r="AH333" i="11"/>
  <c r="AH334" i="11"/>
  <c r="AH335" i="11"/>
  <c r="AH336" i="11"/>
  <c r="AH337" i="11"/>
  <c r="AH338" i="11"/>
  <c r="AH339" i="11"/>
  <c r="AH340" i="11"/>
  <c r="AH341" i="11"/>
  <c r="AH342" i="11"/>
  <c r="AH343" i="11"/>
  <c r="AH344" i="11"/>
  <c r="AH345" i="11"/>
  <c r="AH346" i="11"/>
  <c r="AH347" i="11"/>
  <c r="AH348" i="11"/>
  <c r="AH349" i="11"/>
  <c r="AH350" i="11"/>
  <c r="AH351" i="11"/>
  <c r="AH352" i="11"/>
  <c r="AH353" i="11"/>
  <c r="AH354" i="11"/>
  <c r="AH355" i="11"/>
  <c r="AH356" i="11"/>
  <c r="AH357" i="11"/>
  <c r="AH358" i="11"/>
  <c r="AH359" i="11"/>
  <c r="AH360" i="11"/>
  <c r="AH361" i="11"/>
  <c r="AH362" i="11"/>
  <c r="AH363" i="11"/>
  <c r="AH364" i="11"/>
  <c r="AH365" i="11"/>
  <c r="AH366" i="11"/>
  <c r="AH367" i="11"/>
  <c r="AH368" i="11"/>
  <c r="AH369" i="11"/>
  <c r="AH370" i="11"/>
  <c r="AH371" i="11"/>
  <c r="AH372" i="11"/>
  <c r="AH373" i="11"/>
  <c r="AH374" i="11"/>
  <c r="AH375" i="11"/>
  <c r="AH376" i="11"/>
  <c r="AH377" i="11"/>
  <c r="AH378" i="11"/>
  <c r="AH379" i="11"/>
  <c r="AH380" i="11"/>
  <c r="AH381" i="11"/>
  <c r="AH382" i="11"/>
  <c r="AH383" i="11"/>
  <c r="AH384" i="11"/>
  <c r="AH385" i="11"/>
  <c r="AH386" i="11"/>
  <c r="AH387" i="11"/>
  <c r="AH388" i="11"/>
  <c r="AH389" i="11"/>
  <c r="AH390" i="11"/>
  <c r="AH391" i="11"/>
  <c r="AH392" i="11"/>
  <c r="AH393" i="11"/>
  <c r="AH394" i="11"/>
  <c r="AH395" i="11"/>
  <c r="AH396" i="11"/>
  <c r="AH397" i="11"/>
  <c r="AH398" i="11"/>
  <c r="AH399" i="11"/>
  <c r="AH400" i="11"/>
  <c r="AH401" i="11"/>
  <c r="AH402" i="11"/>
  <c r="AH403" i="11"/>
  <c r="AH404" i="11"/>
  <c r="AH405" i="11"/>
  <c r="AH406" i="11"/>
  <c r="AH407" i="11"/>
  <c r="AH408" i="11"/>
  <c r="AH409" i="11"/>
  <c r="AH410" i="11"/>
  <c r="AH411" i="11"/>
  <c r="AH412" i="11"/>
  <c r="AH413" i="11"/>
  <c r="AH414" i="11"/>
  <c r="AH415" i="11"/>
  <c r="AH416" i="11"/>
  <c r="AH417" i="11"/>
  <c r="AH418" i="11"/>
  <c r="AH419" i="11"/>
  <c r="AH420" i="11"/>
  <c r="AH421" i="11"/>
  <c r="AH422" i="11"/>
  <c r="AH423" i="11"/>
  <c r="AH424" i="11"/>
  <c r="AH425" i="11"/>
  <c r="AH426" i="11"/>
  <c r="AH427" i="11"/>
  <c r="AH428" i="11"/>
  <c r="AH429" i="11"/>
  <c r="AH430" i="11"/>
  <c r="AH431" i="11"/>
  <c r="AH432" i="11"/>
  <c r="AH433" i="11"/>
  <c r="AH434" i="11"/>
  <c r="AH435" i="11"/>
  <c r="AH436" i="11"/>
  <c r="AH437" i="11"/>
  <c r="AH438" i="11"/>
  <c r="AH439" i="11"/>
  <c r="AH440" i="11"/>
  <c r="AH441" i="11"/>
  <c r="AH442" i="11"/>
  <c r="AH443" i="11"/>
  <c r="AH444" i="11"/>
  <c r="AH445" i="11"/>
  <c r="AH446" i="11"/>
  <c r="AH447" i="11"/>
  <c r="AH448" i="11"/>
  <c r="AH449" i="11"/>
  <c r="AH450" i="11"/>
  <c r="AH451" i="11"/>
  <c r="AH452" i="11"/>
  <c r="AH453" i="11"/>
  <c r="AH454" i="11"/>
  <c r="AH455" i="11"/>
  <c r="AH456" i="11"/>
  <c r="AH457" i="11"/>
  <c r="AH458" i="11"/>
  <c r="AH459" i="11"/>
  <c r="AH460" i="11"/>
  <c r="AH461" i="11"/>
  <c r="AH462" i="11"/>
  <c r="AH463" i="11"/>
  <c r="AH464" i="11"/>
  <c r="AH465" i="11"/>
  <c r="AH466" i="11"/>
  <c r="AH467" i="11"/>
  <c r="AH468" i="11"/>
  <c r="AH469" i="11"/>
  <c r="AH470" i="11"/>
  <c r="AH471" i="11"/>
  <c r="AH472" i="11"/>
  <c r="AH473" i="11"/>
  <c r="AH474" i="11"/>
  <c r="AH475" i="11"/>
  <c r="AH476" i="11"/>
  <c r="AH477" i="11"/>
  <c r="AH478" i="11"/>
  <c r="AH479" i="11"/>
  <c r="AH480" i="11"/>
  <c r="AH481" i="11"/>
  <c r="AH482" i="11"/>
  <c r="AH483" i="11"/>
  <c r="AH484" i="11"/>
  <c r="AH485" i="11"/>
  <c r="AH486" i="11"/>
  <c r="AH487" i="11"/>
  <c r="AH488" i="11"/>
  <c r="AH489" i="11"/>
  <c r="AH490" i="11"/>
  <c r="AH491" i="11"/>
  <c r="AH492" i="11"/>
  <c r="AH493" i="11"/>
  <c r="AH494" i="11"/>
  <c r="AH495" i="11"/>
  <c r="AH496" i="11"/>
  <c r="AH497" i="11"/>
  <c r="AH498" i="11"/>
  <c r="AH499" i="11"/>
  <c r="AH500" i="11"/>
  <c r="AH501" i="11"/>
  <c r="AH502" i="11"/>
  <c r="AH503" i="11"/>
  <c r="AH504" i="11"/>
  <c r="AH505" i="11"/>
  <c r="AH506" i="11"/>
  <c r="AH507" i="11"/>
  <c r="AH508" i="11"/>
  <c r="AH509" i="11"/>
  <c r="AH510" i="11"/>
  <c r="AH511" i="11"/>
  <c r="AH512" i="11"/>
  <c r="AH513" i="11"/>
  <c r="AH514" i="11"/>
  <c r="AH515" i="11"/>
  <c r="AH516" i="11"/>
  <c r="AH517" i="11"/>
  <c r="AH518" i="11"/>
  <c r="AH519" i="11"/>
  <c r="AH520" i="11"/>
  <c r="AH521" i="11"/>
  <c r="AH522" i="11"/>
  <c r="AH523" i="11"/>
  <c r="AH524" i="11"/>
  <c r="AH525" i="11"/>
  <c r="AH526" i="11"/>
  <c r="AH527" i="11"/>
  <c r="AH528" i="11"/>
  <c r="AH529" i="11"/>
  <c r="AH530" i="11"/>
  <c r="AH531" i="11"/>
  <c r="AH532" i="11"/>
  <c r="AH533" i="11"/>
  <c r="AH534" i="11"/>
  <c r="AH535" i="11"/>
  <c r="AH536" i="11"/>
  <c r="AH537" i="11"/>
  <c r="AH538" i="11"/>
  <c r="AH539" i="11"/>
  <c r="AH540" i="11"/>
  <c r="AH541" i="11"/>
  <c r="AH542" i="11"/>
  <c r="AH543" i="11"/>
  <c r="AH544" i="11"/>
  <c r="AH545" i="11"/>
  <c r="AH546" i="11"/>
  <c r="AH547" i="11"/>
  <c r="AH548" i="11"/>
  <c r="AH549" i="11"/>
  <c r="AH550" i="11"/>
  <c r="AH551" i="11"/>
  <c r="AH552" i="11"/>
  <c r="AH553" i="11"/>
  <c r="AH554" i="11"/>
  <c r="AH555" i="11"/>
  <c r="AH556" i="11"/>
  <c r="AH557" i="11"/>
  <c r="AH558" i="11"/>
  <c r="AH559" i="11"/>
  <c r="AH560" i="11"/>
  <c r="AH561" i="11"/>
  <c r="AH562" i="11"/>
  <c r="AH563" i="11"/>
  <c r="AH564" i="11"/>
  <c r="AH565" i="11"/>
  <c r="AH566" i="11"/>
  <c r="AH567" i="11"/>
  <c r="AH568" i="11"/>
  <c r="AH569" i="11"/>
  <c r="AH570" i="11"/>
  <c r="AH571" i="11"/>
  <c r="AH572" i="11"/>
  <c r="AH573" i="11"/>
  <c r="AH574" i="11"/>
  <c r="AH575" i="11"/>
  <c r="AH576" i="11"/>
  <c r="AH577" i="11"/>
  <c r="AH578" i="11"/>
  <c r="AH579" i="11"/>
  <c r="AH580" i="11"/>
  <c r="AH581" i="11"/>
  <c r="AH582" i="11"/>
  <c r="AH583" i="11"/>
  <c r="AH584" i="11"/>
  <c r="AH585" i="11"/>
  <c r="AH586" i="11"/>
  <c r="AH587" i="11"/>
  <c r="AH588" i="11"/>
  <c r="AH589" i="11"/>
  <c r="AH590" i="11"/>
  <c r="AH591" i="11"/>
  <c r="AH592" i="11"/>
  <c r="AH593" i="11"/>
  <c r="AH594" i="11"/>
  <c r="AH595" i="11"/>
  <c r="AH596" i="11"/>
  <c r="AH597" i="11"/>
  <c r="AH598" i="11"/>
  <c r="AH599" i="11"/>
  <c r="AH600" i="11"/>
  <c r="AH601" i="11"/>
  <c r="AH602" i="11"/>
  <c r="AH603" i="11"/>
  <c r="AH604" i="11"/>
  <c r="AH605" i="11"/>
  <c r="AH606" i="11"/>
  <c r="AH607" i="11"/>
  <c r="AH608" i="11"/>
  <c r="AH609" i="11"/>
  <c r="AH610" i="11"/>
  <c r="AH611" i="11"/>
  <c r="AH612" i="11"/>
  <c r="AH613" i="11"/>
  <c r="AH614" i="11"/>
  <c r="AH615" i="11"/>
  <c r="AH616" i="11"/>
  <c r="AH617" i="11"/>
  <c r="AH618" i="11"/>
  <c r="AH619" i="11"/>
  <c r="AH620" i="11"/>
  <c r="AH621" i="11"/>
  <c r="AH622" i="11"/>
  <c r="AH623" i="11"/>
  <c r="AH624" i="11"/>
  <c r="AH625" i="11"/>
  <c r="AH626" i="11"/>
  <c r="AH627" i="11"/>
  <c r="AH628" i="11"/>
  <c r="AH629" i="11"/>
  <c r="AH630" i="11"/>
  <c r="AH631" i="11"/>
  <c r="AH632" i="11"/>
  <c r="AH633" i="11"/>
  <c r="AH634" i="11"/>
  <c r="AH635" i="11"/>
  <c r="AH636" i="11"/>
  <c r="AH637" i="11"/>
  <c r="AH638" i="11"/>
  <c r="AH639" i="11"/>
  <c r="AH640" i="11"/>
  <c r="AH641" i="11"/>
  <c r="AH642" i="11"/>
  <c r="AH643" i="11"/>
  <c r="AH644" i="11"/>
  <c r="AH645" i="11"/>
  <c r="AH646" i="11"/>
  <c r="AH647" i="11"/>
  <c r="AH648" i="11"/>
  <c r="AH649" i="11"/>
  <c r="AH650" i="11"/>
  <c r="AH651" i="11"/>
  <c r="AH652" i="11"/>
  <c r="AH653" i="11"/>
  <c r="AH654" i="11"/>
  <c r="AH655" i="11"/>
  <c r="AH656" i="11"/>
  <c r="AH657" i="11"/>
  <c r="AH658" i="11"/>
  <c r="AH659" i="11"/>
  <c r="AH660" i="11"/>
  <c r="AH661" i="11"/>
  <c r="AH662" i="11"/>
  <c r="AH663" i="11"/>
  <c r="AH664" i="11"/>
  <c r="AH665" i="11"/>
  <c r="AH666" i="11"/>
  <c r="AH667" i="11"/>
  <c r="AH668" i="11"/>
  <c r="AH669" i="11"/>
  <c r="AH670" i="11"/>
  <c r="AH671" i="11"/>
  <c r="AH672" i="11"/>
  <c r="AH673" i="11"/>
  <c r="AH674" i="11"/>
  <c r="AH675" i="11"/>
  <c r="AH676" i="11"/>
  <c r="AH677" i="11"/>
  <c r="AH678" i="11"/>
  <c r="AH679" i="11"/>
  <c r="AH680" i="11"/>
  <c r="AH681" i="11"/>
  <c r="AH682" i="11"/>
  <c r="AH683" i="11"/>
  <c r="AH684" i="11"/>
  <c r="AH685" i="11"/>
  <c r="AH686" i="11"/>
  <c r="AH687" i="11"/>
  <c r="AH688" i="11"/>
  <c r="AH689" i="11"/>
  <c r="AH690" i="11"/>
  <c r="AH691" i="11"/>
  <c r="AH692" i="11"/>
  <c r="AH693" i="11"/>
  <c r="AH694" i="11"/>
  <c r="AH695" i="11"/>
  <c r="AH696" i="11"/>
  <c r="AH697" i="11"/>
  <c r="AH698" i="11"/>
  <c r="AH699" i="11"/>
  <c r="AH700" i="11"/>
  <c r="AH701" i="11"/>
  <c r="AH702" i="11"/>
  <c r="AH703" i="11"/>
  <c r="AH704" i="11"/>
  <c r="AH705" i="11"/>
  <c r="AH706" i="11"/>
  <c r="AH707" i="11"/>
  <c r="AH708" i="11"/>
  <c r="AH709" i="11"/>
  <c r="AH710" i="11"/>
  <c r="AH711" i="11"/>
  <c r="AH712" i="11"/>
  <c r="AH713" i="11"/>
  <c r="AH714" i="11"/>
  <c r="AH715" i="11"/>
  <c r="AH716" i="11"/>
  <c r="AH717" i="11"/>
  <c r="AH718" i="11"/>
  <c r="AH719" i="11"/>
  <c r="AH720" i="11"/>
  <c r="AH721" i="11"/>
  <c r="AH722" i="11"/>
  <c r="AH723" i="11"/>
  <c r="AH724" i="11"/>
  <c r="AH725" i="11"/>
  <c r="AH726" i="11"/>
  <c r="AH727" i="11"/>
  <c r="AH728" i="11"/>
  <c r="AH729" i="11"/>
  <c r="AH730" i="11"/>
  <c r="AH731" i="11"/>
  <c r="AH732" i="11"/>
  <c r="AH733" i="11"/>
  <c r="AH734" i="11"/>
  <c r="AH735" i="11"/>
  <c r="AH736" i="11"/>
  <c r="AH737" i="11"/>
  <c r="AH738" i="11"/>
  <c r="AH739" i="11"/>
  <c r="AH740" i="11"/>
  <c r="AH741" i="11"/>
  <c r="AH742" i="11"/>
  <c r="AH743" i="11"/>
  <c r="AH744" i="11"/>
  <c r="AH745" i="11"/>
  <c r="AH746" i="11"/>
  <c r="AH747" i="11"/>
  <c r="AH748" i="11"/>
  <c r="AH749" i="11"/>
  <c r="AH750" i="11"/>
  <c r="AH751" i="11"/>
  <c r="AH752" i="11"/>
  <c r="AH753" i="11"/>
  <c r="AH754" i="11"/>
  <c r="AH755" i="11"/>
  <c r="AH756" i="11"/>
  <c r="AH757" i="11"/>
  <c r="AH758" i="11"/>
  <c r="AH759" i="11"/>
  <c r="AH760" i="11"/>
  <c r="AH761" i="11"/>
  <c r="AH762" i="11"/>
  <c r="AH763" i="11"/>
  <c r="AH764" i="11"/>
  <c r="AH765" i="11"/>
  <c r="AH766" i="11"/>
  <c r="AH767" i="11"/>
  <c r="AH768" i="11"/>
  <c r="AH769" i="11"/>
  <c r="AH770" i="11"/>
  <c r="AH771" i="11"/>
  <c r="AH772" i="11"/>
  <c r="AH773" i="11"/>
  <c r="AH774" i="11"/>
  <c r="AH775" i="11"/>
  <c r="AH776" i="11"/>
  <c r="AH777" i="11"/>
  <c r="AH778" i="11"/>
  <c r="AH779" i="11"/>
  <c r="AH780" i="11"/>
  <c r="AH781" i="11"/>
  <c r="AH782" i="11"/>
  <c r="AH783" i="11"/>
  <c r="AH784" i="11"/>
  <c r="AH785" i="11"/>
  <c r="AH786" i="11"/>
  <c r="AH787" i="11"/>
  <c r="AH788" i="11"/>
  <c r="AH789" i="11"/>
  <c r="AH790" i="11"/>
  <c r="AH791" i="11"/>
  <c r="AH792" i="11"/>
  <c r="AH793" i="11"/>
  <c r="AH794" i="11"/>
  <c r="AH795" i="11"/>
  <c r="AH796" i="11"/>
  <c r="AH797" i="11"/>
  <c r="AH798" i="11"/>
  <c r="AH799" i="11"/>
  <c r="AH800" i="11"/>
  <c r="AH801" i="11"/>
  <c r="AH802" i="11"/>
  <c r="AH803" i="11"/>
  <c r="AH804" i="11"/>
  <c r="AH805" i="11"/>
  <c r="AH806" i="11"/>
  <c r="AH807" i="11"/>
  <c r="AH808" i="11"/>
  <c r="AH809" i="11"/>
  <c r="AH810" i="11"/>
  <c r="AH811" i="11"/>
  <c r="AH812" i="11"/>
  <c r="AH813" i="11"/>
  <c r="AH814" i="11"/>
  <c r="AH815" i="11"/>
  <c r="AH816" i="11"/>
  <c r="AH817" i="11"/>
  <c r="AH818" i="11"/>
  <c r="AH819" i="11"/>
  <c r="AH820" i="11"/>
  <c r="AH821" i="11"/>
  <c r="AH822" i="11"/>
  <c r="AH823" i="11"/>
  <c r="AH824" i="11"/>
  <c r="AH825" i="11"/>
  <c r="AH826" i="11"/>
  <c r="AH827" i="11"/>
  <c r="AH828" i="11"/>
  <c r="AH829" i="11"/>
  <c r="AH830" i="11"/>
  <c r="AH831" i="11"/>
  <c r="AH832" i="11"/>
  <c r="AH833" i="11"/>
  <c r="AH834" i="11"/>
  <c r="AH835" i="11"/>
  <c r="AH836" i="11"/>
  <c r="AH837" i="11"/>
  <c r="AH838" i="11"/>
  <c r="AH839" i="11"/>
  <c r="AH840" i="11"/>
  <c r="AH841" i="11"/>
  <c r="AH842" i="11"/>
  <c r="AH843" i="11"/>
  <c r="AH844" i="11"/>
  <c r="AH845" i="11"/>
  <c r="AH846" i="11"/>
  <c r="AH847" i="11"/>
  <c r="AH848" i="11"/>
  <c r="AH849" i="11"/>
  <c r="AH850" i="11"/>
  <c r="AH851" i="11"/>
  <c r="AH852" i="11"/>
  <c r="AH853" i="11"/>
  <c r="AH854" i="11"/>
  <c r="AH855" i="11"/>
  <c r="AH856" i="11"/>
  <c r="AH857" i="11"/>
  <c r="AH858" i="11"/>
  <c r="AH859" i="11"/>
  <c r="AH860" i="11"/>
  <c r="AH861" i="11"/>
  <c r="AH862" i="11"/>
  <c r="AH863" i="11"/>
  <c r="AH864" i="11"/>
  <c r="AH865" i="11"/>
  <c r="AH866" i="11"/>
  <c r="AH867" i="11"/>
  <c r="AH868" i="11"/>
  <c r="AH869" i="11"/>
  <c r="AH870" i="11"/>
  <c r="AH871" i="11"/>
  <c r="AH872" i="11"/>
  <c r="AH873" i="11"/>
  <c r="AH874" i="11"/>
  <c r="AH875" i="11"/>
  <c r="AH876" i="11"/>
  <c r="AH877" i="11"/>
  <c r="AH878" i="11"/>
  <c r="AH879" i="11"/>
  <c r="AH880" i="11"/>
  <c r="AH881" i="11"/>
  <c r="AH882" i="11"/>
  <c r="AH883" i="11"/>
  <c r="AH884" i="11"/>
  <c r="AH885" i="11"/>
  <c r="AH886" i="11"/>
  <c r="AH887" i="11"/>
  <c r="AH888" i="11"/>
  <c r="AH889" i="11"/>
  <c r="AH890" i="11"/>
  <c r="AH891" i="11"/>
  <c r="AH892" i="11"/>
  <c r="AH893" i="11"/>
  <c r="AH894" i="11"/>
  <c r="AH895" i="11"/>
  <c r="AH896" i="11"/>
  <c r="AH897" i="11"/>
  <c r="AH898" i="11"/>
  <c r="AH899" i="11"/>
  <c r="AH900" i="11"/>
  <c r="AH901" i="11"/>
  <c r="AH902" i="11"/>
  <c r="AH903" i="11"/>
  <c r="AH904" i="11"/>
  <c r="AH905" i="11"/>
  <c r="AH906" i="11"/>
  <c r="AH907" i="11"/>
  <c r="AH908" i="11"/>
  <c r="AH909" i="11"/>
  <c r="AH910" i="11"/>
  <c r="AH911" i="11"/>
  <c r="AH912" i="11"/>
  <c r="AH913" i="11"/>
  <c r="AH914" i="11"/>
  <c r="AH915" i="11"/>
  <c r="AH916" i="11"/>
  <c r="AH917" i="11"/>
  <c r="AH918" i="11"/>
  <c r="AH919" i="11"/>
  <c r="AH920" i="11"/>
  <c r="AH921" i="11"/>
  <c r="AH922" i="11"/>
  <c r="AH923" i="11"/>
  <c r="AH924" i="11"/>
  <c r="AH925" i="11"/>
  <c r="AH926" i="11"/>
  <c r="AH927" i="11"/>
  <c r="AH928" i="11"/>
  <c r="AH929" i="11"/>
  <c r="AH930" i="11"/>
  <c r="AH931" i="11"/>
  <c r="AH932" i="11"/>
  <c r="AH933" i="11"/>
  <c r="AH934" i="11"/>
  <c r="AH935" i="11"/>
  <c r="AH936" i="11"/>
  <c r="AH937" i="11"/>
  <c r="AH938" i="11"/>
  <c r="AH939" i="11"/>
  <c r="AH940" i="11"/>
  <c r="AH941" i="11"/>
  <c r="AH942" i="11"/>
  <c r="AH943" i="11"/>
  <c r="AH944" i="11"/>
  <c r="AH945" i="11"/>
  <c r="AH946" i="11"/>
  <c r="AH947" i="11"/>
  <c r="AH948" i="11"/>
  <c r="AH949" i="11"/>
  <c r="AH950" i="11"/>
  <c r="AH951" i="11"/>
  <c r="AH952" i="11"/>
  <c r="AH953" i="11"/>
  <c r="AH954" i="11"/>
  <c r="AH955" i="11"/>
  <c r="AH956" i="11"/>
  <c r="AH957" i="11"/>
  <c r="AH958" i="11"/>
  <c r="AH959" i="11"/>
  <c r="AH960" i="11"/>
  <c r="AH961" i="11"/>
  <c r="AH962" i="11"/>
  <c r="AH963" i="11"/>
  <c r="AH964" i="11"/>
  <c r="AH965" i="11"/>
  <c r="AH966" i="11"/>
  <c r="AH967" i="11"/>
  <c r="AH968" i="11"/>
  <c r="AH969" i="11"/>
  <c r="AH970" i="11"/>
  <c r="AH971" i="11"/>
  <c r="AH972" i="11"/>
  <c r="AH973" i="11"/>
  <c r="AH974" i="11"/>
  <c r="AH975" i="11"/>
  <c r="AH976" i="11"/>
  <c r="AH977" i="11"/>
  <c r="AH978" i="11"/>
  <c r="AH979" i="11"/>
  <c r="AH980" i="11"/>
  <c r="AH981" i="11"/>
  <c r="AH982" i="11"/>
  <c r="AH983" i="11"/>
  <c r="AH984" i="11"/>
  <c r="AH985" i="11"/>
  <c r="AH986" i="11"/>
  <c r="AH987" i="11"/>
  <c r="AH988" i="11"/>
  <c r="AH989" i="11"/>
  <c r="AH990" i="11"/>
  <c r="AH991" i="11"/>
  <c r="AH992" i="11"/>
  <c r="AH993" i="11"/>
  <c r="AH994" i="11"/>
  <c r="AH4" i="11"/>
  <c r="AB5" i="11"/>
  <c r="AB6" i="11"/>
  <c r="AB7" i="11"/>
  <c r="AB8" i="11"/>
  <c r="AB9" i="11"/>
  <c r="AB10" i="11"/>
  <c r="AB11" i="11"/>
  <c r="AB12" i="11"/>
  <c r="AB13" i="11"/>
  <c r="AB14" i="11"/>
  <c r="AB15" i="11"/>
  <c r="AB16" i="11"/>
  <c r="AB17" i="11"/>
  <c r="AB18" i="11"/>
  <c r="AB19" i="11"/>
  <c r="AB20" i="11"/>
  <c r="AB21" i="11"/>
  <c r="AB22" i="11"/>
  <c r="AB23" i="11"/>
  <c r="AB24" i="11"/>
  <c r="AB25" i="11"/>
  <c r="AB26" i="11"/>
  <c r="AB27" i="11"/>
  <c r="AB28" i="11"/>
  <c r="AB29" i="11"/>
  <c r="AB30" i="11"/>
  <c r="AB31" i="11"/>
  <c r="AB32" i="11"/>
  <c r="AB33" i="11"/>
  <c r="AB34" i="11"/>
  <c r="AB35" i="11"/>
  <c r="AB36" i="11"/>
  <c r="AB37" i="11"/>
  <c r="AB38" i="11"/>
  <c r="AB39" i="11"/>
  <c r="AB40" i="11"/>
  <c r="AB41" i="11"/>
  <c r="AB42" i="11"/>
  <c r="AB43" i="11"/>
  <c r="AB44" i="11"/>
  <c r="AB45" i="11"/>
  <c r="AB46" i="11"/>
  <c r="AB47" i="11"/>
  <c r="AB48" i="11"/>
  <c r="AB49" i="11"/>
  <c r="AB50" i="11"/>
  <c r="AB51" i="11"/>
  <c r="AB52" i="11"/>
  <c r="AB53" i="11"/>
  <c r="AB54" i="11"/>
  <c r="AB55" i="11"/>
  <c r="AB56" i="11"/>
  <c r="AB57" i="11"/>
  <c r="AB58" i="11"/>
  <c r="AB59" i="11"/>
  <c r="AB60" i="11"/>
  <c r="AB61" i="11"/>
  <c r="AB62" i="11"/>
  <c r="AB63" i="11"/>
  <c r="AB64" i="11"/>
  <c r="AB65" i="11"/>
  <c r="AB66" i="11"/>
  <c r="AB67" i="11"/>
  <c r="AB68" i="11"/>
  <c r="AB69" i="11"/>
  <c r="AB70" i="11"/>
  <c r="AB71" i="11"/>
  <c r="AB72" i="11"/>
  <c r="AB73" i="11"/>
  <c r="AB74" i="11"/>
  <c r="AB75" i="11"/>
  <c r="AB76" i="11"/>
  <c r="AB77" i="11"/>
  <c r="AB78" i="11"/>
  <c r="AB79" i="11"/>
  <c r="AB80" i="11"/>
  <c r="AB81" i="11"/>
  <c r="AB82" i="11"/>
  <c r="AB83" i="11"/>
  <c r="AB84" i="11"/>
  <c r="AB85" i="11"/>
  <c r="AB86" i="11"/>
  <c r="AB87" i="11"/>
  <c r="AB88" i="11"/>
  <c r="AB89" i="11"/>
  <c r="AB90" i="11"/>
  <c r="AB91" i="11"/>
  <c r="AB92" i="11"/>
  <c r="AB93" i="11"/>
  <c r="AB94" i="11"/>
  <c r="AB95" i="11"/>
  <c r="AB96" i="11"/>
  <c r="AB97" i="11"/>
  <c r="AB98" i="11"/>
  <c r="AB99" i="11"/>
  <c r="AB100" i="11"/>
  <c r="AB101" i="11"/>
  <c r="AB102" i="11"/>
  <c r="AB103" i="11"/>
  <c r="AB104" i="11"/>
  <c r="AB105" i="11"/>
  <c r="AB106" i="11"/>
  <c r="AB107" i="11"/>
  <c r="AB108" i="11"/>
  <c r="AB109" i="11"/>
  <c r="AB110" i="11"/>
  <c r="AB111" i="11"/>
  <c r="AB112" i="11"/>
  <c r="AB113" i="11"/>
  <c r="AB114" i="11"/>
  <c r="AB115" i="11"/>
  <c r="AB116" i="11"/>
  <c r="AB117" i="11"/>
  <c r="AB118" i="11"/>
  <c r="AB119" i="11"/>
  <c r="AB120" i="11"/>
  <c r="AB121" i="11"/>
  <c r="AB122" i="11"/>
  <c r="AB123" i="11"/>
  <c r="AB124" i="11"/>
  <c r="AB125" i="11"/>
  <c r="AB126" i="11"/>
  <c r="AB127" i="11"/>
  <c r="AB128" i="11"/>
  <c r="AB129" i="11"/>
  <c r="AB130" i="11"/>
  <c r="AB131" i="11"/>
  <c r="AB132" i="11"/>
  <c r="AB133" i="11"/>
  <c r="AB134" i="11"/>
  <c r="AB135" i="11"/>
  <c r="AB136" i="11"/>
  <c r="AB137" i="11"/>
  <c r="AB138" i="11"/>
  <c r="AB139" i="11"/>
  <c r="AB140" i="11"/>
  <c r="AB141" i="11"/>
  <c r="AB142" i="11"/>
  <c r="AB143" i="11"/>
  <c r="AB144" i="11"/>
  <c r="AB145" i="11"/>
  <c r="AB146" i="11"/>
  <c r="AB147" i="11"/>
  <c r="AB148" i="11"/>
  <c r="AB149" i="11"/>
  <c r="AB150" i="11"/>
  <c r="AB151" i="11"/>
  <c r="AB152" i="11"/>
  <c r="AB153" i="11"/>
  <c r="AB154" i="11"/>
  <c r="AB155" i="11"/>
  <c r="AB156" i="11"/>
  <c r="AB157" i="11"/>
  <c r="AB158" i="11"/>
  <c r="AB159" i="11"/>
  <c r="AB160" i="11"/>
  <c r="AB161" i="11"/>
  <c r="AB162" i="11"/>
  <c r="AB163" i="11"/>
  <c r="AB164" i="11"/>
  <c r="AB165" i="11"/>
  <c r="AB166" i="11"/>
  <c r="AB167" i="11"/>
  <c r="AB168" i="11"/>
  <c r="AB169" i="11"/>
  <c r="AB170" i="11"/>
  <c r="AB171" i="11"/>
  <c r="AB172" i="11"/>
  <c r="AB173" i="11"/>
  <c r="AB174" i="11"/>
  <c r="AB175" i="11"/>
  <c r="AB176" i="11"/>
  <c r="AB177" i="11"/>
  <c r="AB178" i="11"/>
  <c r="AB179" i="11"/>
  <c r="AB180" i="11"/>
  <c r="AB181" i="11"/>
  <c r="AB182" i="11"/>
  <c r="AB183" i="11"/>
  <c r="AB184" i="11"/>
  <c r="AB185" i="11"/>
  <c r="AB186" i="11"/>
  <c r="AB187" i="11"/>
  <c r="AB188" i="11"/>
  <c r="AB189" i="11"/>
  <c r="AB190" i="11"/>
  <c r="AB191" i="11"/>
  <c r="AB192" i="11"/>
  <c r="AB193" i="11"/>
  <c r="AB194" i="11"/>
  <c r="AB195" i="11"/>
  <c r="AB196" i="11"/>
  <c r="AB197" i="11"/>
  <c r="AB198" i="11"/>
  <c r="AB199" i="11"/>
  <c r="AB200" i="11"/>
  <c r="AB201" i="11"/>
  <c r="AB202" i="11"/>
  <c r="AB203" i="11"/>
  <c r="AB204" i="11"/>
  <c r="AB205" i="11"/>
  <c r="AB206" i="11"/>
  <c r="AB207" i="11"/>
  <c r="AB208" i="11"/>
  <c r="AB209" i="11"/>
  <c r="AB210" i="11"/>
  <c r="AB211" i="11"/>
  <c r="AB212" i="11"/>
  <c r="AB213" i="11"/>
  <c r="AB214" i="11"/>
  <c r="AB215" i="11"/>
  <c r="AB216" i="11"/>
  <c r="AB217" i="11"/>
  <c r="AB218" i="11"/>
  <c r="AB219" i="11"/>
  <c r="AB220" i="11"/>
  <c r="AB221" i="11"/>
  <c r="AB222" i="11"/>
  <c r="AB223" i="11"/>
  <c r="AB224" i="11"/>
  <c r="AB225" i="11"/>
  <c r="AB226" i="11"/>
  <c r="AB227" i="11"/>
  <c r="AB228" i="11"/>
  <c r="AB229" i="11"/>
  <c r="AB230" i="11"/>
  <c r="AB231" i="11"/>
  <c r="AB232" i="11"/>
  <c r="AB233" i="11"/>
  <c r="AB234" i="11"/>
  <c r="AB235" i="11"/>
  <c r="AB236" i="11"/>
  <c r="AB237" i="11"/>
  <c r="AB238" i="11"/>
  <c r="AB239" i="11"/>
  <c r="AB240" i="11"/>
  <c r="AB241" i="11"/>
  <c r="AB242" i="11"/>
  <c r="AB243" i="11"/>
  <c r="AB244" i="11"/>
  <c r="AB245" i="11"/>
  <c r="AB246" i="11"/>
  <c r="AB247" i="11"/>
  <c r="AB248" i="11"/>
  <c r="AB249" i="11"/>
  <c r="AB250" i="11"/>
  <c r="AB251" i="11"/>
  <c r="AB252" i="11"/>
  <c r="AB253" i="11"/>
  <c r="AB254" i="11"/>
  <c r="AB255" i="11"/>
  <c r="AB256" i="11"/>
  <c r="AB257" i="11"/>
  <c r="AB258" i="11"/>
  <c r="AB259" i="11"/>
  <c r="AB260" i="11"/>
  <c r="AB261" i="11"/>
  <c r="AB262" i="11"/>
  <c r="AB263" i="11"/>
  <c r="AB264" i="11"/>
  <c r="AB265" i="11"/>
  <c r="AB266" i="11"/>
  <c r="AB267" i="11"/>
  <c r="AB268" i="11"/>
  <c r="AB269" i="11"/>
  <c r="AB270" i="11"/>
  <c r="AB271" i="11"/>
  <c r="AB272" i="11"/>
  <c r="AB273" i="11"/>
  <c r="AB274" i="11"/>
  <c r="AB275" i="11"/>
  <c r="AB276" i="11"/>
  <c r="AB277" i="11"/>
  <c r="AB278" i="11"/>
  <c r="AB279" i="11"/>
  <c r="AB280" i="11"/>
  <c r="AB281" i="11"/>
  <c r="AB282" i="11"/>
  <c r="AB283" i="11"/>
  <c r="AB284" i="11"/>
  <c r="AB285" i="11"/>
  <c r="AB286" i="11"/>
  <c r="AB287" i="11"/>
  <c r="AB288" i="11"/>
  <c r="AB289" i="11"/>
  <c r="AB290" i="11"/>
  <c r="AB291" i="11"/>
  <c r="AB292" i="11"/>
  <c r="AB293" i="11"/>
  <c r="AB294" i="11"/>
  <c r="AB295" i="11"/>
  <c r="AB296" i="11"/>
  <c r="AB297" i="11"/>
  <c r="AB298" i="11"/>
  <c r="AB299" i="11"/>
  <c r="AB300" i="11"/>
  <c r="AB301" i="11"/>
  <c r="AB302" i="11"/>
  <c r="AB303" i="11"/>
  <c r="AB304" i="11"/>
  <c r="AB305" i="11"/>
  <c r="AB306" i="11"/>
  <c r="AB307" i="11"/>
  <c r="AB308" i="11"/>
  <c r="AB309" i="11"/>
  <c r="AB310" i="11"/>
  <c r="AB311" i="11"/>
  <c r="AB312" i="11"/>
  <c r="AB313" i="11"/>
  <c r="AB314" i="11"/>
  <c r="AB315" i="11"/>
  <c r="AB316" i="11"/>
  <c r="AB317" i="11"/>
  <c r="AB318" i="11"/>
  <c r="AB319" i="11"/>
  <c r="AB320" i="11"/>
  <c r="AB321" i="11"/>
  <c r="AB322" i="11"/>
  <c r="AB323" i="11"/>
  <c r="AB324" i="11"/>
  <c r="AB325" i="11"/>
  <c r="AB326" i="11"/>
  <c r="AB327" i="11"/>
  <c r="AB328" i="11"/>
  <c r="AB329" i="11"/>
  <c r="AB330" i="11"/>
  <c r="AB331" i="11"/>
  <c r="AB332" i="11"/>
  <c r="AB333" i="11"/>
  <c r="AB334" i="11"/>
  <c r="AB335" i="11"/>
  <c r="AB336" i="11"/>
  <c r="AB337" i="11"/>
  <c r="AB338" i="11"/>
  <c r="AB339" i="11"/>
  <c r="AB340" i="11"/>
  <c r="AB341" i="11"/>
  <c r="AB342" i="11"/>
  <c r="AB343" i="11"/>
  <c r="AB344" i="11"/>
  <c r="AB345" i="11"/>
  <c r="AB346" i="11"/>
  <c r="AB347" i="11"/>
  <c r="AB348" i="11"/>
  <c r="AB349" i="11"/>
  <c r="AB350" i="11"/>
  <c r="AB351" i="11"/>
  <c r="AB352" i="11"/>
  <c r="AB353" i="11"/>
  <c r="AB354" i="11"/>
  <c r="AB355" i="11"/>
  <c r="AB356" i="11"/>
  <c r="AB357" i="11"/>
  <c r="AB358" i="11"/>
  <c r="AB359" i="11"/>
  <c r="AB360" i="11"/>
  <c r="AB361" i="11"/>
  <c r="AB362" i="11"/>
  <c r="AB363" i="11"/>
  <c r="AB364" i="11"/>
  <c r="AB365" i="11"/>
  <c r="AB366" i="11"/>
  <c r="AB367" i="11"/>
  <c r="AB368" i="11"/>
  <c r="AB369" i="11"/>
  <c r="AB370" i="11"/>
  <c r="AB371" i="11"/>
  <c r="AB372" i="11"/>
  <c r="AB373" i="11"/>
  <c r="AB374" i="11"/>
  <c r="AB375" i="11"/>
  <c r="AB376" i="11"/>
  <c r="AB377" i="11"/>
  <c r="AB378" i="11"/>
  <c r="AB379" i="11"/>
  <c r="AB380" i="11"/>
  <c r="AB381" i="11"/>
  <c r="AB382" i="11"/>
  <c r="AB383" i="11"/>
  <c r="AB384" i="11"/>
  <c r="AB385" i="11"/>
  <c r="AB386" i="11"/>
  <c r="AB387" i="11"/>
  <c r="AB388" i="11"/>
  <c r="AB389" i="11"/>
  <c r="AB390" i="11"/>
  <c r="AB391" i="11"/>
  <c r="AB392" i="11"/>
  <c r="AB393" i="11"/>
  <c r="AB394" i="11"/>
  <c r="AB395" i="11"/>
  <c r="AB396" i="11"/>
  <c r="AB397" i="11"/>
  <c r="AB398" i="11"/>
  <c r="AB399" i="11"/>
  <c r="AB400" i="11"/>
  <c r="AB401" i="11"/>
  <c r="AB402" i="11"/>
  <c r="AB403" i="11"/>
  <c r="AB404" i="11"/>
  <c r="AB405" i="11"/>
  <c r="AB406" i="11"/>
  <c r="AB407" i="11"/>
  <c r="AB408" i="11"/>
  <c r="AB409" i="11"/>
  <c r="AB410" i="11"/>
  <c r="AB411" i="11"/>
  <c r="AB412" i="11"/>
  <c r="AB413" i="11"/>
  <c r="AB414" i="11"/>
  <c r="AB415" i="11"/>
  <c r="AB416" i="11"/>
  <c r="AB417" i="11"/>
  <c r="AB418" i="11"/>
  <c r="AB419" i="11"/>
  <c r="AB420" i="11"/>
  <c r="AB421" i="11"/>
  <c r="AB422" i="11"/>
  <c r="AB423" i="11"/>
  <c r="AB424" i="11"/>
  <c r="AB425" i="11"/>
  <c r="AB426" i="11"/>
  <c r="AB427" i="11"/>
  <c r="AB428" i="11"/>
  <c r="AB429" i="11"/>
  <c r="AB430" i="11"/>
  <c r="AB431" i="11"/>
  <c r="AB432" i="11"/>
  <c r="AB433" i="11"/>
  <c r="AB434" i="11"/>
  <c r="AB435" i="11"/>
  <c r="AB436" i="11"/>
  <c r="AB437" i="11"/>
  <c r="AB438" i="11"/>
  <c r="AB439" i="11"/>
  <c r="AB440" i="11"/>
  <c r="AB441" i="11"/>
  <c r="AB442" i="11"/>
  <c r="AB443" i="11"/>
  <c r="AB444" i="11"/>
  <c r="AB445" i="11"/>
  <c r="AB446" i="11"/>
  <c r="AB447" i="11"/>
  <c r="AB448" i="11"/>
  <c r="AB449" i="11"/>
  <c r="AB450" i="11"/>
  <c r="AB451" i="11"/>
  <c r="AB452" i="11"/>
  <c r="AB453" i="11"/>
  <c r="AB454" i="11"/>
  <c r="AB455" i="11"/>
  <c r="AB456" i="11"/>
  <c r="AB457" i="11"/>
  <c r="AB458" i="11"/>
  <c r="AB459" i="11"/>
  <c r="AB460" i="11"/>
  <c r="AB461" i="11"/>
  <c r="AB462" i="11"/>
  <c r="AB463" i="11"/>
  <c r="AB464" i="11"/>
  <c r="AB465" i="11"/>
  <c r="AB466" i="11"/>
  <c r="AB467" i="11"/>
  <c r="AB468" i="11"/>
  <c r="AB469" i="11"/>
  <c r="AB470" i="11"/>
  <c r="AB471" i="11"/>
  <c r="AB472" i="11"/>
  <c r="AB473" i="11"/>
  <c r="AB474" i="11"/>
  <c r="AB475" i="11"/>
  <c r="AB476" i="11"/>
  <c r="AB477" i="11"/>
  <c r="AB478" i="11"/>
  <c r="AB479" i="11"/>
  <c r="AB480" i="11"/>
  <c r="AB481" i="11"/>
  <c r="AB482" i="11"/>
  <c r="AB483" i="11"/>
  <c r="AB484" i="11"/>
  <c r="AB485" i="11"/>
  <c r="AB486" i="11"/>
  <c r="AB487" i="11"/>
  <c r="AB488" i="11"/>
  <c r="AB489" i="11"/>
  <c r="AB490" i="11"/>
  <c r="AB491" i="11"/>
  <c r="AB492" i="11"/>
  <c r="AB493" i="11"/>
  <c r="AB494" i="11"/>
  <c r="AB495" i="11"/>
  <c r="AB496" i="11"/>
  <c r="AB497" i="11"/>
  <c r="AB498" i="11"/>
  <c r="AB499" i="11"/>
  <c r="AB500" i="11"/>
  <c r="AB501" i="11"/>
  <c r="AB502" i="11"/>
  <c r="AB503" i="11"/>
  <c r="AB504" i="11"/>
  <c r="AB505" i="11"/>
  <c r="AB506" i="11"/>
  <c r="AB507" i="11"/>
  <c r="AB508" i="11"/>
  <c r="AB509" i="11"/>
  <c r="AB510" i="11"/>
  <c r="AB511" i="11"/>
  <c r="AB512" i="11"/>
  <c r="AB513" i="11"/>
  <c r="AB514" i="11"/>
  <c r="AB515" i="11"/>
  <c r="AB516" i="11"/>
  <c r="AB517" i="11"/>
  <c r="AB518" i="11"/>
  <c r="AB519" i="11"/>
  <c r="AB520" i="11"/>
  <c r="AB521" i="11"/>
  <c r="AB522" i="11"/>
  <c r="AB523" i="11"/>
  <c r="AB524" i="11"/>
  <c r="AB525" i="11"/>
  <c r="AB526" i="11"/>
  <c r="AB527" i="11"/>
  <c r="AB528" i="11"/>
  <c r="AB529" i="11"/>
  <c r="AB530" i="11"/>
  <c r="AB531" i="11"/>
  <c r="AB532" i="11"/>
  <c r="AB533" i="11"/>
  <c r="AB534" i="11"/>
  <c r="AB535" i="11"/>
  <c r="AB536" i="11"/>
  <c r="AB537" i="11"/>
  <c r="AB538" i="11"/>
  <c r="AB539" i="11"/>
  <c r="AB540" i="11"/>
  <c r="AB541" i="11"/>
  <c r="AB542" i="11"/>
  <c r="AB543" i="11"/>
  <c r="AB544" i="11"/>
  <c r="AB545" i="11"/>
  <c r="AB546" i="11"/>
  <c r="AB547" i="11"/>
  <c r="AB548" i="11"/>
  <c r="AB549" i="11"/>
  <c r="AB550" i="11"/>
  <c r="AB551" i="11"/>
  <c r="AB552" i="11"/>
  <c r="AB553" i="11"/>
  <c r="AB554" i="11"/>
  <c r="AB555" i="11"/>
  <c r="AB556" i="11"/>
  <c r="AB557" i="11"/>
  <c r="AB558" i="11"/>
  <c r="AB559" i="11"/>
  <c r="AB560" i="11"/>
  <c r="AB561" i="11"/>
  <c r="AB562" i="11"/>
  <c r="AB563" i="11"/>
  <c r="AB564" i="11"/>
  <c r="AB565" i="11"/>
  <c r="AB566" i="11"/>
  <c r="AB567" i="11"/>
  <c r="AB568" i="11"/>
  <c r="AB569" i="11"/>
  <c r="AB570" i="11"/>
  <c r="AB571" i="11"/>
  <c r="AB572" i="11"/>
  <c r="AB573" i="11"/>
  <c r="AB574" i="11"/>
  <c r="AB575" i="11"/>
  <c r="AB576" i="11"/>
  <c r="AB577" i="11"/>
  <c r="AB578" i="11"/>
  <c r="AB579" i="11"/>
  <c r="AB580" i="11"/>
  <c r="AB581" i="11"/>
  <c r="AB582" i="11"/>
  <c r="AB583" i="11"/>
  <c r="AB584" i="11"/>
  <c r="AB585" i="11"/>
  <c r="AB586" i="11"/>
  <c r="AB587" i="11"/>
  <c r="AB588" i="11"/>
  <c r="AB589" i="11"/>
  <c r="AB590" i="11"/>
  <c r="AB591" i="11"/>
  <c r="AB592" i="11"/>
  <c r="AB593" i="11"/>
  <c r="AB594" i="11"/>
  <c r="AB595" i="11"/>
  <c r="AB596" i="11"/>
  <c r="AB597" i="11"/>
  <c r="AB598" i="11"/>
  <c r="AB599" i="11"/>
  <c r="AB600" i="11"/>
  <c r="AB601" i="11"/>
  <c r="AB602" i="11"/>
  <c r="AB603" i="11"/>
  <c r="AB604" i="11"/>
  <c r="AB605" i="11"/>
  <c r="AB606" i="11"/>
  <c r="AB607" i="11"/>
  <c r="AB608" i="11"/>
  <c r="AB609" i="11"/>
  <c r="AB610" i="11"/>
  <c r="AB611" i="11"/>
  <c r="AB612" i="11"/>
  <c r="AB613" i="11"/>
  <c r="AB614" i="11"/>
  <c r="AB615" i="11"/>
  <c r="AB616" i="11"/>
  <c r="AB617" i="11"/>
  <c r="AB618" i="11"/>
  <c r="AB619" i="11"/>
  <c r="AB620" i="11"/>
  <c r="AB621" i="11"/>
  <c r="AB622" i="11"/>
  <c r="AB623" i="11"/>
  <c r="AB624" i="11"/>
  <c r="AB625" i="11"/>
  <c r="AB626" i="11"/>
  <c r="AB627" i="11"/>
  <c r="AB628" i="11"/>
  <c r="AB629" i="11"/>
  <c r="AB630" i="11"/>
  <c r="AB631" i="11"/>
  <c r="AB632" i="11"/>
  <c r="AB633" i="11"/>
  <c r="AB634" i="11"/>
  <c r="AB635" i="11"/>
  <c r="AB636" i="11"/>
  <c r="AB637" i="11"/>
  <c r="AB638" i="11"/>
  <c r="AB639" i="11"/>
  <c r="AB640" i="11"/>
  <c r="AB641" i="11"/>
  <c r="AB642" i="11"/>
  <c r="AB643" i="11"/>
  <c r="AB644" i="11"/>
  <c r="AB645" i="11"/>
  <c r="AB646" i="11"/>
  <c r="AB647" i="11"/>
  <c r="AB648" i="11"/>
  <c r="AB649" i="11"/>
  <c r="AB650" i="11"/>
  <c r="AB651" i="11"/>
  <c r="AB652" i="11"/>
  <c r="AB653" i="11"/>
  <c r="AB654" i="11"/>
  <c r="AB655" i="11"/>
  <c r="AB656" i="11"/>
  <c r="AB657" i="11"/>
  <c r="AB658" i="11"/>
  <c r="AB659" i="11"/>
  <c r="AB660" i="11"/>
  <c r="AB661" i="11"/>
  <c r="AB662" i="11"/>
  <c r="AB663" i="11"/>
  <c r="AB664" i="11"/>
  <c r="AB665" i="11"/>
  <c r="AB666" i="11"/>
  <c r="AB667" i="11"/>
  <c r="AB668" i="11"/>
  <c r="AB669" i="11"/>
  <c r="AB670" i="11"/>
  <c r="AB671" i="11"/>
  <c r="AB672" i="11"/>
  <c r="AB673" i="11"/>
  <c r="AB674" i="11"/>
  <c r="AB675" i="11"/>
  <c r="AB676" i="11"/>
  <c r="AB677" i="11"/>
  <c r="AB678" i="11"/>
  <c r="AB679" i="11"/>
  <c r="AB680" i="11"/>
  <c r="AB681" i="11"/>
  <c r="AB682" i="11"/>
  <c r="AB683" i="11"/>
  <c r="AB684" i="11"/>
  <c r="AB685" i="11"/>
  <c r="AB686" i="11"/>
  <c r="AB687" i="11"/>
  <c r="AB688" i="11"/>
  <c r="AB689" i="11"/>
  <c r="AB690" i="11"/>
  <c r="AB691" i="11"/>
  <c r="AB692" i="11"/>
  <c r="AB693" i="11"/>
  <c r="AB694" i="11"/>
  <c r="AB695" i="11"/>
  <c r="AB696" i="11"/>
  <c r="AB697" i="11"/>
  <c r="AB698" i="11"/>
  <c r="AB699" i="11"/>
  <c r="AB700" i="11"/>
  <c r="AB701" i="11"/>
  <c r="AB702" i="11"/>
  <c r="AB703" i="11"/>
  <c r="AB704" i="11"/>
  <c r="AB705" i="11"/>
  <c r="AB706" i="11"/>
  <c r="AB707" i="11"/>
  <c r="AB708" i="11"/>
  <c r="AB709" i="11"/>
  <c r="AB710" i="11"/>
  <c r="AB711" i="11"/>
  <c r="AB712" i="11"/>
  <c r="AB713" i="11"/>
  <c r="AB714" i="11"/>
  <c r="AB715" i="11"/>
  <c r="AB716" i="11"/>
  <c r="AB717" i="11"/>
  <c r="AB718" i="11"/>
  <c r="AB719" i="11"/>
  <c r="AB720" i="11"/>
  <c r="AB721" i="11"/>
  <c r="AB722" i="11"/>
  <c r="AB723" i="11"/>
  <c r="AB724" i="11"/>
  <c r="AB725" i="11"/>
  <c r="AB726" i="11"/>
  <c r="AB727" i="11"/>
  <c r="AB728" i="11"/>
  <c r="AB729" i="11"/>
  <c r="AB730" i="11"/>
  <c r="AB731" i="11"/>
  <c r="AB732" i="11"/>
  <c r="AB733" i="11"/>
  <c r="AB734" i="11"/>
  <c r="AB735" i="11"/>
  <c r="AB736" i="11"/>
  <c r="AB737" i="11"/>
  <c r="AB738" i="11"/>
  <c r="AB739" i="11"/>
  <c r="AB740" i="11"/>
  <c r="AB741" i="11"/>
  <c r="AB742" i="11"/>
  <c r="AB743" i="11"/>
  <c r="AB744" i="11"/>
  <c r="AB745" i="11"/>
  <c r="AB746" i="11"/>
  <c r="AB747" i="11"/>
  <c r="AB748" i="11"/>
  <c r="AB749" i="11"/>
  <c r="AB750" i="11"/>
  <c r="AB751" i="11"/>
  <c r="AB752" i="11"/>
  <c r="AB753" i="11"/>
  <c r="AB754" i="11"/>
  <c r="AB755" i="11"/>
  <c r="AB756" i="11"/>
  <c r="AB757" i="11"/>
  <c r="AB758" i="11"/>
  <c r="AB759" i="11"/>
  <c r="AB760" i="11"/>
  <c r="AB761" i="11"/>
  <c r="AB762" i="11"/>
  <c r="AB763" i="11"/>
  <c r="AB764" i="11"/>
  <c r="AB765" i="11"/>
  <c r="AB766" i="11"/>
  <c r="AB767" i="11"/>
  <c r="AB768" i="11"/>
  <c r="AB769" i="11"/>
  <c r="AB770" i="11"/>
  <c r="AB771" i="11"/>
  <c r="AB772" i="11"/>
  <c r="AB773" i="11"/>
  <c r="AB774" i="11"/>
  <c r="AB775" i="11"/>
  <c r="AB776" i="11"/>
  <c r="AB777" i="11"/>
  <c r="AB778" i="11"/>
  <c r="AB779" i="11"/>
  <c r="AB780" i="11"/>
  <c r="AB781" i="11"/>
  <c r="AB782" i="11"/>
  <c r="AB783" i="11"/>
  <c r="AB784" i="11"/>
  <c r="AB785" i="11"/>
  <c r="AB786" i="11"/>
  <c r="AB787" i="11"/>
  <c r="AB788" i="11"/>
  <c r="AB789" i="11"/>
  <c r="AB790" i="11"/>
  <c r="AB791" i="11"/>
  <c r="AB792" i="11"/>
  <c r="AB793" i="11"/>
  <c r="AB794" i="11"/>
  <c r="AB795" i="11"/>
  <c r="AB796" i="11"/>
  <c r="AB797" i="11"/>
  <c r="AB798" i="11"/>
  <c r="AB799" i="11"/>
  <c r="AB800" i="11"/>
  <c r="AB801" i="11"/>
  <c r="AB802" i="11"/>
  <c r="AB803" i="11"/>
  <c r="AB804" i="11"/>
  <c r="AB805" i="11"/>
  <c r="AB806" i="11"/>
  <c r="AB807" i="11"/>
  <c r="AB808" i="11"/>
  <c r="AB809" i="11"/>
  <c r="AB810" i="11"/>
  <c r="AB811" i="11"/>
  <c r="AB812" i="11"/>
  <c r="AB813" i="11"/>
  <c r="AB814" i="11"/>
  <c r="AB815" i="11"/>
  <c r="AB816" i="11"/>
  <c r="AB817" i="11"/>
  <c r="AB818" i="11"/>
  <c r="AB819" i="11"/>
  <c r="AB820" i="11"/>
  <c r="AB821" i="11"/>
  <c r="AB822" i="11"/>
  <c r="AB823" i="11"/>
  <c r="AB824" i="11"/>
  <c r="AB825" i="11"/>
  <c r="AB826" i="11"/>
  <c r="AB827" i="11"/>
  <c r="AB828" i="11"/>
  <c r="AB829" i="11"/>
  <c r="AB830" i="11"/>
  <c r="AB831" i="11"/>
  <c r="AB832" i="11"/>
  <c r="AB833" i="11"/>
  <c r="AB834" i="11"/>
  <c r="AB835" i="11"/>
  <c r="AB836" i="11"/>
  <c r="AB837" i="11"/>
  <c r="AB838" i="11"/>
  <c r="AB839" i="11"/>
  <c r="AB840" i="11"/>
  <c r="AB841" i="11"/>
  <c r="AB842" i="11"/>
  <c r="AB843" i="11"/>
  <c r="AB844" i="11"/>
  <c r="AB845" i="11"/>
  <c r="AB846" i="11"/>
  <c r="AB847" i="11"/>
  <c r="AB848" i="11"/>
  <c r="AB849" i="11"/>
  <c r="AB850" i="11"/>
  <c r="AB851" i="11"/>
  <c r="AB852" i="11"/>
  <c r="AB853" i="11"/>
  <c r="AB854" i="11"/>
  <c r="AB855" i="11"/>
  <c r="AB856" i="11"/>
  <c r="AB857" i="11"/>
  <c r="AB858" i="11"/>
  <c r="AB859" i="11"/>
  <c r="AB860" i="11"/>
  <c r="AB861" i="11"/>
  <c r="AB862" i="11"/>
  <c r="AB863" i="11"/>
  <c r="AB864" i="11"/>
  <c r="AB865" i="11"/>
  <c r="AB866" i="11"/>
  <c r="AB867" i="11"/>
  <c r="AB868" i="11"/>
  <c r="AB869" i="11"/>
  <c r="AB870" i="11"/>
  <c r="AB871" i="11"/>
  <c r="AB872" i="11"/>
  <c r="AB873" i="11"/>
  <c r="AB874" i="11"/>
  <c r="AB875" i="11"/>
  <c r="AB876" i="11"/>
  <c r="AB877" i="11"/>
  <c r="AB878" i="11"/>
  <c r="AB879" i="11"/>
  <c r="AB880" i="11"/>
  <c r="AB881" i="11"/>
  <c r="AB882" i="11"/>
  <c r="AB883" i="11"/>
  <c r="AB884" i="11"/>
  <c r="AB885" i="11"/>
  <c r="AB886" i="11"/>
  <c r="AB887" i="11"/>
  <c r="AB888" i="11"/>
  <c r="AB889" i="11"/>
  <c r="AB890" i="11"/>
  <c r="AB891" i="11"/>
  <c r="AB892" i="11"/>
  <c r="AB893" i="11"/>
  <c r="AB894" i="11"/>
  <c r="AB4" i="11"/>
  <c r="V5" i="11"/>
  <c r="V6" i="11"/>
  <c r="V7" i="11"/>
  <c r="V8" i="11"/>
  <c r="V9" i="11"/>
  <c r="V10" i="11"/>
  <c r="V11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V25" i="11"/>
  <c r="V26" i="11"/>
  <c r="V27" i="11"/>
  <c r="V28" i="11"/>
  <c r="V29" i="11"/>
  <c r="V30" i="11"/>
  <c r="V31" i="11"/>
  <c r="V32" i="11"/>
  <c r="V33" i="11"/>
  <c r="V34" i="11"/>
  <c r="V35" i="11"/>
  <c r="V36" i="11"/>
  <c r="V37" i="11"/>
  <c r="V38" i="11"/>
  <c r="V39" i="11"/>
  <c r="V40" i="11"/>
  <c r="V41" i="11"/>
  <c r="V42" i="11"/>
  <c r="V43" i="11"/>
  <c r="V44" i="11"/>
  <c r="V45" i="11"/>
  <c r="V46" i="11"/>
  <c r="V47" i="11"/>
  <c r="V48" i="11"/>
  <c r="V49" i="11"/>
  <c r="V50" i="11"/>
  <c r="V51" i="11"/>
  <c r="V52" i="11"/>
  <c r="V53" i="11"/>
  <c r="V54" i="11"/>
  <c r="V55" i="11"/>
  <c r="V56" i="11"/>
  <c r="V57" i="11"/>
  <c r="V58" i="11"/>
  <c r="V59" i="11"/>
  <c r="V60" i="11"/>
  <c r="V61" i="11"/>
  <c r="V62" i="11"/>
  <c r="V63" i="11"/>
  <c r="V64" i="11"/>
  <c r="V65" i="11"/>
  <c r="V66" i="11"/>
  <c r="V67" i="11"/>
  <c r="V68" i="11"/>
  <c r="V69" i="11"/>
  <c r="V70" i="11"/>
  <c r="V71" i="11"/>
  <c r="V72" i="11"/>
  <c r="V73" i="11"/>
  <c r="V74" i="11"/>
  <c r="V75" i="11"/>
  <c r="V76" i="11"/>
  <c r="V77" i="11"/>
  <c r="V78" i="11"/>
  <c r="V79" i="11"/>
  <c r="V80" i="11"/>
  <c r="V81" i="11"/>
  <c r="V82" i="11"/>
  <c r="V83" i="11"/>
  <c r="V84" i="11"/>
  <c r="V85" i="11"/>
  <c r="V86" i="11"/>
  <c r="V87" i="11"/>
  <c r="V88" i="11"/>
  <c r="V89" i="11"/>
  <c r="V90" i="11"/>
  <c r="V91" i="11"/>
  <c r="V92" i="11"/>
  <c r="V93" i="11"/>
  <c r="V94" i="11"/>
  <c r="V95" i="11"/>
  <c r="V96" i="11"/>
  <c r="V97" i="11"/>
  <c r="V98" i="11"/>
  <c r="V99" i="11"/>
  <c r="V100" i="11"/>
  <c r="V101" i="11"/>
  <c r="V102" i="11"/>
  <c r="V103" i="11"/>
  <c r="V104" i="11"/>
  <c r="V105" i="11"/>
  <c r="V106" i="11"/>
  <c r="V107" i="11"/>
  <c r="V108" i="11"/>
  <c r="V109" i="11"/>
  <c r="V110" i="11"/>
  <c r="V111" i="11"/>
  <c r="V112" i="11"/>
  <c r="V113" i="11"/>
  <c r="V114" i="11"/>
  <c r="V115" i="11"/>
  <c r="V116" i="11"/>
  <c r="V117" i="11"/>
  <c r="V118" i="11"/>
  <c r="V119" i="11"/>
  <c r="V120" i="11"/>
  <c r="V121" i="11"/>
  <c r="V122" i="11"/>
  <c r="V123" i="11"/>
  <c r="V124" i="11"/>
  <c r="V125" i="11"/>
  <c r="V126" i="11"/>
  <c r="V127" i="11"/>
  <c r="V128" i="11"/>
  <c r="V129" i="11"/>
  <c r="V130" i="11"/>
  <c r="V131" i="11"/>
  <c r="V132" i="11"/>
  <c r="V133" i="11"/>
  <c r="V134" i="11"/>
  <c r="V135" i="11"/>
  <c r="V136" i="11"/>
  <c r="V137" i="11"/>
  <c r="V138" i="11"/>
  <c r="V139" i="11"/>
  <c r="V140" i="11"/>
  <c r="V141" i="11"/>
  <c r="V142" i="11"/>
  <c r="V143" i="11"/>
  <c r="V144" i="11"/>
  <c r="V145" i="11"/>
  <c r="V146" i="11"/>
  <c r="V147" i="11"/>
  <c r="V148" i="11"/>
  <c r="V149" i="11"/>
  <c r="V150" i="11"/>
  <c r="V151" i="11"/>
  <c r="V152" i="11"/>
  <c r="V153" i="11"/>
  <c r="V154" i="11"/>
  <c r="V155" i="11"/>
  <c r="V156" i="11"/>
  <c r="V157" i="11"/>
  <c r="V158" i="11"/>
  <c r="V159" i="11"/>
  <c r="V160" i="11"/>
  <c r="V161" i="11"/>
  <c r="V162" i="11"/>
  <c r="V163" i="11"/>
  <c r="V164" i="11"/>
  <c r="V165" i="11"/>
  <c r="V166" i="11"/>
  <c r="V167" i="11"/>
  <c r="V168" i="11"/>
  <c r="V169" i="11"/>
  <c r="V170" i="11"/>
  <c r="V171" i="11"/>
  <c r="V172" i="11"/>
  <c r="V173" i="11"/>
  <c r="V174" i="11"/>
  <c r="V175" i="11"/>
  <c r="V176" i="11"/>
  <c r="V177" i="11"/>
  <c r="V178" i="11"/>
  <c r="V179" i="11"/>
  <c r="V180" i="11"/>
  <c r="V181" i="11"/>
  <c r="V182" i="11"/>
  <c r="V183" i="11"/>
  <c r="V184" i="11"/>
  <c r="V185" i="11"/>
  <c r="V186" i="11"/>
  <c r="V187" i="11"/>
  <c r="V188" i="11"/>
  <c r="V189" i="11"/>
  <c r="V190" i="11"/>
  <c r="V191" i="11"/>
  <c r="V192" i="11"/>
  <c r="V193" i="11"/>
  <c r="V194" i="11"/>
  <c r="V195" i="11"/>
  <c r="V196" i="11"/>
  <c r="V197" i="11"/>
  <c r="V198" i="11"/>
  <c r="V199" i="11"/>
  <c r="V200" i="11"/>
  <c r="V201" i="11"/>
  <c r="V202" i="11"/>
  <c r="V203" i="11"/>
  <c r="V204" i="11"/>
  <c r="V205" i="11"/>
  <c r="V206" i="11"/>
  <c r="V207" i="11"/>
  <c r="V208" i="11"/>
  <c r="V209" i="11"/>
  <c r="V210" i="11"/>
  <c r="V211" i="11"/>
  <c r="V212" i="11"/>
  <c r="V213" i="11"/>
  <c r="V214" i="11"/>
  <c r="V215" i="11"/>
  <c r="V216" i="11"/>
  <c r="V217" i="11"/>
  <c r="V218" i="11"/>
  <c r="V219" i="11"/>
  <c r="V220" i="11"/>
  <c r="V221" i="11"/>
  <c r="V222" i="11"/>
  <c r="V223" i="11"/>
  <c r="V224" i="11"/>
  <c r="V225" i="11"/>
  <c r="V226" i="11"/>
  <c r="V227" i="11"/>
  <c r="V228" i="11"/>
  <c r="V229" i="11"/>
  <c r="V230" i="11"/>
  <c r="V231" i="11"/>
  <c r="V232" i="11"/>
  <c r="V233" i="11"/>
  <c r="V234" i="11"/>
  <c r="V235" i="11"/>
  <c r="V236" i="11"/>
  <c r="V237" i="11"/>
  <c r="V238" i="11"/>
  <c r="V239" i="11"/>
  <c r="V240" i="11"/>
  <c r="V241" i="11"/>
  <c r="V242" i="11"/>
  <c r="V243" i="11"/>
  <c r="V244" i="11"/>
  <c r="V245" i="11"/>
  <c r="V246" i="11"/>
  <c r="V247" i="11"/>
  <c r="V248" i="11"/>
  <c r="V249" i="11"/>
  <c r="V250" i="11"/>
  <c r="V251" i="11"/>
  <c r="V252" i="11"/>
  <c r="V253" i="11"/>
  <c r="V254" i="11"/>
  <c r="V255" i="11"/>
  <c r="V256" i="11"/>
  <c r="V257" i="11"/>
  <c r="V258" i="11"/>
  <c r="V259" i="11"/>
  <c r="V260" i="11"/>
  <c r="V261" i="11"/>
  <c r="V262" i="11"/>
  <c r="V263" i="11"/>
  <c r="V264" i="11"/>
  <c r="V265" i="11"/>
  <c r="V266" i="11"/>
  <c r="V267" i="11"/>
  <c r="V268" i="11"/>
  <c r="V269" i="11"/>
  <c r="V270" i="11"/>
  <c r="V271" i="11"/>
  <c r="V272" i="11"/>
  <c r="V273" i="11"/>
  <c r="V274" i="11"/>
  <c r="V275" i="11"/>
  <c r="V276" i="11"/>
  <c r="V277" i="11"/>
  <c r="V278" i="11"/>
  <c r="V279" i="11"/>
  <c r="V280" i="11"/>
  <c r="V281" i="11"/>
  <c r="V282" i="11"/>
  <c r="V283" i="11"/>
  <c r="V284" i="11"/>
  <c r="V285" i="11"/>
  <c r="V286" i="11"/>
  <c r="V287" i="11"/>
  <c r="V288" i="11"/>
  <c r="V289" i="11"/>
  <c r="V290" i="11"/>
  <c r="V291" i="11"/>
  <c r="V292" i="11"/>
  <c r="V293" i="11"/>
  <c r="V294" i="11"/>
  <c r="V295" i="11"/>
  <c r="V296" i="11"/>
  <c r="V297" i="11"/>
  <c r="V298" i="11"/>
  <c r="V299" i="11"/>
  <c r="V300" i="11"/>
  <c r="V301" i="11"/>
  <c r="V302" i="11"/>
  <c r="V303" i="11"/>
  <c r="V304" i="11"/>
  <c r="V305" i="11"/>
  <c r="V306" i="11"/>
  <c r="V307" i="11"/>
  <c r="V308" i="11"/>
  <c r="V309" i="11"/>
  <c r="V310" i="11"/>
  <c r="V311" i="11"/>
  <c r="V312" i="11"/>
  <c r="V313" i="11"/>
  <c r="V314" i="11"/>
  <c r="V315" i="11"/>
  <c r="V316" i="11"/>
  <c r="V317" i="11"/>
  <c r="V318" i="11"/>
  <c r="V319" i="11"/>
  <c r="V320" i="11"/>
  <c r="V321" i="11"/>
  <c r="V322" i="11"/>
  <c r="V323" i="11"/>
  <c r="V324" i="11"/>
  <c r="V325" i="11"/>
  <c r="V326" i="11"/>
  <c r="V327" i="11"/>
  <c r="V328" i="11"/>
  <c r="V329" i="11"/>
  <c r="V330" i="11"/>
  <c r="V331" i="11"/>
  <c r="V332" i="11"/>
  <c r="V333" i="11"/>
  <c r="V334" i="11"/>
  <c r="V335" i="11"/>
  <c r="V336" i="11"/>
  <c r="V337" i="11"/>
  <c r="V338" i="11"/>
  <c r="V339" i="11"/>
  <c r="V340" i="11"/>
  <c r="V341" i="11"/>
  <c r="V342" i="11"/>
  <c r="V343" i="11"/>
  <c r="V344" i="11"/>
  <c r="V345" i="11"/>
  <c r="V346" i="11"/>
  <c r="V347" i="11"/>
  <c r="V348" i="11"/>
  <c r="V349" i="11"/>
  <c r="V350" i="11"/>
  <c r="V351" i="11"/>
  <c r="V352" i="11"/>
  <c r="V353" i="11"/>
  <c r="V354" i="11"/>
  <c r="V355" i="11"/>
  <c r="V356" i="11"/>
  <c r="V357" i="11"/>
  <c r="V358" i="11"/>
  <c r="V359" i="11"/>
  <c r="V360" i="11"/>
  <c r="V361" i="11"/>
  <c r="V362" i="11"/>
  <c r="V363" i="11"/>
  <c r="V364" i="11"/>
  <c r="V365" i="11"/>
  <c r="V366" i="11"/>
  <c r="V367" i="11"/>
  <c r="V368" i="11"/>
  <c r="V369" i="11"/>
  <c r="V370" i="11"/>
  <c r="V371" i="11"/>
  <c r="V372" i="11"/>
  <c r="V373" i="11"/>
  <c r="V374" i="11"/>
  <c r="V375" i="11"/>
  <c r="V376" i="11"/>
  <c r="V377" i="11"/>
  <c r="V378" i="11"/>
  <c r="V379" i="11"/>
  <c r="V380" i="11"/>
  <c r="V381" i="11"/>
  <c r="V382" i="11"/>
  <c r="V383" i="11"/>
  <c r="V384" i="11"/>
  <c r="V385" i="11"/>
  <c r="V386" i="11"/>
  <c r="V387" i="11"/>
  <c r="V388" i="11"/>
  <c r="V389" i="11"/>
  <c r="V390" i="11"/>
  <c r="V391" i="11"/>
  <c r="V392" i="11"/>
  <c r="V393" i="11"/>
  <c r="V394" i="11"/>
  <c r="V395" i="11"/>
  <c r="V396" i="11"/>
  <c r="V397" i="11"/>
  <c r="V398" i="11"/>
  <c r="V399" i="11"/>
  <c r="V400" i="11"/>
  <c r="V401" i="11"/>
  <c r="V402" i="11"/>
  <c r="V403" i="11"/>
  <c r="V404" i="11"/>
  <c r="V405" i="11"/>
  <c r="V406" i="11"/>
  <c r="V407" i="11"/>
  <c r="V408" i="11"/>
  <c r="V409" i="11"/>
  <c r="V410" i="11"/>
  <c r="V411" i="11"/>
  <c r="V412" i="11"/>
  <c r="V413" i="11"/>
  <c r="V414" i="11"/>
  <c r="V415" i="11"/>
  <c r="V416" i="11"/>
  <c r="V417" i="11"/>
  <c r="V418" i="11"/>
  <c r="V419" i="11"/>
  <c r="V420" i="11"/>
  <c r="V421" i="11"/>
  <c r="V422" i="11"/>
  <c r="V423" i="11"/>
  <c r="V424" i="11"/>
  <c r="V425" i="11"/>
  <c r="V426" i="11"/>
  <c r="V427" i="11"/>
  <c r="V428" i="11"/>
  <c r="V429" i="11"/>
  <c r="V430" i="11"/>
  <c r="V431" i="11"/>
  <c r="V432" i="11"/>
  <c r="V433" i="11"/>
  <c r="V434" i="11"/>
  <c r="V435" i="11"/>
  <c r="V436" i="11"/>
  <c r="V437" i="11"/>
  <c r="V438" i="11"/>
  <c r="V439" i="11"/>
  <c r="V440" i="11"/>
  <c r="V441" i="11"/>
  <c r="V442" i="11"/>
  <c r="V443" i="11"/>
  <c r="V444" i="11"/>
  <c r="V445" i="11"/>
  <c r="V446" i="11"/>
  <c r="V447" i="11"/>
  <c r="V448" i="11"/>
  <c r="V449" i="11"/>
  <c r="V450" i="11"/>
  <c r="V451" i="11"/>
  <c r="V452" i="11"/>
  <c r="V453" i="11"/>
  <c r="V454" i="11"/>
  <c r="V455" i="11"/>
  <c r="V456" i="11"/>
  <c r="V457" i="11"/>
  <c r="V458" i="11"/>
  <c r="V459" i="11"/>
  <c r="V460" i="11"/>
  <c r="V461" i="11"/>
  <c r="V462" i="11"/>
  <c r="V463" i="11"/>
  <c r="V464" i="11"/>
  <c r="V465" i="11"/>
  <c r="V466" i="11"/>
  <c r="V467" i="11"/>
  <c r="V468" i="11"/>
  <c r="V469" i="11"/>
  <c r="V470" i="11"/>
  <c r="V471" i="11"/>
  <c r="V472" i="11"/>
  <c r="V473" i="11"/>
  <c r="V474" i="11"/>
  <c r="V475" i="11"/>
  <c r="V476" i="11"/>
  <c r="V477" i="11"/>
  <c r="V478" i="11"/>
  <c r="V479" i="11"/>
  <c r="V480" i="11"/>
  <c r="V481" i="11"/>
  <c r="V482" i="11"/>
  <c r="V483" i="11"/>
  <c r="V484" i="11"/>
  <c r="V485" i="11"/>
  <c r="V486" i="11"/>
  <c r="V487" i="11"/>
  <c r="V488" i="11"/>
  <c r="V489" i="11"/>
  <c r="V490" i="11"/>
  <c r="V491" i="11"/>
  <c r="V492" i="11"/>
  <c r="V493" i="11"/>
  <c r="V494" i="11"/>
  <c r="V495" i="11"/>
  <c r="V496" i="11"/>
  <c r="V497" i="11"/>
  <c r="V498" i="11"/>
  <c r="V499" i="11"/>
  <c r="V500" i="11"/>
  <c r="V501" i="11"/>
  <c r="V502" i="11"/>
  <c r="V503" i="11"/>
  <c r="V504" i="11"/>
  <c r="V505" i="11"/>
  <c r="V506" i="11"/>
  <c r="V507" i="11"/>
  <c r="V508" i="11"/>
  <c r="V509" i="11"/>
  <c r="V510" i="11"/>
  <c r="V511" i="11"/>
  <c r="V512" i="11"/>
  <c r="V513" i="11"/>
  <c r="V514" i="11"/>
  <c r="V515" i="11"/>
  <c r="V516" i="11"/>
  <c r="V517" i="11"/>
  <c r="V518" i="11"/>
  <c r="V519" i="11"/>
  <c r="V520" i="11"/>
  <c r="V521" i="11"/>
  <c r="V522" i="11"/>
  <c r="V523" i="11"/>
  <c r="V524" i="11"/>
  <c r="V525" i="11"/>
  <c r="V526" i="11"/>
  <c r="V527" i="11"/>
  <c r="V528" i="11"/>
  <c r="V529" i="11"/>
  <c r="V530" i="11"/>
  <c r="V531" i="11"/>
  <c r="V532" i="11"/>
  <c r="V533" i="11"/>
  <c r="V534" i="11"/>
  <c r="V535" i="11"/>
  <c r="V536" i="11"/>
  <c r="V537" i="11"/>
  <c r="V538" i="11"/>
  <c r="V539" i="11"/>
  <c r="V540" i="11"/>
  <c r="V541" i="11"/>
  <c r="V542" i="11"/>
  <c r="V543" i="11"/>
  <c r="V544" i="11"/>
  <c r="V545" i="11"/>
  <c r="V546" i="11"/>
  <c r="V547" i="11"/>
  <c r="V548" i="11"/>
  <c r="V549" i="11"/>
  <c r="V550" i="11"/>
  <c r="V551" i="11"/>
  <c r="V552" i="11"/>
  <c r="V553" i="11"/>
  <c r="V554" i="11"/>
  <c r="V555" i="11"/>
  <c r="V556" i="11"/>
  <c r="V557" i="11"/>
  <c r="V558" i="11"/>
  <c r="V559" i="11"/>
  <c r="V560" i="11"/>
  <c r="V561" i="11"/>
  <c r="V562" i="11"/>
  <c r="V563" i="11"/>
  <c r="V564" i="11"/>
  <c r="V565" i="11"/>
  <c r="V566" i="11"/>
  <c r="V567" i="11"/>
  <c r="V568" i="11"/>
  <c r="V569" i="11"/>
  <c r="V570" i="11"/>
  <c r="V571" i="11"/>
  <c r="V572" i="11"/>
  <c r="V573" i="11"/>
  <c r="V574" i="11"/>
  <c r="V575" i="11"/>
  <c r="V576" i="11"/>
  <c r="V577" i="11"/>
  <c r="V578" i="11"/>
  <c r="V579" i="11"/>
  <c r="V580" i="11"/>
  <c r="V581" i="11"/>
  <c r="V582" i="11"/>
  <c r="V583" i="11"/>
  <c r="V584" i="11"/>
  <c r="V585" i="11"/>
  <c r="V586" i="11"/>
  <c r="V587" i="11"/>
  <c r="V588" i="11"/>
  <c r="V589" i="11"/>
  <c r="V590" i="11"/>
  <c r="V591" i="11"/>
  <c r="V592" i="11"/>
  <c r="V593" i="11"/>
  <c r="V594" i="11"/>
  <c r="V595" i="11"/>
  <c r="V596" i="11"/>
  <c r="V597" i="11"/>
  <c r="V598" i="11"/>
  <c r="V599" i="11"/>
  <c r="V600" i="11"/>
  <c r="V601" i="11"/>
  <c r="V602" i="11"/>
  <c r="V603" i="11"/>
  <c r="V604" i="11"/>
  <c r="V605" i="11"/>
  <c r="V606" i="11"/>
  <c r="V607" i="11"/>
  <c r="V608" i="11"/>
  <c r="V609" i="11"/>
  <c r="V610" i="11"/>
  <c r="V611" i="11"/>
  <c r="V612" i="11"/>
  <c r="V613" i="11"/>
  <c r="V614" i="11"/>
  <c r="V615" i="11"/>
  <c r="V616" i="11"/>
  <c r="V617" i="11"/>
  <c r="V618" i="11"/>
  <c r="V619" i="11"/>
  <c r="V620" i="11"/>
  <c r="V621" i="11"/>
  <c r="V622" i="11"/>
  <c r="V623" i="11"/>
  <c r="V624" i="11"/>
  <c r="V625" i="11"/>
  <c r="V626" i="11"/>
  <c r="V627" i="11"/>
  <c r="V628" i="11"/>
  <c r="V629" i="11"/>
  <c r="V630" i="11"/>
  <c r="V631" i="11"/>
  <c r="V632" i="11"/>
  <c r="V633" i="11"/>
  <c r="V634" i="11"/>
  <c r="V635" i="11"/>
  <c r="V636" i="11"/>
  <c r="V637" i="11"/>
  <c r="V638" i="11"/>
  <c r="V639" i="11"/>
  <c r="V640" i="11"/>
  <c r="V641" i="11"/>
  <c r="V642" i="11"/>
  <c r="V643" i="11"/>
  <c r="V644" i="11"/>
  <c r="V645" i="11"/>
  <c r="V646" i="11"/>
  <c r="V647" i="11"/>
  <c r="V648" i="11"/>
  <c r="V649" i="11"/>
  <c r="V650" i="11"/>
  <c r="V651" i="11"/>
  <c r="V652" i="11"/>
  <c r="V653" i="11"/>
  <c r="V654" i="11"/>
  <c r="V655" i="11"/>
  <c r="V656" i="11"/>
  <c r="V657" i="11"/>
  <c r="V658" i="11"/>
  <c r="V659" i="11"/>
  <c r="V660" i="11"/>
  <c r="V661" i="11"/>
  <c r="V662" i="11"/>
  <c r="V663" i="11"/>
  <c r="V664" i="11"/>
  <c r="V665" i="11"/>
  <c r="V666" i="11"/>
  <c r="V667" i="11"/>
  <c r="V668" i="11"/>
  <c r="V669" i="11"/>
  <c r="V670" i="11"/>
  <c r="V671" i="11"/>
  <c r="V672" i="11"/>
  <c r="V673" i="11"/>
  <c r="V674" i="11"/>
  <c r="V675" i="11"/>
  <c r="V676" i="11"/>
  <c r="V677" i="11"/>
  <c r="V678" i="11"/>
  <c r="V679" i="11"/>
  <c r="V680" i="11"/>
  <c r="V681" i="11"/>
  <c r="V682" i="11"/>
  <c r="V683" i="11"/>
  <c r="V684" i="11"/>
  <c r="V685" i="11"/>
  <c r="V686" i="11"/>
  <c r="V687" i="11"/>
  <c r="V688" i="11"/>
  <c r="V689" i="11"/>
  <c r="V690" i="11"/>
  <c r="V691" i="11"/>
  <c r="V692" i="11"/>
  <c r="V693" i="11"/>
  <c r="V694" i="11"/>
  <c r="V695" i="11"/>
  <c r="V696" i="11"/>
  <c r="V697" i="11"/>
  <c r="V698" i="11"/>
  <c r="V699" i="11"/>
  <c r="V700" i="11"/>
  <c r="V701" i="11"/>
  <c r="V702" i="11"/>
  <c r="V703" i="11"/>
  <c r="V704" i="11"/>
  <c r="V705" i="11"/>
  <c r="V706" i="11"/>
  <c r="V707" i="11"/>
  <c r="V708" i="11"/>
  <c r="V709" i="11"/>
  <c r="V710" i="11"/>
  <c r="V711" i="11"/>
  <c r="V712" i="11"/>
  <c r="V713" i="11"/>
  <c r="V714" i="11"/>
  <c r="V715" i="11"/>
  <c r="V716" i="11"/>
  <c r="V717" i="11"/>
  <c r="V718" i="11"/>
  <c r="V719" i="11"/>
  <c r="V720" i="11"/>
  <c r="V721" i="11"/>
  <c r="V722" i="11"/>
  <c r="V723" i="11"/>
  <c r="V724" i="11"/>
  <c r="V725" i="11"/>
  <c r="V726" i="11"/>
  <c r="V727" i="11"/>
  <c r="V728" i="11"/>
  <c r="V729" i="11"/>
  <c r="V730" i="11"/>
  <c r="V731" i="11"/>
  <c r="V732" i="11"/>
  <c r="V733" i="11"/>
  <c r="V734" i="11"/>
  <c r="V735" i="11"/>
  <c r="V736" i="11"/>
  <c r="V737" i="11"/>
  <c r="V738" i="11"/>
  <c r="V739" i="11"/>
  <c r="V740" i="11"/>
  <c r="V741" i="11"/>
  <c r="V742" i="11"/>
  <c r="V743" i="11"/>
  <c r="V744" i="11"/>
  <c r="V745" i="11"/>
  <c r="V746" i="11"/>
  <c r="V747" i="11"/>
  <c r="V748" i="11"/>
  <c r="V749" i="11"/>
  <c r="V750" i="11"/>
  <c r="V751" i="11"/>
  <c r="V752" i="11"/>
  <c r="V753" i="11"/>
  <c r="V754" i="11"/>
  <c r="V755" i="11"/>
  <c r="V756" i="11"/>
  <c r="V757" i="11"/>
  <c r="V758" i="11"/>
  <c r="V759" i="11"/>
  <c r="V760" i="11"/>
  <c r="V761" i="11"/>
  <c r="V762" i="11"/>
  <c r="V763" i="11"/>
  <c r="V764" i="11"/>
  <c r="V765" i="11"/>
  <c r="V766" i="11"/>
  <c r="V767" i="11"/>
  <c r="V768" i="11"/>
  <c r="V769" i="11"/>
  <c r="V770" i="11"/>
  <c r="V771" i="11"/>
  <c r="V772" i="11"/>
  <c r="V773" i="11"/>
  <c r="V774" i="11"/>
  <c r="V775" i="11"/>
  <c r="V776" i="11"/>
  <c r="V777" i="11"/>
  <c r="V778" i="11"/>
  <c r="V779" i="11"/>
  <c r="V780" i="11"/>
  <c r="V781" i="11"/>
  <c r="V782" i="11"/>
  <c r="V783" i="11"/>
  <c r="V784" i="11"/>
  <c r="V785" i="11"/>
  <c r="V786" i="11"/>
  <c r="V787" i="11"/>
  <c r="V788" i="11"/>
  <c r="V789" i="11"/>
  <c r="V790" i="11"/>
  <c r="V791" i="11"/>
  <c r="V792" i="11"/>
  <c r="V793" i="11"/>
  <c r="V794" i="11"/>
  <c r="V795" i="11"/>
  <c r="V796" i="11"/>
  <c r="V797" i="11"/>
  <c r="V798" i="11"/>
  <c r="V799" i="11"/>
  <c r="V800" i="11"/>
  <c r="V801" i="11"/>
  <c r="V802" i="11"/>
  <c r="V803" i="11"/>
  <c r="V804" i="11"/>
  <c r="V805" i="11"/>
  <c r="V806" i="11"/>
  <c r="V807" i="11"/>
  <c r="V808" i="11"/>
  <c r="V809" i="11"/>
  <c r="V810" i="11"/>
  <c r="V811" i="11"/>
  <c r="V812" i="11"/>
  <c r="V813" i="11"/>
  <c r="V814" i="11"/>
  <c r="V815" i="11"/>
  <c r="V816" i="11"/>
  <c r="V817" i="11"/>
  <c r="V818" i="11"/>
  <c r="V819" i="11"/>
  <c r="V820" i="11"/>
  <c r="V821" i="11"/>
  <c r="V822" i="11"/>
  <c r="V823" i="11"/>
  <c r="V824" i="11"/>
  <c r="V825" i="11"/>
  <c r="V826" i="11"/>
  <c r="V827" i="11"/>
  <c r="V828" i="11"/>
  <c r="V829" i="11"/>
  <c r="V830" i="11"/>
  <c r="V831" i="11"/>
  <c r="V832" i="11"/>
  <c r="V833" i="11"/>
  <c r="V834" i="11"/>
  <c r="V835" i="11"/>
  <c r="V836" i="11"/>
  <c r="V837" i="11"/>
  <c r="V838" i="11"/>
  <c r="V839" i="11"/>
  <c r="V840" i="11"/>
  <c r="V841" i="11"/>
  <c r="V842" i="11"/>
  <c r="V843" i="11"/>
  <c r="V844" i="11"/>
  <c r="V845" i="11"/>
  <c r="V846" i="11"/>
  <c r="V847" i="11"/>
  <c r="V848" i="11"/>
  <c r="V849" i="11"/>
  <c r="V850" i="11"/>
  <c r="V851" i="11"/>
  <c r="V852" i="11"/>
  <c r="V853" i="11"/>
  <c r="V854" i="11"/>
  <c r="V855" i="11"/>
  <c r="V856" i="11"/>
  <c r="V857" i="11"/>
  <c r="V858" i="11"/>
  <c r="V859" i="11"/>
  <c r="V860" i="11"/>
  <c r="V861" i="11"/>
  <c r="V862" i="11"/>
  <c r="V863" i="11"/>
  <c r="V864" i="11"/>
  <c r="V865" i="11"/>
  <c r="V866" i="11"/>
  <c r="V867" i="11"/>
  <c r="V868" i="11"/>
  <c r="V869" i="11"/>
  <c r="V870" i="11"/>
  <c r="V871" i="11"/>
  <c r="V872" i="11"/>
  <c r="V873" i="11"/>
  <c r="V874" i="11"/>
  <c r="V875" i="11"/>
  <c r="V876" i="11"/>
  <c r="V877" i="11"/>
  <c r="V878" i="11"/>
  <c r="V879" i="11"/>
  <c r="V880" i="11"/>
  <c r="V881" i="11"/>
  <c r="V882" i="11"/>
  <c r="V883" i="11"/>
  <c r="V884" i="11"/>
  <c r="V885" i="11"/>
  <c r="V886" i="11"/>
  <c r="V887" i="11"/>
  <c r="V888" i="11"/>
  <c r="V889" i="11"/>
  <c r="V890" i="11"/>
  <c r="V891" i="11"/>
  <c r="V892" i="11"/>
  <c r="V893" i="11"/>
  <c r="V894" i="11"/>
  <c r="V895" i="11"/>
  <c r="V896" i="11"/>
  <c r="V897" i="11"/>
  <c r="V898" i="11"/>
  <c r="V899" i="11"/>
  <c r="V900" i="11"/>
  <c r="V901" i="11"/>
  <c r="V902" i="11"/>
  <c r="V903" i="11"/>
  <c r="V904" i="11"/>
  <c r="V905" i="11"/>
  <c r="V906" i="11"/>
  <c r="V907" i="11"/>
  <c r="V908" i="11"/>
  <c r="V909" i="11"/>
  <c r="V910" i="11"/>
  <c r="V911" i="11"/>
  <c r="V912" i="11"/>
  <c r="V913" i="11"/>
  <c r="V914" i="11"/>
  <c r="V915" i="11"/>
  <c r="V916" i="11"/>
  <c r="V917" i="11"/>
  <c r="V918" i="11"/>
  <c r="V919" i="11"/>
  <c r="V920" i="11"/>
  <c r="V921" i="11"/>
  <c r="V922" i="11"/>
  <c r="V923" i="11"/>
  <c r="V924" i="11"/>
  <c r="V925" i="11"/>
  <c r="V926" i="11"/>
  <c r="V927" i="11"/>
  <c r="V928" i="11"/>
  <c r="V929" i="11"/>
  <c r="V930" i="11"/>
  <c r="V931" i="11"/>
  <c r="V932" i="11"/>
  <c r="V933" i="11"/>
  <c r="V934" i="11"/>
  <c r="V935" i="11"/>
  <c r="V936" i="11"/>
  <c r="V937" i="11"/>
  <c r="V938" i="11"/>
  <c r="V939" i="11"/>
  <c r="V940" i="11"/>
  <c r="V941" i="11"/>
  <c r="V942" i="11"/>
  <c r="V943" i="11"/>
  <c r="V944" i="11"/>
  <c r="V945" i="11"/>
  <c r="V946" i="11"/>
  <c r="V947" i="11"/>
  <c r="V948" i="11"/>
  <c r="V949" i="11"/>
  <c r="V950" i="11"/>
  <c r="V951" i="11"/>
  <c r="V952" i="11"/>
  <c r="V953" i="11"/>
  <c r="V954" i="11"/>
  <c r="V955" i="11"/>
  <c r="V956" i="11"/>
  <c r="V957" i="11"/>
  <c r="V958" i="11"/>
  <c r="V959" i="11"/>
  <c r="V960" i="11"/>
  <c r="V961" i="11"/>
  <c r="V962" i="11"/>
  <c r="V963" i="11"/>
  <c r="V964" i="11"/>
  <c r="V965" i="11"/>
  <c r="V966" i="11"/>
  <c r="V967" i="11"/>
  <c r="V968" i="11"/>
  <c r="V969" i="11"/>
  <c r="V970" i="11"/>
  <c r="V971" i="11"/>
  <c r="V972" i="11"/>
  <c r="V973" i="11"/>
  <c r="V974" i="11"/>
  <c r="V975" i="11"/>
  <c r="V976" i="11"/>
  <c r="V977" i="11"/>
  <c r="V978" i="11"/>
  <c r="V979" i="11"/>
  <c r="V980" i="11"/>
  <c r="V981" i="11"/>
  <c r="V982" i="11"/>
  <c r="V983" i="11"/>
  <c r="V984" i="11"/>
  <c r="V985" i="11"/>
  <c r="V986" i="11"/>
  <c r="V987" i="11"/>
  <c r="V988" i="11"/>
  <c r="V989" i="11"/>
  <c r="V990" i="11"/>
  <c r="V991" i="11"/>
  <c r="V992" i="11"/>
  <c r="V993" i="11"/>
  <c r="V994" i="11"/>
  <c r="V4" i="11"/>
  <c r="P5" i="11"/>
  <c r="P6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64" i="11"/>
  <c r="P65" i="11"/>
  <c r="P66" i="11"/>
  <c r="P67" i="11"/>
  <c r="P68" i="11"/>
  <c r="P69" i="11"/>
  <c r="P70" i="11"/>
  <c r="P71" i="11"/>
  <c r="P72" i="11"/>
  <c r="P73" i="11"/>
  <c r="P74" i="11"/>
  <c r="P75" i="11"/>
  <c r="P76" i="11"/>
  <c r="P77" i="11"/>
  <c r="P78" i="11"/>
  <c r="P79" i="11"/>
  <c r="P80" i="11"/>
  <c r="P81" i="11"/>
  <c r="P82" i="11"/>
  <c r="P83" i="11"/>
  <c r="P84" i="11"/>
  <c r="P85" i="11"/>
  <c r="P86" i="11"/>
  <c r="P87" i="11"/>
  <c r="P88" i="11"/>
  <c r="P89" i="11"/>
  <c r="P90" i="11"/>
  <c r="P91" i="11"/>
  <c r="P92" i="11"/>
  <c r="P93" i="11"/>
  <c r="P94" i="11"/>
  <c r="P95" i="11"/>
  <c r="P96" i="11"/>
  <c r="P97" i="11"/>
  <c r="P98" i="11"/>
  <c r="P99" i="11"/>
  <c r="P100" i="11"/>
  <c r="P101" i="11"/>
  <c r="P102" i="11"/>
  <c r="P103" i="11"/>
  <c r="P104" i="11"/>
  <c r="P105" i="11"/>
  <c r="P106" i="11"/>
  <c r="P107" i="11"/>
  <c r="P108" i="11"/>
  <c r="P109" i="11"/>
  <c r="P110" i="11"/>
  <c r="P111" i="11"/>
  <c r="P112" i="11"/>
  <c r="P113" i="11"/>
  <c r="P114" i="11"/>
  <c r="P115" i="11"/>
  <c r="P116" i="11"/>
  <c r="P117" i="11"/>
  <c r="P118" i="11"/>
  <c r="P119" i="11"/>
  <c r="P120" i="11"/>
  <c r="P121" i="11"/>
  <c r="P122" i="11"/>
  <c r="P123" i="11"/>
  <c r="P124" i="11"/>
  <c r="P125" i="11"/>
  <c r="P126" i="11"/>
  <c r="P127" i="11"/>
  <c r="P128" i="11"/>
  <c r="P129" i="11"/>
  <c r="P130" i="11"/>
  <c r="P131" i="11"/>
  <c r="P132" i="11"/>
  <c r="P133" i="11"/>
  <c r="P134" i="11"/>
  <c r="P135" i="11"/>
  <c r="P136" i="11"/>
  <c r="P137" i="11"/>
  <c r="P138" i="11"/>
  <c r="P139" i="11"/>
  <c r="P140" i="11"/>
  <c r="P141" i="11"/>
  <c r="P142" i="11"/>
  <c r="P143" i="11"/>
  <c r="P144" i="11"/>
  <c r="P145" i="11"/>
  <c r="P146" i="11"/>
  <c r="P147" i="11"/>
  <c r="P148" i="11"/>
  <c r="P149" i="11"/>
  <c r="P150" i="11"/>
  <c r="P151" i="11"/>
  <c r="P152" i="11"/>
  <c r="P153" i="11"/>
  <c r="P154" i="11"/>
  <c r="P155" i="11"/>
  <c r="P156" i="11"/>
  <c r="P157" i="11"/>
  <c r="P158" i="11"/>
  <c r="P159" i="11"/>
  <c r="P160" i="11"/>
  <c r="P161" i="11"/>
  <c r="P162" i="11"/>
  <c r="P163" i="11"/>
  <c r="P164" i="11"/>
  <c r="P165" i="11"/>
  <c r="P166" i="11"/>
  <c r="P167" i="11"/>
  <c r="P168" i="11"/>
  <c r="P169" i="11"/>
  <c r="P170" i="11"/>
  <c r="P171" i="11"/>
  <c r="P172" i="11"/>
  <c r="P173" i="11"/>
  <c r="P174" i="11"/>
  <c r="P175" i="11"/>
  <c r="P176" i="11"/>
  <c r="P177" i="11"/>
  <c r="P178" i="11"/>
  <c r="P179" i="11"/>
  <c r="P180" i="11"/>
  <c r="P181" i="11"/>
  <c r="P182" i="11"/>
  <c r="P183" i="11"/>
  <c r="P184" i="11"/>
  <c r="P185" i="11"/>
  <c r="P186" i="11"/>
  <c r="P187" i="11"/>
  <c r="P188" i="11"/>
  <c r="P189" i="11"/>
  <c r="P190" i="11"/>
  <c r="P191" i="11"/>
  <c r="P192" i="11"/>
  <c r="P193" i="11"/>
  <c r="P194" i="11"/>
  <c r="P195" i="11"/>
  <c r="P196" i="11"/>
  <c r="P197" i="11"/>
  <c r="P198" i="11"/>
  <c r="P199" i="11"/>
  <c r="P200" i="11"/>
  <c r="P201" i="11"/>
  <c r="P202" i="11"/>
  <c r="P203" i="11"/>
  <c r="P204" i="11"/>
  <c r="P205" i="11"/>
  <c r="P206" i="11"/>
  <c r="P207" i="11"/>
  <c r="P208" i="11"/>
  <c r="P209" i="11"/>
  <c r="P210" i="11"/>
  <c r="P211" i="11"/>
  <c r="P212" i="11"/>
  <c r="P213" i="11"/>
  <c r="P214" i="11"/>
  <c r="P215" i="11"/>
  <c r="P216" i="11"/>
  <c r="P217" i="11"/>
  <c r="P218" i="11"/>
  <c r="P219" i="11"/>
  <c r="P220" i="11"/>
  <c r="P221" i="11"/>
  <c r="P222" i="11"/>
  <c r="P223" i="11"/>
  <c r="P224" i="11"/>
  <c r="P225" i="11"/>
  <c r="P226" i="11"/>
  <c r="P227" i="11"/>
  <c r="P228" i="11"/>
  <c r="P229" i="11"/>
  <c r="P230" i="11"/>
  <c r="P231" i="11"/>
  <c r="P232" i="11"/>
  <c r="P233" i="11"/>
  <c r="P234" i="11"/>
  <c r="P235" i="11"/>
  <c r="P236" i="11"/>
  <c r="P237" i="11"/>
  <c r="P238" i="11"/>
  <c r="P239" i="11"/>
  <c r="P240" i="11"/>
  <c r="P241" i="11"/>
  <c r="P242" i="11"/>
  <c r="P243" i="11"/>
  <c r="P244" i="11"/>
  <c r="P245" i="11"/>
  <c r="P246" i="11"/>
  <c r="P247" i="11"/>
  <c r="P248" i="11"/>
  <c r="P249" i="11"/>
  <c r="P250" i="11"/>
  <c r="P251" i="11"/>
  <c r="P252" i="11"/>
  <c r="P253" i="11"/>
  <c r="P254" i="11"/>
  <c r="P255" i="11"/>
  <c r="P256" i="11"/>
  <c r="P257" i="11"/>
  <c r="P258" i="11"/>
  <c r="P259" i="11"/>
  <c r="P260" i="11"/>
  <c r="P261" i="11"/>
  <c r="P262" i="11"/>
  <c r="P263" i="11"/>
  <c r="P264" i="11"/>
  <c r="P265" i="11"/>
  <c r="P266" i="11"/>
  <c r="P267" i="11"/>
  <c r="P268" i="11"/>
  <c r="P269" i="11"/>
  <c r="P270" i="11"/>
  <c r="P271" i="11"/>
  <c r="P272" i="11"/>
  <c r="P273" i="11"/>
  <c r="P274" i="11"/>
  <c r="P275" i="11"/>
  <c r="P276" i="11"/>
  <c r="P277" i="11"/>
  <c r="P278" i="11"/>
  <c r="P279" i="11"/>
  <c r="P280" i="11"/>
  <c r="P281" i="11"/>
  <c r="P282" i="11"/>
  <c r="P283" i="11"/>
  <c r="P284" i="11"/>
  <c r="P285" i="11"/>
  <c r="P286" i="11"/>
  <c r="P287" i="11"/>
  <c r="P288" i="11"/>
  <c r="P289" i="11"/>
  <c r="P290" i="11"/>
  <c r="P291" i="11"/>
  <c r="P292" i="11"/>
  <c r="P293" i="11"/>
  <c r="P294" i="11"/>
  <c r="P295" i="11"/>
  <c r="P296" i="11"/>
  <c r="P297" i="11"/>
  <c r="P298" i="11"/>
  <c r="P299" i="11"/>
  <c r="P300" i="11"/>
  <c r="P301" i="11"/>
  <c r="P302" i="11"/>
  <c r="P303" i="11"/>
  <c r="P304" i="11"/>
  <c r="P305" i="11"/>
  <c r="P306" i="11"/>
  <c r="P307" i="11"/>
  <c r="P308" i="11"/>
  <c r="P309" i="11"/>
  <c r="P310" i="11"/>
  <c r="P311" i="11"/>
  <c r="P312" i="11"/>
  <c r="P313" i="11"/>
  <c r="P314" i="11"/>
  <c r="P315" i="11"/>
  <c r="P316" i="11"/>
  <c r="P317" i="11"/>
  <c r="P318" i="11"/>
  <c r="P319" i="11"/>
  <c r="P320" i="11"/>
  <c r="P321" i="11"/>
  <c r="P322" i="11"/>
  <c r="P323" i="11"/>
  <c r="P324" i="11"/>
  <c r="P325" i="11"/>
  <c r="P326" i="11"/>
  <c r="P327" i="11"/>
  <c r="P328" i="11"/>
  <c r="P329" i="11"/>
  <c r="P330" i="11"/>
  <c r="P331" i="11"/>
  <c r="P332" i="11"/>
  <c r="P333" i="11"/>
  <c r="P334" i="11"/>
  <c r="P335" i="11"/>
  <c r="P336" i="11"/>
  <c r="P337" i="11"/>
  <c r="P338" i="11"/>
  <c r="P339" i="11"/>
  <c r="P340" i="11"/>
  <c r="P341" i="11"/>
  <c r="P342" i="11"/>
  <c r="P343" i="11"/>
  <c r="P344" i="11"/>
  <c r="P345" i="11"/>
  <c r="P346" i="11"/>
  <c r="P347" i="11"/>
  <c r="P348" i="11"/>
  <c r="P349" i="11"/>
  <c r="P350" i="11"/>
  <c r="P351" i="11"/>
  <c r="P352" i="11"/>
  <c r="P353" i="11"/>
  <c r="P354" i="11"/>
  <c r="P355" i="11"/>
  <c r="P356" i="11"/>
  <c r="P357" i="11"/>
  <c r="P358" i="11"/>
  <c r="P359" i="11"/>
  <c r="P360" i="11"/>
  <c r="P361" i="11"/>
  <c r="P362" i="11"/>
  <c r="P363" i="11"/>
  <c r="P364" i="11"/>
  <c r="P365" i="11"/>
  <c r="P366" i="11"/>
  <c r="P367" i="11"/>
  <c r="P368" i="11"/>
  <c r="P369" i="11"/>
  <c r="P370" i="11"/>
  <c r="P371" i="11"/>
  <c r="P372" i="11"/>
  <c r="P373" i="11"/>
  <c r="P374" i="11"/>
  <c r="P375" i="11"/>
  <c r="P376" i="11"/>
  <c r="P377" i="11"/>
  <c r="P378" i="11"/>
  <c r="P379" i="11"/>
  <c r="P380" i="11"/>
  <c r="P381" i="11"/>
  <c r="P382" i="11"/>
  <c r="P383" i="11"/>
  <c r="P384" i="11"/>
  <c r="P385" i="11"/>
  <c r="P386" i="11"/>
  <c r="P387" i="11"/>
  <c r="P388" i="11"/>
  <c r="P389" i="11"/>
  <c r="P390" i="11"/>
  <c r="P391" i="11"/>
  <c r="P392" i="11"/>
  <c r="P393" i="11"/>
  <c r="P394" i="11"/>
  <c r="P395" i="11"/>
  <c r="P396" i="11"/>
  <c r="P397" i="11"/>
  <c r="P398" i="11"/>
  <c r="P399" i="11"/>
  <c r="P400" i="11"/>
  <c r="P401" i="11"/>
  <c r="P402" i="11"/>
  <c r="P403" i="11"/>
  <c r="P404" i="11"/>
  <c r="P405" i="11"/>
  <c r="P406" i="11"/>
  <c r="P407" i="11"/>
  <c r="P408" i="11"/>
  <c r="P409" i="11"/>
  <c r="P410" i="11"/>
  <c r="P411" i="11"/>
  <c r="P412" i="11"/>
  <c r="P413" i="11"/>
  <c r="P414" i="11"/>
  <c r="P415" i="11"/>
  <c r="P416" i="11"/>
  <c r="P417" i="11"/>
  <c r="P418" i="11"/>
  <c r="P419" i="11"/>
  <c r="P420" i="11"/>
  <c r="P421" i="11"/>
  <c r="P422" i="11"/>
  <c r="P423" i="11"/>
  <c r="P424" i="11"/>
  <c r="P425" i="11"/>
  <c r="P426" i="11"/>
  <c r="P427" i="11"/>
  <c r="P428" i="11"/>
  <c r="P429" i="11"/>
  <c r="P430" i="11"/>
  <c r="P431" i="11"/>
  <c r="P432" i="11"/>
  <c r="P433" i="11"/>
  <c r="P434" i="11"/>
  <c r="P435" i="11"/>
  <c r="P436" i="11"/>
  <c r="P437" i="11"/>
  <c r="P438" i="11"/>
  <c r="P439" i="11"/>
  <c r="P440" i="11"/>
  <c r="P441" i="11"/>
  <c r="P442" i="11"/>
  <c r="P443" i="11"/>
  <c r="P444" i="11"/>
  <c r="P445" i="11"/>
  <c r="P446" i="11"/>
  <c r="P447" i="11"/>
  <c r="P448" i="11"/>
  <c r="P449" i="11"/>
  <c r="P450" i="11"/>
  <c r="P451" i="11"/>
  <c r="P452" i="11"/>
  <c r="P453" i="11"/>
  <c r="P454" i="11"/>
  <c r="P455" i="11"/>
  <c r="P456" i="11"/>
  <c r="P457" i="11"/>
  <c r="P458" i="11"/>
  <c r="P459" i="11"/>
  <c r="P460" i="11"/>
  <c r="P461" i="11"/>
  <c r="P462" i="11"/>
  <c r="P463" i="11"/>
  <c r="P464" i="11"/>
  <c r="P465" i="11"/>
  <c r="P466" i="11"/>
  <c r="P467" i="11"/>
  <c r="P468" i="11"/>
  <c r="P469" i="11"/>
  <c r="P470" i="11"/>
  <c r="P471" i="11"/>
  <c r="P472" i="11"/>
  <c r="P473" i="11"/>
  <c r="P474" i="11"/>
  <c r="P475" i="11"/>
  <c r="P476" i="11"/>
  <c r="P477" i="11"/>
  <c r="P478" i="11"/>
  <c r="P479" i="11"/>
  <c r="P480" i="11"/>
  <c r="P481" i="11"/>
  <c r="P482" i="11"/>
  <c r="P483" i="11"/>
  <c r="P484" i="11"/>
  <c r="P485" i="11"/>
  <c r="P486" i="11"/>
  <c r="P487" i="11"/>
  <c r="P488" i="11"/>
  <c r="P489" i="11"/>
  <c r="P490" i="11"/>
  <c r="P491" i="11"/>
  <c r="P492" i="11"/>
  <c r="P493" i="11"/>
  <c r="P494" i="11"/>
  <c r="P495" i="11"/>
  <c r="P496" i="11"/>
  <c r="P497" i="11"/>
  <c r="P498" i="11"/>
  <c r="P499" i="11"/>
  <c r="P500" i="11"/>
  <c r="P501" i="11"/>
  <c r="P502" i="11"/>
  <c r="P503" i="11"/>
  <c r="P504" i="11"/>
  <c r="P505" i="11"/>
  <c r="P506" i="11"/>
  <c r="P507" i="11"/>
  <c r="P508" i="11"/>
  <c r="P509" i="11"/>
  <c r="P510" i="11"/>
  <c r="P511" i="11"/>
  <c r="P512" i="11"/>
  <c r="P513" i="11"/>
  <c r="P514" i="11"/>
  <c r="P515" i="11"/>
  <c r="P516" i="11"/>
  <c r="P517" i="11"/>
  <c r="P518" i="11"/>
  <c r="P519" i="11"/>
  <c r="P520" i="11"/>
  <c r="P521" i="11"/>
  <c r="P522" i="11"/>
  <c r="P523" i="11"/>
  <c r="P524" i="11"/>
  <c r="P525" i="11"/>
  <c r="P526" i="11"/>
  <c r="P527" i="11"/>
  <c r="P528" i="11"/>
  <c r="P529" i="11"/>
  <c r="P530" i="11"/>
  <c r="P531" i="11"/>
  <c r="P532" i="11"/>
  <c r="P533" i="11"/>
  <c r="P534" i="11"/>
  <c r="P535" i="11"/>
  <c r="P536" i="11"/>
  <c r="P537" i="11"/>
  <c r="P538" i="11"/>
  <c r="P539" i="11"/>
  <c r="P540" i="11"/>
  <c r="P541" i="11"/>
  <c r="P542" i="11"/>
  <c r="P543" i="11"/>
  <c r="P544" i="11"/>
  <c r="P545" i="11"/>
  <c r="P546" i="11"/>
  <c r="P547" i="11"/>
  <c r="P548" i="11"/>
  <c r="P549" i="11"/>
  <c r="P550" i="11"/>
  <c r="P551" i="11"/>
  <c r="P552" i="11"/>
  <c r="P553" i="11"/>
  <c r="P554" i="11"/>
  <c r="P555" i="11"/>
  <c r="P556" i="11"/>
  <c r="P557" i="11"/>
  <c r="P558" i="11"/>
  <c r="P559" i="11"/>
  <c r="P560" i="11"/>
  <c r="P561" i="11"/>
  <c r="P562" i="11"/>
  <c r="P563" i="11"/>
  <c r="P564" i="11"/>
  <c r="P565" i="11"/>
  <c r="P566" i="11"/>
  <c r="P567" i="11"/>
  <c r="P568" i="11"/>
  <c r="P569" i="11"/>
  <c r="P570" i="11"/>
  <c r="P571" i="11"/>
  <c r="P572" i="11"/>
  <c r="P573" i="11"/>
  <c r="P574" i="11"/>
  <c r="P575" i="11"/>
  <c r="P576" i="11"/>
  <c r="P577" i="11"/>
  <c r="P578" i="11"/>
  <c r="P579" i="11"/>
  <c r="P580" i="11"/>
  <c r="P581" i="11"/>
  <c r="P582" i="11"/>
  <c r="P583" i="11"/>
  <c r="P584" i="11"/>
  <c r="P585" i="11"/>
  <c r="P586" i="11"/>
  <c r="P587" i="11"/>
  <c r="P588" i="11"/>
  <c r="P589" i="11"/>
  <c r="P590" i="11"/>
  <c r="P591" i="11"/>
  <c r="P592" i="11"/>
  <c r="P593" i="11"/>
  <c r="P594" i="11"/>
  <c r="P595" i="11"/>
  <c r="P596" i="11"/>
  <c r="P597" i="11"/>
  <c r="P598" i="11"/>
  <c r="P599" i="11"/>
  <c r="P600" i="11"/>
  <c r="P601" i="11"/>
  <c r="P602" i="11"/>
  <c r="P603" i="11"/>
  <c r="P604" i="11"/>
  <c r="P605" i="11"/>
  <c r="P606" i="11"/>
  <c r="P607" i="11"/>
  <c r="P608" i="11"/>
  <c r="P609" i="11"/>
  <c r="P610" i="11"/>
  <c r="P611" i="11"/>
  <c r="P612" i="11"/>
  <c r="P613" i="11"/>
  <c r="P614" i="11"/>
  <c r="P615" i="11"/>
  <c r="P616" i="11"/>
  <c r="P617" i="11"/>
  <c r="P618" i="11"/>
  <c r="P619" i="11"/>
  <c r="P620" i="11"/>
  <c r="P621" i="11"/>
  <c r="P622" i="11"/>
  <c r="P623" i="11"/>
  <c r="P624" i="11"/>
  <c r="P625" i="11"/>
  <c r="P626" i="11"/>
  <c r="P627" i="11"/>
  <c r="P628" i="11"/>
  <c r="P629" i="11"/>
  <c r="P630" i="11"/>
  <c r="P631" i="11"/>
  <c r="P632" i="11"/>
  <c r="P633" i="11"/>
  <c r="P634" i="11"/>
  <c r="P635" i="11"/>
  <c r="P636" i="11"/>
  <c r="P637" i="11"/>
  <c r="P638" i="11"/>
  <c r="P639" i="11"/>
  <c r="P640" i="11"/>
  <c r="P641" i="11"/>
  <c r="P642" i="11"/>
  <c r="P643" i="11"/>
  <c r="P644" i="11"/>
  <c r="P645" i="11"/>
  <c r="P646" i="11"/>
  <c r="P647" i="11"/>
  <c r="P648" i="11"/>
  <c r="P649" i="11"/>
  <c r="P650" i="11"/>
  <c r="P651" i="11"/>
  <c r="P652" i="11"/>
  <c r="P653" i="11"/>
  <c r="P654" i="11"/>
  <c r="P655" i="11"/>
  <c r="P656" i="11"/>
  <c r="P657" i="11"/>
  <c r="P658" i="11"/>
  <c r="P659" i="11"/>
  <c r="P660" i="11"/>
  <c r="P661" i="11"/>
  <c r="P662" i="11"/>
  <c r="P663" i="11"/>
  <c r="P664" i="11"/>
  <c r="P665" i="11"/>
  <c r="P666" i="11"/>
  <c r="P667" i="11"/>
  <c r="P668" i="11"/>
  <c r="P669" i="11"/>
  <c r="P670" i="11"/>
  <c r="P671" i="11"/>
  <c r="P672" i="11"/>
  <c r="P673" i="11"/>
  <c r="P674" i="11"/>
  <c r="P675" i="11"/>
  <c r="P676" i="11"/>
  <c r="P677" i="11"/>
  <c r="P678" i="11"/>
  <c r="P679" i="11"/>
  <c r="P680" i="11"/>
  <c r="P681" i="11"/>
  <c r="P682" i="11"/>
  <c r="P683" i="11"/>
  <c r="P684" i="11"/>
  <c r="P685" i="11"/>
  <c r="P686" i="11"/>
  <c r="P687" i="11"/>
  <c r="P688" i="11"/>
  <c r="P689" i="11"/>
  <c r="P690" i="11"/>
  <c r="P691" i="11"/>
  <c r="P692" i="11"/>
  <c r="P693" i="11"/>
  <c r="P694" i="11"/>
  <c r="P695" i="11"/>
  <c r="P696" i="11"/>
  <c r="P697" i="11"/>
  <c r="P698" i="11"/>
  <c r="P699" i="11"/>
  <c r="P700" i="11"/>
  <c r="P701" i="11"/>
  <c r="P702" i="11"/>
  <c r="P703" i="11"/>
  <c r="P704" i="11"/>
  <c r="P705" i="11"/>
  <c r="P706" i="11"/>
  <c r="P707" i="11"/>
  <c r="P708" i="11"/>
  <c r="P709" i="11"/>
  <c r="P710" i="11"/>
  <c r="P711" i="11"/>
  <c r="P712" i="11"/>
  <c r="P713" i="11"/>
  <c r="P714" i="11"/>
  <c r="P715" i="11"/>
  <c r="P716" i="11"/>
  <c r="P717" i="11"/>
  <c r="P718" i="11"/>
  <c r="P719" i="11"/>
  <c r="P720" i="11"/>
  <c r="P721" i="11"/>
  <c r="P722" i="11"/>
  <c r="P723" i="11"/>
  <c r="P724" i="11"/>
  <c r="P725" i="11"/>
  <c r="P726" i="11"/>
  <c r="P727" i="11"/>
  <c r="P728" i="11"/>
  <c r="P729" i="11"/>
  <c r="P730" i="11"/>
  <c r="P731" i="11"/>
  <c r="P732" i="11"/>
  <c r="P733" i="11"/>
  <c r="P734" i="11"/>
  <c r="P735" i="11"/>
  <c r="P736" i="11"/>
  <c r="P737" i="11"/>
  <c r="P738" i="11"/>
  <c r="P739" i="11"/>
  <c r="P740" i="11"/>
  <c r="P741" i="11"/>
  <c r="P742" i="11"/>
  <c r="P743" i="11"/>
  <c r="P744" i="11"/>
  <c r="P745" i="11"/>
  <c r="P746" i="11"/>
  <c r="P747" i="11"/>
  <c r="P748" i="11"/>
  <c r="P749" i="11"/>
  <c r="P750" i="11"/>
  <c r="P751" i="11"/>
  <c r="P752" i="11"/>
  <c r="P753" i="11"/>
  <c r="P754" i="11"/>
  <c r="P755" i="11"/>
  <c r="P756" i="11"/>
  <c r="P757" i="11"/>
  <c r="P758" i="11"/>
  <c r="P759" i="11"/>
  <c r="P760" i="11"/>
  <c r="P761" i="11"/>
  <c r="P762" i="11"/>
  <c r="P763" i="11"/>
  <c r="P764" i="11"/>
  <c r="P765" i="11"/>
  <c r="P766" i="11"/>
  <c r="P767" i="11"/>
  <c r="P768" i="11"/>
  <c r="P769" i="11"/>
  <c r="P770" i="11"/>
  <c r="P771" i="11"/>
  <c r="P772" i="11"/>
  <c r="P773" i="11"/>
  <c r="P774" i="11"/>
  <c r="P775" i="11"/>
  <c r="P776" i="11"/>
  <c r="P777" i="11"/>
  <c r="P778" i="11"/>
  <c r="P779" i="11"/>
  <c r="P780" i="11"/>
  <c r="P781" i="11"/>
  <c r="P782" i="11"/>
  <c r="P783" i="11"/>
  <c r="P784" i="11"/>
  <c r="P785" i="11"/>
  <c r="P786" i="11"/>
  <c r="P787" i="11"/>
  <c r="P788" i="11"/>
  <c r="P789" i="11"/>
  <c r="P790" i="11"/>
  <c r="P791" i="11"/>
  <c r="P792" i="11"/>
  <c r="P793" i="11"/>
  <c r="P794" i="11"/>
  <c r="P795" i="11"/>
  <c r="P796" i="11"/>
  <c r="P797" i="11"/>
  <c r="P798" i="11"/>
  <c r="P799" i="11"/>
  <c r="P800" i="11"/>
  <c r="P801" i="11"/>
  <c r="P802" i="11"/>
  <c r="P803" i="11"/>
  <c r="P804" i="11"/>
  <c r="P805" i="11"/>
  <c r="P806" i="11"/>
  <c r="P807" i="11"/>
  <c r="P808" i="11"/>
  <c r="P809" i="11"/>
  <c r="P810" i="11"/>
  <c r="P811" i="11"/>
  <c r="P812" i="11"/>
  <c r="P813" i="11"/>
  <c r="P814" i="11"/>
  <c r="P815" i="11"/>
  <c r="P816" i="11"/>
  <c r="P817" i="11"/>
  <c r="P818" i="11"/>
  <c r="P819" i="11"/>
  <c r="P820" i="11"/>
  <c r="P821" i="11"/>
  <c r="P822" i="11"/>
  <c r="P823" i="11"/>
  <c r="P824" i="11"/>
  <c r="P825" i="11"/>
  <c r="P826" i="11"/>
  <c r="P827" i="11"/>
  <c r="P828" i="11"/>
  <c r="P829" i="11"/>
  <c r="P830" i="11"/>
  <c r="P831" i="11"/>
  <c r="P832" i="11"/>
  <c r="P833" i="11"/>
  <c r="P834" i="11"/>
  <c r="P835" i="11"/>
  <c r="P836" i="11"/>
  <c r="P837" i="11"/>
  <c r="P838" i="11"/>
  <c r="P839" i="11"/>
  <c r="P840" i="11"/>
  <c r="P841" i="11"/>
  <c r="P842" i="11"/>
  <c r="P843" i="11"/>
  <c r="P844" i="11"/>
  <c r="P845" i="11"/>
  <c r="P846" i="11"/>
  <c r="P847" i="11"/>
  <c r="P848" i="11"/>
  <c r="P849" i="11"/>
  <c r="P850" i="11"/>
  <c r="P851" i="11"/>
  <c r="P852" i="11"/>
  <c r="P853" i="11"/>
  <c r="P854" i="11"/>
  <c r="P855" i="11"/>
  <c r="P856" i="11"/>
  <c r="P857" i="11"/>
  <c r="P858" i="11"/>
  <c r="P859" i="11"/>
  <c r="P860" i="11"/>
  <c r="P861" i="11"/>
  <c r="P862" i="11"/>
  <c r="P863" i="11"/>
  <c r="P864" i="11"/>
  <c r="P865" i="11"/>
  <c r="P866" i="11"/>
  <c r="P867" i="11"/>
  <c r="P868" i="11"/>
  <c r="P869" i="11"/>
  <c r="P870" i="11"/>
  <c r="P871" i="11"/>
  <c r="P872" i="11"/>
  <c r="P873" i="11"/>
  <c r="P874" i="11"/>
  <c r="P875" i="11"/>
  <c r="P876" i="11"/>
  <c r="P877" i="11"/>
  <c r="P878" i="11"/>
  <c r="P879" i="11"/>
  <c r="P880" i="11"/>
  <c r="P881" i="11"/>
  <c r="P882" i="11"/>
  <c r="P883" i="11"/>
  <c r="P884" i="11"/>
  <c r="P885" i="11"/>
  <c r="P886" i="11"/>
  <c r="P887" i="11"/>
  <c r="P888" i="11"/>
  <c r="P889" i="11"/>
  <c r="P890" i="11"/>
  <c r="P891" i="11"/>
  <c r="P892" i="11"/>
  <c r="P893" i="11"/>
  <c r="P894" i="11"/>
  <c r="P4" i="11"/>
  <c r="J213" i="11"/>
  <c r="J214" i="11"/>
  <c r="J215" i="11"/>
  <c r="J216" i="11"/>
  <c r="J217" i="11"/>
  <c r="J218" i="11"/>
  <c r="J219" i="11"/>
  <c r="J220" i="11"/>
  <c r="J221" i="11"/>
  <c r="J222" i="11"/>
  <c r="J223" i="11"/>
  <c r="J224" i="11"/>
  <c r="J225" i="11"/>
  <c r="J226" i="11"/>
  <c r="J227" i="11"/>
  <c r="J228" i="11"/>
  <c r="J229" i="11"/>
  <c r="J230" i="11"/>
  <c r="J231" i="11"/>
  <c r="J232" i="11"/>
  <c r="J233" i="11"/>
  <c r="J234" i="11"/>
  <c r="J235" i="11"/>
  <c r="J236" i="11"/>
  <c r="J237" i="11"/>
  <c r="J238" i="11"/>
  <c r="J239" i="11"/>
  <c r="J240" i="11"/>
  <c r="J241" i="11"/>
  <c r="J242" i="11"/>
  <c r="J243" i="11"/>
  <c r="J244" i="11"/>
  <c r="J245" i="11"/>
  <c r="J246" i="11"/>
  <c r="J247" i="11"/>
  <c r="J248" i="11"/>
  <c r="J249" i="11"/>
  <c r="J250" i="11"/>
  <c r="J251" i="11"/>
  <c r="J252" i="11"/>
  <c r="J253" i="11"/>
  <c r="J254" i="11"/>
  <c r="J255" i="11"/>
  <c r="J256" i="11"/>
  <c r="J257" i="11"/>
  <c r="J258" i="11"/>
  <c r="J259" i="11"/>
  <c r="J260" i="11"/>
  <c r="J261" i="11"/>
  <c r="J262" i="11"/>
  <c r="J263" i="11"/>
  <c r="J264" i="11"/>
  <c r="J265" i="11"/>
  <c r="J266" i="11"/>
  <c r="J267" i="11"/>
  <c r="J268" i="11"/>
  <c r="J269" i="11"/>
  <c r="J270" i="11"/>
  <c r="J271" i="11"/>
  <c r="J272" i="11"/>
  <c r="J273" i="11"/>
  <c r="J274" i="11"/>
  <c r="J275" i="11"/>
  <c r="J276" i="11"/>
  <c r="J277" i="11"/>
  <c r="J278" i="11"/>
  <c r="J279" i="11"/>
  <c r="J280" i="11"/>
  <c r="J281" i="11"/>
  <c r="J282" i="11"/>
  <c r="J283" i="11"/>
  <c r="J284" i="11"/>
  <c r="J285" i="11"/>
  <c r="J286" i="11"/>
  <c r="J287" i="11"/>
  <c r="J288" i="11"/>
  <c r="J289" i="11"/>
  <c r="J290" i="11"/>
  <c r="J291" i="11"/>
  <c r="J292" i="11"/>
  <c r="J293" i="11"/>
  <c r="J294" i="11"/>
  <c r="J295" i="11"/>
  <c r="J296" i="11"/>
  <c r="J297" i="11"/>
  <c r="J298" i="11"/>
  <c r="J299" i="11"/>
  <c r="J300" i="11"/>
  <c r="J301" i="11"/>
  <c r="J302" i="11"/>
  <c r="J303" i="11"/>
  <c r="J304" i="11"/>
  <c r="J305" i="11"/>
  <c r="J306" i="11"/>
  <c r="J307" i="11"/>
  <c r="J308" i="11"/>
  <c r="J309" i="11"/>
  <c r="J310" i="11"/>
  <c r="J311" i="11"/>
  <c r="J312" i="11"/>
  <c r="J313" i="11"/>
  <c r="J314" i="11"/>
  <c r="J315" i="11"/>
  <c r="J316" i="11"/>
  <c r="J317" i="11"/>
  <c r="J318" i="11"/>
  <c r="J319" i="11"/>
  <c r="J320" i="11"/>
  <c r="J321" i="11"/>
  <c r="J322" i="11"/>
  <c r="J323" i="11"/>
  <c r="J324" i="11"/>
  <c r="J325" i="11"/>
  <c r="J326" i="11"/>
  <c r="J327" i="11"/>
  <c r="J328" i="11"/>
  <c r="J329" i="11"/>
  <c r="J330" i="11"/>
  <c r="J331" i="11"/>
  <c r="J332" i="11"/>
  <c r="J333" i="11"/>
  <c r="J334" i="11"/>
  <c r="J335" i="11"/>
  <c r="J336" i="11"/>
  <c r="J337" i="11"/>
  <c r="J338" i="11"/>
  <c r="J339" i="11"/>
  <c r="J340" i="11"/>
  <c r="J341" i="11"/>
  <c r="J342" i="11"/>
  <c r="J343" i="11"/>
  <c r="J344" i="11"/>
  <c r="J345" i="11"/>
  <c r="J346" i="11"/>
  <c r="J347" i="11"/>
  <c r="J348" i="11"/>
  <c r="J349" i="11"/>
  <c r="J350" i="11"/>
  <c r="J351" i="11"/>
  <c r="J352" i="11"/>
  <c r="J353" i="11"/>
  <c r="J354" i="11"/>
  <c r="J355" i="11"/>
  <c r="J356" i="11"/>
  <c r="J357" i="11"/>
  <c r="J358" i="11"/>
  <c r="J359" i="11"/>
  <c r="J360" i="11"/>
  <c r="J361" i="11"/>
  <c r="J362" i="11"/>
  <c r="J363" i="11"/>
  <c r="J364" i="11"/>
  <c r="J365" i="11"/>
  <c r="J366" i="11"/>
  <c r="J367" i="11"/>
  <c r="J368" i="11"/>
  <c r="J369" i="11"/>
  <c r="J370" i="11"/>
  <c r="J371" i="11"/>
  <c r="J372" i="11"/>
  <c r="J373" i="11"/>
  <c r="J374" i="11"/>
  <c r="J375" i="11"/>
  <c r="J376" i="11"/>
  <c r="J377" i="11"/>
  <c r="J378" i="11"/>
  <c r="J379" i="11"/>
  <c r="J380" i="11"/>
  <c r="J381" i="11"/>
  <c r="J382" i="11"/>
  <c r="J383" i="11"/>
  <c r="J384" i="11"/>
  <c r="J385" i="11"/>
  <c r="J386" i="11"/>
  <c r="J387" i="11"/>
  <c r="J388" i="11"/>
  <c r="J389" i="11"/>
  <c r="J390" i="11"/>
  <c r="J391" i="11"/>
  <c r="J392" i="11"/>
  <c r="J393" i="11"/>
  <c r="J394" i="11"/>
  <c r="J395" i="11"/>
  <c r="J396" i="11"/>
  <c r="J397" i="11"/>
  <c r="J398" i="11"/>
  <c r="J399" i="11"/>
  <c r="J400" i="11"/>
  <c r="J401" i="11"/>
  <c r="J402" i="11"/>
  <c r="J403" i="11"/>
  <c r="J404" i="11"/>
  <c r="J405" i="11"/>
  <c r="J406" i="11"/>
  <c r="J407" i="11"/>
  <c r="J408" i="11"/>
  <c r="J409" i="11"/>
  <c r="J410" i="11"/>
  <c r="J411" i="11"/>
  <c r="J412" i="11"/>
  <c r="J413" i="11"/>
  <c r="J414" i="11"/>
  <c r="J415" i="11"/>
  <c r="J416" i="11"/>
  <c r="J417" i="11"/>
  <c r="J418" i="11"/>
  <c r="J419" i="11"/>
  <c r="J420" i="11"/>
  <c r="J421" i="11"/>
  <c r="J422" i="11"/>
  <c r="J423" i="11"/>
  <c r="J424" i="11"/>
  <c r="J425" i="11"/>
  <c r="J426" i="11"/>
  <c r="J427" i="11"/>
  <c r="J428" i="11"/>
  <c r="J429" i="11"/>
  <c r="J430" i="11"/>
  <c r="J431" i="11"/>
  <c r="J432" i="11"/>
  <c r="J433" i="11"/>
  <c r="J434" i="11"/>
  <c r="J435" i="11"/>
  <c r="J436" i="11"/>
  <c r="J437" i="11"/>
  <c r="J438" i="11"/>
  <c r="J439" i="11"/>
  <c r="J440" i="11"/>
  <c r="J441" i="11"/>
  <c r="J442" i="11"/>
  <c r="J443" i="11"/>
  <c r="J444" i="11"/>
  <c r="J445" i="11"/>
  <c r="J446" i="11"/>
  <c r="J447" i="11"/>
  <c r="J448" i="11"/>
  <c r="J449" i="11"/>
  <c r="J450" i="11"/>
  <c r="J451" i="11"/>
  <c r="J452" i="11"/>
  <c r="J453" i="11"/>
  <c r="J454" i="11"/>
  <c r="J455" i="11"/>
  <c r="J456" i="11"/>
  <c r="J457" i="11"/>
  <c r="J458" i="11"/>
  <c r="J459" i="11"/>
  <c r="J460" i="11"/>
  <c r="J461" i="11"/>
  <c r="J462" i="11"/>
  <c r="J463" i="11"/>
  <c r="J464" i="11"/>
  <c r="J465" i="11"/>
  <c r="J466" i="11"/>
  <c r="J467" i="11"/>
  <c r="J468" i="11"/>
  <c r="J469" i="11"/>
  <c r="J470" i="11"/>
  <c r="J471" i="11"/>
  <c r="J472" i="11"/>
  <c r="J473" i="11"/>
  <c r="J474" i="11"/>
  <c r="J475" i="11"/>
  <c r="J476" i="11"/>
  <c r="J477" i="11"/>
  <c r="J478" i="11"/>
  <c r="J479" i="11"/>
  <c r="J480" i="11"/>
  <c r="J481" i="11"/>
  <c r="J482" i="11"/>
  <c r="J483" i="11"/>
  <c r="J484" i="11"/>
  <c r="J485" i="11"/>
  <c r="J486" i="11"/>
  <c r="J487" i="11"/>
  <c r="J488" i="11"/>
  <c r="J489" i="11"/>
  <c r="J490" i="11"/>
  <c r="J491" i="11"/>
  <c r="J492" i="11"/>
  <c r="J493" i="11"/>
  <c r="J494" i="11"/>
  <c r="J495" i="11"/>
  <c r="J496" i="11"/>
  <c r="J497" i="11"/>
  <c r="J498" i="11"/>
  <c r="J499" i="11"/>
  <c r="J500" i="11"/>
  <c r="J501" i="11"/>
  <c r="J502" i="11"/>
  <c r="J503" i="11"/>
  <c r="J504" i="11"/>
  <c r="J505" i="11"/>
  <c r="J506" i="11"/>
  <c r="J507" i="11"/>
  <c r="J508" i="11"/>
  <c r="J509" i="11"/>
  <c r="J510" i="11"/>
  <c r="J511" i="11"/>
  <c r="J512" i="11"/>
  <c r="J513" i="11"/>
  <c r="J514" i="11"/>
  <c r="J515" i="11"/>
  <c r="J516" i="11"/>
  <c r="J517" i="11"/>
  <c r="J518" i="11"/>
  <c r="J519" i="11"/>
  <c r="J520" i="11"/>
  <c r="J521" i="11"/>
  <c r="J522" i="11"/>
  <c r="J523" i="11"/>
  <c r="J524" i="11"/>
  <c r="J525" i="11"/>
  <c r="J526" i="11"/>
  <c r="J527" i="11"/>
  <c r="J528" i="11"/>
  <c r="J529" i="11"/>
  <c r="J530" i="11"/>
  <c r="J531" i="11"/>
  <c r="J532" i="11"/>
  <c r="J533" i="11"/>
  <c r="J534" i="11"/>
  <c r="J535" i="11"/>
  <c r="J536" i="11"/>
  <c r="J537" i="11"/>
  <c r="J538" i="11"/>
  <c r="J539" i="11"/>
  <c r="J540" i="11"/>
  <c r="J541" i="11"/>
  <c r="J542" i="11"/>
  <c r="J543" i="11"/>
  <c r="J544" i="11"/>
  <c r="J545" i="11"/>
  <c r="J546" i="11"/>
  <c r="J547" i="11"/>
  <c r="J548" i="11"/>
  <c r="J549" i="11"/>
  <c r="J550" i="11"/>
  <c r="J551" i="11"/>
  <c r="J552" i="11"/>
  <c r="J553" i="11"/>
  <c r="J554" i="11"/>
  <c r="J555" i="11"/>
  <c r="J556" i="11"/>
  <c r="J557" i="11"/>
  <c r="J558" i="11"/>
  <c r="J559" i="11"/>
  <c r="J560" i="11"/>
  <c r="J561" i="11"/>
  <c r="J562" i="11"/>
  <c r="J563" i="11"/>
  <c r="J564" i="11"/>
  <c r="J565" i="11"/>
  <c r="J566" i="11"/>
  <c r="J567" i="11"/>
  <c r="J568" i="11"/>
  <c r="J569" i="11"/>
  <c r="J570" i="11"/>
  <c r="J571" i="11"/>
  <c r="J572" i="11"/>
  <c r="J573" i="11"/>
  <c r="J574" i="11"/>
  <c r="J575" i="11"/>
  <c r="J576" i="11"/>
  <c r="J577" i="11"/>
  <c r="J578" i="11"/>
  <c r="J579" i="11"/>
  <c r="J580" i="11"/>
  <c r="J581" i="11"/>
  <c r="J582" i="11"/>
  <c r="J583" i="11"/>
  <c r="J584" i="11"/>
  <c r="J585" i="11"/>
  <c r="J586" i="11"/>
  <c r="J587" i="11"/>
  <c r="J588" i="11"/>
  <c r="J589" i="11"/>
  <c r="J590" i="11"/>
  <c r="J591" i="11"/>
  <c r="J592" i="11"/>
  <c r="J593" i="11"/>
  <c r="J594" i="11"/>
  <c r="J595" i="11"/>
  <c r="J596" i="11"/>
  <c r="J597" i="11"/>
  <c r="J598" i="11"/>
  <c r="J599" i="11"/>
  <c r="J600" i="11"/>
  <c r="J601" i="11"/>
  <c r="J602" i="11"/>
  <c r="J603" i="11"/>
  <c r="J604" i="11"/>
  <c r="J605" i="11"/>
  <c r="J606" i="11"/>
  <c r="J607" i="11"/>
  <c r="J608" i="11"/>
  <c r="J609" i="11"/>
  <c r="J610" i="11"/>
  <c r="J611" i="11"/>
  <c r="J612" i="11"/>
  <c r="J613" i="11"/>
  <c r="J614" i="11"/>
  <c r="J615" i="11"/>
  <c r="J616" i="11"/>
  <c r="J617" i="11"/>
  <c r="J618" i="11"/>
  <c r="J619" i="11"/>
  <c r="J620" i="11"/>
  <c r="J621" i="11"/>
  <c r="J622" i="11"/>
  <c r="J623" i="11"/>
  <c r="J624" i="11"/>
  <c r="J625" i="11"/>
  <c r="J626" i="11"/>
  <c r="J627" i="11"/>
  <c r="J628" i="11"/>
  <c r="J629" i="11"/>
  <c r="J630" i="11"/>
  <c r="J631" i="11"/>
  <c r="J632" i="11"/>
  <c r="J633" i="11"/>
  <c r="J634" i="11"/>
  <c r="J635" i="11"/>
  <c r="J636" i="11"/>
  <c r="J637" i="11"/>
  <c r="J638" i="11"/>
  <c r="J639" i="11"/>
  <c r="J640" i="11"/>
  <c r="J641" i="11"/>
  <c r="J642" i="11"/>
  <c r="J643" i="11"/>
  <c r="J644" i="11"/>
  <c r="J645" i="11"/>
  <c r="J646" i="11"/>
  <c r="J647" i="11"/>
  <c r="J648" i="11"/>
  <c r="J649" i="11"/>
  <c r="J650" i="11"/>
  <c r="J651" i="11"/>
  <c r="J652" i="11"/>
  <c r="J653" i="11"/>
  <c r="J654" i="11"/>
  <c r="J655" i="11"/>
  <c r="J656" i="11"/>
  <c r="J657" i="11"/>
  <c r="J658" i="11"/>
  <c r="J659" i="11"/>
  <c r="J660" i="11"/>
  <c r="J661" i="11"/>
  <c r="J662" i="11"/>
  <c r="J663" i="11"/>
  <c r="J664" i="11"/>
  <c r="J665" i="11"/>
  <c r="J666" i="11"/>
  <c r="J667" i="11"/>
  <c r="J668" i="11"/>
  <c r="J669" i="11"/>
  <c r="J670" i="11"/>
  <c r="J671" i="11"/>
  <c r="J672" i="11"/>
  <c r="J673" i="11"/>
  <c r="J674" i="11"/>
  <c r="J675" i="11"/>
  <c r="J676" i="11"/>
  <c r="J677" i="11"/>
  <c r="J678" i="11"/>
  <c r="J679" i="11"/>
  <c r="J680" i="11"/>
  <c r="J681" i="11"/>
  <c r="J682" i="11"/>
  <c r="J683" i="11"/>
  <c r="J684" i="11"/>
  <c r="J685" i="11"/>
  <c r="J686" i="11"/>
  <c r="J687" i="11"/>
  <c r="J688" i="11"/>
  <c r="J689" i="11"/>
  <c r="J690" i="11"/>
  <c r="J691" i="11"/>
  <c r="J692" i="11"/>
  <c r="J693" i="11"/>
  <c r="J694" i="11"/>
  <c r="J695" i="11"/>
  <c r="J696" i="11"/>
  <c r="J697" i="11"/>
  <c r="J698" i="11"/>
  <c r="J699" i="11"/>
  <c r="J700" i="11"/>
  <c r="J701" i="11"/>
  <c r="J702" i="11"/>
  <c r="J703" i="11"/>
  <c r="J704" i="11"/>
  <c r="J705" i="11"/>
  <c r="J706" i="11"/>
  <c r="J707" i="11"/>
  <c r="J708" i="11"/>
  <c r="J709" i="11"/>
  <c r="J710" i="11"/>
  <c r="J711" i="11"/>
  <c r="J712" i="11"/>
  <c r="J713" i="11"/>
  <c r="J714" i="11"/>
  <c r="J715" i="11"/>
  <c r="J716" i="11"/>
  <c r="J717" i="11"/>
  <c r="J718" i="11"/>
  <c r="J719" i="11"/>
  <c r="J720" i="11"/>
  <c r="J721" i="11"/>
  <c r="J722" i="11"/>
  <c r="J723" i="11"/>
  <c r="J724" i="11"/>
  <c r="J725" i="11"/>
  <c r="J726" i="11"/>
  <c r="J727" i="11"/>
  <c r="J728" i="11"/>
  <c r="J729" i="11"/>
  <c r="J730" i="11"/>
  <c r="J731" i="11"/>
  <c r="J732" i="11"/>
  <c r="J733" i="11"/>
  <c r="J734" i="11"/>
  <c r="J735" i="11"/>
  <c r="J736" i="11"/>
  <c r="J737" i="11"/>
  <c r="J738" i="11"/>
  <c r="J739" i="11"/>
  <c r="J740" i="11"/>
  <c r="J741" i="11"/>
  <c r="J742" i="11"/>
  <c r="J743" i="11"/>
  <c r="J744" i="11"/>
  <c r="J745" i="11"/>
  <c r="J746" i="11"/>
  <c r="J747" i="11"/>
  <c r="J748" i="11"/>
  <c r="J749" i="11"/>
  <c r="J750" i="11"/>
  <c r="J751" i="11"/>
  <c r="J752" i="11"/>
  <c r="J753" i="11"/>
  <c r="J754" i="11"/>
  <c r="J755" i="11"/>
  <c r="J756" i="11"/>
  <c r="J757" i="11"/>
  <c r="J758" i="11"/>
  <c r="J759" i="11"/>
  <c r="J760" i="11"/>
  <c r="J761" i="11"/>
  <c r="J762" i="11"/>
  <c r="J763" i="11"/>
  <c r="J764" i="11"/>
  <c r="J765" i="11"/>
  <c r="J766" i="11"/>
  <c r="J767" i="11"/>
  <c r="J768" i="11"/>
  <c r="J769" i="11"/>
  <c r="J770" i="11"/>
  <c r="J771" i="11"/>
  <c r="J772" i="11"/>
  <c r="J773" i="11"/>
  <c r="J774" i="11"/>
  <c r="J775" i="11"/>
  <c r="J776" i="11"/>
  <c r="J777" i="11"/>
  <c r="J778" i="11"/>
  <c r="J779" i="11"/>
  <c r="J780" i="11"/>
  <c r="J781" i="11"/>
  <c r="J782" i="11"/>
  <c r="J783" i="11"/>
  <c r="J784" i="11"/>
  <c r="J785" i="11"/>
  <c r="J786" i="11"/>
  <c r="J787" i="11"/>
  <c r="J788" i="11"/>
  <c r="J789" i="11"/>
  <c r="J790" i="11"/>
  <c r="J791" i="11"/>
  <c r="J792" i="11"/>
  <c r="J793" i="11"/>
  <c r="J794" i="11"/>
  <c r="J795" i="11"/>
  <c r="J796" i="11"/>
  <c r="J797" i="11"/>
  <c r="J798" i="11"/>
  <c r="J799" i="11"/>
  <c r="J800" i="11"/>
  <c r="J801" i="11"/>
  <c r="J802" i="11"/>
  <c r="J803" i="11"/>
  <c r="J804" i="11"/>
  <c r="J805" i="11"/>
  <c r="J806" i="11"/>
  <c r="J807" i="11"/>
  <c r="J808" i="11"/>
  <c r="J809" i="11"/>
  <c r="J810" i="11"/>
  <c r="J811" i="11"/>
  <c r="J812" i="11"/>
  <c r="J813" i="11"/>
  <c r="J814" i="11"/>
  <c r="J815" i="11"/>
  <c r="J816" i="11"/>
  <c r="J817" i="11"/>
  <c r="J818" i="11"/>
  <c r="J819" i="11"/>
  <c r="J820" i="11"/>
  <c r="J821" i="11"/>
  <c r="J822" i="11"/>
  <c r="J823" i="11"/>
  <c r="J824" i="11"/>
  <c r="J825" i="11"/>
  <c r="J826" i="11"/>
  <c r="J827" i="11"/>
  <c r="J828" i="11"/>
  <c r="J829" i="11"/>
  <c r="J830" i="11"/>
  <c r="J831" i="11"/>
  <c r="J832" i="11"/>
  <c r="J833" i="11"/>
  <c r="J834" i="11"/>
  <c r="J835" i="11"/>
  <c r="J836" i="11"/>
  <c r="J837" i="11"/>
  <c r="J838" i="11"/>
  <c r="J839" i="11"/>
  <c r="J840" i="11"/>
  <c r="J841" i="11"/>
  <c r="J842" i="11"/>
  <c r="J843" i="11"/>
  <c r="J844" i="11"/>
  <c r="J845" i="11"/>
  <c r="J846" i="11"/>
  <c r="J847" i="11"/>
  <c r="J848" i="11"/>
  <c r="J849" i="11"/>
  <c r="J850" i="11"/>
  <c r="J851" i="11"/>
  <c r="J852" i="11"/>
  <c r="J853" i="11"/>
  <c r="J854" i="11"/>
  <c r="J855" i="11"/>
  <c r="J856" i="11"/>
  <c r="J857" i="11"/>
  <c r="J858" i="11"/>
  <c r="J859" i="11"/>
  <c r="J860" i="11"/>
  <c r="J861" i="11"/>
  <c r="J862" i="11"/>
  <c r="J863" i="11"/>
  <c r="J864" i="11"/>
  <c r="J865" i="11"/>
  <c r="J866" i="11"/>
  <c r="J867" i="11"/>
  <c r="J868" i="11"/>
  <c r="J869" i="11"/>
  <c r="J870" i="11"/>
  <c r="J871" i="11"/>
  <c r="J872" i="11"/>
  <c r="J873" i="11"/>
  <c r="J874" i="11"/>
  <c r="J875" i="11"/>
  <c r="J876" i="11"/>
  <c r="J877" i="11"/>
  <c r="J878" i="11"/>
  <c r="J879" i="11"/>
  <c r="J880" i="11"/>
  <c r="J881" i="11"/>
  <c r="J882" i="11"/>
  <c r="J883" i="11"/>
  <c r="J884" i="11"/>
  <c r="J885" i="11"/>
  <c r="J886" i="11"/>
  <c r="J887" i="11"/>
  <c r="J888" i="11"/>
  <c r="J889" i="11"/>
  <c r="J890" i="11"/>
  <c r="J891" i="11"/>
  <c r="J892" i="11"/>
  <c r="J893" i="11"/>
  <c r="J894" i="11"/>
  <c r="J895" i="11"/>
  <c r="J896" i="11"/>
  <c r="J897" i="11"/>
  <c r="J898" i="11"/>
  <c r="J899" i="11"/>
  <c r="J900" i="11"/>
  <c r="J901" i="11"/>
  <c r="J902" i="11"/>
  <c r="J903" i="11"/>
  <c r="J904" i="11"/>
  <c r="J905" i="11"/>
  <c r="J906" i="11"/>
  <c r="J907" i="11"/>
  <c r="J908" i="11"/>
  <c r="J909" i="11"/>
  <c r="J910" i="11"/>
  <c r="J911" i="11"/>
  <c r="J912" i="11"/>
  <c r="J913" i="11"/>
  <c r="J914" i="11"/>
  <c r="J915" i="11"/>
  <c r="J916" i="11"/>
  <c r="J917" i="11"/>
  <c r="J918" i="11"/>
  <c r="J919" i="11"/>
  <c r="J920" i="11"/>
  <c r="J921" i="11"/>
  <c r="J922" i="11"/>
  <c r="J923" i="11"/>
  <c r="J924" i="11"/>
  <c r="J925" i="11"/>
  <c r="J926" i="11"/>
  <c r="J927" i="11"/>
  <c r="J928" i="11"/>
  <c r="J929" i="11"/>
  <c r="J930" i="11"/>
  <c r="J931" i="11"/>
  <c r="J932" i="11"/>
  <c r="J933" i="11"/>
  <c r="J934" i="11"/>
  <c r="J935" i="11"/>
  <c r="J936" i="11"/>
  <c r="J937" i="11"/>
  <c r="J938" i="11"/>
  <c r="J939" i="11"/>
  <c r="J940" i="11"/>
  <c r="J941" i="11"/>
  <c r="J942" i="11"/>
  <c r="J943" i="11"/>
  <c r="J944" i="11"/>
  <c r="J945" i="11"/>
  <c r="J946" i="11"/>
  <c r="J947" i="11"/>
  <c r="J948" i="11"/>
  <c r="J949" i="11"/>
  <c r="J950" i="11"/>
  <c r="J951" i="11"/>
  <c r="J952" i="11"/>
  <c r="J953" i="11"/>
  <c r="J954" i="11"/>
  <c r="J955" i="11"/>
  <c r="J956" i="11"/>
  <c r="J957" i="11"/>
  <c r="J958" i="11"/>
  <c r="J959" i="11"/>
  <c r="J960" i="11"/>
  <c r="J961" i="11"/>
  <c r="J962" i="11"/>
  <c r="J963" i="11"/>
  <c r="J964" i="11"/>
  <c r="J965" i="11"/>
  <c r="J966" i="11"/>
  <c r="J967" i="11"/>
  <c r="J968" i="11"/>
  <c r="J969" i="11"/>
  <c r="J970" i="11"/>
  <c r="J971" i="11"/>
  <c r="J972" i="11"/>
  <c r="J973" i="11"/>
  <c r="J974" i="11"/>
  <c r="J975" i="11"/>
  <c r="J976" i="11"/>
  <c r="J977" i="11"/>
  <c r="J978" i="11"/>
  <c r="J979" i="11"/>
  <c r="J980" i="11"/>
  <c r="J981" i="11"/>
  <c r="J982" i="11"/>
  <c r="J983" i="11"/>
  <c r="J984" i="11"/>
  <c r="J985" i="11"/>
  <c r="J986" i="11"/>
  <c r="J987" i="11"/>
  <c r="J988" i="11"/>
  <c r="J989" i="11"/>
  <c r="J990" i="11"/>
  <c r="J991" i="11"/>
  <c r="J992" i="11"/>
  <c r="J993" i="11"/>
  <c r="J994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4" i="11"/>
  <c r="J95" i="11"/>
  <c r="J96" i="11"/>
  <c r="J97" i="11"/>
  <c r="J98" i="11"/>
  <c r="J99" i="11"/>
  <c r="J100" i="11"/>
  <c r="J101" i="11"/>
  <c r="J102" i="11"/>
  <c r="J103" i="11"/>
  <c r="J104" i="11"/>
  <c r="J105" i="11"/>
  <c r="J106" i="11"/>
  <c r="J107" i="11"/>
  <c r="J108" i="11"/>
  <c r="J109" i="11"/>
  <c r="J110" i="11"/>
  <c r="J111" i="11"/>
  <c r="J112" i="11"/>
  <c r="J113" i="11"/>
  <c r="J114" i="11"/>
  <c r="J115" i="11"/>
  <c r="J116" i="11"/>
  <c r="J117" i="11"/>
  <c r="J118" i="11"/>
  <c r="J119" i="11"/>
  <c r="J120" i="11"/>
  <c r="J121" i="11"/>
  <c r="J122" i="11"/>
  <c r="J123" i="11"/>
  <c r="J124" i="11"/>
  <c r="J125" i="11"/>
  <c r="J126" i="11"/>
  <c r="J127" i="11"/>
  <c r="J128" i="11"/>
  <c r="J129" i="11"/>
  <c r="J130" i="11"/>
  <c r="J131" i="11"/>
  <c r="J132" i="11"/>
  <c r="J133" i="11"/>
  <c r="J134" i="11"/>
  <c r="J135" i="11"/>
  <c r="J136" i="11"/>
  <c r="J137" i="11"/>
  <c r="J138" i="11"/>
  <c r="J139" i="11"/>
  <c r="J140" i="11"/>
  <c r="J141" i="11"/>
  <c r="J142" i="11"/>
  <c r="J143" i="11"/>
  <c r="J144" i="11"/>
  <c r="J145" i="11"/>
  <c r="J146" i="11"/>
  <c r="J147" i="11"/>
  <c r="J148" i="11"/>
  <c r="J149" i="11"/>
  <c r="J150" i="11"/>
  <c r="J151" i="11"/>
  <c r="J152" i="11"/>
  <c r="J153" i="11"/>
  <c r="J154" i="11"/>
  <c r="J155" i="11"/>
  <c r="J156" i="11"/>
  <c r="J157" i="11"/>
  <c r="J158" i="11"/>
  <c r="J159" i="11"/>
  <c r="J160" i="11"/>
  <c r="J161" i="11"/>
  <c r="J162" i="11"/>
  <c r="J163" i="11"/>
  <c r="J164" i="11"/>
  <c r="J165" i="11"/>
  <c r="J166" i="11"/>
  <c r="J167" i="11"/>
  <c r="J168" i="11"/>
  <c r="J169" i="11"/>
  <c r="J170" i="11"/>
  <c r="J171" i="11"/>
  <c r="J172" i="11"/>
  <c r="J173" i="11"/>
  <c r="J174" i="11"/>
  <c r="J175" i="11"/>
  <c r="J176" i="11"/>
  <c r="J177" i="11"/>
  <c r="J178" i="11"/>
  <c r="J179" i="11"/>
  <c r="J180" i="11"/>
  <c r="J181" i="11"/>
  <c r="J182" i="11"/>
  <c r="J183" i="11"/>
  <c r="J184" i="11"/>
  <c r="J185" i="11"/>
  <c r="J186" i="11"/>
  <c r="J187" i="11"/>
  <c r="J188" i="11"/>
  <c r="J189" i="11"/>
  <c r="J190" i="11"/>
  <c r="J191" i="11"/>
  <c r="J192" i="11"/>
  <c r="J193" i="11"/>
  <c r="J194" i="11"/>
  <c r="J195" i="11"/>
  <c r="J196" i="11"/>
  <c r="J197" i="11"/>
  <c r="J198" i="11"/>
  <c r="J199" i="11"/>
  <c r="J200" i="11"/>
  <c r="J201" i="11"/>
  <c r="J202" i="11"/>
  <c r="J203" i="11"/>
  <c r="J204" i="11"/>
  <c r="J205" i="11"/>
  <c r="J206" i="11"/>
  <c r="J207" i="11"/>
  <c r="J208" i="11"/>
  <c r="J209" i="11"/>
  <c r="J210" i="11"/>
  <c r="J211" i="11"/>
  <c r="J212" i="11"/>
  <c r="J4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5" i="11"/>
  <c r="J6" i="11"/>
  <c r="J7" i="11"/>
  <c r="J8" i="11"/>
  <c r="J9" i="11"/>
  <c r="J10" i="11"/>
  <c r="J11" i="11"/>
  <c r="J12" i="11"/>
  <c r="J13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807" i="11"/>
  <c r="D808" i="11"/>
  <c r="D809" i="11"/>
  <c r="D810" i="11"/>
  <c r="D811" i="11"/>
  <c r="D812" i="11"/>
  <c r="D813" i="11"/>
  <c r="D814" i="11"/>
  <c r="D815" i="11"/>
  <c r="D816" i="11"/>
  <c r="D817" i="11"/>
  <c r="D818" i="11"/>
  <c r="D819" i="11"/>
  <c r="D820" i="11"/>
  <c r="D821" i="11"/>
  <c r="D822" i="11"/>
  <c r="D823" i="11"/>
  <c r="D824" i="11"/>
  <c r="D825" i="11"/>
  <c r="D826" i="11"/>
  <c r="D827" i="11"/>
  <c r="D828" i="11"/>
  <c r="D829" i="11"/>
  <c r="D830" i="11"/>
  <c r="D831" i="11"/>
  <c r="D832" i="11"/>
  <c r="D833" i="11"/>
  <c r="D834" i="11"/>
  <c r="D835" i="11"/>
  <c r="D836" i="11"/>
  <c r="D837" i="11"/>
  <c r="D838" i="11"/>
  <c r="D839" i="11"/>
  <c r="D840" i="11"/>
  <c r="D841" i="11"/>
  <c r="D842" i="11"/>
  <c r="D843" i="11"/>
  <c r="D844" i="11"/>
  <c r="D845" i="11"/>
  <c r="D846" i="11"/>
  <c r="D847" i="11"/>
  <c r="D848" i="11"/>
  <c r="D849" i="11"/>
  <c r="D850" i="11"/>
  <c r="D851" i="11"/>
  <c r="D852" i="11"/>
  <c r="D853" i="11"/>
  <c r="D854" i="11"/>
  <c r="D855" i="11"/>
  <c r="D856" i="11"/>
  <c r="D857" i="11"/>
  <c r="D858" i="11"/>
  <c r="D859" i="11"/>
  <c r="D860" i="11"/>
  <c r="D861" i="11"/>
  <c r="D862" i="11"/>
  <c r="D863" i="11"/>
  <c r="D864" i="11"/>
  <c r="D865" i="11"/>
  <c r="D866" i="11"/>
  <c r="D867" i="11"/>
  <c r="D868" i="11"/>
  <c r="D869" i="11"/>
  <c r="D870" i="11"/>
  <c r="D871" i="11"/>
  <c r="D872" i="11"/>
  <c r="D873" i="11"/>
  <c r="D874" i="11"/>
  <c r="D875" i="11"/>
  <c r="D876" i="11"/>
  <c r="D877" i="11"/>
  <c r="D878" i="11"/>
  <c r="D879" i="11"/>
  <c r="D880" i="11"/>
  <c r="D881" i="11"/>
  <c r="D882" i="11"/>
  <c r="D883" i="11"/>
  <c r="D884" i="11"/>
  <c r="D885" i="11"/>
  <c r="D886" i="11"/>
  <c r="D887" i="11"/>
  <c r="D888" i="11"/>
  <c r="D889" i="11"/>
  <c r="D890" i="11"/>
  <c r="D891" i="11"/>
  <c r="D892" i="11"/>
  <c r="D893" i="11"/>
  <c r="D894" i="11"/>
  <c r="D4" i="11"/>
  <c r="BK6" i="11"/>
  <c r="BK4" i="11"/>
  <c r="AY6" i="11"/>
  <c r="AY4" i="11"/>
  <c r="AM6" i="11"/>
  <c r="AM4" i="11"/>
  <c r="AM10" i="11" s="1"/>
  <c r="AA6" i="11"/>
  <c r="AA4" i="11"/>
  <c r="O4" i="11"/>
  <c r="O6" i="11"/>
  <c r="C4" i="11"/>
  <c r="C6" i="11"/>
  <c r="BQ4" i="11"/>
  <c r="BQ10" i="11" s="1"/>
  <c r="BE4" i="11"/>
  <c r="BE10" i="11" s="1"/>
  <c r="AS4" i="11"/>
  <c r="AS10" i="11" s="1"/>
  <c r="AG4" i="11"/>
  <c r="AG10" i="11" s="1"/>
  <c r="U4" i="11"/>
  <c r="U8" i="11" s="1"/>
  <c r="U12" i="11" s="1"/>
  <c r="I4" i="11"/>
  <c r="I10" i="11" s="1"/>
  <c r="Z7" i="7"/>
  <c r="Z5" i="7"/>
  <c r="Z11" i="7" s="1"/>
  <c r="AD6" i="7"/>
  <c r="AD12" i="7" s="1"/>
  <c r="AD8" i="7"/>
  <c r="V6" i="7"/>
  <c r="V12" i="7" s="1"/>
  <c r="V8" i="7"/>
  <c r="V10" i="7" s="1"/>
  <c r="V14" i="7" s="1"/>
  <c r="R7" i="7"/>
  <c r="R5" i="7"/>
  <c r="R11" i="7" s="1"/>
  <c r="AG12" i="7" s="1"/>
  <c r="Y6" i="7"/>
  <c r="Y7" i="7"/>
  <c r="Y8" i="7"/>
  <c r="Y9" i="7"/>
  <c r="Y10" i="7"/>
  <c r="Y11" i="7"/>
  <c r="Y12" i="7"/>
  <c r="Y13" i="7"/>
  <c r="Y14" i="7"/>
  <c r="Y15" i="7"/>
  <c r="Y16" i="7"/>
  <c r="Y17" i="7"/>
  <c r="Y18" i="7"/>
  <c r="Y19" i="7"/>
  <c r="Y20" i="7"/>
  <c r="Y21" i="7"/>
  <c r="Y22" i="7"/>
  <c r="Y23" i="7"/>
  <c r="Y24" i="7"/>
  <c r="Y25" i="7"/>
  <c r="Y26" i="7"/>
  <c r="Y27" i="7"/>
  <c r="Y28" i="7"/>
  <c r="Y29" i="7"/>
  <c r="Y30" i="7"/>
  <c r="Y31" i="7"/>
  <c r="Y32" i="7"/>
  <c r="Y33" i="7"/>
  <c r="Y34" i="7"/>
  <c r="Y35" i="7"/>
  <c r="Y36" i="7"/>
  <c r="Y37" i="7"/>
  <c r="Y38" i="7"/>
  <c r="Y39" i="7"/>
  <c r="Y40" i="7"/>
  <c r="Y41" i="7"/>
  <c r="Y42" i="7"/>
  <c r="Y43" i="7"/>
  <c r="Y44" i="7"/>
  <c r="Y45" i="7"/>
  <c r="Y46" i="7"/>
  <c r="Y47" i="7"/>
  <c r="Y48" i="7"/>
  <c r="Y49" i="7"/>
  <c r="Y50" i="7"/>
  <c r="Y51" i="7"/>
  <c r="Y52" i="7"/>
  <c r="Y53" i="7"/>
  <c r="Y54" i="7"/>
  <c r="Y55" i="7"/>
  <c r="Y56" i="7"/>
  <c r="Y57" i="7"/>
  <c r="Y58" i="7"/>
  <c r="Y59" i="7"/>
  <c r="Y60" i="7"/>
  <c r="Y61" i="7"/>
  <c r="Y62" i="7"/>
  <c r="Y63" i="7"/>
  <c r="Y64" i="7"/>
  <c r="Y65" i="7"/>
  <c r="Y66" i="7"/>
  <c r="Y67" i="7"/>
  <c r="Y68" i="7"/>
  <c r="Y69" i="7"/>
  <c r="Y70" i="7"/>
  <c r="Y71" i="7"/>
  <c r="Y72" i="7"/>
  <c r="Y73" i="7"/>
  <c r="Y74" i="7"/>
  <c r="Y75" i="7"/>
  <c r="Y76" i="7"/>
  <c r="Y77" i="7"/>
  <c r="Y78" i="7"/>
  <c r="Y79" i="7"/>
  <c r="Y80" i="7"/>
  <c r="Y81" i="7"/>
  <c r="Y82" i="7"/>
  <c r="Y83" i="7"/>
  <c r="Y84" i="7"/>
  <c r="Y85" i="7"/>
  <c r="Y86" i="7"/>
  <c r="Y87" i="7"/>
  <c r="Y88" i="7"/>
  <c r="Y89" i="7"/>
  <c r="Y90" i="7"/>
  <c r="Y91" i="7"/>
  <c r="Y92" i="7"/>
  <c r="Y93" i="7"/>
  <c r="Y94" i="7"/>
  <c r="Y95" i="7"/>
  <c r="Y96" i="7"/>
  <c r="Y97" i="7"/>
  <c r="Y98" i="7"/>
  <c r="Y99" i="7"/>
  <c r="Y100" i="7"/>
  <c r="Y101" i="7"/>
  <c r="Y102" i="7"/>
  <c r="Y103" i="7"/>
  <c r="Y104" i="7"/>
  <c r="Y105" i="7"/>
  <c r="Y106" i="7"/>
  <c r="Y107" i="7"/>
  <c r="Y108" i="7"/>
  <c r="Y109" i="7"/>
  <c r="Y110" i="7"/>
  <c r="Y111" i="7"/>
  <c r="Y112" i="7"/>
  <c r="Y113" i="7"/>
  <c r="Y114" i="7"/>
  <c r="Y115" i="7"/>
  <c r="Y116" i="7"/>
  <c r="Y117" i="7"/>
  <c r="Y118" i="7"/>
  <c r="Y119" i="7"/>
  <c r="Y120" i="7"/>
  <c r="Y121" i="7"/>
  <c r="Y122" i="7"/>
  <c r="Y123" i="7"/>
  <c r="Y124" i="7"/>
  <c r="Y125" i="7"/>
  <c r="Y126" i="7"/>
  <c r="Y127" i="7"/>
  <c r="Y128" i="7"/>
  <c r="Y129" i="7"/>
  <c r="Y130" i="7"/>
  <c r="Y131" i="7"/>
  <c r="Y132" i="7"/>
  <c r="Y133" i="7"/>
  <c r="Y134" i="7"/>
  <c r="Y135" i="7"/>
  <c r="Y136" i="7"/>
  <c r="Y137" i="7"/>
  <c r="Y138" i="7"/>
  <c r="Y139" i="7"/>
  <c r="Y140" i="7"/>
  <c r="Y141" i="7"/>
  <c r="Y142" i="7"/>
  <c r="Y143" i="7"/>
  <c r="Y144" i="7"/>
  <c r="Y145" i="7"/>
  <c r="Y146" i="7"/>
  <c r="Y147" i="7"/>
  <c r="Y148" i="7"/>
  <c r="Y149" i="7"/>
  <c r="Y150" i="7"/>
  <c r="Y151" i="7"/>
  <c r="Y152" i="7"/>
  <c r="Y153" i="7"/>
  <c r="Y154" i="7"/>
  <c r="Y155" i="7"/>
  <c r="Y156" i="7"/>
  <c r="Y157" i="7"/>
  <c r="Y158" i="7"/>
  <c r="Y159" i="7"/>
  <c r="Y160" i="7"/>
  <c r="Y161" i="7"/>
  <c r="Y162" i="7"/>
  <c r="Y163" i="7"/>
  <c r="Y164" i="7"/>
  <c r="Y165" i="7"/>
  <c r="Y166" i="7"/>
  <c r="Y167" i="7"/>
  <c r="Y168" i="7"/>
  <c r="Y169" i="7"/>
  <c r="Y170" i="7"/>
  <c r="Y171" i="7"/>
  <c r="Y172" i="7"/>
  <c r="Y173" i="7"/>
  <c r="Y174" i="7"/>
  <c r="Y175" i="7"/>
  <c r="Y176" i="7"/>
  <c r="Y177" i="7"/>
  <c r="Y178" i="7"/>
  <c r="Y179" i="7"/>
  <c r="Y180" i="7"/>
  <c r="Y181" i="7"/>
  <c r="Y182" i="7"/>
  <c r="Y183" i="7"/>
  <c r="Y184" i="7"/>
  <c r="Y185" i="7"/>
  <c r="Y186" i="7"/>
  <c r="Y187" i="7"/>
  <c r="Y188" i="7"/>
  <c r="Y189" i="7"/>
  <c r="Y190" i="7"/>
  <c r="Y191" i="7"/>
  <c r="Y192" i="7"/>
  <c r="Y193" i="7"/>
  <c r="Y194" i="7"/>
  <c r="Y195" i="7"/>
  <c r="Y196" i="7"/>
  <c r="Y197" i="7"/>
  <c r="Y198" i="7"/>
  <c r="Y199" i="7"/>
  <c r="Y200" i="7"/>
  <c r="Y201" i="7"/>
  <c r="Y202" i="7"/>
  <c r="Y203" i="7"/>
  <c r="Y204" i="7"/>
  <c r="Y205" i="7"/>
  <c r="Y206" i="7"/>
  <c r="Y207" i="7"/>
  <c r="Y208" i="7"/>
  <c r="Y209" i="7"/>
  <c r="Y210" i="7"/>
  <c r="Y211" i="7"/>
  <c r="Y212" i="7"/>
  <c r="Y213" i="7"/>
  <c r="Y214" i="7"/>
  <c r="Y215" i="7"/>
  <c r="Y216" i="7"/>
  <c r="Y217" i="7"/>
  <c r="Y218" i="7"/>
  <c r="Y219" i="7"/>
  <c r="Y220" i="7"/>
  <c r="Y221" i="7"/>
  <c r="Y222" i="7"/>
  <c r="Y223" i="7"/>
  <c r="Y224" i="7"/>
  <c r="Y225" i="7"/>
  <c r="Y226" i="7"/>
  <c r="Y227" i="7"/>
  <c r="Y228" i="7"/>
  <c r="Y229" i="7"/>
  <c r="Y230" i="7"/>
  <c r="Y231" i="7"/>
  <c r="Y232" i="7"/>
  <c r="Y233" i="7"/>
  <c r="Y234" i="7"/>
  <c r="Y235" i="7"/>
  <c r="Y236" i="7"/>
  <c r="Y237" i="7"/>
  <c r="Y238" i="7"/>
  <c r="Y239" i="7"/>
  <c r="Y240" i="7"/>
  <c r="Y241" i="7"/>
  <c r="Y242" i="7"/>
  <c r="Y243" i="7"/>
  <c r="Y244" i="7"/>
  <c r="Y245" i="7"/>
  <c r="Y246" i="7"/>
  <c r="Y247" i="7"/>
  <c r="Y248" i="7"/>
  <c r="Y249" i="7"/>
  <c r="Y250" i="7"/>
  <c r="Y251" i="7"/>
  <c r="Y252" i="7"/>
  <c r="Y253" i="7"/>
  <c r="Y254" i="7"/>
  <c r="Y255" i="7"/>
  <c r="Y256" i="7"/>
  <c r="Y257" i="7"/>
  <c r="Y258" i="7"/>
  <c r="Y259" i="7"/>
  <c r="Y260" i="7"/>
  <c r="Y261" i="7"/>
  <c r="Y262" i="7"/>
  <c r="Y263" i="7"/>
  <c r="Y264" i="7"/>
  <c r="Y265" i="7"/>
  <c r="Y266" i="7"/>
  <c r="Y267" i="7"/>
  <c r="Y268" i="7"/>
  <c r="Y269" i="7"/>
  <c r="Y270" i="7"/>
  <c r="Y271" i="7"/>
  <c r="Y272" i="7"/>
  <c r="Y273" i="7"/>
  <c r="Y274" i="7"/>
  <c r="Y275" i="7"/>
  <c r="Y276" i="7"/>
  <c r="Y277" i="7"/>
  <c r="Y278" i="7"/>
  <c r="Y279" i="7"/>
  <c r="Y280" i="7"/>
  <c r="Y281" i="7"/>
  <c r="Y282" i="7"/>
  <c r="Y283" i="7"/>
  <c r="Y284" i="7"/>
  <c r="Y285" i="7"/>
  <c r="Y286" i="7"/>
  <c r="Y287" i="7"/>
  <c r="Y288" i="7"/>
  <c r="Y289" i="7"/>
  <c r="Y290" i="7"/>
  <c r="Y291" i="7"/>
  <c r="Y292" i="7"/>
  <c r="Y293" i="7"/>
  <c r="Y294" i="7"/>
  <c r="Y295" i="7"/>
  <c r="Y296" i="7"/>
  <c r="Y297" i="7"/>
  <c r="Y298" i="7"/>
  <c r="Y299" i="7"/>
  <c r="Y300" i="7"/>
  <c r="Y301" i="7"/>
  <c r="Y302" i="7"/>
  <c r="Y303" i="7"/>
  <c r="Y304" i="7"/>
  <c r="Y305" i="7"/>
  <c r="Y306" i="7"/>
  <c r="Y307" i="7"/>
  <c r="Y308" i="7"/>
  <c r="Y309" i="7"/>
  <c r="Y310" i="7"/>
  <c r="Y311" i="7"/>
  <c r="Y312" i="7"/>
  <c r="Y313" i="7"/>
  <c r="Y314" i="7"/>
  <c r="Y315" i="7"/>
  <c r="Y316" i="7"/>
  <c r="Y317" i="7"/>
  <c r="Y318" i="7"/>
  <c r="Y319" i="7"/>
  <c r="Y320" i="7"/>
  <c r="Y321" i="7"/>
  <c r="Y322" i="7"/>
  <c r="Y323" i="7"/>
  <c r="Y324" i="7"/>
  <c r="Y325" i="7"/>
  <c r="Y326" i="7"/>
  <c r="Y327" i="7"/>
  <c r="Y328" i="7"/>
  <c r="Y329" i="7"/>
  <c r="Y330" i="7"/>
  <c r="Y331" i="7"/>
  <c r="Y332" i="7"/>
  <c r="Y333" i="7"/>
  <c r="Y334" i="7"/>
  <c r="Y335" i="7"/>
  <c r="Y336" i="7"/>
  <c r="Y337" i="7"/>
  <c r="Y338" i="7"/>
  <c r="Y339" i="7"/>
  <c r="Y340" i="7"/>
  <c r="Y341" i="7"/>
  <c r="Y342" i="7"/>
  <c r="Y343" i="7"/>
  <c r="Y344" i="7"/>
  <c r="Y345" i="7"/>
  <c r="Y346" i="7"/>
  <c r="Y347" i="7"/>
  <c r="Y348" i="7"/>
  <c r="Y349" i="7"/>
  <c r="Y350" i="7"/>
  <c r="Y351" i="7"/>
  <c r="Y352" i="7"/>
  <c r="Y353" i="7"/>
  <c r="Y354" i="7"/>
  <c r="Y355" i="7"/>
  <c r="Y356" i="7"/>
  <c r="Y357" i="7"/>
  <c r="Y358" i="7"/>
  <c r="Y359" i="7"/>
  <c r="Y360" i="7"/>
  <c r="Y361" i="7"/>
  <c r="Y362" i="7"/>
  <c r="Y363" i="7"/>
  <c r="Y364" i="7"/>
  <c r="Y365" i="7"/>
  <c r="Y366" i="7"/>
  <c r="Y367" i="7"/>
  <c r="Y368" i="7"/>
  <c r="Y369" i="7"/>
  <c r="Y370" i="7"/>
  <c r="Y371" i="7"/>
  <c r="Y372" i="7"/>
  <c r="Y373" i="7"/>
  <c r="Y374" i="7"/>
  <c r="Y375" i="7"/>
  <c r="Y376" i="7"/>
  <c r="Y377" i="7"/>
  <c r="Y378" i="7"/>
  <c r="Y379" i="7"/>
  <c r="Y380" i="7"/>
  <c r="Y381" i="7"/>
  <c r="Y382" i="7"/>
  <c r="Y383" i="7"/>
  <c r="Y384" i="7"/>
  <c r="Y385" i="7"/>
  <c r="Y386" i="7"/>
  <c r="Y387" i="7"/>
  <c r="Y388" i="7"/>
  <c r="Y389" i="7"/>
  <c r="Y390" i="7"/>
  <c r="Y391" i="7"/>
  <c r="Y392" i="7"/>
  <c r="Y393" i="7"/>
  <c r="Y394" i="7"/>
  <c r="Y395" i="7"/>
  <c r="Y396" i="7"/>
  <c r="Y397" i="7"/>
  <c r="Y398" i="7"/>
  <c r="Y399" i="7"/>
  <c r="Y400" i="7"/>
  <c r="Y401" i="7"/>
  <c r="Y402" i="7"/>
  <c r="Y403" i="7"/>
  <c r="Y404" i="7"/>
  <c r="Y405" i="7"/>
  <c r="Y406" i="7"/>
  <c r="Y407" i="7"/>
  <c r="Y408" i="7"/>
  <c r="Y409" i="7"/>
  <c r="Y410" i="7"/>
  <c r="Y411" i="7"/>
  <c r="Y412" i="7"/>
  <c r="Y413" i="7"/>
  <c r="Y414" i="7"/>
  <c r="Y415" i="7"/>
  <c r="Y416" i="7"/>
  <c r="Y417" i="7"/>
  <c r="Y418" i="7"/>
  <c r="Y419" i="7"/>
  <c r="Y420" i="7"/>
  <c r="Y421" i="7"/>
  <c r="Y422" i="7"/>
  <c r="Y423" i="7"/>
  <c r="Y424" i="7"/>
  <c r="Y425" i="7"/>
  <c r="Y426" i="7"/>
  <c r="Y427" i="7"/>
  <c r="Y428" i="7"/>
  <c r="Y429" i="7"/>
  <c r="Y430" i="7"/>
  <c r="Y431" i="7"/>
  <c r="Y432" i="7"/>
  <c r="Y433" i="7"/>
  <c r="Y434" i="7"/>
  <c r="Y435" i="7"/>
  <c r="Y436" i="7"/>
  <c r="Y437" i="7"/>
  <c r="Y438" i="7"/>
  <c r="Y439" i="7"/>
  <c r="Y440" i="7"/>
  <c r="Y441" i="7"/>
  <c r="Y442" i="7"/>
  <c r="Y443" i="7"/>
  <c r="Y444" i="7"/>
  <c r="Y445" i="7"/>
  <c r="Y446" i="7"/>
  <c r="Y447" i="7"/>
  <c r="Y448" i="7"/>
  <c r="Y449" i="7"/>
  <c r="Y450" i="7"/>
  <c r="Y451" i="7"/>
  <c r="Y452" i="7"/>
  <c r="Y453" i="7"/>
  <c r="Y454" i="7"/>
  <c r="Y455" i="7"/>
  <c r="Y456" i="7"/>
  <c r="Y457" i="7"/>
  <c r="Y458" i="7"/>
  <c r="Y459" i="7"/>
  <c r="Y460" i="7"/>
  <c r="Y461" i="7"/>
  <c r="Y462" i="7"/>
  <c r="Y463" i="7"/>
  <c r="Y464" i="7"/>
  <c r="Y465" i="7"/>
  <c r="Y466" i="7"/>
  <c r="Y467" i="7"/>
  <c r="Y468" i="7"/>
  <c r="Y469" i="7"/>
  <c r="Y470" i="7"/>
  <c r="Y471" i="7"/>
  <c r="Y472" i="7"/>
  <c r="Y473" i="7"/>
  <c r="Y474" i="7"/>
  <c r="Y475" i="7"/>
  <c r="Y476" i="7"/>
  <c r="Y477" i="7"/>
  <c r="Y478" i="7"/>
  <c r="Y479" i="7"/>
  <c r="Y480" i="7"/>
  <c r="Y481" i="7"/>
  <c r="Y482" i="7"/>
  <c r="Y483" i="7"/>
  <c r="Y484" i="7"/>
  <c r="Y485" i="7"/>
  <c r="Y486" i="7"/>
  <c r="Y487" i="7"/>
  <c r="Y488" i="7"/>
  <c r="Y489" i="7"/>
  <c r="Y490" i="7"/>
  <c r="Y491" i="7"/>
  <c r="Y492" i="7"/>
  <c r="Y493" i="7"/>
  <c r="Y494" i="7"/>
  <c r="Y495" i="7"/>
  <c r="Y496" i="7"/>
  <c r="Y497" i="7"/>
  <c r="Y498" i="7"/>
  <c r="Y499" i="7"/>
  <c r="Y500" i="7"/>
  <c r="Y501" i="7"/>
  <c r="Y502" i="7"/>
  <c r="Y503" i="7"/>
  <c r="Y504" i="7"/>
  <c r="Y505" i="7"/>
  <c r="Y506" i="7"/>
  <c r="Y507" i="7"/>
  <c r="Y508" i="7"/>
  <c r="Y509" i="7"/>
  <c r="Y510" i="7"/>
  <c r="Y511" i="7"/>
  <c r="Y512" i="7"/>
  <c r="Y513" i="7"/>
  <c r="Y514" i="7"/>
  <c r="Y515" i="7"/>
  <c r="Y516" i="7"/>
  <c r="Y517" i="7"/>
  <c r="Y518" i="7"/>
  <c r="Y519" i="7"/>
  <c r="Y520" i="7"/>
  <c r="Y521" i="7"/>
  <c r="Y522" i="7"/>
  <c r="Y523" i="7"/>
  <c r="Y524" i="7"/>
  <c r="Y525" i="7"/>
  <c r="Y526" i="7"/>
  <c r="Y527" i="7"/>
  <c r="Y528" i="7"/>
  <c r="Y529" i="7"/>
  <c r="Y530" i="7"/>
  <c r="Y531" i="7"/>
  <c r="Y532" i="7"/>
  <c r="Y533" i="7"/>
  <c r="Y534" i="7"/>
  <c r="Y535" i="7"/>
  <c r="Y536" i="7"/>
  <c r="Y537" i="7"/>
  <c r="Y538" i="7"/>
  <c r="Y539" i="7"/>
  <c r="Y540" i="7"/>
  <c r="Y541" i="7"/>
  <c r="Y542" i="7"/>
  <c r="Y543" i="7"/>
  <c r="Y544" i="7"/>
  <c r="Y545" i="7"/>
  <c r="Y546" i="7"/>
  <c r="Y547" i="7"/>
  <c r="Y548" i="7"/>
  <c r="Y549" i="7"/>
  <c r="Y550" i="7"/>
  <c r="Y551" i="7"/>
  <c r="Y552" i="7"/>
  <c r="Y553" i="7"/>
  <c r="Y554" i="7"/>
  <c r="Y555" i="7"/>
  <c r="Y556" i="7"/>
  <c r="Y557" i="7"/>
  <c r="Y558" i="7"/>
  <c r="Y559" i="7"/>
  <c r="Y560" i="7"/>
  <c r="Y561" i="7"/>
  <c r="Y562" i="7"/>
  <c r="Y563" i="7"/>
  <c r="Y564" i="7"/>
  <c r="Y565" i="7"/>
  <c r="Y566" i="7"/>
  <c r="Y567" i="7"/>
  <c r="Y568" i="7"/>
  <c r="Y569" i="7"/>
  <c r="Y570" i="7"/>
  <c r="Y571" i="7"/>
  <c r="Y572" i="7"/>
  <c r="Y573" i="7"/>
  <c r="Y574" i="7"/>
  <c r="Y575" i="7"/>
  <c r="Y576" i="7"/>
  <c r="Y577" i="7"/>
  <c r="Y578" i="7"/>
  <c r="Y579" i="7"/>
  <c r="Y580" i="7"/>
  <c r="Y581" i="7"/>
  <c r="Y582" i="7"/>
  <c r="Y583" i="7"/>
  <c r="Y584" i="7"/>
  <c r="Y585" i="7"/>
  <c r="Y586" i="7"/>
  <c r="Y587" i="7"/>
  <c r="Y588" i="7"/>
  <c r="Y589" i="7"/>
  <c r="Y590" i="7"/>
  <c r="Y591" i="7"/>
  <c r="Y592" i="7"/>
  <c r="Y593" i="7"/>
  <c r="Y594" i="7"/>
  <c r="Y595" i="7"/>
  <c r="Y596" i="7"/>
  <c r="Y597" i="7"/>
  <c r="Y598" i="7"/>
  <c r="Y599" i="7"/>
  <c r="Y600" i="7"/>
  <c r="Y601" i="7"/>
  <c r="Y602" i="7"/>
  <c r="Y603" i="7"/>
  <c r="Y604" i="7"/>
  <c r="Y605" i="7"/>
  <c r="Y606" i="7"/>
  <c r="Y607" i="7"/>
  <c r="Y608" i="7"/>
  <c r="Y609" i="7"/>
  <c r="Y610" i="7"/>
  <c r="Y611" i="7"/>
  <c r="Y612" i="7"/>
  <c r="Y613" i="7"/>
  <c r="Y614" i="7"/>
  <c r="Y615" i="7"/>
  <c r="Y616" i="7"/>
  <c r="Y617" i="7"/>
  <c r="Y618" i="7"/>
  <c r="Y619" i="7"/>
  <c r="Y620" i="7"/>
  <c r="Y621" i="7"/>
  <c r="Y622" i="7"/>
  <c r="Y623" i="7"/>
  <c r="Y624" i="7"/>
  <c r="Y625" i="7"/>
  <c r="Y626" i="7"/>
  <c r="Y627" i="7"/>
  <c r="Y628" i="7"/>
  <c r="Y629" i="7"/>
  <c r="Y630" i="7"/>
  <c r="Y631" i="7"/>
  <c r="Y632" i="7"/>
  <c r="Y633" i="7"/>
  <c r="Y634" i="7"/>
  <c r="Y635" i="7"/>
  <c r="Y636" i="7"/>
  <c r="Y637" i="7"/>
  <c r="Y638" i="7"/>
  <c r="Y639" i="7"/>
  <c r="Y640" i="7"/>
  <c r="Y641" i="7"/>
  <c r="Y642" i="7"/>
  <c r="Y643" i="7"/>
  <c r="Y644" i="7"/>
  <c r="Y645" i="7"/>
  <c r="Y646" i="7"/>
  <c r="Y647" i="7"/>
  <c r="Y648" i="7"/>
  <c r="Y649" i="7"/>
  <c r="Y650" i="7"/>
  <c r="Y651" i="7"/>
  <c r="Y652" i="7"/>
  <c r="Y653" i="7"/>
  <c r="Y654" i="7"/>
  <c r="Y655" i="7"/>
  <c r="Y656" i="7"/>
  <c r="Y657" i="7"/>
  <c r="Y658" i="7"/>
  <c r="Y659" i="7"/>
  <c r="Y660" i="7"/>
  <c r="Y661" i="7"/>
  <c r="Y662" i="7"/>
  <c r="Y663" i="7"/>
  <c r="Y664" i="7"/>
  <c r="Y665" i="7"/>
  <c r="Y666" i="7"/>
  <c r="Y667" i="7"/>
  <c r="Y668" i="7"/>
  <c r="Y669" i="7"/>
  <c r="Y670" i="7"/>
  <c r="Y671" i="7"/>
  <c r="Y672" i="7"/>
  <c r="Y673" i="7"/>
  <c r="Y674" i="7"/>
  <c r="Y675" i="7"/>
  <c r="Y676" i="7"/>
  <c r="Y677" i="7"/>
  <c r="Y678" i="7"/>
  <c r="Y679" i="7"/>
  <c r="Y680" i="7"/>
  <c r="Y681" i="7"/>
  <c r="Y682" i="7"/>
  <c r="Y683" i="7"/>
  <c r="Y684" i="7"/>
  <c r="Y685" i="7"/>
  <c r="Y686" i="7"/>
  <c r="Y687" i="7"/>
  <c r="Y688" i="7"/>
  <c r="Y689" i="7"/>
  <c r="Y690" i="7"/>
  <c r="Y691" i="7"/>
  <c r="Y692" i="7"/>
  <c r="Y693" i="7"/>
  <c r="Y694" i="7"/>
  <c r="Y695" i="7"/>
  <c r="Y696" i="7"/>
  <c r="Y697" i="7"/>
  <c r="Y698" i="7"/>
  <c r="Y699" i="7"/>
  <c r="Y700" i="7"/>
  <c r="Y701" i="7"/>
  <c r="Y702" i="7"/>
  <c r="Y703" i="7"/>
  <c r="Y704" i="7"/>
  <c r="Y705" i="7"/>
  <c r="Y706" i="7"/>
  <c r="Y707" i="7"/>
  <c r="Y708" i="7"/>
  <c r="Y709" i="7"/>
  <c r="Y710" i="7"/>
  <c r="Y711" i="7"/>
  <c r="Y712" i="7"/>
  <c r="Y713" i="7"/>
  <c r="Y714" i="7"/>
  <c r="Y715" i="7"/>
  <c r="Y716" i="7"/>
  <c r="Y717" i="7"/>
  <c r="Y718" i="7"/>
  <c r="Y719" i="7"/>
  <c r="Y720" i="7"/>
  <c r="Y721" i="7"/>
  <c r="Y722" i="7"/>
  <c r="Y723" i="7"/>
  <c r="Y724" i="7"/>
  <c r="Y725" i="7"/>
  <c r="Y726" i="7"/>
  <c r="Y727" i="7"/>
  <c r="Y728" i="7"/>
  <c r="Y729" i="7"/>
  <c r="Y730" i="7"/>
  <c r="Y731" i="7"/>
  <c r="Y732" i="7"/>
  <c r="Y733" i="7"/>
  <c r="Y734" i="7"/>
  <c r="Y735" i="7"/>
  <c r="Y736" i="7"/>
  <c r="Y737" i="7"/>
  <c r="Y738" i="7"/>
  <c r="Y739" i="7"/>
  <c r="Y740" i="7"/>
  <c r="Y741" i="7"/>
  <c r="Y742" i="7"/>
  <c r="Y743" i="7"/>
  <c r="Y744" i="7"/>
  <c r="Y745" i="7"/>
  <c r="Y746" i="7"/>
  <c r="Y747" i="7"/>
  <c r="Y748" i="7"/>
  <c r="Y749" i="7"/>
  <c r="Y750" i="7"/>
  <c r="Y751" i="7"/>
  <c r="Y752" i="7"/>
  <c r="Y753" i="7"/>
  <c r="Y754" i="7"/>
  <c r="Y755" i="7"/>
  <c r="Y756" i="7"/>
  <c r="Y757" i="7"/>
  <c r="Y758" i="7"/>
  <c r="Y759" i="7"/>
  <c r="Y760" i="7"/>
  <c r="Y761" i="7"/>
  <c r="Y762" i="7"/>
  <c r="Y763" i="7"/>
  <c r="Y764" i="7"/>
  <c r="Y765" i="7"/>
  <c r="Y766" i="7"/>
  <c r="Y767" i="7"/>
  <c r="Y768" i="7"/>
  <c r="Y769" i="7"/>
  <c r="Y770" i="7"/>
  <c r="Y771" i="7"/>
  <c r="Y772" i="7"/>
  <c r="Y773" i="7"/>
  <c r="Y774" i="7"/>
  <c r="Y775" i="7"/>
  <c r="Y776" i="7"/>
  <c r="Y777" i="7"/>
  <c r="Y778" i="7"/>
  <c r="Y779" i="7"/>
  <c r="Y780" i="7"/>
  <c r="Y781" i="7"/>
  <c r="Y782" i="7"/>
  <c r="Y783" i="7"/>
  <c r="Y784" i="7"/>
  <c r="Y785" i="7"/>
  <c r="Y786" i="7"/>
  <c r="Y787" i="7"/>
  <c r="Y788" i="7"/>
  <c r="Y789" i="7"/>
  <c r="Y790" i="7"/>
  <c r="Y791" i="7"/>
  <c r="Y792" i="7"/>
  <c r="Y793" i="7"/>
  <c r="Y794" i="7"/>
  <c r="Y795" i="7"/>
  <c r="Y796" i="7"/>
  <c r="Y797" i="7"/>
  <c r="Y798" i="7"/>
  <c r="Y799" i="7"/>
  <c r="Y800" i="7"/>
  <c r="Y801" i="7"/>
  <c r="Y802" i="7"/>
  <c r="Y803" i="7"/>
  <c r="Y804" i="7"/>
  <c r="Y805" i="7"/>
  <c r="Y806" i="7"/>
  <c r="Y807" i="7"/>
  <c r="Y808" i="7"/>
  <c r="Y809" i="7"/>
  <c r="Y810" i="7"/>
  <c r="Y811" i="7"/>
  <c r="Y812" i="7"/>
  <c r="Y813" i="7"/>
  <c r="Y814" i="7"/>
  <c r="Y815" i="7"/>
  <c r="Y816" i="7"/>
  <c r="Y817" i="7"/>
  <c r="Y818" i="7"/>
  <c r="Y819" i="7"/>
  <c r="Y820" i="7"/>
  <c r="Y821" i="7"/>
  <c r="Y822" i="7"/>
  <c r="Y823" i="7"/>
  <c r="Y824" i="7"/>
  <c r="Y825" i="7"/>
  <c r="Y826" i="7"/>
  <c r="Y827" i="7"/>
  <c r="Y828" i="7"/>
  <c r="Y829" i="7"/>
  <c r="Y830" i="7"/>
  <c r="Y831" i="7"/>
  <c r="Y832" i="7"/>
  <c r="Y833" i="7"/>
  <c r="Y834" i="7"/>
  <c r="Y835" i="7"/>
  <c r="Y836" i="7"/>
  <c r="Y837" i="7"/>
  <c r="Y838" i="7"/>
  <c r="Y839" i="7"/>
  <c r="Y840" i="7"/>
  <c r="Y841" i="7"/>
  <c r="Y842" i="7"/>
  <c r="Y843" i="7"/>
  <c r="Y844" i="7"/>
  <c r="Y845" i="7"/>
  <c r="Y846" i="7"/>
  <c r="Y847" i="7"/>
  <c r="Y848" i="7"/>
  <c r="Y849" i="7"/>
  <c r="Y850" i="7"/>
  <c r="Y851" i="7"/>
  <c r="Y852" i="7"/>
  <c r="Y853" i="7"/>
  <c r="Y854" i="7"/>
  <c r="Y855" i="7"/>
  <c r="Y856" i="7"/>
  <c r="Y857" i="7"/>
  <c r="Y858" i="7"/>
  <c r="Y859" i="7"/>
  <c r="Y860" i="7"/>
  <c r="Y861" i="7"/>
  <c r="Y862" i="7"/>
  <c r="Y863" i="7"/>
  <c r="Y864" i="7"/>
  <c r="Y865" i="7"/>
  <c r="Y866" i="7"/>
  <c r="Y867" i="7"/>
  <c r="Y868" i="7"/>
  <c r="Y869" i="7"/>
  <c r="Y870" i="7"/>
  <c r="Y871" i="7"/>
  <c r="Y872" i="7"/>
  <c r="Y873" i="7"/>
  <c r="Y874" i="7"/>
  <c r="Y875" i="7"/>
  <c r="Y876" i="7"/>
  <c r="Y877" i="7"/>
  <c r="Y878" i="7"/>
  <c r="Y879" i="7"/>
  <c r="Y880" i="7"/>
  <c r="Y881" i="7"/>
  <c r="Y882" i="7"/>
  <c r="Y883" i="7"/>
  <c r="Y884" i="7"/>
  <c r="Y885" i="7"/>
  <c r="Y886" i="7"/>
  <c r="Y887" i="7"/>
  <c r="Y888" i="7"/>
  <c r="Y889" i="7"/>
  <c r="Y890" i="7"/>
  <c r="Y891" i="7"/>
  <c r="Y892" i="7"/>
  <c r="Y893" i="7"/>
  <c r="Y894" i="7"/>
  <c r="Y895" i="7"/>
  <c r="Y5" i="7"/>
  <c r="Q6" i="7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48" i="7"/>
  <c r="Q49" i="7"/>
  <c r="Q50" i="7"/>
  <c r="Q51" i="7"/>
  <c r="Q52" i="7"/>
  <c r="Q53" i="7"/>
  <c r="Q54" i="7"/>
  <c r="Q55" i="7"/>
  <c r="Q56" i="7"/>
  <c r="Q57" i="7"/>
  <c r="Q58" i="7"/>
  <c r="Q59" i="7"/>
  <c r="Q60" i="7"/>
  <c r="Q61" i="7"/>
  <c r="Q62" i="7"/>
  <c r="Q63" i="7"/>
  <c r="Q64" i="7"/>
  <c r="Q65" i="7"/>
  <c r="Q66" i="7"/>
  <c r="Q67" i="7"/>
  <c r="Q68" i="7"/>
  <c r="Q69" i="7"/>
  <c r="Q70" i="7"/>
  <c r="Q71" i="7"/>
  <c r="Q72" i="7"/>
  <c r="Q73" i="7"/>
  <c r="Q74" i="7"/>
  <c r="Q75" i="7"/>
  <c r="Q76" i="7"/>
  <c r="Q77" i="7"/>
  <c r="Q78" i="7"/>
  <c r="Q79" i="7"/>
  <c r="Q80" i="7"/>
  <c r="Q81" i="7"/>
  <c r="Q82" i="7"/>
  <c r="Q83" i="7"/>
  <c r="Q84" i="7"/>
  <c r="Q85" i="7"/>
  <c r="Q86" i="7"/>
  <c r="Q87" i="7"/>
  <c r="Q88" i="7"/>
  <c r="Q89" i="7"/>
  <c r="Q90" i="7"/>
  <c r="Q91" i="7"/>
  <c r="Q92" i="7"/>
  <c r="Q93" i="7"/>
  <c r="Q94" i="7"/>
  <c r="Q95" i="7"/>
  <c r="Q96" i="7"/>
  <c r="Q97" i="7"/>
  <c r="Q98" i="7"/>
  <c r="Q99" i="7"/>
  <c r="Q100" i="7"/>
  <c r="Q101" i="7"/>
  <c r="Q102" i="7"/>
  <c r="Q103" i="7"/>
  <c r="Q104" i="7"/>
  <c r="Q105" i="7"/>
  <c r="Q106" i="7"/>
  <c r="Q107" i="7"/>
  <c r="Q108" i="7"/>
  <c r="Q109" i="7"/>
  <c r="Q110" i="7"/>
  <c r="Q111" i="7"/>
  <c r="Q112" i="7"/>
  <c r="Q113" i="7"/>
  <c r="Q114" i="7"/>
  <c r="Q115" i="7"/>
  <c r="Q116" i="7"/>
  <c r="Q117" i="7"/>
  <c r="Q118" i="7"/>
  <c r="Q119" i="7"/>
  <c r="Q120" i="7"/>
  <c r="Q121" i="7"/>
  <c r="Q122" i="7"/>
  <c r="Q123" i="7"/>
  <c r="Q124" i="7"/>
  <c r="Q125" i="7"/>
  <c r="Q126" i="7"/>
  <c r="Q127" i="7"/>
  <c r="Q128" i="7"/>
  <c r="Q129" i="7"/>
  <c r="Q130" i="7"/>
  <c r="Q131" i="7"/>
  <c r="Q132" i="7"/>
  <c r="Q133" i="7"/>
  <c r="Q134" i="7"/>
  <c r="Q135" i="7"/>
  <c r="Q136" i="7"/>
  <c r="Q137" i="7"/>
  <c r="Q138" i="7"/>
  <c r="Q139" i="7"/>
  <c r="Q140" i="7"/>
  <c r="Q141" i="7"/>
  <c r="Q142" i="7"/>
  <c r="Q143" i="7"/>
  <c r="Q144" i="7"/>
  <c r="Q145" i="7"/>
  <c r="Q146" i="7"/>
  <c r="Q147" i="7"/>
  <c r="Q148" i="7"/>
  <c r="Q149" i="7"/>
  <c r="Q150" i="7"/>
  <c r="Q151" i="7"/>
  <c r="Q152" i="7"/>
  <c r="Q153" i="7"/>
  <c r="Q154" i="7"/>
  <c r="Q155" i="7"/>
  <c r="Q156" i="7"/>
  <c r="Q157" i="7"/>
  <c r="Q158" i="7"/>
  <c r="Q159" i="7"/>
  <c r="Q160" i="7"/>
  <c r="Q161" i="7"/>
  <c r="Q162" i="7"/>
  <c r="Q163" i="7"/>
  <c r="Q164" i="7"/>
  <c r="Q165" i="7"/>
  <c r="Q166" i="7"/>
  <c r="Q167" i="7"/>
  <c r="Q168" i="7"/>
  <c r="Q169" i="7"/>
  <c r="Q170" i="7"/>
  <c r="Q171" i="7"/>
  <c r="Q172" i="7"/>
  <c r="Q173" i="7"/>
  <c r="Q174" i="7"/>
  <c r="Q175" i="7"/>
  <c r="Q176" i="7"/>
  <c r="Q177" i="7"/>
  <c r="Q178" i="7"/>
  <c r="Q179" i="7"/>
  <c r="Q180" i="7"/>
  <c r="Q181" i="7"/>
  <c r="Q182" i="7"/>
  <c r="Q183" i="7"/>
  <c r="Q184" i="7"/>
  <c r="Q185" i="7"/>
  <c r="Q186" i="7"/>
  <c r="Q187" i="7"/>
  <c r="Q188" i="7"/>
  <c r="Q189" i="7"/>
  <c r="Q190" i="7"/>
  <c r="Q191" i="7"/>
  <c r="Q192" i="7"/>
  <c r="Q193" i="7"/>
  <c r="Q194" i="7"/>
  <c r="Q195" i="7"/>
  <c r="Q196" i="7"/>
  <c r="Q197" i="7"/>
  <c r="Q198" i="7"/>
  <c r="Q199" i="7"/>
  <c r="Q200" i="7"/>
  <c r="Q201" i="7"/>
  <c r="Q202" i="7"/>
  <c r="Q203" i="7"/>
  <c r="Q204" i="7"/>
  <c r="Q205" i="7"/>
  <c r="Q206" i="7"/>
  <c r="Q207" i="7"/>
  <c r="Q208" i="7"/>
  <c r="Q209" i="7"/>
  <c r="Q210" i="7"/>
  <c r="Q211" i="7"/>
  <c r="Q212" i="7"/>
  <c r="Q213" i="7"/>
  <c r="Q214" i="7"/>
  <c r="Q215" i="7"/>
  <c r="Q216" i="7"/>
  <c r="Q217" i="7"/>
  <c r="Q218" i="7"/>
  <c r="Q219" i="7"/>
  <c r="Q220" i="7"/>
  <c r="Q221" i="7"/>
  <c r="Q222" i="7"/>
  <c r="Q223" i="7"/>
  <c r="Q224" i="7"/>
  <c r="Q225" i="7"/>
  <c r="Q226" i="7"/>
  <c r="Q227" i="7"/>
  <c r="Q228" i="7"/>
  <c r="Q229" i="7"/>
  <c r="Q230" i="7"/>
  <c r="Q231" i="7"/>
  <c r="Q232" i="7"/>
  <c r="Q233" i="7"/>
  <c r="Q234" i="7"/>
  <c r="Q235" i="7"/>
  <c r="Q236" i="7"/>
  <c r="Q237" i="7"/>
  <c r="Q238" i="7"/>
  <c r="Q239" i="7"/>
  <c r="Q240" i="7"/>
  <c r="Q241" i="7"/>
  <c r="Q242" i="7"/>
  <c r="Q243" i="7"/>
  <c r="Q244" i="7"/>
  <c r="Q245" i="7"/>
  <c r="Q246" i="7"/>
  <c r="Q247" i="7"/>
  <c r="Q248" i="7"/>
  <c r="Q249" i="7"/>
  <c r="Q250" i="7"/>
  <c r="Q251" i="7"/>
  <c r="Q252" i="7"/>
  <c r="Q253" i="7"/>
  <c r="Q254" i="7"/>
  <c r="Q255" i="7"/>
  <c r="Q256" i="7"/>
  <c r="Q257" i="7"/>
  <c r="Q258" i="7"/>
  <c r="Q259" i="7"/>
  <c r="Q260" i="7"/>
  <c r="Q261" i="7"/>
  <c r="Q262" i="7"/>
  <c r="Q263" i="7"/>
  <c r="Q264" i="7"/>
  <c r="Q265" i="7"/>
  <c r="Q266" i="7"/>
  <c r="Q267" i="7"/>
  <c r="Q268" i="7"/>
  <c r="Q269" i="7"/>
  <c r="Q270" i="7"/>
  <c r="Q271" i="7"/>
  <c r="Q272" i="7"/>
  <c r="Q273" i="7"/>
  <c r="Q274" i="7"/>
  <c r="Q275" i="7"/>
  <c r="Q276" i="7"/>
  <c r="Q277" i="7"/>
  <c r="Q278" i="7"/>
  <c r="Q279" i="7"/>
  <c r="Q280" i="7"/>
  <c r="Q281" i="7"/>
  <c r="Q282" i="7"/>
  <c r="Q283" i="7"/>
  <c r="Q284" i="7"/>
  <c r="Q285" i="7"/>
  <c r="Q286" i="7"/>
  <c r="Q287" i="7"/>
  <c r="Q288" i="7"/>
  <c r="Q289" i="7"/>
  <c r="Q290" i="7"/>
  <c r="Q291" i="7"/>
  <c r="Q292" i="7"/>
  <c r="Q293" i="7"/>
  <c r="Q294" i="7"/>
  <c r="Q295" i="7"/>
  <c r="Q296" i="7"/>
  <c r="Q297" i="7"/>
  <c r="Q298" i="7"/>
  <c r="Q299" i="7"/>
  <c r="Q300" i="7"/>
  <c r="Q301" i="7"/>
  <c r="Q302" i="7"/>
  <c r="Q303" i="7"/>
  <c r="Q304" i="7"/>
  <c r="Q305" i="7"/>
  <c r="Q306" i="7"/>
  <c r="Q307" i="7"/>
  <c r="Q308" i="7"/>
  <c r="Q309" i="7"/>
  <c r="Q310" i="7"/>
  <c r="Q311" i="7"/>
  <c r="Q312" i="7"/>
  <c r="Q313" i="7"/>
  <c r="Q314" i="7"/>
  <c r="Q315" i="7"/>
  <c r="Q316" i="7"/>
  <c r="Q317" i="7"/>
  <c r="Q318" i="7"/>
  <c r="Q319" i="7"/>
  <c r="Q320" i="7"/>
  <c r="Q321" i="7"/>
  <c r="Q322" i="7"/>
  <c r="Q323" i="7"/>
  <c r="Q324" i="7"/>
  <c r="Q325" i="7"/>
  <c r="Q326" i="7"/>
  <c r="Q327" i="7"/>
  <c r="Q328" i="7"/>
  <c r="Q329" i="7"/>
  <c r="Q330" i="7"/>
  <c r="Q331" i="7"/>
  <c r="Q332" i="7"/>
  <c r="Q333" i="7"/>
  <c r="Q334" i="7"/>
  <c r="Q335" i="7"/>
  <c r="Q336" i="7"/>
  <c r="Q337" i="7"/>
  <c r="Q338" i="7"/>
  <c r="Q339" i="7"/>
  <c r="Q340" i="7"/>
  <c r="Q341" i="7"/>
  <c r="Q342" i="7"/>
  <c r="Q343" i="7"/>
  <c r="Q344" i="7"/>
  <c r="Q345" i="7"/>
  <c r="Q346" i="7"/>
  <c r="Q347" i="7"/>
  <c r="Q348" i="7"/>
  <c r="Q349" i="7"/>
  <c r="Q350" i="7"/>
  <c r="Q351" i="7"/>
  <c r="Q352" i="7"/>
  <c r="Q353" i="7"/>
  <c r="Q354" i="7"/>
  <c r="Q355" i="7"/>
  <c r="Q356" i="7"/>
  <c r="Q357" i="7"/>
  <c r="Q358" i="7"/>
  <c r="Q359" i="7"/>
  <c r="Q360" i="7"/>
  <c r="Q361" i="7"/>
  <c r="Q362" i="7"/>
  <c r="Q363" i="7"/>
  <c r="Q364" i="7"/>
  <c r="Q365" i="7"/>
  <c r="Q366" i="7"/>
  <c r="Q367" i="7"/>
  <c r="Q368" i="7"/>
  <c r="Q369" i="7"/>
  <c r="Q370" i="7"/>
  <c r="Q371" i="7"/>
  <c r="Q372" i="7"/>
  <c r="Q373" i="7"/>
  <c r="Q374" i="7"/>
  <c r="Q375" i="7"/>
  <c r="Q376" i="7"/>
  <c r="Q377" i="7"/>
  <c r="Q378" i="7"/>
  <c r="Q379" i="7"/>
  <c r="Q380" i="7"/>
  <c r="Q381" i="7"/>
  <c r="Q382" i="7"/>
  <c r="Q383" i="7"/>
  <c r="Q384" i="7"/>
  <c r="Q385" i="7"/>
  <c r="Q386" i="7"/>
  <c r="Q387" i="7"/>
  <c r="Q388" i="7"/>
  <c r="Q389" i="7"/>
  <c r="Q390" i="7"/>
  <c r="Q391" i="7"/>
  <c r="Q392" i="7"/>
  <c r="Q393" i="7"/>
  <c r="Q394" i="7"/>
  <c r="Q395" i="7"/>
  <c r="Q396" i="7"/>
  <c r="Q397" i="7"/>
  <c r="Q398" i="7"/>
  <c r="Q399" i="7"/>
  <c r="Q400" i="7"/>
  <c r="Q401" i="7"/>
  <c r="Q402" i="7"/>
  <c r="Q403" i="7"/>
  <c r="Q404" i="7"/>
  <c r="Q405" i="7"/>
  <c r="Q406" i="7"/>
  <c r="Q407" i="7"/>
  <c r="Q408" i="7"/>
  <c r="Q409" i="7"/>
  <c r="Q410" i="7"/>
  <c r="Q411" i="7"/>
  <c r="Q412" i="7"/>
  <c r="Q413" i="7"/>
  <c r="Q414" i="7"/>
  <c r="Q415" i="7"/>
  <c r="Q416" i="7"/>
  <c r="Q417" i="7"/>
  <c r="Q418" i="7"/>
  <c r="Q419" i="7"/>
  <c r="Q420" i="7"/>
  <c r="Q421" i="7"/>
  <c r="Q422" i="7"/>
  <c r="Q423" i="7"/>
  <c r="Q424" i="7"/>
  <c r="Q425" i="7"/>
  <c r="Q426" i="7"/>
  <c r="Q427" i="7"/>
  <c r="Q428" i="7"/>
  <c r="Q429" i="7"/>
  <c r="Q430" i="7"/>
  <c r="Q431" i="7"/>
  <c r="Q432" i="7"/>
  <c r="Q433" i="7"/>
  <c r="Q434" i="7"/>
  <c r="Q435" i="7"/>
  <c r="Q436" i="7"/>
  <c r="Q437" i="7"/>
  <c r="Q438" i="7"/>
  <c r="Q439" i="7"/>
  <c r="Q440" i="7"/>
  <c r="Q441" i="7"/>
  <c r="Q442" i="7"/>
  <c r="Q443" i="7"/>
  <c r="Q444" i="7"/>
  <c r="Q445" i="7"/>
  <c r="Q446" i="7"/>
  <c r="Q447" i="7"/>
  <c r="Q448" i="7"/>
  <c r="Q449" i="7"/>
  <c r="Q450" i="7"/>
  <c r="Q451" i="7"/>
  <c r="Q452" i="7"/>
  <c r="Q453" i="7"/>
  <c r="Q454" i="7"/>
  <c r="Q455" i="7"/>
  <c r="Q456" i="7"/>
  <c r="Q457" i="7"/>
  <c r="Q458" i="7"/>
  <c r="Q459" i="7"/>
  <c r="Q460" i="7"/>
  <c r="Q461" i="7"/>
  <c r="Q462" i="7"/>
  <c r="Q463" i="7"/>
  <c r="Q464" i="7"/>
  <c r="Q465" i="7"/>
  <c r="Q466" i="7"/>
  <c r="Q467" i="7"/>
  <c r="Q468" i="7"/>
  <c r="Q469" i="7"/>
  <c r="Q470" i="7"/>
  <c r="Q471" i="7"/>
  <c r="Q472" i="7"/>
  <c r="Q473" i="7"/>
  <c r="Q474" i="7"/>
  <c r="Q475" i="7"/>
  <c r="Q476" i="7"/>
  <c r="Q477" i="7"/>
  <c r="Q478" i="7"/>
  <c r="Q479" i="7"/>
  <c r="Q480" i="7"/>
  <c r="Q481" i="7"/>
  <c r="Q482" i="7"/>
  <c r="Q483" i="7"/>
  <c r="Q484" i="7"/>
  <c r="Q485" i="7"/>
  <c r="Q486" i="7"/>
  <c r="Q487" i="7"/>
  <c r="Q488" i="7"/>
  <c r="Q489" i="7"/>
  <c r="Q490" i="7"/>
  <c r="Q491" i="7"/>
  <c r="Q492" i="7"/>
  <c r="Q493" i="7"/>
  <c r="Q494" i="7"/>
  <c r="Q495" i="7"/>
  <c r="Q496" i="7"/>
  <c r="Q497" i="7"/>
  <c r="Q498" i="7"/>
  <c r="Q499" i="7"/>
  <c r="Q500" i="7"/>
  <c r="Q501" i="7"/>
  <c r="Q502" i="7"/>
  <c r="Q503" i="7"/>
  <c r="Q504" i="7"/>
  <c r="Q505" i="7"/>
  <c r="Q506" i="7"/>
  <c r="Q507" i="7"/>
  <c r="Q508" i="7"/>
  <c r="Q509" i="7"/>
  <c r="Q510" i="7"/>
  <c r="Q511" i="7"/>
  <c r="Q512" i="7"/>
  <c r="Q513" i="7"/>
  <c r="Q514" i="7"/>
  <c r="Q515" i="7"/>
  <c r="Q516" i="7"/>
  <c r="Q517" i="7"/>
  <c r="Q518" i="7"/>
  <c r="Q519" i="7"/>
  <c r="Q520" i="7"/>
  <c r="Q521" i="7"/>
  <c r="Q522" i="7"/>
  <c r="Q523" i="7"/>
  <c r="Q524" i="7"/>
  <c r="Q525" i="7"/>
  <c r="Q526" i="7"/>
  <c r="Q527" i="7"/>
  <c r="Q528" i="7"/>
  <c r="Q529" i="7"/>
  <c r="Q530" i="7"/>
  <c r="Q531" i="7"/>
  <c r="Q532" i="7"/>
  <c r="Q533" i="7"/>
  <c r="Q534" i="7"/>
  <c r="Q535" i="7"/>
  <c r="Q536" i="7"/>
  <c r="Q537" i="7"/>
  <c r="Q538" i="7"/>
  <c r="Q539" i="7"/>
  <c r="Q540" i="7"/>
  <c r="Q541" i="7"/>
  <c r="Q542" i="7"/>
  <c r="Q543" i="7"/>
  <c r="Q544" i="7"/>
  <c r="Q545" i="7"/>
  <c r="Q546" i="7"/>
  <c r="Q547" i="7"/>
  <c r="Q548" i="7"/>
  <c r="Q549" i="7"/>
  <c r="Q550" i="7"/>
  <c r="Q551" i="7"/>
  <c r="Q552" i="7"/>
  <c r="Q553" i="7"/>
  <c r="Q554" i="7"/>
  <c r="Q555" i="7"/>
  <c r="Q556" i="7"/>
  <c r="Q557" i="7"/>
  <c r="Q558" i="7"/>
  <c r="Q559" i="7"/>
  <c r="Q560" i="7"/>
  <c r="Q561" i="7"/>
  <c r="Q562" i="7"/>
  <c r="Q563" i="7"/>
  <c r="Q564" i="7"/>
  <c r="Q565" i="7"/>
  <c r="Q566" i="7"/>
  <c r="Q567" i="7"/>
  <c r="Q568" i="7"/>
  <c r="Q569" i="7"/>
  <c r="Q570" i="7"/>
  <c r="Q571" i="7"/>
  <c r="Q572" i="7"/>
  <c r="Q573" i="7"/>
  <c r="Q574" i="7"/>
  <c r="Q575" i="7"/>
  <c r="Q576" i="7"/>
  <c r="Q577" i="7"/>
  <c r="Q578" i="7"/>
  <c r="Q579" i="7"/>
  <c r="Q580" i="7"/>
  <c r="Q581" i="7"/>
  <c r="Q582" i="7"/>
  <c r="Q583" i="7"/>
  <c r="Q584" i="7"/>
  <c r="Q585" i="7"/>
  <c r="Q586" i="7"/>
  <c r="Q587" i="7"/>
  <c r="Q588" i="7"/>
  <c r="Q589" i="7"/>
  <c r="Q590" i="7"/>
  <c r="Q591" i="7"/>
  <c r="Q592" i="7"/>
  <c r="Q593" i="7"/>
  <c r="Q594" i="7"/>
  <c r="Q595" i="7"/>
  <c r="Q596" i="7"/>
  <c r="Q597" i="7"/>
  <c r="Q598" i="7"/>
  <c r="Q599" i="7"/>
  <c r="Q600" i="7"/>
  <c r="Q601" i="7"/>
  <c r="Q602" i="7"/>
  <c r="Q603" i="7"/>
  <c r="Q604" i="7"/>
  <c r="Q605" i="7"/>
  <c r="Q606" i="7"/>
  <c r="Q607" i="7"/>
  <c r="Q608" i="7"/>
  <c r="Q609" i="7"/>
  <c r="Q610" i="7"/>
  <c r="Q611" i="7"/>
  <c r="Q612" i="7"/>
  <c r="Q613" i="7"/>
  <c r="Q614" i="7"/>
  <c r="Q615" i="7"/>
  <c r="Q616" i="7"/>
  <c r="Q617" i="7"/>
  <c r="Q618" i="7"/>
  <c r="Q619" i="7"/>
  <c r="Q620" i="7"/>
  <c r="Q621" i="7"/>
  <c r="Q622" i="7"/>
  <c r="Q623" i="7"/>
  <c r="Q624" i="7"/>
  <c r="Q625" i="7"/>
  <c r="Q626" i="7"/>
  <c r="Q627" i="7"/>
  <c r="Q628" i="7"/>
  <c r="Q629" i="7"/>
  <c r="Q630" i="7"/>
  <c r="Q631" i="7"/>
  <c r="Q632" i="7"/>
  <c r="Q633" i="7"/>
  <c r="Q634" i="7"/>
  <c r="Q635" i="7"/>
  <c r="Q636" i="7"/>
  <c r="Q637" i="7"/>
  <c r="Q638" i="7"/>
  <c r="Q639" i="7"/>
  <c r="Q640" i="7"/>
  <c r="Q641" i="7"/>
  <c r="Q642" i="7"/>
  <c r="Q643" i="7"/>
  <c r="Q644" i="7"/>
  <c r="Q645" i="7"/>
  <c r="Q646" i="7"/>
  <c r="Q647" i="7"/>
  <c r="Q648" i="7"/>
  <c r="Q649" i="7"/>
  <c r="Q650" i="7"/>
  <c r="Q651" i="7"/>
  <c r="Q652" i="7"/>
  <c r="Q653" i="7"/>
  <c r="Q654" i="7"/>
  <c r="Q655" i="7"/>
  <c r="Q656" i="7"/>
  <c r="Q657" i="7"/>
  <c r="Q658" i="7"/>
  <c r="Q659" i="7"/>
  <c r="Q660" i="7"/>
  <c r="Q661" i="7"/>
  <c r="Q662" i="7"/>
  <c r="Q663" i="7"/>
  <c r="Q664" i="7"/>
  <c r="Q665" i="7"/>
  <c r="Q666" i="7"/>
  <c r="Q667" i="7"/>
  <c r="Q668" i="7"/>
  <c r="Q669" i="7"/>
  <c r="Q670" i="7"/>
  <c r="Q671" i="7"/>
  <c r="Q672" i="7"/>
  <c r="Q673" i="7"/>
  <c r="Q674" i="7"/>
  <c r="Q675" i="7"/>
  <c r="Q676" i="7"/>
  <c r="Q677" i="7"/>
  <c r="Q678" i="7"/>
  <c r="Q679" i="7"/>
  <c r="Q680" i="7"/>
  <c r="Q681" i="7"/>
  <c r="Q682" i="7"/>
  <c r="Q683" i="7"/>
  <c r="Q684" i="7"/>
  <c r="Q685" i="7"/>
  <c r="Q686" i="7"/>
  <c r="Q687" i="7"/>
  <c r="Q688" i="7"/>
  <c r="Q689" i="7"/>
  <c r="Q690" i="7"/>
  <c r="Q691" i="7"/>
  <c r="Q692" i="7"/>
  <c r="Q693" i="7"/>
  <c r="Q694" i="7"/>
  <c r="Q695" i="7"/>
  <c r="Q696" i="7"/>
  <c r="Q697" i="7"/>
  <c r="Q698" i="7"/>
  <c r="Q699" i="7"/>
  <c r="Q700" i="7"/>
  <c r="Q701" i="7"/>
  <c r="Q702" i="7"/>
  <c r="Q703" i="7"/>
  <c r="Q704" i="7"/>
  <c r="Q705" i="7"/>
  <c r="Q706" i="7"/>
  <c r="Q707" i="7"/>
  <c r="Q708" i="7"/>
  <c r="Q709" i="7"/>
  <c r="Q710" i="7"/>
  <c r="Q711" i="7"/>
  <c r="Q712" i="7"/>
  <c r="Q713" i="7"/>
  <c r="Q714" i="7"/>
  <c r="Q715" i="7"/>
  <c r="Q716" i="7"/>
  <c r="Q717" i="7"/>
  <c r="Q718" i="7"/>
  <c r="Q719" i="7"/>
  <c r="Q720" i="7"/>
  <c r="Q721" i="7"/>
  <c r="Q722" i="7"/>
  <c r="Q723" i="7"/>
  <c r="Q724" i="7"/>
  <c r="Q725" i="7"/>
  <c r="Q726" i="7"/>
  <c r="Q727" i="7"/>
  <c r="Q728" i="7"/>
  <c r="Q729" i="7"/>
  <c r="Q730" i="7"/>
  <c r="Q731" i="7"/>
  <c r="Q732" i="7"/>
  <c r="Q733" i="7"/>
  <c r="Q734" i="7"/>
  <c r="Q735" i="7"/>
  <c r="Q736" i="7"/>
  <c r="Q737" i="7"/>
  <c r="Q738" i="7"/>
  <c r="Q739" i="7"/>
  <c r="Q740" i="7"/>
  <c r="Q741" i="7"/>
  <c r="Q742" i="7"/>
  <c r="Q743" i="7"/>
  <c r="Q744" i="7"/>
  <c r="Q745" i="7"/>
  <c r="Q746" i="7"/>
  <c r="Q747" i="7"/>
  <c r="Q748" i="7"/>
  <c r="Q749" i="7"/>
  <c r="Q750" i="7"/>
  <c r="Q751" i="7"/>
  <c r="Q752" i="7"/>
  <c r="Q753" i="7"/>
  <c r="Q754" i="7"/>
  <c r="Q755" i="7"/>
  <c r="Q756" i="7"/>
  <c r="Q757" i="7"/>
  <c r="Q758" i="7"/>
  <c r="Q759" i="7"/>
  <c r="Q760" i="7"/>
  <c r="Q761" i="7"/>
  <c r="Q762" i="7"/>
  <c r="Q763" i="7"/>
  <c r="Q764" i="7"/>
  <c r="Q765" i="7"/>
  <c r="Q766" i="7"/>
  <c r="Q767" i="7"/>
  <c r="Q768" i="7"/>
  <c r="Q769" i="7"/>
  <c r="Q770" i="7"/>
  <c r="Q771" i="7"/>
  <c r="Q772" i="7"/>
  <c r="Q773" i="7"/>
  <c r="Q774" i="7"/>
  <c r="Q775" i="7"/>
  <c r="Q776" i="7"/>
  <c r="Q777" i="7"/>
  <c r="Q778" i="7"/>
  <c r="Q779" i="7"/>
  <c r="Q780" i="7"/>
  <c r="Q781" i="7"/>
  <c r="Q782" i="7"/>
  <c r="Q783" i="7"/>
  <c r="Q784" i="7"/>
  <c r="Q785" i="7"/>
  <c r="Q786" i="7"/>
  <c r="Q787" i="7"/>
  <c r="Q788" i="7"/>
  <c r="Q789" i="7"/>
  <c r="Q790" i="7"/>
  <c r="Q791" i="7"/>
  <c r="Q792" i="7"/>
  <c r="Q793" i="7"/>
  <c r="Q794" i="7"/>
  <c r="Q795" i="7"/>
  <c r="Q796" i="7"/>
  <c r="Q797" i="7"/>
  <c r="Q798" i="7"/>
  <c r="Q799" i="7"/>
  <c r="Q800" i="7"/>
  <c r="Q801" i="7"/>
  <c r="Q802" i="7"/>
  <c r="Q803" i="7"/>
  <c r="Q804" i="7"/>
  <c r="Q805" i="7"/>
  <c r="Q806" i="7"/>
  <c r="Q807" i="7"/>
  <c r="Q808" i="7"/>
  <c r="Q809" i="7"/>
  <c r="Q810" i="7"/>
  <c r="Q811" i="7"/>
  <c r="Q812" i="7"/>
  <c r="Q813" i="7"/>
  <c r="Q814" i="7"/>
  <c r="Q815" i="7"/>
  <c r="Q816" i="7"/>
  <c r="Q817" i="7"/>
  <c r="Q818" i="7"/>
  <c r="Q819" i="7"/>
  <c r="Q820" i="7"/>
  <c r="Q821" i="7"/>
  <c r="Q822" i="7"/>
  <c r="Q823" i="7"/>
  <c r="Q824" i="7"/>
  <c r="Q825" i="7"/>
  <c r="Q826" i="7"/>
  <c r="Q827" i="7"/>
  <c r="Q828" i="7"/>
  <c r="Q829" i="7"/>
  <c r="Q830" i="7"/>
  <c r="Q831" i="7"/>
  <c r="Q832" i="7"/>
  <c r="Q833" i="7"/>
  <c r="Q834" i="7"/>
  <c r="Q835" i="7"/>
  <c r="Q836" i="7"/>
  <c r="Q837" i="7"/>
  <c r="Q838" i="7"/>
  <c r="Q839" i="7"/>
  <c r="Q840" i="7"/>
  <c r="Q841" i="7"/>
  <c r="Q842" i="7"/>
  <c r="Q843" i="7"/>
  <c r="Q844" i="7"/>
  <c r="Q845" i="7"/>
  <c r="Q846" i="7"/>
  <c r="Q847" i="7"/>
  <c r="Q848" i="7"/>
  <c r="Q849" i="7"/>
  <c r="Q850" i="7"/>
  <c r="Q851" i="7"/>
  <c r="Q852" i="7"/>
  <c r="Q853" i="7"/>
  <c r="Q854" i="7"/>
  <c r="Q855" i="7"/>
  <c r="Q856" i="7"/>
  <c r="Q857" i="7"/>
  <c r="Q858" i="7"/>
  <c r="Q859" i="7"/>
  <c r="Q860" i="7"/>
  <c r="Q861" i="7"/>
  <c r="Q862" i="7"/>
  <c r="Q863" i="7"/>
  <c r="Q864" i="7"/>
  <c r="Q865" i="7"/>
  <c r="Q866" i="7"/>
  <c r="Q867" i="7"/>
  <c r="Q868" i="7"/>
  <c r="Q869" i="7"/>
  <c r="Q870" i="7"/>
  <c r="Q871" i="7"/>
  <c r="Q872" i="7"/>
  <c r="Q873" i="7"/>
  <c r="Q874" i="7"/>
  <c r="Q875" i="7"/>
  <c r="Q876" i="7"/>
  <c r="Q877" i="7"/>
  <c r="Q878" i="7"/>
  <c r="Q879" i="7"/>
  <c r="Q880" i="7"/>
  <c r="Q881" i="7"/>
  <c r="Q882" i="7"/>
  <c r="Q883" i="7"/>
  <c r="Q884" i="7"/>
  <c r="Q885" i="7"/>
  <c r="Q886" i="7"/>
  <c r="Q887" i="7"/>
  <c r="Q888" i="7"/>
  <c r="Q889" i="7"/>
  <c r="Q890" i="7"/>
  <c r="Q891" i="7"/>
  <c r="Q892" i="7"/>
  <c r="Q893" i="7"/>
  <c r="Q894" i="7"/>
  <c r="Q895" i="7"/>
  <c r="Q5" i="7"/>
  <c r="AC995" i="7"/>
  <c r="AC996" i="7"/>
  <c r="U995" i="7"/>
  <c r="U996" i="7"/>
  <c r="AC8" i="7"/>
  <c r="AC9" i="7"/>
  <c r="AC10" i="7"/>
  <c r="AC11" i="7"/>
  <c r="AC12" i="7"/>
  <c r="AC13" i="7"/>
  <c r="AC14" i="7"/>
  <c r="AC15" i="7"/>
  <c r="AC16" i="7"/>
  <c r="AC17" i="7"/>
  <c r="AC18" i="7"/>
  <c r="AC19" i="7"/>
  <c r="AC20" i="7"/>
  <c r="AC21" i="7"/>
  <c r="AC22" i="7"/>
  <c r="AC23" i="7"/>
  <c r="AC24" i="7"/>
  <c r="AC25" i="7"/>
  <c r="AC26" i="7"/>
  <c r="AC27" i="7"/>
  <c r="AC28" i="7"/>
  <c r="AC29" i="7"/>
  <c r="AC30" i="7"/>
  <c r="AC31" i="7"/>
  <c r="AC32" i="7"/>
  <c r="AC33" i="7"/>
  <c r="AC34" i="7"/>
  <c r="AC35" i="7"/>
  <c r="AC36" i="7"/>
  <c r="AC37" i="7"/>
  <c r="AC38" i="7"/>
  <c r="AC39" i="7"/>
  <c r="AC40" i="7"/>
  <c r="AC41" i="7"/>
  <c r="AC42" i="7"/>
  <c r="AC43" i="7"/>
  <c r="AC44" i="7"/>
  <c r="AC45" i="7"/>
  <c r="AC46" i="7"/>
  <c r="AC47" i="7"/>
  <c r="AC48" i="7"/>
  <c r="AC49" i="7"/>
  <c r="AC50" i="7"/>
  <c r="AC51" i="7"/>
  <c r="AC52" i="7"/>
  <c r="AC53" i="7"/>
  <c r="AC54" i="7"/>
  <c r="AC55" i="7"/>
  <c r="AC56" i="7"/>
  <c r="AC57" i="7"/>
  <c r="AC58" i="7"/>
  <c r="AC59" i="7"/>
  <c r="AC60" i="7"/>
  <c r="AC61" i="7"/>
  <c r="AC62" i="7"/>
  <c r="AC63" i="7"/>
  <c r="AC64" i="7"/>
  <c r="AC65" i="7"/>
  <c r="AC66" i="7"/>
  <c r="AC67" i="7"/>
  <c r="AC68" i="7"/>
  <c r="AC69" i="7"/>
  <c r="AC70" i="7"/>
  <c r="AC71" i="7"/>
  <c r="AC72" i="7"/>
  <c r="AC73" i="7"/>
  <c r="AC74" i="7"/>
  <c r="AC75" i="7"/>
  <c r="AC76" i="7"/>
  <c r="AC77" i="7"/>
  <c r="AC78" i="7"/>
  <c r="AC79" i="7"/>
  <c r="AC80" i="7"/>
  <c r="AC81" i="7"/>
  <c r="AC82" i="7"/>
  <c r="AC83" i="7"/>
  <c r="AC84" i="7"/>
  <c r="AC85" i="7"/>
  <c r="AC86" i="7"/>
  <c r="AC87" i="7"/>
  <c r="AC88" i="7"/>
  <c r="AC89" i="7"/>
  <c r="AC90" i="7"/>
  <c r="AC91" i="7"/>
  <c r="AC92" i="7"/>
  <c r="AC93" i="7"/>
  <c r="AC94" i="7"/>
  <c r="AC95" i="7"/>
  <c r="AC96" i="7"/>
  <c r="AC97" i="7"/>
  <c r="AC98" i="7"/>
  <c r="AC99" i="7"/>
  <c r="AC100" i="7"/>
  <c r="AC101" i="7"/>
  <c r="AC102" i="7"/>
  <c r="AC103" i="7"/>
  <c r="AC104" i="7"/>
  <c r="AC105" i="7"/>
  <c r="AC106" i="7"/>
  <c r="AC107" i="7"/>
  <c r="AC108" i="7"/>
  <c r="AC109" i="7"/>
  <c r="AC110" i="7"/>
  <c r="AC111" i="7"/>
  <c r="AC112" i="7"/>
  <c r="AC113" i="7"/>
  <c r="AC114" i="7"/>
  <c r="AC115" i="7"/>
  <c r="AC116" i="7"/>
  <c r="AC117" i="7"/>
  <c r="AC118" i="7"/>
  <c r="AC119" i="7"/>
  <c r="AC120" i="7"/>
  <c r="AC121" i="7"/>
  <c r="AC122" i="7"/>
  <c r="AC123" i="7"/>
  <c r="AC124" i="7"/>
  <c r="AC125" i="7"/>
  <c r="AC126" i="7"/>
  <c r="AC127" i="7"/>
  <c r="AC128" i="7"/>
  <c r="AC129" i="7"/>
  <c r="AC130" i="7"/>
  <c r="AC131" i="7"/>
  <c r="AC132" i="7"/>
  <c r="AC133" i="7"/>
  <c r="AC134" i="7"/>
  <c r="AC135" i="7"/>
  <c r="AC136" i="7"/>
  <c r="AC137" i="7"/>
  <c r="AC138" i="7"/>
  <c r="AC139" i="7"/>
  <c r="AC140" i="7"/>
  <c r="AC141" i="7"/>
  <c r="AC142" i="7"/>
  <c r="AC143" i="7"/>
  <c r="AC144" i="7"/>
  <c r="AC145" i="7"/>
  <c r="AC146" i="7"/>
  <c r="AC147" i="7"/>
  <c r="AC148" i="7"/>
  <c r="AC149" i="7"/>
  <c r="AC150" i="7"/>
  <c r="AC151" i="7"/>
  <c r="AC152" i="7"/>
  <c r="AC153" i="7"/>
  <c r="AC154" i="7"/>
  <c r="AC155" i="7"/>
  <c r="AC156" i="7"/>
  <c r="AC157" i="7"/>
  <c r="AC158" i="7"/>
  <c r="AC159" i="7"/>
  <c r="AC160" i="7"/>
  <c r="AC161" i="7"/>
  <c r="AC162" i="7"/>
  <c r="AC163" i="7"/>
  <c r="AC164" i="7"/>
  <c r="AC165" i="7"/>
  <c r="AC166" i="7"/>
  <c r="AC167" i="7"/>
  <c r="AC168" i="7"/>
  <c r="AC169" i="7"/>
  <c r="AC170" i="7"/>
  <c r="AC171" i="7"/>
  <c r="AC172" i="7"/>
  <c r="AC173" i="7"/>
  <c r="AC174" i="7"/>
  <c r="AC175" i="7"/>
  <c r="AC176" i="7"/>
  <c r="AC177" i="7"/>
  <c r="AC178" i="7"/>
  <c r="AC179" i="7"/>
  <c r="AC180" i="7"/>
  <c r="AC181" i="7"/>
  <c r="AC182" i="7"/>
  <c r="AC183" i="7"/>
  <c r="AC184" i="7"/>
  <c r="AC185" i="7"/>
  <c r="AC186" i="7"/>
  <c r="AC187" i="7"/>
  <c r="AC188" i="7"/>
  <c r="AC189" i="7"/>
  <c r="AC190" i="7"/>
  <c r="AC191" i="7"/>
  <c r="AC192" i="7"/>
  <c r="AC193" i="7"/>
  <c r="AC194" i="7"/>
  <c r="AC195" i="7"/>
  <c r="AC196" i="7"/>
  <c r="AC197" i="7"/>
  <c r="AC198" i="7"/>
  <c r="AC199" i="7"/>
  <c r="AC200" i="7"/>
  <c r="AC201" i="7"/>
  <c r="AC202" i="7"/>
  <c r="AC203" i="7"/>
  <c r="AC204" i="7"/>
  <c r="AC205" i="7"/>
  <c r="AC206" i="7"/>
  <c r="AC207" i="7"/>
  <c r="AC208" i="7"/>
  <c r="AC209" i="7"/>
  <c r="AC210" i="7"/>
  <c r="AC211" i="7"/>
  <c r="AC212" i="7"/>
  <c r="AC213" i="7"/>
  <c r="AC214" i="7"/>
  <c r="AC215" i="7"/>
  <c r="AC216" i="7"/>
  <c r="AC217" i="7"/>
  <c r="AC218" i="7"/>
  <c r="AC219" i="7"/>
  <c r="AC220" i="7"/>
  <c r="AC221" i="7"/>
  <c r="AC222" i="7"/>
  <c r="AC223" i="7"/>
  <c r="AC224" i="7"/>
  <c r="AC225" i="7"/>
  <c r="AC226" i="7"/>
  <c r="AC227" i="7"/>
  <c r="AC228" i="7"/>
  <c r="AC229" i="7"/>
  <c r="AC230" i="7"/>
  <c r="AC231" i="7"/>
  <c r="AC232" i="7"/>
  <c r="AC233" i="7"/>
  <c r="AC234" i="7"/>
  <c r="AC235" i="7"/>
  <c r="AC236" i="7"/>
  <c r="AC237" i="7"/>
  <c r="AC238" i="7"/>
  <c r="AC239" i="7"/>
  <c r="AC240" i="7"/>
  <c r="AC241" i="7"/>
  <c r="AC242" i="7"/>
  <c r="AC243" i="7"/>
  <c r="AC244" i="7"/>
  <c r="AC245" i="7"/>
  <c r="AC246" i="7"/>
  <c r="AC247" i="7"/>
  <c r="AC248" i="7"/>
  <c r="AC249" i="7"/>
  <c r="AC250" i="7"/>
  <c r="AC251" i="7"/>
  <c r="AC252" i="7"/>
  <c r="AC253" i="7"/>
  <c r="AC254" i="7"/>
  <c r="AC255" i="7"/>
  <c r="AC256" i="7"/>
  <c r="AC257" i="7"/>
  <c r="AC258" i="7"/>
  <c r="AC259" i="7"/>
  <c r="AC260" i="7"/>
  <c r="AC261" i="7"/>
  <c r="AC262" i="7"/>
  <c r="AC263" i="7"/>
  <c r="AC264" i="7"/>
  <c r="AC265" i="7"/>
  <c r="AC266" i="7"/>
  <c r="AC267" i="7"/>
  <c r="AC268" i="7"/>
  <c r="AC269" i="7"/>
  <c r="AC270" i="7"/>
  <c r="AC271" i="7"/>
  <c r="AC272" i="7"/>
  <c r="AC273" i="7"/>
  <c r="AC274" i="7"/>
  <c r="AC275" i="7"/>
  <c r="AC276" i="7"/>
  <c r="AC277" i="7"/>
  <c r="AC278" i="7"/>
  <c r="AC279" i="7"/>
  <c r="AC280" i="7"/>
  <c r="AC281" i="7"/>
  <c r="AC282" i="7"/>
  <c r="AC283" i="7"/>
  <c r="AC284" i="7"/>
  <c r="AC285" i="7"/>
  <c r="AC286" i="7"/>
  <c r="AC287" i="7"/>
  <c r="AC288" i="7"/>
  <c r="AC289" i="7"/>
  <c r="AC290" i="7"/>
  <c r="AC291" i="7"/>
  <c r="AC292" i="7"/>
  <c r="AC293" i="7"/>
  <c r="AC294" i="7"/>
  <c r="AC295" i="7"/>
  <c r="AC296" i="7"/>
  <c r="AC297" i="7"/>
  <c r="AC298" i="7"/>
  <c r="AC299" i="7"/>
  <c r="AC300" i="7"/>
  <c r="AC301" i="7"/>
  <c r="AC302" i="7"/>
  <c r="AC303" i="7"/>
  <c r="AC304" i="7"/>
  <c r="AC305" i="7"/>
  <c r="AC306" i="7"/>
  <c r="AC307" i="7"/>
  <c r="AC308" i="7"/>
  <c r="AC309" i="7"/>
  <c r="AC310" i="7"/>
  <c r="AC311" i="7"/>
  <c r="AC312" i="7"/>
  <c r="AC313" i="7"/>
  <c r="AC314" i="7"/>
  <c r="AC315" i="7"/>
  <c r="AC316" i="7"/>
  <c r="AC317" i="7"/>
  <c r="AC318" i="7"/>
  <c r="AC319" i="7"/>
  <c r="AC320" i="7"/>
  <c r="AC321" i="7"/>
  <c r="AC322" i="7"/>
  <c r="AC323" i="7"/>
  <c r="AC324" i="7"/>
  <c r="AC325" i="7"/>
  <c r="AC326" i="7"/>
  <c r="AC327" i="7"/>
  <c r="AC328" i="7"/>
  <c r="AC329" i="7"/>
  <c r="AC330" i="7"/>
  <c r="AC331" i="7"/>
  <c r="AC332" i="7"/>
  <c r="AC333" i="7"/>
  <c r="AC334" i="7"/>
  <c r="AC335" i="7"/>
  <c r="AC336" i="7"/>
  <c r="AC337" i="7"/>
  <c r="AC338" i="7"/>
  <c r="AC339" i="7"/>
  <c r="AC340" i="7"/>
  <c r="AC341" i="7"/>
  <c r="AC342" i="7"/>
  <c r="AC343" i="7"/>
  <c r="AC344" i="7"/>
  <c r="AC345" i="7"/>
  <c r="AC346" i="7"/>
  <c r="AC347" i="7"/>
  <c r="AC348" i="7"/>
  <c r="AC349" i="7"/>
  <c r="AC350" i="7"/>
  <c r="AC351" i="7"/>
  <c r="AC352" i="7"/>
  <c r="AC353" i="7"/>
  <c r="AC354" i="7"/>
  <c r="AC355" i="7"/>
  <c r="AC356" i="7"/>
  <c r="AC357" i="7"/>
  <c r="AC358" i="7"/>
  <c r="AC359" i="7"/>
  <c r="AC360" i="7"/>
  <c r="AC361" i="7"/>
  <c r="AC362" i="7"/>
  <c r="AC363" i="7"/>
  <c r="AC364" i="7"/>
  <c r="AC365" i="7"/>
  <c r="AC366" i="7"/>
  <c r="AC367" i="7"/>
  <c r="AC368" i="7"/>
  <c r="AC369" i="7"/>
  <c r="AC370" i="7"/>
  <c r="AC371" i="7"/>
  <c r="AC372" i="7"/>
  <c r="AC373" i="7"/>
  <c r="AC374" i="7"/>
  <c r="AC375" i="7"/>
  <c r="AC376" i="7"/>
  <c r="AC377" i="7"/>
  <c r="AC378" i="7"/>
  <c r="AC379" i="7"/>
  <c r="AC380" i="7"/>
  <c r="AC381" i="7"/>
  <c r="AC382" i="7"/>
  <c r="AC383" i="7"/>
  <c r="AC384" i="7"/>
  <c r="AC385" i="7"/>
  <c r="AC386" i="7"/>
  <c r="AC387" i="7"/>
  <c r="AC388" i="7"/>
  <c r="AC389" i="7"/>
  <c r="AC390" i="7"/>
  <c r="AC391" i="7"/>
  <c r="AC392" i="7"/>
  <c r="AC393" i="7"/>
  <c r="AC394" i="7"/>
  <c r="AC395" i="7"/>
  <c r="AC396" i="7"/>
  <c r="AC397" i="7"/>
  <c r="AC398" i="7"/>
  <c r="AC399" i="7"/>
  <c r="AC400" i="7"/>
  <c r="AC401" i="7"/>
  <c r="AC402" i="7"/>
  <c r="AC403" i="7"/>
  <c r="AC404" i="7"/>
  <c r="AC405" i="7"/>
  <c r="AC406" i="7"/>
  <c r="AC407" i="7"/>
  <c r="AC408" i="7"/>
  <c r="AC409" i="7"/>
  <c r="AC410" i="7"/>
  <c r="AC411" i="7"/>
  <c r="AC412" i="7"/>
  <c r="AC413" i="7"/>
  <c r="AC414" i="7"/>
  <c r="AC415" i="7"/>
  <c r="AC416" i="7"/>
  <c r="AC417" i="7"/>
  <c r="AC418" i="7"/>
  <c r="AC419" i="7"/>
  <c r="AC420" i="7"/>
  <c r="AC421" i="7"/>
  <c r="AC422" i="7"/>
  <c r="AC423" i="7"/>
  <c r="AC424" i="7"/>
  <c r="AC425" i="7"/>
  <c r="AC426" i="7"/>
  <c r="AC427" i="7"/>
  <c r="AC428" i="7"/>
  <c r="AC429" i="7"/>
  <c r="AC430" i="7"/>
  <c r="AC431" i="7"/>
  <c r="AC432" i="7"/>
  <c r="AC433" i="7"/>
  <c r="AC434" i="7"/>
  <c r="AC435" i="7"/>
  <c r="AC436" i="7"/>
  <c r="AC437" i="7"/>
  <c r="AC438" i="7"/>
  <c r="AC439" i="7"/>
  <c r="AC440" i="7"/>
  <c r="AC441" i="7"/>
  <c r="AC442" i="7"/>
  <c r="AC443" i="7"/>
  <c r="AC444" i="7"/>
  <c r="AC445" i="7"/>
  <c r="AC446" i="7"/>
  <c r="AC447" i="7"/>
  <c r="AC448" i="7"/>
  <c r="AC449" i="7"/>
  <c r="AC450" i="7"/>
  <c r="AC451" i="7"/>
  <c r="AC452" i="7"/>
  <c r="AC453" i="7"/>
  <c r="AC454" i="7"/>
  <c r="AC455" i="7"/>
  <c r="AC456" i="7"/>
  <c r="AC457" i="7"/>
  <c r="AC458" i="7"/>
  <c r="AC459" i="7"/>
  <c r="AC460" i="7"/>
  <c r="AC461" i="7"/>
  <c r="AC462" i="7"/>
  <c r="AC463" i="7"/>
  <c r="AC464" i="7"/>
  <c r="AC465" i="7"/>
  <c r="AC466" i="7"/>
  <c r="AC467" i="7"/>
  <c r="AC468" i="7"/>
  <c r="AC469" i="7"/>
  <c r="AC470" i="7"/>
  <c r="AC471" i="7"/>
  <c r="AC472" i="7"/>
  <c r="AC473" i="7"/>
  <c r="AC474" i="7"/>
  <c r="AC475" i="7"/>
  <c r="AC476" i="7"/>
  <c r="AC477" i="7"/>
  <c r="AC478" i="7"/>
  <c r="AC479" i="7"/>
  <c r="AC480" i="7"/>
  <c r="AC481" i="7"/>
  <c r="AC482" i="7"/>
  <c r="AC483" i="7"/>
  <c r="AC484" i="7"/>
  <c r="AC485" i="7"/>
  <c r="AC486" i="7"/>
  <c r="AC487" i="7"/>
  <c r="AC488" i="7"/>
  <c r="AC489" i="7"/>
  <c r="AC490" i="7"/>
  <c r="AC491" i="7"/>
  <c r="AC492" i="7"/>
  <c r="AC493" i="7"/>
  <c r="AC494" i="7"/>
  <c r="AC495" i="7"/>
  <c r="AC496" i="7"/>
  <c r="AC497" i="7"/>
  <c r="AC498" i="7"/>
  <c r="AC499" i="7"/>
  <c r="AC500" i="7"/>
  <c r="AC501" i="7"/>
  <c r="AC502" i="7"/>
  <c r="AC503" i="7"/>
  <c r="AC504" i="7"/>
  <c r="AC505" i="7"/>
  <c r="AC506" i="7"/>
  <c r="AC507" i="7"/>
  <c r="AC508" i="7"/>
  <c r="AC509" i="7"/>
  <c r="AC510" i="7"/>
  <c r="AC511" i="7"/>
  <c r="AC512" i="7"/>
  <c r="AC513" i="7"/>
  <c r="AC514" i="7"/>
  <c r="AC515" i="7"/>
  <c r="AC516" i="7"/>
  <c r="AC517" i="7"/>
  <c r="AC518" i="7"/>
  <c r="AC519" i="7"/>
  <c r="AC520" i="7"/>
  <c r="AC521" i="7"/>
  <c r="AC522" i="7"/>
  <c r="AC523" i="7"/>
  <c r="AC524" i="7"/>
  <c r="AC525" i="7"/>
  <c r="AC526" i="7"/>
  <c r="AC527" i="7"/>
  <c r="AC528" i="7"/>
  <c r="AC529" i="7"/>
  <c r="AC530" i="7"/>
  <c r="AC531" i="7"/>
  <c r="AC532" i="7"/>
  <c r="AC533" i="7"/>
  <c r="AC534" i="7"/>
  <c r="AC535" i="7"/>
  <c r="AC536" i="7"/>
  <c r="AC537" i="7"/>
  <c r="AC538" i="7"/>
  <c r="AC539" i="7"/>
  <c r="AC540" i="7"/>
  <c r="AC541" i="7"/>
  <c r="AC542" i="7"/>
  <c r="AC543" i="7"/>
  <c r="AC544" i="7"/>
  <c r="AC545" i="7"/>
  <c r="AC546" i="7"/>
  <c r="AC547" i="7"/>
  <c r="AC548" i="7"/>
  <c r="AC549" i="7"/>
  <c r="AC550" i="7"/>
  <c r="AC551" i="7"/>
  <c r="AC552" i="7"/>
  <c r="AC553" i="7"/>
  <c r="AC554" i="7"/>
  <c r="AC555" i="7"/>
  <c r="AC556" i="7"/>
  <c r="AC557" i="7"/>
  <c r="AC558" i="7"/>
  <c r="AC559" i="7"/>
  <c r="AC560" i="7"/>
  <c r="AC561" i="7"/>
  <c r="AC562" i="7"/>
  <c r="AC563" i="7"/>
  <c r="AC564" i="7"/>
  <c r="AC565" i="7"/>
  <c r="AC566" i="7"/>
  <c r="AC567" i="7"/>
  <c r="AC568" i="7"/>
  <c r="AC569" i="7"/>
  <c r="AC570" i="7"/>
  <c r="AC571" i="7"/>
  <c r="AC572" i="7"/>
  <c r="AC573" i="7"/>
  <c r="AC574" i="7"/>
  <c r="AC575" i="7"/>
  <c r="AC576" i="7"/>
  <c r="AC577" i="7"/>
  <c r="AC578" i="7"/>
  <c r="AC579" i="7"/>
  <c r="AC580" i="7"/>
  <c r="AC581" i="7"/>
  <c r="AC582" i="7"/>
  <c r="AC583" i="7"/>
  <c r="AC584" i="7"/>
  <c r="AC585" i="7"/>
  <c r="AC586" i="7"/>
  <c r="AC587" i="7"/>
  <c r="AC588" i="7"/>
  <c r="AC589" i="7"/>
  <c r="AC590" i="7"/>
  <c r="AC591" i="7"/>
  <c r="AC592" i="7"/>
  <c r="AC593" i="7"/>
  <c r="AC594" i="7"/>
  <c r="AC595" i="7"/>
  <c r="AC596" i="7"/>
  <c r="AC597" i="7"/>
  <c r="AC598" i="7"/>
  <c r="AC599" i="7"/>
  <c r="AC600" i="7"/>
  <c r="AC601" i="7"/>
  <c r="AC602" i="7"/>
  <c r="AC603" i="7"/>
  <c r="AC604" i="7"/>
  <c r="AC605" i="7"/>
  <c r="AC606" i="7"/>
  <c r="AC607" i="7"/>
  <c r="AC608" i="7"/>
  <c r="AC609" i="7"/>
  <c r="AC610" i="7"/>
  <c r="AC611" i="7"/>
  <c r="AC612" i="7"/>
  <c r="AC613" i="7"/>
  <c r="AC614" i="7"/>
  <c r="AC615" i="7"/>
  <c r="AC616" i="7"/>
  <c r="AC617" i="7"/>
  <c r="AC618" i="7"/>
  <c r="AC619" i="7"/>
  <c r="AC620" i="7"/>
  <c r="AC621" i="7"/>
  <c r="AC622" i="7"/>
  <c r="AC623" i="7"/>
  <c r="AC624" i="7"/>
  <c r="AC625" i="7"/>
  <c r="AC626" i="7"/>
  <c r="AC627" i="7"/>
  <c r="AC628" i="7"/>
  <c r="AC629" i="7"/>
  <c r="AC630" i="7"/>
  <c r="AC631" i="7"/>
  <c r="AC632" i="7"/>
  <c r="AC633" i="7"/>
  <c r="AC634" i="7"/>
  <c r="AC635" i="7"/>
  <c r="AC636" i="7"/>
  <c r="AC637" i="7"/>
  <c r="AC638" i="7"/>
  <c r="AC639" i="7"/>
  <c r="AC640" i="7"/>
  <c r="AC641" i="7"/>
  <c r="AC642" i="7"/>
  <c r="AC643" i="7"/>
  <c r="AC644" i="7"/>
  <c r="AC645" i="7"/>
  <c r="AC646" i="7"/>
  <c r="AC647" i="7"/>
  <c r="AC648" i="7"/>
  <c r="AC649" i="7"/>
  <c r="AC650" i="7"/>
  <c r="AC651" i="7"/>
  <c r="AC652" i="7"/>
  <c r="AC653" i="7"/>
  <c r="AC654" i="7"/>
  <c r="AC655" i="7"/>
  <c r="AC656" i="7"/>
  <c r="AC657" i="7"/>
  <c r="AC658" i="7"/>
  <c r="AC659" i="7"/>
  <c r="AC660" i="7"/>
  <c r="AC661" i="7"/>
  <c r="AC662" i="7"/>
  <c r="AC663" i="7"/>
  <c r="AC664" i="7"/>
  <c r="AC665" i="7"/>
  <c r="AC666" i="7"/>
  <c r="AC667" i="7"/>
  <c r="AC668" i="7"/>
  <c r="AC669" i="7"/>
  <c r="AC670" i="7"/>
  <c r="AC671" i="7"/>
  <c r="AC672" i="7"/>
  <c r="AC673" i="7"/>
  <c r="AC674" i="7"/>
  <c r="AC675" i="7"/>
  <c r="AC676" i="7"/>
  <c r="AC677" i="7"/>
  <c r="AC678" i="7"/>
  <c r="AC679" i="7"/>
  <c r="AC680" i="7"/>
  <c r="AC681" i="7"/>
  <c r="AC682" i="7"/>
  <c r="AC683" i="7"/>
  <c r="AC684" i="7"/>
  <c r="AC685" i="7"/>
  <c r="AC686" i="7"/>
  <c r="AC687" i="7"/>
  <c r="AC688" i="7"/>
  <c r="AC689" i="7"/>
  <c r="AC690" i="7"/>
  <c r="AC691" i="7"/>
  <c r="AC692" i="7"/>
  <c r="AC693" i="7"/>
  <c r="AC694" i="7"/>
  <c r="AC695" i="7"/>
  <c r="AC696" i="7"/>
  <c r="AC697" i="7"/>
  <c r="AC698" i="7"/>
  <c r="AC699" i="7"/>
  <c r="AC700" i="7"/>
  <c r="AC701" i="7"/>
  <c r="AC702" i="7"/>
  <c r="AC703" i="7"/>
  <c r="AC704" i="7"/>
  <c r="AC705" i="7"/>
  <c r="AC706" i="7"/>
  <c r="AC707" i="7"/>
  <c r="AC708" i="7"/>
  <c r="AC709" i="7"/>
  <c r="AC710" i="7"/>
  <c r="AC711" i="7"/>
  <c r="AC712" i="7"/>
  <c r="AC713" i="7"/>
  <c r="AC714" i="7"/>
  <c r="AC715" i="7"/>
  <c r="AC716" i="7"/>
  <c r="AC717" i="7"/>
  <c r="AC718" i="7"/>
  <c r="AC719" i="7"/>
  <c r="AC720" i="7"/>
  <c r="AC721" i="7"/>
  <c r="AC722" i="7"/>
  <c r="AC723" i="7"/>
  <c r="AC724" i="7"/>
  <c r="AC725" i="7"/>
  <c r="AC726" i="7"/>
  <c r="AC727" i="7"/>
  <c r="AC728" i="7"/>
  <c r="AC729" i="7"/>
  <c r="AC730" i="7"/>
  <c r="AC731" i="7"/>
  <c r="AC732" i="7"/>
  <c r="AC733" i="7"/>
  <c r="AC734" i="7"/>
  <c r="AC735" i="7"/>
  <c r="AC736" i="7"/>
  <c r="AC737" i="7"/>
  <c r="AC738" i="7"/>
  <c r="AC739" i="7"/>
  <c r="AC740" i="7"/>
  <c r="AC741" i="7"/>
  <c r="AC742" i="7"/>
  <c r="AC743" i="7"/>
  <c r="AC744" i="7"/>
  <c r="AC745" i="7"/>
  <c r="AC746" i="7"/>
  <c r="AC747" i="7"/>
  <c r="AC748" i="7"/>
  <c r="AC749" i="7"/>
  <c r="AC750" i="7"/>
  <c r="AC751" i="7"/>
  <c r="AC752" i="7"/>
  <c r="AC753" i="7"/>
  <c r="AC754" i="7"/>
  <c r="AC755" i="7"/>
  <c r="AC756" i="7"/>
  <c r="AC757" i="7"/>
  <c r="AC758" i="7"/>
  <c r="AC759" i="7"/>
  <c r="AC760" i="7"/>
  <c r="AC761" i="7"/>
  <c r="AC762" i="7"/>
  <c r="AC763" i="7"/>
  <c r="AC764" i="7"/>
  <c r="AC765" i="7"/>
  <c r="AC766" i="7"/>
  <c r="AC767" i="7"/>
  <c r="AC768" i="7"/>
  <c r="AC769" i="7"/>
  <c r="AC770" i="7"/>
  <c r="AC771" i="7"/>
  <c r="AC772" i="7"/>
  <c r="AC773" i="7"/>
  <c r="AC774" i="7"/>
  <c r="AC775" i="7"/>
  <c r="AC776" i="7"/>
  <c r="AC777" i="7"/>
  <c r="AC778" i="7"/>
  <c r="AC779" i="7"/>
  <c r="AC780" i="7"/>
  <c r="AC781" i="7"/>
  <c r="AC782" i="7"/>
  <c r="AC783" i="7"/>
  <c r="AC784" i="7"/>
  <c r="AC785" i="7"/>
  <c r="AC786" i="7"/>
  <c r="AC787" i="7"/>
  <c r="AC788" i="7"/>
  <c r="AC789" i="7"/>
  <c r="AC790" i="7"/>
  <c r="AC791" i="7"/>
  <c r="AC792" i="7"/>
  <c r="AC793" i="7"/>
  <c r="AC794" i="7"/>
  <c r="AC795" i="7"/>
  <c r="AC796" i="7"/>
  <c r="AC797" i="7"/>
  <c r="AC798" i="7"/>
  <c r="AC799" i="7"/>
  <c r="AC800" i="7"/>
  <c r="AC801" i="7"/>
  <c r="AC802" i="7"/>
  <c r="AC803" i="7"/>
  <c r="AC804" i="7"/>
  <c r="AC805" i="7"/>
  <c r="AC806" i="7"/>
  <c r="AC807" i="7"/>
  <c r="AC808" i="7"/>
  <c r="AC809" i="7"/>
  <c r="AC810" i="7"/>
  <c r="AC811" i="7"/>
  <c r="AC812" i="7"/>
  <c r="AC813" i="7"/>
  <c r="AC814" i="7"/>
  <c r="AC815" i="7"/>
  <c r="AC816" i="7"/>
  <c r="AC817" i="7"/>
  <c r="AC818" i="7"/>
  <c r="AC819" i="7"/>
  <c r="AC820" i="7"/>
  <c r="AC821" i="7"/>
  <c r="AC822" i="7"/>
  <c r="AC823" i="7"/>
  <c r="AC824" i="7"/>
  <c r="AC825" i="7"/>
  <c r="AC826" i="7"/>
  <c r="AC827" i="7"/>
  <c r="AC828" i="7"/>
  <c r="AC829" i="7"/>
  <c r="AC830" i="7"/>
  <c r="AC831" i="7"/>
  <c r="AC832" i="7"/>
  <c r="AC833" i="7"/>
  <c r="AC834" i="7"/>
  <c r="AC835" i="7"/>
  <c r="AC836" i="7"/>
  <c r="AC837" i="7"/>
  <c r="AC838" i="7"/>
  <c r="AC839" i="7"/>
  <c r="AC840" i="7"/>
  <c r="AC841" i="7"/>
  <c r="AC842" i="7"/>
  <c r="AC843" i="7"/>
  <c r="AC844" i="7"/>
  <c r="AC845" i="7"/>
  <c r="AC846" i="7"/>
  <c r="AC847" i="7"/>
  <c r="AC848" i="7"/>
  <c r="AC849" i="7"/>
  <c r="AC850" i="7"/>
  <c r="AC851" i="7"/>
  <c r="AC852" i="7"/>
  <c r="AC853" i="7"/>
  <c r="AC854" i="7"/>
  <c r="AC855" i="7"/>
  <c r="AC856" i="7"/>
  <c r="AC857" i="7"/>
  <c r="AC858" i="7"/>
  <c r="AC859" i="7"/>
  <c r="AC860" i="7"/>
  <c r="AC861" i="7"/>
  <c r="AC862" i="7"/>
  <c r="AC863" i="7"/>
  <c r="AC864" i="7"/>
  <c r="AC865" i="7"/>
  <c r="AC866" i="7"/>
  <c r="AC867" i="7"/>
  <c r="AC868" i="7"/>
  <c r="AC869" i="7"/>
  <c r="AC870" i="7"/>
  <c r="AC871" i="7"/>
  <c r="AC872" i="7"/>
  <c r="AC873" i="7"/>
  <c r="AC874" i="7"/>
  <c r="AC875" i="7"/>
  <c r="AC876" i="7"/>
  <c r="AC877" i="7"/>
  <c r="AC878" i="7"/>
  <c r="AC879" i="7"/>
  <c r="AC880" i="7"/>
  <c r="AC881" i="7"/>
  <c r="AC882" i="7"/>
  <c r="AC883" i="7"/>
  <c r="AC884" i="7"/>
  <c r="AC885" i="7"/>
  <c r="AC886" i="7"/>
  <c r="AC887" i="7"/>
  <c r="AC888" i="7"/>
  <c r="AC889" i="7"/>
  <c r="AC890" i="7"/>
  <c r="AC891" i="7"/>
  <c r="AC892" i="7"/>
  <c r="AC893" i="7"/>
  <c r="AC894" i="7"/>
  <c r="AC895" i="7"/>
  <c r="AC896" i="7"/>
  <c r="AC897" i="7"/>
  <c r="AC898" i="7"/>
  <c r="AC899" i="7"/>
  <c r="AC900" i="7"/>
  <c r="AC901" i="7"/>
  <c r="AC902" i="7"/>
  <c r="AC903" i="7"/>
  <c r="AC904" i="7"/>
  <c r="AC905" i="7"/>
  <c r="AC906" i="7"/>
  <c r="AC907" i="7"/>
  <c r="AC908" i="7"/>
  <c r="AC909" i="7"/>
  <c r="AC910" i="7"/>
  <c r="AC911" i="7"/>
  <c r="AC912" i="7"/>
  <c r="AC913" i="7"/>
  <c r="AC914" i="7"/>
  <c r="AC915" i="7"/>
  <c r="AC916" i="7"/>
  <c r="AC917" i="7"/>
  <c r="AC918" i="7"/>
  <c r="AC919" i="7"/>
  <c r="AC920" i="7"/>
  <c r="AC921" i="7"/>
  <c r="AC922" i="7"/>
  <c r="AC923" i="7"/>
  <c r="AC924" i="7"/>
  <c r="AC925" i="7"/>
  <c r="AC926" i="7"/>
  <c r="AC927" i="7"/>
  <c r="AC928" i="7"/>
  <c r="AC929" i="7"/>
  <c r="AC930" i="7"/>
  <c r="AC931" i="7"/>
  <c r="AC932" i="7"/>
  <c r="AC933" i="7"/>
  <c r="AC934" i="7"/>
  <c r="AC935" i="7"/>
  <c r="AC936" i="7"/>
  <c r="AC937" i="7"/>
  <c r="AC938" i="7"/>
  <c r="AC939" i="7"/>
  <c r="AC940" i="7"/>
  <c r="AC941" i="7"/>
  <c r="AC942" i="7"/>
  <c r="AC943" i="7"/>
  <c r="AC944" i="7"/>
  <c r="AC945" i="7"/>
  <c r="AC946" i="7"/>
  <c r="AC947" i="7"/>
  <c r="AC948" i="7"/>
  <c r="AC949" i="7"/>
  <c r="AC950" i="7"/>
  <c r="AC951" i="7"/>
  <c r="AC952" i="7"/>
  <c r="AC953" i="7"/>
  <c r="AC954" i="7"/>
  <c r="AC955" i="7"/>
  <c r="AC956" i="7"/>
  <c r="AC957" i="7"/>
  <c r="AC958" i="7"/>
  <c r="AC959" i="7"/>
  <c r="AC960" i="7"/>
  <c r="AC961" i="7"/>
  <c r="AC962" i="7"/>
  <c r="AC963" i="7"/>
  <c r="AC964" i="7"/>
  <c r="AC965" i="7"/>
  <c r="AC966" i="7"/>
  <c r="AC967" i="7"/>
  <c r="AC968" i="7"/>
  <c r="AC969" i="7"/>
  <c r="AC970" i="7"/>
  <c r="AC971" i="7"/>
  <c r="AC972" i="7"/>
  <c r="AC973" i="7"/>
  <c r="AC974" i="7"/>
  <c r="AC975" i="7"/>
  <c r="AC976" i="7"/>
  <c r="AC977" i="7"/>
  <c r="AC978" i="7"/>
  <c r="AC979" i="7"/>
  <c r="AC980" i="7"/>
  <c r="AC981" i="7"/>
  <c r="AC982" i="7"/>
  <c r="AC983" i="7"/>
  <c r="AC984" i="7"/>
  <c r="AC985" i="7"/>
  <c r="AC986" i="7"/>
  <c r="AC987" i="7"/>
  <c r="AC988" i="7"/>
  <c r="AC989" i="7"/>
  <c r="AC990" i="7"/>
  <c r="AC991" i="7"/>
  <c r="AC992" i="7"/>
  <c r="AC993" i="7"/>
  <c r="AC994" i="7"/>
  <c r="AC7" i="7"/>
  <c r="AC6" i="7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U25" i="7"/>
  <c r="U26" i="7"/>
  <c r="U27" i="7"/>
  <c r="U28" i="7"/>
  <c r="U29" i="7"/>
  <c r="U30" i="7"/>
  <c r="U31" i="7"/>
  <c r="U32" i="7"/>
  <c r="U33" i="7"/>
  <c r="U34" i="7"/>
  <c r="U35" i="7"/>
  <c r="U36" i="7"/>
  <c r="U37" i="7"/>
  <c r="U38" i="7"/>
  <c r="U39" i="7"/>
  <c r="U40" i="7"/>
  <c r="U41" i="7"/>
  <c r="U42" i="7"/>
  <c r="U43" i="7"/>
  <c r="U44" i="7"/>
  <c r="U45" i="7"/>
  <c r="U46" i="7"/>
  <c r="U47" i="7"/>
  <c r="U48" i="7"/>
  <c r="U49" i="7"/>
  <c r="U50" i="7"/>
  <c r="U51" i="7"/>
  <c r="U52" i="7"/>
  <c r="U53" i="7"/>
  <c r="U54" i="7"/>
  <c r="U55" i="7"/>
  <c r="U56" i="7"/>
  <c r="U57" i="7"/>
  <c r="U58" i="7"/>
  <c r="U59" i="7"/>
  <c r="U60" i="7"/>
  <c r="U61" i="7"/>
  <c r="U62" i="7"/>
  <c r="U63" i="7"/>
  <c r="U64" i="7"/>
  <c r="U65" i="7"/>
  <c r="U66" i="7"/>
  <c r="U67" i="7"/>
  <c r="U68" i="7"/>
  <c r="U69" i="7"/>
  <c r="U70" i="7"/>
  <c r="U71" i="7"/>
  <c r="U72" i="7"/>
  <c r="U73" i="7"/>
  <c r="U74" i="7"/>
  <c r="U75" i="7"/>
  <c r="U76" i="7"/>
  <c r="U77" i="7"/>
  <c r="U78" i="7"/>
  <c r="U79" i="7"/>
  <c r="U80" i="7"/>
  <c r="U81" i="7"/>
  <c r="U82" i="7"/>
  <c r="U83" i="7"/>
  <c r="U84" i="7"/>
  <c r="U85" i="7"/>
  <c r="U86" i="7"/>
  <c r="U87" i="7"/>
  <c r="U88" i="7"/>
  <c r="U89" i="7"/>
  <c r="U90" i="7"/>
  <c r="U91" i="7"/>
  <c r="U92" i="7"/>
  <c r="U93" i="7"/>
  <c r="U94" i="7"/>
  <c r="U95" i="7"/>
  <c r="U96" i="7"/>
  <c r="U97" i="7"/>
  <c r="U98" i="7"/>
  <c r="U99" i="7"/>
  <c r="U100" i="7"/>
  <c r="U101" i="7"/>
  <c r="U102" i="7"/>
  <c r="U103" i="7"/>
  <c r="U104" i="7"/>
  <c r="U105" i="7"/>
  <c r="U106" i="7"/>
  <c r="U107" i="7"/>
  <c r="U108" i="7"/>
  <c r="U109" i="7"/>
  <c r="U110" i="7"/>
  <c r="U111" i="7"/>
  <c r="U112" i="7"/>
  <c r="U113" i="7"/>
  <c r="U114" i="7"/>
  <c r="U115" i="7"/>
  <c r="U116" i="7"/>
  <c r="U117" i="7"/>
  <c r="U118" i="7"/>
  <c r="U119" i="7"/>
  <c r="U120" i="7"/>
  <c r="U121" i="7"/>
  <c r="U122" i="7"/>
  <c r="U123" i="7"/>
  <c r="U124" i="7"/>
  <c r="U125" i="7"/>
  <c r="U126" i="7"/>
  <c r="U127" i="7"/>
  <c r="U128" i="7"/>
  <c r="U129" i="7"/>
  <c r="U130" i="7"/>
  <c r="U131" i="7"/>
  <c r="U132" i="7"/>
  <c r="U133" i="7"/>
  <c r="U134" i="7"/>
  <c r="U135" i="7"/>
  <c r="U136" i="7"/>
  <c r="U137" i="7"/>
  <c r="U138" i="7"/>
  <c r="U139" i="7"/>
  <c r="U140" i="7"/>
  <c r="U141" i="7"/>
  <c r="U142" i="7"/>
  <c r="U143" i="7"/>
  <c r="U144" i="7"/>
  <c r="U145" i="7"/>
  <c r="U146" i="7"/>
  <c r="U147" i="7"/>
  <c r="U148" i="7"/>
  <c r="U149" i="7"/>
  <c r="U150" i="7"/>
  <c r="U151" i="7"/>
  <c r="U152" i="7"/>
  <c r="U153" i="7"/>
  <c r="U154" i="7"/>
  <c r="U155" i="7"/>
  <c r="U156" i="7"/>
  <c r="U157" i="7"/>
  <c r="U158" i="7"/>
  <c r="U159" i="7"/>
  <c r="U160" i="7"/>
  <c r="U161" i="7"/>
  <c r="U162" i="7"/>
  <c r="U163" i="7"/>
  <c r="U164" i="7"/>
  <c r="U165" i="7"/>
  <c r="U166" i="7"/>
  <c r="U167" i="7"/>
  <c r="U168" i="7"/>
  <c r="U169" i="7"/>
  <c r="U170" i="7"/>
  <c r="U171" i="7"/>
  <c r="U172" i="7"/>
  <c r="U173" i="7"/>
  <c r="U174" i="7"/>
  <c r="U175" i="7"/>
  <c r="U176" i="7"/>
  <c r="U177" i="7"/>
  <c r="U178" i="7"/>
  <c r="U179" i="7"/>
  <c r="U180" i="7"/>
  <c r="U181" i="7"/>
  <c r="U182" i="7"/>
  <c r="U183" i="7"/>
  <c r="U184" i="7"/>
  <c r="U185" i="7"/>
  <c r="U186" i="7"/>
  <c r="U187" i="7"/>
  <c r="U188" i="7"/>
  <c r="U189" i="7"/>
  <c r="U190" i="7"/>
  <c r="U191" i="7"/>
  <c r="U192" i="7"/>
  <c r="U193" i="7"/>
  <c r="U194" i="7"/>
  <c r="U195" i="7"/>
  <c r="U196" i="7"/>
  <c r="U197" i="7"/>
  <c r="U198" i="7"/>
  <c r="U199" i="7"/>
  <c r="U200" i="7"/>
  <c r="U201" i="7"/>
  <c r="U202" i="7"/>
  <c r="U203" i="7"/>
  <c r="U204" i="7"/>
  <c r="U205" i="7"/>
  <c r="U206" i="7"/>
  <c r="U207" i="7"/>
  <c r="U208" i="7"/>
  <c r="U209" i="7"/>
  <c r="U210" i="7"/>
  <c r="U211" i="7"/>
  <c r="U212" i="7"/>
  <c r="U213" i="7"/>
  <c r="U214" i="7"/>
  <c r="U215" i="7"/>
  <c r="U216" i="7"/>
  <c r="U217" i="7"/>
  <c r="U218" i="7"/>
  <c r="U219" i="7"/>
  <c r="U220" i="7"/>
  <c r="U221" i="7"/>
  <c r="U222" i="7"/>
  <c r="U223" i="7"/>
  <c r="U224" i="7"/>
  <c r="U225" i="7"/>
  <c r="U226" i="7"/>
  <c r="U227" i="7"/>
  <c r="U228" i="7"/>
  <c r="U229" i="7"/>
  <c r="U230" i="7"/>
  <c r="U231" i="7"/>
  <c r="U232" i="7"/>
  <c r="U233" i="7"/>
  <c r="U234" i="7"/>
  <c r="U235" i="7"/>
  <c r="U236" i="7"/>
  <c r="U237" i="7"/>
  <c r="U238" i="7"/>
  <c r="U239" i="7"/>
  <c r="U240" i="7"/>
  <c r="U241" i="7"/>
  <c r="U242" i="7"/>
  <c r="U243" i="7"/>
  <c r="U244" i="7"/>
  <c r="U245" i="7"/>
  <c r="U246" i="7"/>
  <c r="U247" i="7"/>
  <c r="U248" i="7"/>
  <c r="U249" i="7"/>
  <c r="U250" i="7"/>
  <c r="U251" i="7"/>
  <c r="U252" i="7"/>
  <c r="U253" i="7"/>
  <c r="U254" i="7"/>
  <c r="U255" i="7"/>
  <c r="U256" i="7"/>
  <c r="U257" i="7"/>
  <c r="U258" i="7"/>
  <c r="U259" i="7"/>
  <c r="U260" i="7"/>
  <c r="U261" i="7"/>
  <c r="U262" i="7"/>
  <c r="U263" i="7"/>
  <c r="U264" i="7"/>
  <c r="U265" i="7"/>
  <c r="U266" i="7"/>
  <c r="U267" i="7"/>
  <c r="U268" i="7"/>
  <c r="U269" i="7"/>
  <c r="U270" i="7"/>
  <c r="U271" i="7"/>
  <c r="U272" i="7"/>
  <c r="U273" i="7"/>
  <c r="U274" i="7"/>
  <c r="U275" i="7"/>
  <c r="U276" i="7"/>
  <c r="U277" i="7"/>
  <c r="U278" i="7"/>
  <c r="U279" i="7"/>
  <c r="U280" i="7"/>
  <c r="U281" i="7"/>
  <c r="U282" i="7"/>
  <c r="U283" i="7"/>
  <c r="U284" i="7"/>
  <c r="U285" i="7"/>
  <c r="U286" i="7"/>
  <c r="U287" i="7"/>
  <c r="U288" i="7"/>
  <c r="U289" i="7"/>
  <c r="U290" i="7"/>
  <c r="U291" i="7"/>
  <c r="U292" i="7"/>
  <c r="U293" i="7"/>
  <c r="U294" i="7"/>
  <c r="U295" i="7"/>
  <c r="U296" i="7"/>
  <c r="U297" i="7"/>
  <c r="U298" i="7"/>
  <c r="U299" i="7"/>
  <c r="U300" i="7"/>
  <c r="U301" i="7"/>
  <c r="U302" i="7"/>
  <c r="U303" i="7"/>
  <c r="U304" i="7"/>
  <c r="U305" i="7"/>
  <c r="U306" i="7"/>
  <c r="U307" i="7"/>
  <c r="U308" i="7"/>
  <c r="U309" i="7"/>
  <c r="U310" i="7"/>
  <c r="U311" i="7"/>
  <c r="U312" i="7"/>
  <c r="U313" i="7"/>
  <c r="U314" i="7"/>
  <c r="U315" i="7"/>
  <c r="U316" i="7"/>
  <c r="U317" i="7"/>
  <c r="U318" i="7"/>
  <c r="U319" i="7"/>
  <c r="U320" i="7"/>
  <c r="U321" i="7"/>
  <c r="U322" i="7"/>
  <c r="U323" i="7"/>
  <c r="U324" i="7"/>
  <c r="U325" i="7"/>
  <c r="U326" i="7"/>
  <c r="U327" i="7"/>
  <c r="U328" i="7"/>
  <c r="U329" i="7"/>
  <c r="U330" i="7"/>
  <c r="U331" i="7"/>
  <c r="U332" i="7"/>
  <c r="U333" i="7"/>
  <c r="U334" i="7"/>
  <c r="U335" i="7"/>
  <c r="U336" i="7"/>
  <c r="U337" i="7"/>
  <c r="U338" i="7"/>
  <c r="U339" i="7"/>
  <c r="U340" i="7"/>
  <c r="U341" i="7"/>
  <c r="U342" i="7"/>
  <c r="U343" i="7"/>
  <c r="U344" i="7"/>
  <c r="U345" i="7"/>
  <c r="U346" i="7"/>
  <c r="U347" i="7"/>
  <c r="U348" i="7"/>
  <c r="U349" i="7"/>
  <c r="U350" i="7"/>
  <c r="U351" i="7"/>
  <c r="U352" i="7"/>
  <c r="U353" i="7"/>
  <c r="U354" i="7"/>
  <c r="U355" i="7"/>
  <c r="U356" i="7"/>
  <c r="U357" i="7"/>
  <c r="U358" i="7"/>
  <c r="U359" i="7"/>
  <c r="U360" i="7"/>
  <c r="U361" i="7"/>
  <c r="U362" i="7"/>
  <c r="U363" i="7"/>
  <c r="U364" i="7"/>
  <c r="U365" i="7"/>
  <c r="U366" i="7"/>
  <c r="U367" i="7"/>
  <c r="U368" i="7"/>
  <c r="U369" i="7"/>
  <c r="U370" i="7"/>
  <c r="U371" i="7"/>
  <c r="U372" i="7"/>
  <c r="U373" i="7"/>
  <c r="U374" i="7"/>
  <c r="U375" i="7"/>
  <c r="U376" i="7"/>
  <c r="U377" i="7"/>
  <c r="U378" i="7"/>
  <c r="U379" i="7"/>
  <c r="U380" i="7"/>
  <c r="U381" i="7"/>
  <c r="U382" i="7"/>
  <c r="U383" i="7"/>
  <c r="U384" i="7"/>
  <c r="U385" i="7"/>
  <c r="U386" i="7"/>
  <c r="U387" i="7"/>
  <c r="U388" i="7"/>
  <c r="U389" i="7"/>
  <c r="U390" i="7"/>
  <c r="U391" i="7"/>
  <c r="U392" i="7"/>
  <c r="U393" i="7"/>
  <c r="U394" i="7"/>
  <c r="U395" i="7"/>
  <c r="U396" i="7"/>
  <c r="U397" i="7"/>
  <c r="U398" i="7"/>
  <c r="U399" i="7"/>
  <c r="U400" i="7"/>
  <c r="U401" i="7"/>
  <c r="U402" i="7"/>
  <c r="U403" i="7"/>
  <c r="U404" i="7"/>
  <c r="U405" i="7"/>
  <c r="U406" i="7"/>
  <c r="U407" i="7"/>
  <c r="U408" i="7"/>
  <c r="U409" i="7"/>
  <c r="U410" i="7"/>
  <c r="U411" i="7"/>
  <c r="U412" i="7"/>
  <c r="U413" i="7"/>
  <c r="U414" i="7"/>
  <c r="U415" i="7"/>
  <c r="U416" i="7"/>
  <c r="U417" i="7"/>
  <c r="U418" i="7"/>
  <c r="U419" i="7"/>
  <c r="U420" i="7"/>
  <c r="U421" i="7"/>
  <c r="U422" i="7"/>
  <c r="U423" i="7"/>
  <c r="U424" i="7"/>
  <c r="U425" i="7"/>
  <c r="U426" i="7"/>
  <c r="U427" i="7"/>
  <c r="U428" i="7"/>
  <c r="U429" i="7"/>
  <c r="U430" i="7"/>
  <c r="U431" i="7"/>
  <c r="U432" i="7"/>
  <c r="U433" i="7"/>
  <c r="U434" i="7"/>
  <c r="U435" i="7"/>
  <c r="U436" i="7"/>
  <c r="U437" i="7"/>
  <c r="U438" i="7"/>
  <c r="U439" i="7"/>
  <c r="U440" i="7"/>
  <c r="U441" i="7"/>
  <c r="U442" i="7"/>
  <c r="U443" i="7"/>
  <c r="U444" i="7"/>
  <c r="U445" i="7"/>
  <c r="U446" i="7"/>
  <c r="U447" i="7"/>
  <c r="U448" i="7"/>
  <c r="U449" i="7"/>
  <c r="U450" i="7"/>
  <c r="U451" i="7"/>
  <c r="U452" i="7"/>
  <c r="U453" i="7"/>
  <c r="U454" i="7"/>
  <c r="U455" i="7"/>
  <c r="U456" i="7"/>
  <c r="U457" i="7"/>
  <c r="U458" i="7"/>
  <c r="U459" i="7"/>
  <c r="U460" i="7"/>
  <c r="U461" i="7"/>
  <c r="U462" i="7"/>
  <c r="U463" i="7"/>
  <c r="U464" i="7"/>
  <c r="U465" i="7"/>
  <c r="U466" i="7"/>
  <c r="U467" i="7"/>
  <c r="U468" i="7"/>
  <c r="U469" i="7"/>
  <c r="U470" i="7"/>
  <c r="U471" i="7"/>
  <c r="U472" i="7"/>
  <c r="U473" i="7"/>
  <c r="U474" i="7"/>
  <c r="U475" i="7"/>
  <c r="U476" i="7"/>
  <c r="U477" i="7"/>
  <c r="U478" i="7"/>
  <c r="U479" i="7"/>
  <c r="U480" i="7"/>
  <c r="U481" i="7"/>
  <c r="U482" i="7"/>
  <c r="U483" i="7"/>
  <c r="U484" i="7"/>
  <c r="U485" i="7"/>
  <c r="U486" i="7"/>
  <c r="U487" i="7"/>
  <c r="U488" i="7"/>
  <c r="U489" i="7"/>
  <c r="U490" i="7"/>
  <c r="U491" i="7"/>
  <c r="U492" i="7"/>
  <c r="U493" i="7"/>
  <c r="U494" i="7"/>
  <c r="U495" i="7"/>
  <c r="U496" i="7"/>
  <c r="U497" i="7"/>
  <c r="U498" i="7"/>
  <c r="U499" i="7"/>
  <c r="U500" i="7"/>
  <c r="U501" i="7"/>
  <c r="U502" i="7"/>
  <c r="U503" i="7"/>
  <c r="U504" i="7"/>
  <c r="U505" i="7"/>
  <c r="U506" i="7"/>
  <c r="U507" i="7"/>
  <c r="U508" i="7"/>
  <c r="U509" i="7"/>
  <c r="U510" i="7"/>
  <c r="U511" i="7"/>
  <c r="U512" i="7"/>
  <c r="U513" i="7"/>
  <c r="U514" i="7"/>
  <c r="U515" i="7"/>
  <c r="U516" i="7"/>
  <c r="U517" i="7"/>
  <c r="U518" i="7"/>
  <c r="U519" i="7"/>
  <c r="U520" i="7"/>
  <c r="U521" i="7"/>
  <c r="U522" i="7"/>
  <c r="U523" i="7"/>
  <c r="U524" i="7"/>
  <c r="U525" i="7"/>
  <c r="U526" i="7"/>
  <c r="U527" i="7"/>
  <c r="U528" i="7"/>
  <c r="U529" i="7"/>
  <c r="U530" i="7"/>
  <c r="U531" i="7"/>
  <c r="U532" i="7"/>
  <c r="U533" i="7"/>
  <c r="U534" i="7"/>
  <c r="U535" i="7"/>
  <c r="U536" i="7"/>
  <c r="U537" i="7"/>
  <c r="U538" i="7"/>
  <c r="U539" i="7"/>
  <c r="U540" i="7"/>
  <c r="U541" i="7"/>
  <c r="U542" i="7"/>
  <c r="U543" i="7"/>
  <c r="U544" i="7"/>
  <c r="U545" i="7"/>
  <c r="U546" i="7"/>
  <c r="U547" i="7"/>
  <c r="U548" i="7"/>
  <c r="U549" i="7"/>
  <c r="U550" i="7"/>
  <c r="U551" i="7"/>
  <c r="U552" i="7"/>
  <c r="U553" i="7"/>
  <c r="U554" i="7"/>
  <c r="U555" i="7"/>
  <c r="U556" i="7"/>
  <c r="U557" i="7"/>
  <c r="U558" i="7"/>
  <c r="U559" i="7"/>
  <c r="U560" i="7"/>
  <c r="U561" i="7"/>
  <c r="U562" i="7"/>
  <c r="U563" i="7"/>
  <c r="U564" i="7"/>
  <c r="U565" i="7"/>
  <c r="U566" i="7"/>
  <c r="U567" i="7"/>
  <c r="U568" i="7"/>
  <c r="U569" i="7"/>
  <c r="U570" i="7"/>
  <c r="U571" i="7"/>
  <c r="U572" i="7"/>
  <c r="U573" i="7"/>
  <c r="U574" i="7"/>
  <c r="U575" i="7"/>
  <c r="U576" i="7"/>
  <c r="U577" i="7"/>
  <c r="U578" i="7"/>
  <c r="U579" i="7"/>
  <c r="U580" i="7"/>
  <c r="U581" i="7"/>
  <c r="U582" i="7"/>
  <c r="U583" i="7"/>
  <c r="U584" i="7"/>
  <c r="U585" i="7"/>
  <c r="U586" i="7"/>
  <c r="U587" i="7"/>
  <c r="U588" i="7"/>
  <c r="U589" i="7"/>
  <c r="U590" i="7"/>
  <c r="U591" i="7"/>
  <c r="U592" i="7"/>
  <c r="U593" i="7"/>
  <c r="U594" i="7"/>
  <c r="U595" i="7"/>
  <c r="U596" i="7"/>
  <c r="U597" i="7"/>
  <c r="U598" i="7"/>
  <c r="U599" i="7"/>
  <c r="U600" i="7"/>
  <c r="U601" i="7"/>
  <c r="U602" i="7"/>
  <c r="U603" i="7"/>
  <c r="U604" i="7"/>
  <c r="U605" i="7"/>
  <c r="U606" i="7"/>
  <c r="U607" i="7"/>
  <c r="U608" i="7"/>
  <c r="U609" i="7"/>
  <c r="U610" i="7"/>
  <c r="U611" i="7"/>
  <c r="U612" i="7"/>
  <c r="U613" i="7"/>
  <c r="U614" i="7"/>
  <c r="U615" i="7"/>
  <c r="U616" i="7"/>
  <c r="U617" i="7"/>
  <c r="U618" i="7"/>
  <c r="U619" i="7"/>
  <c r="U620" i="7"/>
  <c r="U621" i="7"/>
  <c r="U622" i="7"/>
  <c r="U623" i="7"/>
  <c r="U624" i="7"/>
  <c r="U625" i="7"/>
  <c r="U626" i="7"/>
  <c r="U627" i="7"/>
  <c r="U628" i="7"/>
  <c r="U629" i="7"/>
  <c r="U630" i="7"/>
  <c r="U631" i="7"/>
  <c r="U632" i="7"/>
  <c r="U633" i="7"/>
  <c r="U634" i="7"/>
  <c r="U635" i="7"/>
  <c r="U636" i="7"/>
  <c r="U637" i="7"/>
  <c r="U638" i="7"/>
  <c r="U639" i="7"/>
  <c r="U640" i="7"/>
  <c r="U641" i="7"/>
  <c r="U642" i="7"/>
  <c r="U643" i="7"/>
  <c r="U644" i="7"/>
  <c r="U645" i="7"/>
  <c r="U646" i="7"/>
  <c r="U647" i="7"/>
  <c r="U648" i="7"/>
  <c r="U649" i="7"/>
  <c r="U650" i="7"/>
  <c r="U651" i="7"/>
  <c r="U652" i="7"/>
  <c r="U653" i="7"/>
  <c r="U654" i="7"/>
  <c r="U655" i="7"/>
  <c r="U656" i="7"/>
  <c r="U657" i="7"/>
  <c r="U658" i="7"/>
  <c r="U659" i="7"/>
  <c r="U660" i="7"/>
  <c r="U661" i="7"/>
  <c r="U662" i="7"/>
  <c r="U663" i="7"/>
  <c r="U664" i="7"/>
  <c r="U665" i="7"/>
  <c r="U666" i="7"/>
  <c r="U667" i="7"/>
  <c r="U668" i="7"/>
  <c r="U669" i="7"/>
  <c r="U670" i="7"/>
  <c r="U671" i="7"/>
  <c r="U672" i="7"/>
  <c r="U673" i="7"/>
  <c r="U674" i="7"/>
  <c r="U675" i="7"/>
  <c r="U676" i="7"/>
  <c r="U677" i="7"/>
  <c r="U678" i="7"/>
  <c r="U679" i="7"/>
  <c r="U680" i="7"/>
  <c r="U681" i="7"/>
  <c r="U682" i="7"/>
  <c r="U683" i="7"/>
  <c r="U684" i="7"/>
  <c r="U685" i="7"/>
  <c r="U686" i="7"/>
  <c r="U687" i="7"/>
  <c r="U688" i="7"/>
  <c r="U689" i="7"/>
  <c r="U690" i="7"/>
  <c r="U691" i="7"/>
  <c r="U692" i="7"/>
  <c r="U693" i="7"/>
  <c r="U694" i="7"/>
  <c r="U695" i="7"/>
  <c r="U696" i="7"/>
  <c r="U697" i="7"/>
  <c r="U698" i="7"/>
  <c r="U699" i="7"/>
  <c r="U700" i="7"/>
  <c r="U701" i="7"/>
  <c r="U702" i="7"/>
  <c r="U703" i="7"/>
  <c r="U704" i="7"/>
  <c r="U705" i="7"/>
  <c r="U706" i="7"/>
  <c r="U707" i="7"/>
  <c r="U708" i="7"/>
  <c r="U709" i="7"/>
  <c r="U710" i="7"/>
  <c r="U711" i="7"/>
  <c r="U712" i="7"/>
  <c r="U713" i="7"/>
  <c r="U714" i="7"/>
  <c r="U715" i="7"/>
  <c r="U716" i="7"/>
  <c r="U717" i="7"/>
  <c r="U718" i="7"/>
  <c r="U719" i="7"/>
  <c r="U720" i="7"/>
  <c r="U721" i="7"/>
  <c r="U722" i="7"/>
  <c r="U723" i="7"/>
  <c r="U724" i="7"/>
  <c r="U725" i="7"/>
  <c r="U726" i="7"/>
  <c r="U727" i="7"/>
  <c r="U728" i="7"/>
  <c r="U729" i="7"/>
  <c r="U730" i="7"/>
  <c r="U731" i="7"/>
  <c r="U732" i="7"/>
  <c r="U733" i="7"/>
  <c r="U734" i="7"/>
  <c r="U735" i="7"/>
  <c r="U736" i="7"/>
  <c r="U737" i="7"/>
  <c r="U738" i="7"/>
  <c r="U739" i="7"/>
  <c r="U740" i="7"/>
  <c r="U741" i="7"/>
  <c r="U742" i="7"/>
  <c r="U743" i="7"/>
  <c r="U744" i="7"/>
  <c r="U745" i="7"/>
  <c r="U746" i="7"/>
  <c r="U747" i="7"/>
  <c r="U748" i="7"/>
  <c r="U749" i="7"/>
  <c r="U750" i="7"/>
  <c r="U751" i="7"/>
  <c r="U752" i="7"/>
  <c r="U753" i="7"/>
  <c r="U754" i="7"/>
  <c r="U755" i="7"/>
  <c r="U756" i="7"/>
  <c r="U757" i="7"/>
  <c r="U758" i="7"/>
  <c r="U759" i="7"/>
  <c r="U760" i="7"/>
  <c r="U761" i="7"/>
  <c r="U762" i="7"/>
  <c r="U763" i="7"/>
  <c r="U764" i="7"/>
  <c r="U765" i="7"/>
  <c r="U766" i="7"/>
  <c r="U767" i="7"/>
  <c r="U768" i="7"/>
  <c r="U769" i="7"/>
  <c r="U770" i="7"/>
  <c r="U771" i="7"/>
  <c r="U772" i="7"/>
  <c r="U773" i="7"/>
  <c r="U774" i="7"/>
  <c r="U775" i="7"/>
  <c r="U776" i="7"/>
  <c r="U777" i="7"/>
  <c r="U778" i="7"/>
  <c r="U779" i="7"/>
  <c r="U780" i="7"/>
  <c r="U781" i="7"/>
  <c r="U782" i="7"/>
  <c r="U783" i="7"/>
  <c r="U784" i="7"/>
  <c r="U785" i="7"/>
  <c r="U786" i="7"/>
  <c r="U787" i="7"/>
  <c r="U788" i="7"/>
  <c r="U789" i="7"/>
  <c r="U790" i="7"/>
  <c r="U791" i="7"/>
  <c r="U792" i="7"/>
  <c r="U793" i="7"/>
  <c r="U794" i="7"/>
  <c r="U795" i="7"/>
  <c r="U796" i="7"/>
  <c r="U797" i="7"/>
  <c r="U798" i="7"/>
  <c r="U799" i="7"/>
  <c r="U800" i="7"/>
  <c r="U801" i="7"/>
  <c r="U802" i="7"/>
  <c r="U803" i="7"/>
  <c r="U804" i="7"/>
  <c r="U805" i="7"/>
  <c r="U806" i="7"/>
  <c r="U807" i="7"/>
  <c r="U808" i="7"/>
  <c r="U809" i="7"/>
  <c r="U810" i="7"/>
  <c r="U811" i="7"/>
  <c r="U812" i="7"/>
  <c r="U813" i="7"/>
  <c r="U814" i="7"/>
  <c r="U815" i="7"/>
  <c r="U816" i="7"/>
  <c r="U817" i="7"/>
  <c r="U818" i="7"/>
  <c r="U819" i="7"/>
  <c r="U820" i="7"/>
  <c r="U821" i="7"/>
  <c r="U822" i="7"/>
  <c r="U823" i="7"/>
  <c r="U824" i="7"/>
  <c r="U825" i="7"/>
  <c r="U826" i="7"/>
  <c r="U827" i="7"/>
  <c r="U828" i="7"/>
  <c r="U829" i="7"/>
  <c r="U830" i="7"/>
  <c r="U831" i="7"/>
  <c r="U832" i="7"/>
  <c r="U833" i="7"/>
  <c r="U834" i="7"/>
  <c r="U835" i="7"/>
  <c r="U836" i="7"/>
  <c r="U837" i="7"/>
  <c r="U838" i="7"/>
  <c r="U839" i="7"/>
  <c r="U840" i="7"/>
  <c r="U841" i="7"/>
  <c r="U842" i="7"/>
  <c r="U843" i="7"/>
  <c r="U844" i="7"/>
  <c r="U845" i="7"/>
  <c r="U846" i="7"/>
  <c r="U847" i="7"/>
  <c r="U848" i="7"/>
  <c r="U849" i="7"/>
  <c r="U850" i="7"/>
  <c r="U851" i="7"/>
  <c r="U852" i="7"/>
  <c r="U853" i="7"/>
  <c r="U854" i="7"/>
  <c r="U855" i="7"/>
  <c r="U856" i="7"/>
  <c r="U857" i="7"/>
  <c r="U858" i="7"/>
  <c r="U859" i="7"/>
  <c r="U860" i="7"/>
  <c r="U861" i="7"/>
  <c r="U862" i="7"/>
  <c r="U863" i="7"/>
  <c r="U864" i="7"/>
  <c r="U865" i="7"/>
  <c r="U866" i="7"/>
  <c r="U867" i="7"/>
  <c r="U868" i="7"/>
  <c r="U869" i="7"/>
  <c r="U870" i="7"/>
  <c r="U871" i="7"/>
  <c r="U872" i="7"/>
  <c r="U873" i="7"/>
  <c r="U874" i="7"/>
  <c r="U875" i="7"/>
  <c r="U876" i="7"/>
  <c r="U877" i="7"/>
  <c r="U878" i="7"/>
  <c r="U879" i="7"/>
  <c r="U880" i="7"/>
  <c r="U881" i="7"/>
  <c r="U882" i="7"/>
  <c r="U883" i="7"/>
  <c r="U884" i="7"/>
  <c r="U885" i="7"/>
  <c r="U886" i="7"/>
  <c r="U887" i="7"/>
  <c r="U888" i="7"/>
  <c r="U889" i="7"/>
  <c r="U890" i="7"/>
  <c r="U891" i="7"/>
  <c r="U892" i="7"/>
  <c r="U893" i="7"/>
  <c r="U894" i="7"/>
  <c r="U895" i="7"/>
  <c r="U896" i="7"/>
  <c r="U897" i="7"/>
  <c r="U898" i="7"/>
  <c r="U899" i="7"/>
  <c r="U900" i="7"/>
  <c r="U901" i="7"/>
  <c r="U902" i="7"/>
  <c r="U903" i="7"/>
  <c r="U904" i="7"/>
  <c r="U905" i="7"/>
  <c r="U906" i="7"/>
  <c r="U907" i="7"/>
  <c r="U908" i="7"/>
  <c r="U909" i="7"/>
  <c r="U910" i="7"/>
  <c r="U911" i="7"/>
  <c r="U912" i="7"/>
  <c r="U913" i="7"/>
  <c r="U914" i="7"/>
  <c r="U915" i="7"/>
  <c r="U916" i="7"/>
  <c r="U917" i="7"/>
  <c r="U918" i="7"/>
  <c r="U919" i="7"/>
  <c r="U920" i="7"/>
  <c r="U921" i="7"/>
  <c r="U922" i="7"/>
  <c r="U923" i="7"/>
  <c r="U924" i="7"/>
  <c r="U925" i="7"/>
  <c r="U926" i="7"/>
  <c r="U927" i="7"/>
  <c r="U928" i="7"/>
  <c r="U929" i="7"/>
  <c r="U930" i="7"/>
  <c r="U931" i="7"/>
  <c r="U932" i="7"/>
  <c r="U933" i="7"/>
  <c r="U934" i="7"/>
  <c r="U935" i="7"/>
  <c r="U936" i="7"/>
  <c r="U937" i="7"/>
  <c r="U938" i="7"/>
  <c r="U939" i="7"/>
  <c r="U940" i="7"/>
  <c r="U941" i="7"/>
  <c r="U942" i="7"/>
  <c r="U943" i="7"/>
  <c r="U944" i="7"/>
  <c r="U945" i="7"/>
  <c r="U946" i="7"/>
  <c r="U947" i="7"/>
  <c r="U948" i="7"/>
  <c r="U949" i="7"/>
  <c r="U950" i="7"/>
  <c r="U951" i="7"/>
  <c r="U952" i="7"/>
  <c r="U953" i="7"/>
  <c r="U954" i="7"/>
  <c r="U955" i="7"/>
  <c r="U956" i="7"/>
  <c r="U957" i="7"/>
  <c r="U958" i="7"/>
  <c r="U959" i="7"/>
  <c r="U960" i="7"/>
  <c r="U961" i="7"/>
  <c r="U962" i="7"/>
  <c r="U963" i="7"/>
  <c r="U964" i="7"/>
  <c r="U965" i="7"/>
  <c r="U966" i="7"/>
  <c r="U967" i="7"/>
  <c r="U968" i="7"/>
  <c r="U969" i="7"/>
  <c r="U970" i="7"/>
  <c r="U971" i="7"/>
  <c r="U972" i="7"/>
  <c r="U973" i="7"/>
  <c r="U974" i="7"/>
  <c r="U975" i="7"/>
  <c r="U976" i="7"/>
  <c r="U977" i="7"/>
  <c r="U978" i="7"/>
  <c r="U979" i="7"/>
  <c r="U980" i="7"/>
  <c r="U981" i="7"/>
  <c r="U982" i="7"/>
  <c r="U983" i="7"/>
  <c r="U984" i="7"/>
  <c r="U985" i="7"/>
  <c r="U986" i="7"/>
  <c r="U987" i="7"/>
  <c r="U988" i="7"/>
  <c r="U989" i="7"/>
  <c r="U990" i="7"/>
  <c r="U991" i="7"/>
  <c r="U992" i="7"/>
  <c r="U993" i="7"/>
  <c r="U994" i="7"/>
  <c r="U7" i="7"/>
  <c r="U6" i="7"/>
  <c r="F65" i="9"/>
  <c r="BM4" i="11" l="1"/>
  <c r="BM10" i="11" s="1"/>
  <c r="AI6" i="7" s="1"/>
  <c r="BS6" i="11"/>
  <c r="BS12" i="11" s="1"/>
  <c r="R9" i="7"/>
  <c r="BM6" i="11"/>
  <c r="BM12" i="11" s="1"/>
  <c r="BS8" i="11"/>
  <c r="BS14" i="11" s="1"/>
  <c r="BM8" i="11"/>
  <c r="BM14" i="11" s="1"/>
  <c r="Z9" i="7"/>
  <c r="BG8" i="11"/>
  <c r="BG14" i="11" s="1"/>
  <c r="BG4" i="11"/>
  <c r="BG10" i="11" s="1"/>
  <c r="AH6" i="7" s="1"/>
  <c r="BA4" i="11"/>
  <c r="BA10" i="11" s="1"/>
  <c r="AG6" i="7" s="1"/>
  <c r="BG6" i="11"/>
  <c r="BG12" i="11" s="1"/>
  <c r="BA8" i="11"/>
  <c r="BA14" i="11" s="1"/>
  <c r="BA6" i="11"/>
  <c r="BA12" i="11" s="1"/>
  <c r="AU8" i="11"/>
  <c r="AU14" i="11" s="1"/>
  <c r="AU4" i="11"/>
  <c r="AU10" i="11" s="1"/>
  <c r="AJ5" i="7" s="1"/>
  <c r="AU6" i="11"/>
  <c r="AU12" i="11" s="1"/>
  <c r="AO6" i="11"/>
  <c r="AO12" i="11" s="1"/>
  <c r="AO8" i="11"/>
  <c r="AO14" i="11" s="1"/>
  <c r="AO4" i="11"/>
  <c r="AO10" i="11" s="1"/>
  <c r="AI5" i="7" s="1"/>
  <c r="AI8" i="11"/>
  <c r="AI14" i="11" s="1"/>
  <c r="Q8" i="11"/>
  <c r="Q14" i="11" s="1"/>
  <c r="AI4" i="11"/>
  <c r="AI10" i="11" s="1"/>
  <c r="AH5" i="7" s="1"/>
  <c r="AI6" i="11"/>
  <c r="AI12" i="11" s="1"/>
  <c r="BK10" i="11"/>
  <c r="AC8" i="11"/>
  <c r="AC14" i="11" s="1"/>
  <c r="AC4" i="11"/>
  <c r="AC10" i="11" s="1"/>
  <c r="AG5" i="7" s="1"/>
  <c r="AC6" i="11"/>
  <c r="AC12" i="11" s="1"/>
  <c r="W8" i="11"/>
  <c r="W14" i="11" s="1"/>
  <c r="W4" i="11"/>
  <c r="W10" i="11" s="1"/>
  <c r="AJ4" i="7" s="1"/>
  <c r="W6" i="11"/>
  <c r="W12" i="11" s="1"/>
  <c r="Q6" i="11"/>
  <c r="Q12" i="11" s="1"/>
  <c r="Q4" i="11"/>
  <c r="Q10" i="11" s="1"/>
  <c r="AI4" i="7" s="1"/>
  <c r="K6" i="11"/>
  <c r="K12" i="11" s="1"/>
  <c r="K4" i="11"/>
  <c r="K10" i="11" s="1"/>
  <c r="AH4" i="7" s="1"/>
  <c r="K8" i="11"/>
  <c r="K14" i="11" s="1"/>
  <c r="E6" i="11"/>
  <c r="E12" i="11" s="1"/>
  <c r="E8" i="11"/>
  <c r="E14" i="11" s="1"/>
  <c r="E4" i="11"/>
  <c r="E10" i="11" s="1"/>
  <c r="AG4" i="7" s="1"/>
  <c r="I8" i="11"/>
  <c r="I12" i="11" s="1"/>
  <c r="AA10" i="11"/>
  <c r="AY10" i="11"/>
  <c r="O10" i="11"/>
  <c r="C10" i="11"/>
  <c r="U10" i="11"/>
  <c r="AA8" i="11"/>
  <c r="AY8" i="11"/>
  <c r="AM8" i="11"/>
  <c r="BK8" i="11"/>
  <c r="O8" i="11"/>
  <c r="C8" i="11"/>
  <c r="BQ8" i="11"/>
  <c r="BQ12" i="11" s="1"/>
  <c r="BE8" i="11"/>
  <c r="BE12" i="11" s="1"/>
  <c r="AS8" i="11"/>
  <c r="AS12" i="11" s="1"/>
  <c r="AG8" i="11"/>
  <c r="AG12" i="11" s="1"/>
  <c r="AD10" i="7"/>
  <c r="AD14" i="7" s="1"/>
  <c r="C86" i="1"/>
  <c r="C84" i="1"/>
  <c r="C80" i="1"/>
  <c r="C82" i="1"/>
  <c r="C78" i="1"/>
  <c r="C70" i="1"/>
  <c r="C68" i="1"/>
  <c r="C66" i="1"/>
  <c r="C56" i="1"/>
  <c r="C54" i="1"/>
  <c r="AQ60" i="9"/>
  <c r="AQ61" i="9" s="1"/>
  <c r="AQ59" i="9"/>
  <c r="AN55" i="9"/>
  <c r="AP29" i="9"/>
  <c r="AP30" i="9"/>
  <c r="AP31" i="9"/>
  <c r="AP32" i="9"/>
  <c r="AP33" i="9"/>
  <c r="AP34" i="9"/>
  <c r="AP35" i="9"/>
  <c r="AP36" i="9"/>
  <c r="AP37" i="9"/>
  <c r="AP38" i="9"/>
  <c r="AP39" i="9"/>
  <c r="AP40" i="9"/>
  <c r="AP41" i="9"/>
  <c r="AP42" i="9"/>
  <c r="AP43" i="9"/>
  <c r="AP44" i="9"/>
  <c r="AP45" i="9"/>
  <c r="AP46" i="9"/>
  <c r="AP47" i="9"/>
  <c r="AP48" i="9"/>
  <c r="AP49" i="9"/>
  <c r="AP50" i="9"/>
  <c r="AP51" i="9"/>
  <c r="AP52" i="9"/>
  <c r="AP53" i="9"/>
  <c r="AP54" i="9"/>
  <c r="AP28" i="9"/>
  <c r="AP55" i="9" s="1"/>
  <c r="C37" i="3"/>
  <c r="B37" i="3"/>
  <c r="B33" i="3"/>
  <c r="C33" i="3" s="1"/>
  <c r="B32" i="3"/>
  <c r="C34" i="3" l="1"/>
  <c r="AQ62" i="9"/>
  <c r="B34" i="3"/>
  <c r="B35" i="3" s="1"/>
  <c r="O157" i="9"/>
  <c r="O156" i="9"/>
  <c r="O158" i="9"/>
  <c r="K157" i="9"/>
  <c r="K156" i="9"/>
  <c r="O125" i="9"/>
  <c r="O123" i="9"/>
  <c r="O124" i="9"/>
  <c r="K124" i="9"/>
  <c r="K123" i="9"/>
  <c r="K91" i="9"/>
  <c r="O92" i="9"/>
  <c r="O91" i="9"/>
  <c r="O90" i="9"/>
  <c r="K90" i="9"/>
  <c r="C88" i="1"/>
  <c r="C72" i="1"/>
  <c r="C58" i="1"/>
  <c r="S21" i="10" l="1"/>
  <c r="U21" i="10"/>
  <c r="S22" i="10"/>
  <c r="S23" i="10" s="1"/>
  <c r="U22" i="10"/>
  <c r="U23" i="10"/>
  <c r="E24" i="10"/>
  <c r="R19" i="10"/>
  <c r="Q19" i="10"/>
  <c r="T19" i="10" s="1"/>
  <c r="P19" i="10"/>
  <c r="T18" i="10"/>
  <c r="R18" i="10"/>
  <c r="Q18" i="10"/>
  <c r="P18" i="10"/>
  <c r="R17" i="10"/>
  <c r="Q17" i="10"/>
  <c r="T17" i="10" s="1"/>
  <c r="P17" i="10"/>
  <c r="R16" i="10"/>
  <c r="Q16" i="10"/>
  <c r="T16" i="10" s="1"/>
  <c r="P16" i="10"/>
  <c r="Q15" i="10"/>
  <c r="T15" i="10" s="1"/>
  <c r="P15" i="10"/>
  <c r="R14" i="10"/>
  <c r="Q14" i="10"/>
  <c r="T14" i="10" s="1"/>
  <c r="P14" i="10"/>
  <c r="R13" i="10"/>
  <c r="Q13" i="10"/>
  <c r="T13" i="10" s="1"/>
  <c r="P13" i="10"/>
  <c r="R12" i="10"/>
  <c r="Q12" i="10"/>
  <c r="T12" i="10" s="1"/>
  <c r="P12" i="10"/>
  <c r="Q11" i="10"/>
  <c r="T11" i="10" s="1"/>
  <c r="P11" i="10"/>
  <c r="R10" i="10"/>
  <c r="Q10" i="10"/>
  <c r="T10" i="10" s="1"/>
  <c r="P10" i="10"/>
  <c r="R9" i="10"/>
  <c r="Q9" i="10"/>
  <c r="T9" i="10" s="1"/>
  <c r="P9" i="10"/>
  <c r="R8" i="10"/>
  <c r="Q8" i="10"/>
  <c r="T8" i="10" s="1"/>
  <c r="P8" i="10"/>
  <c r="Q7" i="10"/>
  <c r="T7" i="10" s="1"/>
  <c r="P7" i="10"/>
  <c r="R6" i="10"/>
  <c r="Q6" i="10"/>
  <c r="T6" i="10" s="1"/>
  <c r="P6" i="10"/>
  <c r="R5" i="10"/>
  <c r="Q5" i="10"/>
  <c r="T5" i="10" s="1"/>
  <c r="P5" i="10"/>
  <c r="R4" i="10"/>
  <c r="Q4" i="10"/>
  <c r="T4" i="10" s="1"/>
  <c r="P4" i="10"/>
  <c r="Q3" i="10"/>
  <c r="T3" i="10" s="1"/>
  <c r="T20" i="10" s="1"/>
  <c r="P3" i="10"/>
  <c r="T2" i="10"/>
  <c r="T21" i="10" s="1"/>
  <c r="Q2" i="10"/>
  <c r="R2" i="10" s="1"/>
  <c r="P2" i="10"/>
  <c r="L123" i="9"/>
  <c r="P122" i="9"/>
  <c r="P121" i="9"/>
  <c r="P120" i="9"/>
  <c r="P119" i="9"/>
  <c r="P118" i="9"/>
  <c r="P117" i="9"/>
  <c r="P116" i="9"/>
  <c r="P115" i="9"/>
  <c r="P114" i="9"/>
  <c r="P113" i="9"/>
  <c r="P112" i="9"/>
  <c r="P111" i="9"/>
  <c r="P110" i="9"/>
  <c r="P109" i="9"/>
  <c r="P108" i="9"/>
  <c r="P107" i="9"/>
  <c r="P106" i="9"/>
  <c r="P105" i="9"/>
  <c r="P104" i="9"/>
  <c r="P103" i="9"/>
  <c r="P102" i="9"/>
  <c r="P101" i="9"/>
  <c r="P100" i="9"/>
  <c r="P99" i="9"/>
  <c r="P98" i="9"/>
  <c r="P97" i="9"/>
  <c r="P96" i="9"/>
  <c r="P155" i="9"/>
  <c r="L155" i="9"/>
  <c r="P154" i="9"/>
  <c r="L154" i="9"/>
  <c r="P153" i="9"/>
  <c r="L153" i="9"/>
  <c r="P152" i="9"/>
  <c r="L152" i="9"/>
  <c r="P151" i="9"/>
  <c r="L151" i="9"/>
  <c r="P150" i="9"/>
  <c r="L150" i="9"/>
  <c r="P149" i="9"/>
  <c r="L149" i="9"/>
  <c r="P148" i="9"/>
  <c r="L148" i="9"/>
  <c r="P147" i="9"/>
  <c r="L147" i="9"/>
  <c r="P146" i="9"/>
  <c r="L146" i="9"/>
  <c r="P145" i="9"/>
  <c r="L145" i="9"/>
  <c r="P144" i="9"/>
  <c r="L144" i="9"/>
  <c r="P143" i="9"/>
  <c r="L143" i="9"/>
  <c r="P142" i="9"/>
  <c r="L142" i="9"/>
  <c r="P141" i="9"/>
  <c r="L141" i="9"/>
  <c r="P140" i="9"/>
  <c r="L140" i="9"/>
  <c r="P139" i="9"/>
  <c r="L139" i="9"/>
  <c r="P138" i="9"/>
  <c r="L138" i="9"/>
  <c r="P137" i="9"/>
  <c r="L137" i="9"/>
  <c r="P136" i="9"/>
  <c r="L136" i="9"/>
  <c r="P135" i="9"/>
  <c r="L135" i="9"/>
  <c r="P134" i="9"/>
  <c r="L134" i="9"/>
  <c r="P133" i="9"/>
  <c r="L133" i="9"/>
  <c r="P132" i="9"/>
  <c r="L132" i="9"/>
  <c r="P131" i="9"/>
  <c r="L131" i="9"/>
  <c r="P130" i="9"/>
  <c r="L130" i="9"/>
  <c r="P129" i="9"/>
  <c r="L129" i="9"/>
  <c r="L122" i="9"/>
  <c r="L121" i="9"/>
  <c r="L120" i="9"/>
  <c r="L119" i="9"/>
  <c r="L118" i="9"/>
  <c r="L117" i="9"/>
  <c r="L116" i="9"/>
  <c r="L115" i="9"/>
  <c r="L114" i="9"/>
  <c r="L113" i="9"/>
  <c r="L112" i="9"/>
  <c r="L111" i="9"/>
  <c r="L110" i="9"/>
  <c r="L109" i="9"/>
  <c r="L108" i="9"/>
  <c r="L107" i="9"/>
  <c r="L106" i="9"/>
  <c r="L105" i="9"/>
  <c r="L104" i="9"/>
  <c r="L103" i="9"/>
  <c r="L102" i="9"/>
  <c r="L101" i="9"/>
  <c r="L100" i="9"/>
  <c r="L99" i="9"/>
  <c r="L98" i="9"/>
  <c r="L97" i="9"/>
  <c r="L96" i="9"/>
  <c r="P89" i="9"/>
  <c r="L89" i="9"/>
  <c r="P88" i="9"/>
  <c r="L88" i="9"/>
  <c r="P87" i="9"/>
  <c r="L87" i="9"/>
  <c r="P86" i="9"/>
  <c r="L86" i="9"/>
  <c r="P85" i="9"/>
  <c r="L85" i="9"/>
  <c r="P84" i="9"/>
  <c r="L84" i="9"/>
  <c r="P83" i="9"/>
  <c r="L83" i="9"/>
  <c r="P82" i="9"/>
  <c r="L82" i="9"/>
  <c r="P81" i="9"/>
  <c r="L81" i="9"/>
  <c r="P80" i="9"/>
  <c r="L80" i="9"/>
  <c r="P79" i="9"/>
  <c r="L79" i="9"/>
  <c r="P78" i="9"/>
  <c r="L78" i="9"/>
  <c r="P77" i="9"/>
  <c r="L77" i="9"/>
  <c r="P76" i="9"/>
  <c r="L76" i="9"/>
  <c r="P75" i="9"/>
  <c r="L75" i="9"/>
  <c r="P74" i="9"/>
  <c r="L74" i="9"/>
  <c r="P73" i="9"/>
  <c r="L73" i="9"/>
  <c r="P72" i="9"/>
  <c r="L72" i="9"/>
  <c r="P71" i="9"/>
  <c r="L71" i="9"/>
  <c r="P70" i="9"/>
  <c r="L70" i="9"/>
  <c r="P69" i="9"/>
  <c r="L69" i="9"/>
  <c r="P68" i="9"/>
  <c r="L68" i="9"/>
  <c r="P67" i="9"/>
  <c r="L67" i="9"/>
  <c r="P66" i="9"/>
  <c r="L66" i="9"/>
  <c r="P65" i="9"/>
  <c r="L65" i="9"/>
  <c r="P64" i="9"/>
  <c r="L64" i="9"/>
  <c r="P63" i="9"/>
  <c r="L63" i="9"/>
  <c r="L58" i="9"/>
  <c r="I58" i="9"/>
  <c r="K57" i="9"/>
  <c r="B57" i="9"/>
  <c r="N57" i="9" s="1"/>
  <c r="AO54" i="9" s="1"/>
  <c r="K56" i="9"/>
  <c r="B56" i="9"/>
  <c r="N56" i="9" s="1"/>
  <c r="AO53" i="9" s="1"/>
  <c r="K55" i="9"/>
  <c r="B55" i="9"/>
  <c r="N55" i="9" s="1"/>
  <c r="AO52" i="9" s="1"/>
  <c r="K54" i="9"/>
  <c r="B54" i="9"/>
  <c r="N54" i="9" s="1"/>
  <c r="AO51" i="9" s="1"/>
  <c r="K53" i="9"/>
  <c r="B53" i="9"/>
  <c r="N53" i="9" s="1"/>
  <c r="AO50" i="9" s="1"/>
  <c r="K52" i="9"/>
  <c r="B52" i="9"/>
  <c r="N52" i="9" s="1"/>
  <c r="AO49" i="9" s="1"/>
  <c r="K51" i="9"/>
  <c r="B51" i="9"/>
  <c r="N51" i="9" s="1"/>
  <c r="AO48" i="9" s="1"/>
  <c r="K50" i="9"/>
  <c r="B50" i="9"/>
  <c r="N50" i="9" s="1"/>
  <c r="AO47" i="9" s="1"/>
  <c r="K49" i="9"/>
  <c r="B49" i="9"/>
  <c r="N49" i="9" s="1"/>
  <c r="AO46" i="9" s="1"/>
  <c r="K48" i="9"/>
  <c r="B48" i="9"/>
  <c r="N48" i="9" s="1"/>
  <c r="AO45" i="9" s="1"/>
  <c r="K47" i="9"/>
  <c r="B47" i="9"/>
  <c r="N47" i="9" s="1"/>
  <c r="AO44" i="9" s="1"/>
  <c r="K46" i="9"/>
  <c r="B46" i="9"/>
  <c r="N46" i="9" s="1"/>
  <c r="AO43" i="9" s="1"/>
  <c r="N45" i="9"/>
  <c r="AO42" i="9" s="1"/>
  <c r="K45" i="9"/>
  <c r="B45" i="9"/>
  <c r="K44" i="9"/>
  <c r="B44" i="9"/>
  <c r="N44" i="9" s="1"/>
  <c r="AO41" i="9" s="1"/>
  <c r="K43" i="9"/>
  <c r="B43" i="9"/>
  <c r="N43" i="9" s="1"/>
  <c r="AO40" i="9" s="1"/>
  <c r="K42" i="9"/>
  <c r="B42" i="9"/>
  <c r="N42" i="9" s="1"/>
  <c r="AO39" i="9" s="1"/>
  <c r="K41" i="9"/>
  <c r="B41" i="9"/>
  <c r="N41" i="9" s="1"/>
  <c r="AO38" i="9" s="1"/>
  <c r="K40" i="9"/>
  <c r="B40" i="9"/>
  <c r="N40" i="9" s="1"/>
  <c r="AO37" i="9" s="1"/>
  <c r="K39" i="9"/>
  <c r="B39" i="9"/>
  <c r="N39" i="9" s="1"/>
  <c r="AO36" i="9" s="1"/>
  <c r="N38" i="9"/>
  <c r="AO35" i="9" s="1"/>
  <c r="K38" i="9"/>
  <c r="B38" i="9"/>
  <c r="K37" i="9"/>
  <c r="B37" i="9"/>
  <c r="N37" i="9" s="1"/>
  <c r="AO34" i="9" s="1"/>
  <c r="K36" i="9"/>
  <c r="B36" i="9"/>
  <c r="N36" i="9" s="1"/>
  <c r="AO33" i="9" s="1"/>
  <c r="K35" i="9"/>
  <c r="B35" i="9"/>
  <c r="N35" i="9" s="1"/>
  <c r="AO32" i="9" s="1"/>
  <c r="K34" i="9"/>
  <c r="B34" i="9"/>
  <c r="N34" i="9" s="1"/>
  <c r="AO31" i="9" s="1"/>
  <c r="K33" i="9"/>
  <c r="B33" i="9"/>
  <c r="N33" i="9" s="1"/>
  <c r="AO30" i="9" s="1"/>
  <c r="K32" i="9"/>
  <c r="B32" i="9"/>
  <c r="N32" i="9" s="1"/>
  <c r="AO29" i="9" s="1"/>
  <c r="K31" i="9"/>
  <c r="B31" i="9"/>
  <c r="N31" i="9" s="1"/>
  <c r="AO28" i="9" s="1"/>
  <c r="I20" i="9"/>
  <c r="D20" i="9"/>
  <c r="D19" i="9"/>
  <c r="D18" i="9"/>
  <c r="D17" i="9"/>
  <c r="D16" i="9"/>
  <c r="D15" i="9"/>
  <c r="D14" i="9"/>
  <c r="J13" i="9"/>
  <c r="I13" i="9"/>
  <c r="D13" i="9"/>
  <c r="D12" i="9"/>
  <c r="D11" i="9"/>
  <c r="J10" i="9"/>
  <c r="D10" i="9"/>
  <c r="D9" i="9"/>
  <c r="D8" i="9"/>
  <c r="D7" i="9"/>
  <c r="D6" i="9"/>
  <c r="D5" i="9"/>
  <c r="U2" i="9"/>
  <c r="K2" i="9"/>
  <c r="L192" i="8"/>
  <c r="I192" i="8"/>
  <c r="N191" i="8"/>
  <c r="O191" i="8" s="1"/>
  <c r="K191" i="8"/>
  <c r="N190" i="8"/>
  <c r="O190" i="8" s="1"/>
  <c r="K190" i="8"/>
  <c r="N189" i="8"/>
  <c r="O189" i="8" s="1"/>
  <c r="K189" i="8"/>
  <c r="N188" i="8"/>
  <c r="O188" i="8" s="1"/>
  <c r="K188" i="8"/>
  <c r="N187" i="8"/>
  <c r="O187" i="8" s="1"/>
  <c r="K187" i="8"/>
  <c r="N186" i="8"/>
  <c r="O186" i="8" s="1"/>
  <c r="K186" i="8"/>
  <c r="N185" i="8"/>
  <c r="O185" i="8" s="1"/>
  <c r="K185" i="8"/>
  <c r="N184" i="8"/>
  <c r="O184" i="8" s="1"/>
  <c r="K184" i="8"/>
  <c r="N183" i="8"/>
  <c r="O183" i="8" s="1"/>
  <c r="K183" i="8"/>
  <c r="N182" i="8"/>
  <c r="O182" i="8" s="1"/>
  <c r="K182" i="8"/>
  <c r="N181" i="8"/>
  <c r="O181" i="8" s="1"/>
  <c r="K181" i="8"/>
  <c r="N180" i="8"/>
  <c r="O180" i="8" s="1"/>
  <c r="K180" i="8"/>
  <c r="N179" i="8"/>
  <c r="O179" i="8" s="1"/>
  <c r="K179" i="8"/>
  <c r="N178" i="8"/>
  <c r="O178" i="8" s="1"/>
  <c r="K178" i="8"/>
  <c r="N177" i="8"/>
  <c r="O177" i="8" s="1"/>
  <c r="K177" i="8"/>
  <c r="N176" i="8"/>
  <c r="O176" i="8" s="1"/>
  <c r="K176" i="8"/>
  <c r="N175" i="8"/>
  <c r="O175" i="8" s="1"/>
  <c r="K175" i="8"/>
  <c r="N174" i="8"/>
  <c r="O174" i="8" s="1"/>
  <c r="K174" i="8"/>
  <c r="N173" i="8"/>
  <c r="O173" i="8" s="1"/>
  <c r="K173" i="8"/>
  <c r="N172" i="8"/>
  <c r="O172" i="8" s="1"/>
  <c r="K172" i="8"/>
  <c r="N171" i="8"/>
  <c r="O171" i="8" s="1"/>
  <c r="K171" i="8"/>
  <c r="N170" i="8"/>
  <c r="O170" i="8" s="1"/>
  <c r="K170" i="8"/>
  <c r="N169" i="8"/>
  <c r="O169" i="8" s="1"/>
  <c r="K169" i="8"/>
  <c r="N168" i="8"/>
  <c r="O168" i="8" s="1"/>
  <c r="K168" i="8"/>
  <c r="N167" i="8"/>
  <c r="O167" i="8" s="1"/>
  <c r="K167" i="8"/>
  <c r="N166" i="8"/>
  <c r="O166" i="8" s="1"/>
  <c r="K166" i="8"/>
  <c r="N165" i="8"/>
  <c r="K165" i="8"/>
  <c r="I193" i="8" s="1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J58" i="8"/>
  <c r="J63" i="8"/>
  <c r="J64" i="8"/>
  <c r="J65" i="8"/>
  <c r="P2" i="5"/>
  <c r="P155" i="8"/>
  <c r="J155" i="8"/>
  <c r="P154" i="8"/>
  <c r="J154" i="8"/>
  <c r="P153" i="8"/>
  <c r="J153" i="8"/>
  <c r="P152" i="8"/>
  <c r="J152" i="8"/>
  <c r="P151" i="8"/>
  <c r="J151" i="8"/>
  <c r="P150" i="8"/>
  <c r="J150" i="8"/>
  <c r="P149" i="8"/>
  <c r="J149" i="8"/>
  <c r="P148" i="8"/>
  <c r="J148" i="8"/>
  <c r="P147" i="8"/>
  <c r="J147" i="8"/>
  <c r="P146" i="8"/>
  <c r="J146" i="8"/>
  <c r="P145" i="8"/>
  <c r="J145" i="8"/>
  <c r="P144" i="8"/>
  <c r="J144" i="8"/>
  <c r="P143" i="8"/>
  <c r="J143" i="8"/>
  <c r="P142" i="8"/>
  <c r="J142" i="8"/>
  <c r="P141" i="8"/>
  <c r="J141" i="8"/>
  <c r="P140" i="8"/>
  <c r="J140" i="8"/>
  <c r="P139" i="8"/>
  <c r="J139" i="8"/>
  <c r="P138" i="8"/>
  <c r="J138" i="8"/>
  <c r="P137" i="8"/>
  <c r="J137" i="8"/>
  <c r="P136" i="8"/>
  <c r="J136" i="8"/>
  <c r="P135" i="8"/>
  <c r="J135" i="8"/>
  <c r="P134" i="8"/>
  <c r="J134" i="8"/>
  <c r="P133" i="8"/>
  <c r="J133" i="8"/>
  <c r="P132" i="8"/>
  <c r="J132" i="8"/>
  <c r="P131" i="8"/>
  <c r="J131" i="8"/>
  <c r="P130" i="8"/>
  <c r="J130" i="8"/>
  <c r="P129" i="8"/>
  <c r="J129" i="8"/>
  <c r="J122" i="8"/>
  <c r="J121" i="8"/>
  <c r="J120" i="8"/>
  <c r="J119" i="8"/>
  <c r="J118" i="8"/>
  <c r="J117" i="8"/>
  <c r="J116" i="8"/>
  <c r="J115" i="8"/>
  <c r="J114" i="8"/>
  <c r="J113" i="8"/>
  <c r="J112" i="8"/>
  <c r="J111" i="8"/>
  <c r="J110" i="8"/>
  <c r="J109" i="8"/>
  <c r="J108" i="8"/>
  <c r="J107" i="8"/>
  <c r="J106" i="8"/>
  <c r="J105" i="8"/>
  <c r="J104" i="8"/>
  <c r="J103" i="8"/>
  <c r="J102" i="8"/>
  <c r="J101" i="8"/>
  <c r="J100" i="8"/>
  <c r="J99" i="8"/>
  <c r="J98" i="8"/>
  <c r="J97" i="8"/>
  <c r="J96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P122" i="8"/>
  <c r="P121" i="8"/>
  <c r="P120" i="8"/>
  <c r="P119" i="8"/>
  <c r="P118" i="8"/>
  <c r="P117" i="8"/>
  <c r="P116" i="8"/>
  <c r="P115" i="8"/>
  <c r="P114" i="8"/>
  <c r="P113" i="8"/>
  <c r="P112" i="8"/>
  <c r="P111" i="8"/>
  <c r="P110" i="8"/>
  <c r="P109" i="8"/>
  <c r="P108" i="8"/>
  <c r="P107" i="8"/>
  <c r="P106" i="8"/>
  <c r="P105" i="8"/>
  <c r="P104" i="8"/>
  <c r="P103" i="8"/>
  <c r="P102" i="8"/>
  <c r="P101" i="8"/>
  <c r="P100" i="8"/>
  <c r="P99" i="8"/>
  <c r="P98" i="8"/>
  <c r="P97" i="8"/>
  <c r="P96" i="8"/>
  <c r="P64" i="8"/>
  <c r="P65" i="8"/>
  <c r="P66" i="8"/>
  <c r="P67" i="8"/>
  <c r="P68" i="8"/>
  <c r="P69" i="8"/>
  <c r="P70" i="8"/>
  <c r="P71" i="8"/>
  <c r="P72" i="8"/>
  <c r="P73" i="8"/>
  <c r="P74" i="8"/>
  <c r="P75" i="8"/>
  <c r="P76" i="8"/>
  <c r="P77" i="8"/>
  <c r="P78" i="8"/>
  <c r="P79" i="8"/>
  <c r="P80" i="8"/>
  <c r="P81" i="8"/>
  <c r="P82" i="8"/>
  <c r="P83" i="8"/>
  <c r="P84" i="8"/>
  <c r="P85" i="8"/>
  <c r="P86" i="8"/>
  <c r="P87" i="8"/>
  <c r="P88" i="8"/>
  <c r="P89" i="8"/>
  <c r="P63" i="8"/>
  <c r="Q2" i="5"/>
  <c r="K2" i="8"/>
  <c r="E24" i="5"/>
  <c r="J10" i="8"/>
  <c r="I20" i="8"/>
  <c r="I13" i="8"/>
  <c r="J13" i="8" s="1"/>
  <c r="B120" i="1"/>
  <c r="C119" i="1"/>
  <c r="D119" i="1" s="1"/>
  <c r="E119" i="1" s="1"/>
  <c r="C118" i="1"/>
  <c r="D118" i="1" s="1"/>
  <c r="E118" i="1" s="1"/>
  <c r="C117" i="1"/>
  <c r="D117" i="1" s="1"/>
  <c r="E117" i="1" s="1"/>
  <c r="C116" i="1"/>
  <c r="D116" i="1" s="1"/>
  <c r="E116" i="1" s="1"/>
  <c r="M58" i="8"/>
  <c r="AR34" i="9" l="1"/>
  <c r="AQ34" i="9"/>
  <c r="AQ47" i="9"/>
  <c r="AR47" i="9"/>
  <c r="AR50" i="9"/>
  <c r="AQ50" i="9"/>
  <c r="AQ28" i="9"/>
  <c r="AR28" i="9"/>
  <c r="AO55" i="9"/>
  <c r="AQ32" i="9"/>
  <c r="AR32" i="9"/>
  <c r="AQ37" i="9"/>
  <c r="AR37" i="9"/>
  <c r="AQ41" i="9"/>
  <c r="AR41" i="9"/>
  <c r="AR42" i="9"/>
  <c r="AQ42" i="9"/>
  <c r="AQ48" i="9"/>
  <c r="AR48" i="9"/>
  <c r="AQ45" i="9"/>
  <c r="AR45" i="9"/>
  <c r="AQ52" i="9"/>
  <c r="AR52" i="9"/>
  <c r="AR30" i="9"/>
  <c r="AQ30" i="9"/>
  <c r="AQ39" i="9"/>
  <c r="AR39" i="9"/>
  <c r="AQ35" i="9"/>
  <c r="AR35" i="9"/>
  <c r="AQ43" i="9"/>
  <c r="AR43" i="9"/>
  <c r="AR54" i="9"/>
  <c r="AQ54" i="9"/>
  <c r="AQ29" i="9"/>
  <c r="AR29" i="9"/>
  <c r="AQ31" i="9"/>
  <c r="AR31" i="9"/>
  <c r="AQ33" i="9"/>
  <c r="AR33" i="9"/>
  <c r="AQ36" i="9"/>
  <c r="AR36" i="9"/>
  <c r="AR38" i="9"/>
  <c r="AQ38" i="9"/>
  <c r="AQ40" i="9"/>
  <c r="AR40" i="9"/>
  <c r="AQ49" i="9"/>
  <c r="AR49" i="9"/>
  <c r="R3" i="10"/>
  <c r="R20" i="10" s="1"/>
  <c r="R7" i="10"/>
  <c r="R11" i="10"/>
  <c r="R15" i="10"/>
  <c r="T22" i="10"/>
  <c r="T23" i="10" s="1"/>
  <c r="AQ44" i="9"/>
  <c r="AR44" i="9"/>
  <c r="AR46" i="9"/>
  <c r="AQ46" i="9"/>
  <c r="AQ51" i="9"/>
  <c r="AR51" i="9"/>
  <c r="AQ53" i="9"/>
  <c r="AR53" i="9"/>
  <c r="I59" i="9"/>
  <c r="L59" i="9"/>
  <c r="L193" i="8"/>
  <c r="O165" i="8"/>
  <c r="E120" i="1"/>
  <c r="D120" i="1"/>
  <c r="C120" i="1"/>
  <c r="B57" i="8"/>
  <c r="O57" i="8" s="1"/>
  <c r="B56" i="8"/>
  <c r="B55" i="8"/>
  <c r="B54" i="8"/>
  <c r="B53" i="8"/>
  <c r="O53" i="8" s="1"/>
  <c r="B52" i="8"/>
  <c r="B51" i="8"/>
  <c r="B50" i="8"/>
  <c r="B49" i="8"/>
  <c r="O49" i="8" s="1"/>
  <c r="B48" i="8"/>
  <c r="B47" i="8"/>
  <c r="O47" i="8" s="1"/>
  <c r="B46" i="8"/>
  <c r="B45" i="8"/>
  <c r="O45" i="8" s="1"/>
  <c r="B44" i="8"/>
  <c r="B43" i="8"/>
  <c r="B42" i="8"/>
  <c r="B41" i="8"/>
  <c r="O41" i="8" s="1"/>
  <c r="B40" i="8"/>
  <c r="B39" i="8"/>
  <c r="B38" i="8"/>
  <c r="L37" i="8"/>
  <c r="B37" i="8"/>
  <c r="O37" i="8" s="1"/>
  <c r="L36" i="8"/>
  <c r="B36" i="8"/>
  <c r="L35" i="8"/>
  <c r="B35" i="8"/>
  <c r="L34" i="8"/>
  <c r="B34" i="8"/>
  <c r="L33" i="8"/>
  <c r="B33" i="8"/>
  <c r="O33" i="8" s="1"/>
  <c r="L32" i="8"/>
  <c r="B32" i="8"/>
  <c r="L31" i="8"/>
  <c r="B3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U2" i="8"/>
  <c r="T27" i="1"/>
  <c r="S6" i="1" s="1"/>
  <c r="U6" i="1" s="1"/>
  <c r="E48" i="1"/>
  <c r="E47" i="1"/>
  <c r="F48" i="1"/>
  <c r="F47" i="1"/>
  <c r="M10" i="7"/>
  <c r="M9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M8" i="7" s="1"/>
  <c r="J15" i="7"/>
  <c r="J14" i="7"/>
  <c r="J13" i="7"/>
  <c r="J12" i="7"/>
  <c r="J11" i="7"/>
  <c r="J10" i="7"/>
  <c r="J9" i="7"/>
  <c r="J8" i="7"/>
  <c r="J7" i="7"/>
  <c r="J6" i="7"/>
  <c r="B881" i="7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7" i="1"/>
  <c r="O8" i="1"/>
  <c r="O6" i="1"/>
  <c r="O5" i="1"/>
  <c r="O4" i="1"/>
  <c r="O3" i="1"/>
  <c r="F38" i="1"/>
  <c r="F39" i="1"/>
  <c r="F40" i="1"/>
  <c r="F41" i="1"/>
  <c r="F42" i="1"/>
  <c r="F43" i="1"/>
  <c r="F44" i="1"/>
  <c r="F45" i="1"/>
  <c r="F46" i="1"/>
  <c r="C2" i="1"/>
  <c r="D2" i="1" s="1"/>
  <c r="E2" i="1" s="1"/>
  <c r="C3" i="1"/>
  <c r="D3" i="1" s="1"/>
  <c r="E3" i="1" s="1"/>
  <c r="C4" i="1"/>
  <c r="D4" i="1" s="1"/>
  <c r="E4" i="1" s="1"/>
  <c r="C5" i="1"/>
  <c r="D5" i="1" s="1"/>
  <c r="E5" i="1" s="1"/>
  <c r="C6" i="1"/>
  <c r="D6" i="1" s="1"/>
  <c r="E6" i="1" s="1"/>
  <c r="C7" i="1"/>
  <c r="D7" i="1" s="1"/>
  <c r="E7" i="1" s="1"/>
  <c r="C8" i="1"/>
  <c r="D8" i="1" s="1"/>
  <c r="E8" i="1" s="1"/>
  <c r="C9" i="1"/>
  <c r="D9" i="1" s="1"/>
  <c r="E9" i="1" s="1"/>
  <c r="C10" i="1"/>
  <c r="D10" i="1" s="1"/>
  <c r="E10" i="1" s="1"/>
  <c r="E39" i="1"/>
  <c r="E40" i="1"/>
  <c r="E41" i="1"/>
  <c r="E42" i="1"/>
  <c r="E43" i="1"/>
  <c r="E44" i="1"/>
  <c r="E45" i="1"/>
  <c r="E46" i="1"/>
  <c r="E38" i="1"/>
  <c r="G18" i="1"/>
  <c r="A30" i="1"/>
  <c r="A31" i="1" s="1"/>
  <c r="A32" i="1" s="1"/>
  <c r="D26" i="1"/>
  <c r="D27" i="1" s="1"/>
  <c r="D28" i="1" s="1"/>
  <c r="C26" i="1"/>
  <c r="C27" i="1" s="1"/>
  <c r="C28" i="1" s="1"/>
  <c r="B26" i="1"/>
  <c r="B27" i="1" s="1"/>
  <c r="B28" i="1" s="1"/>
  <c r="A26" i="1"/>
  <c r="A27" i="1" s="1"/>
  <c r="A28" i="1" s="1"/>
  <c r="J27" i="1"/>
  <c r="J29" i="1" s="1"/>
  <c r="V2" i="5"/>
  <c r="X2" i="5" s="1"/>
  <c r="Y2" i="5" s="1"/>
  <c r="R2" i="5"/>
  <c r="T2" i="5" s="1"/>
  <c r="U2" i="5" s="1"/>
  <c r="P19" i="5"/>
  <c r="Q19" i="5"/>
  <c r="V19" i="5" s="1"/>
  <c r="P18" i="5"/>
  <c r="Q18" i="5"/>
  <c r="R18" i="5" s="1"/>
  <c r="T18" i="5" s="1"/>
  <c r="U18" i="5" s="1"/>
  <c r="P17" i="5"/>
  <c r="Q17" i="5"/>
  <c r="V17" i="5" s="1"/>
  <c r="X17" i="5" s="1"/>
  <c r="Y17" i="5" s="1"/>
  <c r="P16" i="5"/>
  <c r="Q16" i="5"/>
  <c r="V16" i="5" s="1"/>
  <c r="X16" i="5" s="1"/>
  <c r="Y16" i="5" s="1"/>
  <c r="P15" i="5"/>
  <c r="Q15" i="5"/>
  <c r="V15" i="5" s="1"/>
  <c r="X15" i="5" s="1"/>
  <c r="Y15" i="5" s="1"/>
  <c r="P14" i="5"/>
  <c r="Q14" i="5"/>
  <c r="V14" i="5" s="1"/>
  <c r="X14" i="5" s="1"/>
  <c r="Y14" i="5" s="1"/>
  <c r="P13" i="5"/>
  <c r="Q13" i="5"/>
  <c r="R13" i="5" s="1"/>
  <c r="T13" i="5" s="1"/>
  <c r="U13" i="5" s="1"/>
  <c r="P12" i="5"/>
  <c r="Q12" i="5"/>
  <c r="V12" i="5" s="1"/>
  <c r="X12" i="5" s="1"/>
  <c r="Y12" i="5" s="1"/>
  <c r="P11" i="5"/>
  <c r="Q11" i="5"/>
  <c r="V11" i="5" s="1"/>
  <c r="X11" i="5" s="1"/>
  <c r="Y11" i="5" s="1"/>
  <c r="P10" i="5"/>
  <c r="Q10" i="5"/>
  <c r="R10" i="5" s="1"/>
  <c r="T10" i="5" s="1"/>
  <c r="U10" i="5" s="1"/>
  <c r="P9" i="5"/>
  <c r="Q9" i="5"/>
  <c r="V9" i="5" s="1"/>
  <c r="X9" i="5" s="1"/>
  <c r="Y9" i="5" s="1"/>
  <c r="P8" i="5"/>
  <c r="Q8" i="5"/>
  <c r="V8" i="5" s="1"/>
  <c r="X8" i="5" s="1"/>
  <c r="Y8" i="5" s="1"/>
  <c r="P7" i="5"/>
  <c r="Q7" i="5"/>
  <c r="V7" i="5" s="1"/>
  <c r="Q4" i="5"/>
  <c r="Q5" i="5"/>
  <c r="V5" i="5" s="1"/>
  <c r="X5" i="5" s="1"/>
  <c r="Y5" i="5" s="1"/>
  <c r="Q6" i="5"/>
  <c r="R6" i="5" s="1"/>
  <c r="T6" i="5" s="1"/>
  <c r="U6" i="5" s="1"/>
  <c r="P6" i="5"/>
  <c r="P5" i="5"/>
  <c r="P4" i="5"/>
  <c r="Q3" i="5"/>
  <c r="V3" i="5" s="1"/>
  <c r="X3" i="5" s="1"/>
  <c r="Y3" i="5" s="1"/>
  <c r="P3" i="5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4" i="3"/>
  <c r="D5" i="3"/>
  <c r="D6" i="3"/>
  <c r="D3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G19" i="1"/>
  <c r="G20" i="1"/>
  <c r="G21" i="1"/>
  <c r="B11" i="1"/>
  <c r="E49" i="1" l="1"/>
  <c r="AR55" i="9"/>
  <c r="AN57" i="9" s="1"/>
  <c r="R22" i="10"/>
  <c r="R23" i="10" s="1"/>
  <c r="M7" i="7"/>
  <c r="AQ55" i="9"/>
  <c r="AN58" i="9" s="1"/>
  <c r="AN59" i="9" s="1"/>
  <c r="AN60" i="9" s="1"/>
  <c r="AN61" i="9" s="1"/>
  <c r="R21" i="10"/>
  <c r="R7" i="5"/>
  <c r="V4" i="5"/>
  <c r="X4" i="5" s="1"/>
  <c r="Y4" i="5" s="1"/>
  <c r="R4" i="5"/>
  <c r="J59" i="8"/>
  <c r="X19" i="5"/>
  <c r="Y19" i="5" s="1"/>
  <c r="O32" i="8"/>
  <c r="O31" i="8"/>
  <c r="O48" i="8"/>
  <c r="O40" i="8"/>
  <c r="O56" i="8"/>
  <c r="O39" i="8"/>
  <c r="O55" i="8"/>
  <c r="M6" i="7"/>
  <c r="S25" i="1"/>
  <c r="U25" i="1" s="1"/>
  <c r="S21" i="1"/>
  <c r="U21" i="1" s="1"/>
  <c r="S17" i="1"/>
  <c r="U17" i="1" s="1"/>
  <c r="S13" i="1"/>
  <c r="U13" i="1" s="1"/>
  <c r="S9" i="1"/>
  <c r="U9" i="1" s="1"/>
  <c r="S5" i="1"/>
  <c r="U5" i="1" s="1"/>
  <c r="O35" i="8"/>
  <c r="O43" i="8"/>
  <c r="O51" i="8"/>
  <c r="S24" i="1"/>
  <c r="U24" i="1" s="1"/>
  <c r="S20" i="1"/>
  <c r="U20" i="1" s="1"/>
  <c r="S16" i="1"/>
  <c r="U16" i="1" s="1"/>
  <c r="S12" i="1"/>
  <c r="U12" i="1" s="1"/>
  <c r="S8" i="1"/>
  <c r="U8" i="1" s="1"/>
  <c r="S4" i="1"/>
  <c r="U4" i="1" s="1"/>
  <c r="S3" i="1"/>
  <c r="U3" i="1" s="1"/>
  <c r="S23" i="1"/>
  <c r="U23" i="1" s="1"/>
  <c r="S19" i="1"/>
  <c r="U19" i="1" s="1"/>
  <c r="S15" i="1"/>
  <c r="U15" i="1" s="1"/>
  <c r="S11" i="1"/>
  <c r="U11" i="1" s="1"/>
  <c r="S7" i="1"/>
  <c r="S26" i="1"/>
  <c r="U26" i="1" s="1"/>
  <c r="S22" i="1"/>
  <c r="U22" i="1" s="1"/>
  <c r="S18" i="1"/>
  <c r="U18" i="1" s="1"/>
  <c r="S14" i="1"/>
  <c r="U14" i="1" s="1"/>
  <c r="S10" i="1"/>
  <c r="U10" i="1" s="1"/>
  <c r="O36" i="8"/>
  <c r="O44" i="8"/>
  <c r="O52" i="8"/>
  <c r="O34" i="8"/>
  <c r="O42" i="8"/>
  <c r="O50" i="8"/>
  <c r="O38" i="8"/>
  <c r="O46" i="8"/>
  <c r="O54" i="8"/>
  <c r="E28" i="1"/>
  <c r="C11" i="1"/>
  <c r="O27" i="1"/>
  <c r="K4" i="1"/>
  <c r="K8" i="1"/>
  <c r="K23" i="1"/>
  <c r="K15" i="1"/>
  <c r="K5" i="1"/>
  <c r="K20" i="1"/>
  <c r="K12" i="1"/>
  <c r="K11" i="1"/>
  <c r="K19" i="1"/>
  <c r="K3" i="1"/>
  <c r="K24" i="1"/>
  <c r="K16" i="1"/>
  <c r="K6" i="1"/>
  <c r="K25" i="1"/>
  <c r="K21" i="1"/>
  <c r="K17" i="1"/>
  <c r="K13" i="1"/>
  <c r="K9" i="1"/>
  <c r="K7" i="1"/>
  <c r="K26" i="1"/>
  <c r="K22" i="1"/>
  <c r="K18" i="1"/>
  <c r="K14" i="1"/>
  <c r="K10" i="1"/>
  <c r="R14" i="5"/>
  <c r="T14" i="5" s="1"/>
  <c r="U14" i="5" s="1"/>
  <c r="V10" i="5"/>
  <c r="X10" i="5" s="1"/>
  <c r="Y10" i="5" s="1"/>
  <c r="R3" i="5"/>
  <c r="T3" i="5" s="1"/>
  <c r="U3" i="5" s="1"/>
  <c r="R5" i="5"/>
  <c r="T5" i="5" s="1"/>
  <c r="U5" i="5" s="1"/>
  <c r="R9" i="5"/>
  <c r="T9" i="5" s="1"/>
  <c r="U9" i="5" s="1"/>
  <c r="R17" i="5"/>
  <c r="T17" i="5" s="1"/>
  <c r="U17" i="5" s="1"/>
  <c r="V13" i="5"/>
  <c r="X13" i="5" s="1"/>
  <c r="Y13" i="5" s="1"/>
  <c r="V6" i="5"/>
  <c r="X6" i="5" s="1"/>
  <c r="Y6" i="5" s="1"/>
  <c r="V18" i="5"/>
  <c r="X18" i="5" s="1"/>
  <c r="Y18" i="5" s="1"/>
  <c r="T4" i="5"/>
  <c r="U4" i="5" s="1"/>
  <c r="R11" i="5"/>
  <c r="T11" i="5" s="1"/>
  <c r="U11" i="5" s="1"/>
  <c r="R15" i="5"/>
  <c r="T15" i="5" s="1"/>
  <c r="U15" i="5" s="1"/>
  <c r="R19" i="5"/>
  <c r="T19" i="5" s="1"/>
  <c r="U19" i="5" s="1"/>
  <c r="R8" i="5"/>
  <c r="T8" i="5" s="1"/>
  <c r="U8" i="5" s="1"/>
  <c r="R12" i="5"/>
  <c r="T12" i="5" s="1"/>
  <c r="U12" i="5" s="1"/>
  <c r="R16" i="5"/>
  <c r="T16" i="5" s="1"/>
  <c r="U16" i="5" s="1"/>
  <c r="D11" i="1"/>
  <c r="W21" i="5" l="1"/>
  <c r="T7" i="5"/>
  <c r="U7" i="5" s="1"/>
  <c r="U20" i="5" s="1"/>
  <c r="R20" i="5"/>
  <c r="X7" i="5"/>
  <c r="Y7" i="5" s="1"/>
  <c r="Y20" i="5" s="1"/>
  <c r="M59" i="8"/>
  <c r="S27" i="1"/>
  <c r="U7" i="1"/>
  <c r="U27" i="1" s="1"/>
  <c r="K27" i="1"/>
  <c r="N8" i="1"/>
  <c r="P8" i="1" s="1"/>
  <c r="N12" i="1"/>
  <c r="P12" i="1" s="1"/>
  <c r="N16" i="1"/>
  <c r="P16" i="1" s="1"/>
  <c r="N20" i="1"/>
  <c r="P20" i="1" s="1"/>
  <c r="N24" i="1"/>
  <c r="P24" i="1" s="1"/>
  <c r="N5" i="1"/>
  <c r="P5" i="1" s="1"/>
  <c r="N9" i="1"/>
  <c r="P9" i="1" s="1"/>
  <c r="N13" i="1"/>
  <c r="P13" i="1" s="1"/>
  <c r="N17" i="1"/>
  <c r="P17" i="1" s="1"/>
  <c r="N21" i="1"/>
  <c r="P21" i="1" s="1"/>
  <c r="N25" i="1"/>
  <c r="P25" i="1" s="1"/>
  <c r="N3" i="1"/>
  <c r="N6" i="1"/>
  <c r="P6" i="1" s="1"/>
  <c r="N10" i="1"/>
  <c r="P10" i="1" s="1"/>
  <c r="N14" i="1"/>
  <c r="P14" i="1" s="1"/>
  <c r="N18" i="1"/>
  <c r="P18" i="1" s="1"/>
  <c r="N22" i="1"/>
  <c r="P22" i="1" s="1"/>
  <c r="N26" i="1"/>
  <c r="P26" i="1" s="1"/>
  <c r="N7" i="1"/>
  <c r="P7" i="1" s="1"/>
  <c r="N11" i="1"/>
  <c r="P11" i="1" s="1"/>
  <c r="N15" i="1"/>
  <c r="P15" i="1" s="1"/>
  <c r="N19" i="1"/>
  <c r="P19" i="1" s="1"/>
  <c r="N23" i="1"/>
  <c r="P23" i="1" s="1"/>
  <c r="N4" i="1"/>
  <c r="P4" i="1" s="1"/>
  <c r="E11" i="1"/>
  <c r="X20" i="5" l="1"/>
  <c r="T20" i="5"/>
  <c r="N27" i="1"/>
  <c r="P3" i="1"/>
  <c r="P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10</author>
  </authors>
  <commentList>
    <comment ref="C1" authorId="0" shapeId="0" xr:uid="{6A2A988A-78AE-42E3-BA08-05AC04D4B4B9}">
      <text>
        <r>
          <rPr>
            <b/>
            <sz val="9"/>
            <color indexed="81"/>
            <rFont val="Tahoma"/>
            <family val="2"/>
          </rPr>
          <t>WINDOWS 10:</t>
        </r>
        <r>
          <rPr>
            <sz val="9"/>
            <color indexed="81"/>
            <rFont val="Tahoma"/>
            <family val="2"/>
          </rPr>
          <t xml:space="preserve">
BPS 2021</t>
        </r>
      </text>
    </comment>
    <comment ref="D1" authorId="0" shapeId="0" xr:uid="{27D41F07-20F4-4E9A-8322-3860E7C07445}">
      <text>
        <r>
          <rPr>
            <b/>
            <sz val="9"/>
            <color indexed="81"/>
            <rFont val="Tahoma"/>
            <family val="2"/>
          </rPr>
          <t>WINDOWS 10:</t>
        </r>
        <r>
          <rPr>
            <sz val="9"/>
            <color indexed="81"/>
            <rFont val="Tahoma"/>
            <family val="2"/>
          </rPr>
          <t xml:space="preserve">
Lbr Evaluasi PDAM 2021</t>
        </r>
      </text>
    </comment>
    <comment ref="I1" authorId="0" shapeId="0" xr:uid="{E707118A-0028-4CD3-8E59-F96938464D4E}">
      <text>
        <r>
          <rPr>
            <b/>
            <sz val="9"/>
            <color indexed="81"/>
            <rFont val="Tahoma"/>
            <family val="2"/>
          </rPr>
          <t>WINDOWS 10:</t>
        </r>
        <r>
          <rPr>
            <sz val="9"/>
            <color indexed="81"/>
            <rFont val="Tahoma"/>
            <family val="2"/>
          </rPr>
          <t xml:space="preserve">
Youtube</t>
        </r>
      </text>
    </comment>
    <comment ref="M1" authorId="0" shapeId="0" xr:uid="{E36F80DC-C4B4-481D-BE2D-3E073B1EFD86}">
      <text>
        <r>
          <rPr>
            <b/>
            <sz val="9"/>
            <color indexed="81"/>
            <rFont val="Tahoma"/>
            <family val="2"/>
          </rPr>
          <t>WINDOWS 10:</t>
        </r>
        <r>
          <rPr>
            <sz val="9"/>
            <color indexed="81"/>
            <rFont val="Tahoma"/>
            <family val="2"/>
          </rPr>
          <t xml:space="preserve">
SR Kota Pasuruan</t>
        </r>
      </text>
    </comment>
    <comment ref="R1" authorId="0" shapeId="0" xr:uid="{9C29DA7B-0661-48C3-AA7A-461979289083}">
      <text>
        <r>
          <rPr>
            <b/>
            <sz val="9"/>
            <color indexed="81"/>
            <rFont val="Tahoma"/>
            <family val="2"/>
          </rPr>
          <t>PDAM Tirta Giri Menang</t>
        </r>
      </text>
    </comment>
    <comment ref="C111" authorId="0" shapeId="0" xr:uid="{CB41B55E-538B-4A20-B3C1-688CE6B8C08F}">
      <text>
        <r>
          <rPr>
            <b/>
            <sz val="9"/>
            <color indexed="81"/>
            <rFont val="Tahoma"/>
            <family val="2"/>
          </rPr>
          <t>WINDOWS 10:</t>
        </r>
        <r>
          <rPr>
            <sz val="9"/>
            <color indexed="81"/>
            <rFont val="Tahoma"/>
            <family val="2"/>
          </rPr>
          <t xml:space="preserve">
BPS 2021</t>
        </r>
      </text>
    </comment>
    <comment ref="D111" authorId="0" shapeId="0" xr:uid="{2EACAC99-A65B-4281-B5FD-FCE1EB76C0E4}">
      <text>
        <r>
          <rPr>
            <b/>
            <sz val="9"/>
            <color indexed="81"/>
            <rFont val="Tahoma"/>
            <family val="2"/>
          </rPr>
          <t>WINDOWS 10:</t>
        </r>
        <r>
          <rPr>
            <sz val="9"/>
            <color indexed="81"/>
            <rFont val="Tahoma"/>
            <family val="2"/>
          </rPr>
          <t xml:space="preserve">
Lbr Evaluasi PDAM 2021</t>
        </r>
      </text>
    </comment>
    <comment ref="E120" authorId="0" shapeId="0" xr:uid="{95830B60-722C-4831-B5CC-7BAF6202A2C8}">
      <text>
        <r>
          <rPr>
            <b/>
            <sz val="9"/>
            <color indexed="81"/>
            <rFont val="Tahoma"/>
            <charset val="1"/>
          </rPr>
          <t>WINDOWS 10:</t>
        </r>
        <r>
          <rPr>
            <sz val="9"/>
            <color indexed="81"/>
            <rFont val="Tahoma"/>
            <charset val="1"/>
          </rPr>
          <t xml:space="preserve">
Kebutuhan Air Kurang Untuk Perencanaan DMA Kedepan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10</author>
  </authors>
  <commentList>
    <comment ref="A29" authorId="0" shapeId="0" xr:uid="{27E63F46-423C-4ABF-8835-8B7E837FDA4C}">
      <text>
        <r>
          <rPr>
            <b/>
            <sz val="9"/>
            <color indexed="81"/>
            <rFont val="Tahoma"/>
            <charset val="1"/>
          </rPr>
          <t>WINDOWS 10:</t>
        </r>
        <r>
          <rPr>
            <sz val="9"/>
            <color indexed="81"/>
            <rFont val="Tahoma"/>
            <charset val="1"/>
          </rPr>
          <t xml:space="preserve">
22 Desember 2022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10</author>
  </authors>
  <commentList>
    <comment ref="A29" authorId="0" shapeId="0" xr:uid="{FA338550-0A73-4378-891D-9D501ADEFE5E}">
      <text>
        <r>
          <rPr>
            <b/>
            <sz val="9"/>
            <color indexed="81"/>
            <rFont val="Tahoma"/>
            <charset val="1"/>
          </rPr>
          <t>WINDOWS 10:</t>
        </r>
        <r>
          <rPr>
            <sz val="9"/>
            <color indexed="81"/>
            <rFont val="Tahoma"/>
            <charset val="1"/>
          </rPr>
          <t xml:space="preserve">
22 Desember 2022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10</author>
  </authors>
  <commentList>
    <comment ref="AF4" authorId="0" shapeId="0" xr:uid="{72C5B5A3-B7D4-4078-B382-66405AB4C3CA}">
      <text>
        <r>
          <rPr>
            <b/>
            <sz val="9"/>
            <color indexed="81"/>
            <rFont val="Tahoma"/>
            <charset val="1"/>
          </rPr>
          <t>WINDOWS 10:</t>
        </r>
        <r>
          <rPr>
            <sz val="9"/>
            <color indexed="81"/>
            <rFont val="Tahoma"/>
            <charset val="1"/>
          </rPr>
          <t xml:space="preserve">
naik</t>
        </r>
      </text>
    </comment>
    <comment ref="AL4" authorId="0" shapeId="0" xr:uid="{F1D4AC66-7517-4E85-9620-90B42D5F9872}">
      <text>
        <r>
          <rPr>
            <b/>
            <sz val="9"/>
            <color indexed="81"/>
            <rFont val="Tahoma"/>
            <charset val="1"/>
          </rPr>
          <t>WINDOWS 10:</t>
        </r>
        <r>
          <rPr>
            <sz val="9"/>
            <color indexed="81"/>
            <rFont val="Tahoma"/>
            <charset val="1"/>
          </rPr>
          <t xml:space="preserve">
naik</t>
        </r>
      </text>
    </comment>
  </commentList>
</comments>
</file>

<file path=xl/sharedStrings.xml><?xml version="1.0" encoding="utf-8"?>
<sst xmlns="http://schemas.openxmlformats.org/spreadsheetml/2006/main" count="21684" uniqueCount="2164">
  <si>
    <t>Kelurahan</t>
  </si>
  <si>
    <t>Jumlah SR</t>
  </si>
  <si>
    <t>Bukir</t>
  </si>
  <si>
    <t>Gadingrejo</t>
  </si>
  <si>
    <t>Gentong</t>
  </si>
  <si>
    <t>Karangketug</t>
  </si>
  <si>
    <t>Petahunan</t>
  </si>
  <si>
    <t xml:space="preserve">Sebani </t>
  </si>
  <si>
    <t>Pohjentrek</t>
  </si>
  <si>
    <t>Jiwa (1 SR = 3 jiwa)</t>
  </si>
  <si>
    <t>Pemakaian rata-rata tiap orang tiap hari (1 jiwa = 190 liter/jiwa/hari)</t>
  </si>
  <si>
    <t>Jumlah</t>
  </si>
  <si>
    <t>OD (mm)</t>
  </si>
  <si>
    <t>Tebal (mm)</t>
  </si>
  <si>
    <t>ID (mm)</t>
  </si>
  <si>
    <t>Bulan</t>
  </si>
  <si>
    <t>Mei</t>
  </si>
  <si>
    <t>Tahun 2021 (Realisasi Penyerapan SPAM Umbulan)</t>
  </si>
  <si>
    <t>Pendapatan PDAM</t>
  </si>
  <si>
    <t>SR</t>
  </si>
  <si>
    <t>Tagihan PT. Air Bersih</t>
  </si>
  <si>
    <t>Juni</t>
  </si>
  <si>
    <t>Juli</t>
  </si>
  <si>
    <t>Agustus</t>
  </si>
  <si>
    <t>Volume air (m3)</t>
  </si>
  <si>
    <t>Tarif (Rp)</t>
  </si>
  <si>
    <t>Total (Rp)</t>
  </si>
  <si>
    <t>Kehilangan Air (%)</t>
  </si>
  <si>
    <t>Ngemplakrejo</t>
  </si>
  <si>
    <t>Tambaan</t>
  </si>
  <si>
    <t>Dimensi</t>
  </si>
  <si>
    <t>ND (mm)</t>
  </si>
  <si>
    <t>SDR 11(PN 16)</t>
  </si>
  <si>
    <t xml:space="preserve"> Node ID                </t>
  </si>
  <si>
    <t xml:space="preserve">Junc J1                 </t>
  </si>
  <si>
    <t xml:space="preserve">Junc J2                 </t>
  </si>
  <si>
    <t xml:space="preserve">Junc J3                 </t>
  </si>
  <si>
    <t xml:space="preserve">Junc J4                 </t>
  </si>
  <si>
    <t xml:space="preserve">Junc J5                 </t>
  </si>
  <si>
    <t xml:space="preserve">Junc J6                 </t>
  </si>
  <si>
    <t xml:space="preserve">Junc J7                 </t>
  </si>
  <si>
    <t xml:space="preserve">Junc J8                 </t>
  </si>
  <si>
    <t xml:space="preserve">Junc J9                 </t>
  </si>
  <si>
    <t xml:space="preserve">Junc J10                </t>
  </si>
  <si>
    <t xml:space="preserve">Junc J11                </t>
  </si>
  <si>
    <t xml:space="preserve">Junc J12                </t>
  </si>
  <si>
    <t xml:space="preserve">Junc J13                </t>
  </si>
  <si>
    <t xml:space="preserve">Junc J14                </t>
  </si>
  <si>
    <t xml:space="preserve">Junc J15                </t>
  </si>
  <si>
    <t xml:space="preserve">Junc J16                </t>
  </si>
  <si>
    <t xml:space="preserve">Junc J17                </t>
  </si>
  <si>
    <t xml:space="preserve">Junc J18                </t>
  </si>
  <si>
    <t xml:space="preserve">Junc J19                </t>
  </si>
  <si>
    <t xml:space="preserve">Junc J20                </t>
  </si>
  <si>
    <t xml:space="preserve">Junc J21                </t>
  </si>
  <si>
    <t xml:space="preserve">Junc J22                </t>
  </si>
  <si>
    <t xml:space="preserve">Junc J23                </t>
  </si>
  <si>
    <t xml:space="preserve">Junc J24                </t>
  </si>
  <si>
    <t xml:space="preserve">Junc J25                </t>
  </si>
  <si>
    <t xml:space="preserve">Junc J26                </t>
  </si>
  <si>
    <t xml:space="preserve">Junc J27                </t>
  </si>
  <si>
    <t xml:space="preserve">Junc J28                </t>
  </si>
  <si>
    <t xml:space="preserve">Junc J29                </t>
  </si>
  <si>
    <t xml:space="preserve">Junc J30                </t>
  </si>
  <si>
    <t xml:space="preserve">Junc J31                </t>
  </si>
  <si>
    <t xml:space="preserve">Junc J32                </t>
  </si>
  <si>
    <t xml:space="preserve">Junc J33                </t>
  </si>
  <si>
    <t xml:space="preserve">Junc J34                </t>
  </si>
  <si>
    <t xml:space="preserve">Junc J35                </t>
  </si>
  <si>
    <t xml:space="preserve">Junc J36                </t>
  </si>
  <si>
    <t xml:space="preserve">Junc J37                </t>
  </si>
  <si>
    <t xml:space="preserve">Junc J38                </t>
  </si>
  <si>
    <t xml:space="preserve">Junc J39                </t>
  </si>
  <si>
    <t xml:space="preserve">Junc J40                </t>
  </si>
  <si>
    <t xml:space="preserve">Junc J41                </t>
  </si>
  <si>
    <t xml:space="preserve">Junc J42                </t>
  </si>
  <si>
    <t xml:space="preserve">Junc J43                </t>
  </si>
  <si>
    <t xml:space="preserve">Junc J44                </t>
  </si>
  <si>
    <t xml:space="preserve">Junc J45                </t>
  </si>
  <si>
    <t xml:space="preserve">Junc J46                </t>
  </si>
  <si>
    <t xml:space="preserve">Junc J47                </t>
  </si>
  <si>
    <t xml:space="preserve">Junc J48                </t>
  </si>
  <si>
    <t xml:space="preserve">Junc J49                </t>
  </si>
  <si>
    <t xml:space="preserve">Junc J50                </t>
  </si>
  <si>
    <t xml:space="preserve">Junc J51                </t>
  </si>
  <si>
    <t xml:space="preserve">Junc J52                </t>
  </si>
  <si>
    <t xml:space="preserve">Junc J53                </t>
  </si>
  <si>
    <t xml:space="preserve">Junc J54                </t>
  </si>
  <si>
    <t xml:space="preserve">Junc J55                </t>
  </si>
  <si>
    <t xml:space="preserve">Junc J56                </t>
  </si>
  <si>
    <t xml:space="preserve">Junc J57                </t>
  </si>
  <si>
    <t xml:space="preserve">Junc J58                </t>
  </si>
  <si>
    <t xml:space="preserve">Junc J59                </t>
  </si>
  <si>
    <t xml:space="preserve">Junc J60                </t>
  </si>
  <si>
    <t xml:space="preserve">Junc J61                </t>
  </si>
  <si>
    <t xml:space="preserve">Junc J62                </t>
  </si>
  <si>
    <t xml:space="preserve">Junc J63                </t>
  </si>
  <si>
    <t xml:space="preserve">Junc J64                </t>
  </si>
  <si>
    <t xml:space="preserve">Junc J65                </t>
  </si>
  <si>
    <t xml:space="preserve">Junc J66                </t>
  </si>
  <si>
    <t xml:space="preserve">Junc J67                </t>
  </si>
  <si>
    <t xml:space="preserve">Junc J68                </t>
  </si>
  <si>
    <t xml:space="preserve">Junc J69                </t>
  </si>
  <si>
    <t xml:space="preserve">Junc J70                </t>
  </si>
  <si>
    <t xml:space="preserve">Junc J71                </t>
  </si>
  <si>
    <t xml:space="preserve">Junc J72                </t>
  </si>
  <si>
    <t xml:space="preserve">Junc J73                </t>
  </si>
  <si>
    <t xml:space="preserve">Junc J74                </t>
  </si>
  <si>
    <t xml:space="preserve">Junc J75                </t>
  </si>
  <si>
    <t xml:space="preserve">Junc J76                </t>
  </si>
  <si>
    <t xml:space="preserve">Junc J77                </t>
  </si>
  <si>
    <t xml:space="preserve">Junc J78                </t>
  </si>
  <si>
    <t xml:space="preserve">Junc J79                </t>
  </si>
  <si>
    <t xml:space="preserve">Junc J80                </t>
  </si>
  <si>
    <t xml:space="preserve">Junc J81                </t>
  </si>
  <si>
    <t xml:space="preserve">Junc J82                </t>
  </si>
  <si>
    <t xml:space="preserve">Junc J83                </t>
  </si>
  <si>
    <t xml:space="preserve">Junc J84                </t>
  </si>
  <si>
    <t xml:space="preserve">Junc J85                </t>
  </si>
  <si>
    <t xml:space="preserve">Junc J86                </t>
  </si>
  <si>
    <t xml:space="preserve">Junc J87                </t>
  </si>
  <si>
    <t xml:space="preserve">Junc J88                </t>
  </si>
  <si>
    <t xml:space="preserve">Junc J89                </t>
  </si>
  <si>
    <t xml:space="preserve">Junc J90                </t>
  </si>
  <si>
    <t xml:space="preserve">Junc J91                </t>
  </si>
  <si>
    <t xml:space="preserve">Junc J92                </t>
  </si>
  <si>
    <t xml:space="preserve">Junc J93                </t>
  </si>
  <si>
    <t xml:space="preserve">Junc J94                </t>
  </si>
  <si>
    <t xml:space="preserve">Junc J95                </t>
  </si>
  <si>
    <t xml:space="preserve">Junc J96                </t>
  </si>
  <si>
    <t xml:space="preserve">Junc J97                </t>
  </si>
  <si>
    <t xml:space="preserve">Junc J98                </t>
  </si>
  <si>
    <t xml:space="preserve">Junc J99                </t>
  </si>
  <si>
    <t xml:space="preserve">Junc J100               </t>
  </si>
  <si>
    <t xml:space="preserve">Junc J101               </t>
  </si>
  <si>
    <t xml:space="preserve">Junc J102               </t>
  </si>
  <si>
    <t xml:space="preserve">Junc J103               </t>
  </si>
  <si>
    <t xml:space="preserve">Junc J104               </t>
  </si>
  <si>
    <t xml:space="preserve">Junc J105               </t>
  </si>
  <si>
    <t xml:space="preserve">Junc J106               </t>
  </si>
  <si>
    <t xml:space="preserve">Junc J107               </t>
  </si>
  <si>
    <t xml:space="preserve">Junc J108               </t>
  </si>
  <si>
    <t xml:space="preserve">Junc J109               </t>
  </si>
  <si>
    <t xml:space="preserve">Junc J110               </t>
  </si>
  <si>
    <t xml:space="preserve">Junc J111               </t>
  </si>
  <si>
    <t xml:space="preserve">Junc J112               </t>
  </si>
  <si>
    <t xml:space="preserve">Junc J113               </t>
  </si>
  <si>
    <t xml:space="preserve">Junc J114               </t>
  </si>
  <si>
    <t xml:space="preserve">Junc J115               </t>
  </si>
  <si>
    <t xml:space="preserve">Junc J116               </t>
  </si>
  <si>
    <t xml:space="preserve">Junc J117               </t>
  </si>
  <si>
    <t xml:space="preserve">Junc J118               </t>
  </si>
  <si>
    <t xml:space="preserve">Junc J119               </t>
  </si>
  <si>
    <t xml:space="preserve">Junc J120               </t>
  </si>
  <si>
    <t xml:space="preserve">Junc J121               </t>
  </si>
  <si>
    <t xml:space="preserve">Junc J122               </t>
  </si>
  <si>
    <t xml:space="preserve">Junc J123               </t>
  </si>
  <si>
    <t xml:space="preserve">Junc J124               </t>
  </si>
  <si>
    <t xml:space="preserve">Junc J125               </t>
  </si>
  <si>
    <t xml:space="preserve">Junc J126               </t>
  </si>
  <si>
    <t xml:space="preserve">Junc J127               </t>
  </si>
  <si>
    <t xml:space="preserve">Junc J128               </t>
  </si>
  <si>
    <t xml:space="preserve">Junc J129               </t>
  </si>
  <si>
    <t xml:space="preserve">Junc J130               </t>
  </si>
  <si>
    <t xml:space="preserve">Junc J131               </t>
  </si>
  <si>
    <t xml:space="preserve">Junc J132               </t>
  </si>
  <si>
    <t xml:space="preserve">Junc J133               </t>
  </si>
  <si>
    <t xml:space="preserve">Junc J134               </t>
  </si>
  <si>
    <t xml:space="preserve">Junc J135               </t>
  </si>
  <si>
    <t xml:space="preserve">Junc J136               </t>
  </si>
  <si>
    <t xml:space="preserve">Junc J137               </t>
  </si>
  <si>
    <t xml:space="preserve">Junc J138               </t>
  </si>
  <si>
    <t xml:space="preserve">Junc J139               </t>
  </si>
  <si>
    <t xml:space="preserve">Junc J140               </t>
  </si>
  <si>
    <t xml:space="preserve">Junc J141               </t>
  </si>
  <si>
    <t xml:space="preserve">Junc J142               </t>
  </si>
  <si>
    <t xml:space="preserve">Junc J143               </t>
  </si>
  <si>
    <t xml:space="preserve">Junc J144               </t>
  </si>
  <si>
    <t xml:space="preserve">Junc J145               </t>
  </si>
  <si>
    <t xml:space="preserve">Junc J146               </t>
  </si>
  <si>
    <t xml:space="preserve">Junc J147               </t>
  </si>
  <si>
    <t xml:space="preserve">Junc J148               </t>
  </si>
  <si>
    <t xml:space="preserve">Junc J149               </t>
  </si>
  <si>
    <t xml:space="preserve">Junc J150               </t>
  </si>
  <si>
    <t xml:space="preserve">Junc J151               </t>
  </si>
  <si>
    <t xml:space="preserve">Junc J152               </t>
  </si>
  <si>
    <t xml:space="preserve">Junc J153               </t>
  </si>
  <si>
    <t xml:space="preserve">Junc J154               </t>
  </si>
  <si>
    <t xml:space="preserve">Junc J155               </t>
  </si>
  <si>
    <t xml:space="preserve">Junc J156               </t>
  </si>
  <si>
    <t xml:space="preserve">Junc J157               </t>
  </si>
  <si>
    <t xml:space="preserve">Junc J158               </t>
  </si>
  <si>
    <t xml:space="preserve">Junc J159               </t>
  </si>
  <si>
    <t xml:space="preserve">Junc J160               </t>
  </si>
  <si>
    <t xml:space="preserve">Junc J161               </t>
  </si>
  <si>
    <t xml:space="preserve">Junc J162               </t>
  </si>
  <si>
    <t xml:space="preserve">Junc J163               </t>
  </si>
  <si>
    <t xml:space="preserve">Junc J164               </t>
  </si>
  <si>
    <t xml:space="preserve">Junc J165               </t>
  </si>
  <si>
    <t xml:space="preserve">Junc J166               </t>
  </si>
  <si>
    <t xml:space="preserve">Junc J167               </t>
  </si>
  <si>
    <t xml:space="preserve">Junc J168               </t>
  </si>
  <si>
    <t xml:space="preserve">Junc J169               </t>
  </si>
  <si>
    <t xml:space="preserve">Junc J170               </t>
  </si>
  <si>
    <t xml:space="preserve">Junc J171               </t>
  </si>
  <si>
    <t xml:space="preserve">Junc J172               </t>
  </si>
  <si>
    <t xml:space="preserve">Junc J173               </t>
  </si>
  <si>
    <t xml:space="preserve">Junc J174               </t>
  </si>
  <si>
    <t xml:space="preserve">Junc J175               </t>
  </si>
  <si>
    <t xml:space="preserve">Junc J176               </t>
  </si>
  <si>
    <t xml:space="preserve">Junc J177               </t>
  </si>
  <si>
    <t xml:space="preserve">Junc J178               </t>
  </si>
  <si>
    <t xml:space="preserve">Junc J179               </t>
  </si>
  <si>
    <t xml:space="preserve">Junc J180               </t>
  </si>
  <si>
    <t xml:space="preserve">Junc J181               </t>
  </si>
  <si>
    <t xml:space="preserve">Junc J182               </t>
  </si>
  <si>
    <t xml:space="preserve">Junc J183               </t>
  </si>
  <si>
    <t xml:space="preserve">Junc J184               </t>
  </si>
  <si>
    <t xml:space="preserve">Junc J185               </t>
  </si>
  <si>
    <t xml:space="preserve">Junc J186               </t>
  </si>
  <si>
    <t xml:space="preserve">Junc J187               </t>
  </si>
  <si>
    <t xml:space="preserve">Junc J188               </t>
  </si>
  <si>
    <t xml:space="preserve">Junc J189               </t>
  </si>
  <si>
    <t xml:space="preserve">Junc J190               </t>
  </si>
  <si>
    <t xml:space="preserve">Junc J191               </t>
  </si>
  <si>
    <t xml:space="preserve">Junc J192               </t>
  </si>
  <si>
    <t xml:space="preserve">Junc J193               </t>
  </si>
  <si>
    <t xml:space="preserve">Junc J194               </t>
  </si>
  <si>
    <t xml:space="preserve">Junc J195               </t>
  </si>
  <si>
    <t xml:space="preserve">Junc J196               </t>
  </si>
  <si>
    <t xml:space="preserve">Junc J197               </t>
  </si>
  <si>
    <t xml:space="preserve">Junc J198               </t>
  </si>
  <si>
    <t xml:space="preserve">Junc J199               </t>
  </si>
  <si>
    <t xml:space="preserve">Junc J200               </t>
  </si>
  <si>
    <t xml:space="preserve">Junc J201               </t>
  </si>
  <si>
    <t xml:space="preserve">Junc J202               </t>
  </si>
  <si>
    <t xml:space="preserve">Junc J203               </t>
  </si>
  <si>
    <t xml:space="preserve">Junc J204               </t>
  </si>
  <si>
    <t xml:space="preserve">Junc J205               </t>
  </si>
  <si>
    <t xml:space="preserve">Junc J206               </t>
  </si>
  <si>
    <t xml:space="preserve">Junc J207               </t>
  </si>
  <si>
    <t xml:space="preserve">Junc J208               </t>
  </si>
  <si>
    <t xml:space="preserve">Junc J209               </t>
  </si>
  <si>
    <t xml:space="preserve">Junc J210               </t>
  </si>
  <si>
    <t xml:space="preserve">Junc J211               </t>
  </si>
  <si>
    <t xml:space="preserve">Junc J212               </t>
  </si>
  <si>
    <t xml:space="preserve">Junc J213               </t>
  </si>
  <si>
    <t xml:space="preserve">Junc J214               </t>
  </si>
  <si>
    <t xml:space="preserve">Junc J215               </t>
  </si>
  <si>
    <t xml:space="preserve">Junc J216               </t>
  </si>
  <si>
    <t xml:space="preserve">Junc J217               </t>
  </si>
  <si>
    <t xml:space="preserve">Junc J218               </t>
  </si>
  <si>
    <t xml:space="preserve">Junc J219               </t>
  </si>
  <si>
    <t xml:space="preserve">Junc J220               </t>
  </si>
  <si>
    <t xml:space="preserve">Junc J221               </t>
  </si>
  <si>
    <t xml:space="preserve">Junc J222               </t>
  </si>
  <si>
    <t xml:space="preserve">Junc J223               </t>
  </si>
  <si>
    <t xml:space="preserve">Junc J224               </t>
  </si>
  <si>
    <t xml:space="preserve">Junc J225               </t>
  </si>
  <si>
    <t xml:space="preserve">Junc J226               </t>
  </si>
  <si>
    <t xml:space="preserve">Junc J227               </t>
  </si>
  <si>
    <t xml:space="preserve">Junc J228               </t>
  </si>
  <si>
    <t xml:space="preserve">Junc J229               </t>
  </si>
  <si>
    <t xml:space="preserve">Junc J230               </t>
  </si>
  <si>
    <t xml:space="preserve">Junc J231               </t>
  </si>
  <si>
    <t xml:space="preserve">Junc J232               </t>
  </si>
  <si>
    <t xml:space="preserve">Junc J233               </t>
  </si>
  <si>
    <t xml:space="preserve">Junc J234               </t>
  </si>
  <si>
    <t xml:space="preserve">Junc J235               </t>
  </si>
  <si>
    <t xml:space="preserve">Junc J236               </t>
  </si>
  <si>
    <t xml:space="preserve">Junc J237               </t>
  </si>
  <si>
    <t xml:space="preserve">Junc J238               </t>
  </si>
  <si>
    <t xml:space="preserve">Junc J239               </t>
  </si>
  <si>
    <t xml:space="preserve">Junc J240               </t>
  </si>
  <si>
    <t xml:space="preserve">Junc J241               </t>
  </si>
  <si>
    <t xml:space="preserve">Junc J242               </t>
  </si>
  <si>
    <t xml:space="preserve">Junc J243               </t>
  </si>
  <si>
    <t xml:space="preserve">Junc J244               </t>
  </si>
  <si>
    <t xml:space="preserve">Junc J245               </t>
  </si>
  <si>
    <t xml:space="preserve">Junc J246               </t>
  </si>
  <si>
    <t xml:space="preserve">Junc J247               </t>
  </si>
  <si>
    <t xml:space="preserve">Junc J248               </t>
  </si>
  <si>
    <t xml:space="preserve">Junc J249               </t>
  </si>
  <si>
    <t xml:space="preserve">Junc J250               </t>
  </si>
  <si>
    <t xml:space="preserve">Junc J251               </t>
  </si>
  <si>
    <t xml:space="preserve">Junc J252               </t>
  </si>
  <si>
    <t xml:space="preserve">Junc J253               </t>
  </si>
  <si>
    <t xml:space="preserve">Junc J254               </t>
  </si>
  <si>
    <t xml:space="preserve">Junc J255               </t>
  </si>
  <si>
    <t xml:space="preserve">Junc J256               </t>
  </si>
  <si>
    <t xml:space="preserve">Junc J257               </t>
  </si>
  <si>
    <t xml:space="preserve">Junc J258               </t>
  </si>
  <si>
    <t xml:space="preserve">Junc J259               </t>
  </si>
  <si>
    <t xml:space="preserve">Junc J260               </t>
  </si>
  <si>
    <t xml:space="preserve">Junc J261               </t>
  </si>
  <si>
    <t xml:space="preserve">Junc J262               </t>
  </si>
  <si>
    <t xml:space="preserve">Junc J263               </t>
  </si>
  <si>
    <t xml:space="preserve">Junc J264               </t>
  </si>
  <si>
    <t xml:space="preserve">Junc J265               </t>
  </si>
  <si>
    <t xml:space="preserve">Junc J266               </t>
  </si>
  <si>
    <t xml:space="preserve">Junc J267               </t>
  </si>
  <si>
    <t xml:space="preserve">Junc J268               </t>
  </si>
  <si>
    <t xml:space="preserve">Junc J269               </t>
  </si>
  <si>
    <t xml:space="preserve">Junc J270               </t>
  </si>
  <si>
    <t xml:space="preserve">Junc J271               </t>
  </si>
  <si>
    <t xml:space="preserve">Junc J272               </t>
  </si>
  <si>
    <t xml:space="preserve">Junc J273               </t>
  </si>
  <si>
    <t xml:space="preserve">Junc J274               </t>
  </si>
  <si>
    <t xml:space="preserve">Junc J275               </t>
  </si>
  <si>
    <t xml:space="preserve">Junc J276               </t>
  </si>
  <si>
    <t xml:space="preserve">Junc J277               </t>
  </si>
  <si>
    <t xml:space="preserve">Junc J278               </t>
  </si>
  <si>
    <t xml:space="preserve">Junc J279               </t>
  </si>
  <si>
    <t xml:space="preserve">Junc J280               </t>
  </si>
  <si>
    <t xml:space="preserve">Junc J281               </t>
  </si>
  <si>
    <t xml:space="preserve">Junc J282               </t>
  </si>
  <si>
    <t xml:space="preserve">Junc J283               </t>
  </si>
  <si>
    <t xml:space="preserve">Junc J284               </t>
  </si>
  <si>
    <t xml:space="preserve">Junc J285               </t>
  </si>
  <si>
    <t xml:space="preserve">Junc J286               </t>
  </si>
  <si>
    <t xml:space="preserve">Junc J287               </t>
  </si>
  <si>
    <t xml:space="preserve">Junc J288               </t>
  </si>
  <si>
    <t xml:space="preserve">Junc J289               </t>
  </si>
  <si>
    <t xml:space="preserve">Junc J290               </t>
  </si>
  <si>
    <t xml:space="preserve">Junc J291               </t>
  </si>
  <si>
    <t xml:space="preserve">Junc J292               </t>
  </si>
  <si>
    <t xml:space="preserve">Junc J293               </t>
  </si>
  <si>
    <t xml:space="preserve">Junc J294               </t>
  </si>
  <si>
    <t xml:space="preserve">Junc J295               </t>
  </si>
  <si>
    <t xml:space="preserve">Junc J296               </t>
  </si>
  <si>
    <t xml:space="preserve">Junc J297               </t>
  </si>
  <si>
    <t xml:space="preserve">Junc J298               </t>
  </si>
  <si>
    <t xml:space="preserve">Junc J299               </t>
  </si>
  <si>
    <t xml:space="preserve">Junc J300               </t>
  </si>
  <si>
    <t xml:space="preserve">Junc J301               </t>
  </si>
  <si>
    <t xml:space="preserve">Junc J302               </t>
  </si>
  <si>
    <t xml:space="preserve">Junc J303               </t>
  </si>
  <si>
    <t xml:space="preserve">Junc J304               </t>
  </si>
  <si>
    <t xml:space="preserve">Junc J305               </t>
  </si>
  <si>
    <t xml:space="preserve">Junc J306               </t>
  </si>
  <si>
    <t xml:space="preserve">Junc J307               </t>
  </si>
  <si>
    <t xml:space="preserve">Junc J308               </t>
  </si>
  <si>
    <t xml:space="preserve">Junc J309               </t>
  </si>
  <si>
    <t xml:space="preserve">Junc J310               </t>
  </si>
  <si>
    <t xml:space="preserve">Junc J311               </t>
  </si>
  <si>
    <t xml:space="preserve">Junc J312               </t>
  </si>
  <si>
    <t xml:space="preserve">Junc J313               </t>
  </si>
  <si>
    <t xml:space="preserve">Junc J314               </t>
  </si>
  <si>
    <t xml:space="preserve">Junc J315               </t>
  </si>
  <si>
    <t xml:space="preserve">Junc J316               </t>
  </si>
  <si>
    <t xml:space="preserve">Junc J317               </t>
  </si>
  <si>
    <t xml:space="preserve">Junc J318               </t>
  </si>
  <si>
    <t xml:space="preserve">Junc J319               </t>
  </si>
  <si>
    <t xml:space="preserve">Junc J320               </t>
  </si>
  <si>
    <t xml:space="preserve">Junc J321               </t>
  </si>
  <si>
    <t xml:space="preserve">Junc J322               </t>
  </si>
  <si>
    <t xml:space="preserve">Junc J323               </t>
  </si>
  <si>
    <t xml:space="preserve">Junc J324               </t>
  </si>
  <si>
    <t xml:space="preserve">Junc J325               </t>
  </si>
  <si>
    <t xml:space="preserve">Junc J326               </t>
  </si>
  <si>
    <t xml:space="preserve">Junc J327               </t>
  </si>
  <si>
    <t xml:space="preserve">Junc J328               </t>
  </si>
  <si>
    <t xml:space="preserve">Junc J329               </t>
  </si>
  <si>
    <t xml:space="preserve">Junc J330               </t>
  </si>
  <si>
    <t xml:space="preserve">Junc J331               </t>
  </si>
  <si>
    <t xml:space="preserve">Junc J332               </t>
  </si>
  <si>
    <t xml:space="preserve">Junc J333               </t>
  </si>
  <si>
    <t xml:space="preserve">Junc J334               </t>
  </si>
  <si>
    <t xml:space="preserve">Junc J335               </t>
  </si>
  <si>
    <t xml:space="preserve">Junc J336               </t>
  </si>
  <si>
    <t xml:space="preserve">Junc J337               </t>
  </si>
  <si>
    <t xml:space="preserve">Junc J338               </t>
  </si>
  <si>
    <t xml:space="preserve">Junc J339               </t>
  </si>
  <si>
    <t xml:space="preserve">Junc J340               </t>
  </si>
  <si>
    <t xml:space="preserve">Junc J341               </t>
  </si>
  <si>
    <t xml:space="preserve">Junc J342               </t>
  </si>
  <si>
    <t xml:space="preserve">Junc J343               </t>
  </si>
  <si>
    <t xml:space="preserve">Junc J344               </t>
  </si>
  <si>
    <t xml:space="preserve">Junc J345               </t>
  </si>
  <si>
    <t xml:space="preserve">Junc J346               </t>
  </si>
  <si>
    <t xml:space="preserve">Junc J347               </t>
  </si>
  <si>
    <t xml:space="preserve">Junc J348               </t>
  </si>
  <si>
    <t xml:space="preserve">Junc J349               </t>
  </si>
  <si>
    <t xml:space="preserve">Junc J350               </t>
  </si>
  <si>
    <t xml:space="preserve">Junc J351               </t>
  </si>
  <si>
    <t xml:space="preserve">Junc J352               </t>
  </si>
  <si>
    <t xml:space="preserve">Junc J353               </t>
  </si>
  <si>
    <t xml:space="preserve">Junc J354               </t>
  </si>
  <si>
    <t xml:space="preserve">Junc J355               </t>
  </si>
  <si>
    <t xml:space="preserve">Junc J356               </t>
  </si>
  <si>
    <t xml:space="preserve">Junc J357               </t>
  </si>
  <si>
    <t xml:space="preserve">Junc J358               </t>
  </si>
  <si>
    <t xml:space="preserve">Junc J359               </t>
  </si>
  <si>
    <t xml:space="preserve">Junc J360               </t>
  </si>
  <si>
    <t xml:space="preserve">Junc J361               </t>
  </si>
  <si>
    <t xml:space="preserve">Junc J362               </t>
  </si>
  <si>
    <t xml:space="preserve">Junc J363               </t>
  </si>
  <si>
    <t xml:space="preserve">Junc J364               </t>
  </si>
  <si>
    <t xml:space="preserve">Junc J365               </t>
  </si>
  <si>
    <t xml:space="preserve">Junc J366               </t>
  </si>
  <si>
    <t xml:space="preserve">Junc J367               </t>
  </si>
  <si>
    <t xml:space="preserve">Junc J368               </t>
  </si>
  <si>
    <t xml:space="preserve">Junc J369               </t>
  </si>
  <si>
    <t xml:space="preserve">Junc J370               </t>
  </si>
  <si>
    <t xml:space="preserve">Junc J371               </t>
  </si>
  <si>
    <t xml:space="preserve">Junc J372               </t>
  </si>
  <si>
    <t xml:space="preserve">Junc J373               </t>
  </si>
  <si>
    <t xml:space="preserve">Junc J374               </t>
  </si>
  <si>
    <t xml:space="preserve">Junc J375               </t>
  </si>
  <si>
    <t xml:space="preserve">Junc J376               </t>
  </si>
  <si>
    <t xml:space="preserve">Junc J377               </t>
  </si>
  <si>
    <t xml:space="preserve">Junc J378               </t>
  </si>
  <si>
    <t xml:space="preserve">Junc J379               </t>
  </si>
  <si>
    <t xml:space="preserve">Junc J380               </t>
  </si>
  <si>
    <t xml:space="preserve">Junc J381               </t>
  </si>
  <si>
    <t xml:space="preserve">Junc J382               </t>
  </si>
  <si>
    <t xml:space="preserve">Junc J383               </t>
  </si>
  <si>
    <t xml:space="preserve">Junc J384               </t>
  </si>
  <si>
    <t xml:space="preserve">Junc J385               </t>
  </si>
  <si>
    <t xml:space="preserve">Junc J386               </t>
  </si>
  <si>
    <t xml:space="preserve">Junc J387               </t>
  </si>
  <si>
    <t xml:space="preserve">Junc J388               </t>
  </si>
  <si>
    <t xml:space="preserve">Junc J389               </t>
  </si>
  <si>
    <t xml:space="preserve">Junc J390               </t>
  </si>
  <si>
    <t xml:space="preserve">Junc J391               </t>
  </si>
  <si>
    <t xml:space="preserve">Junc J392               </t>
  </si>
  <si>
    <t xml:space="preserve">Junc J393               </t>
  </si>
  <si>
    <t xml:space="preserve">Junc J394               </t>
  </si>
  <si>
    <t xml:space="preserve">Junc J395               </t>
  </si>
  <si>
    <t xml:space="preserve">Junc J396               </t>
  </si>
  <si>
    <t xml:space="preserve">Junc J397               </t>
  </si>
  <si>
    <t xml:space="preserve">Junc J398               </t>
  </si>
  <si>
    <t xml:space="preserve">Junc J399               </t>
  </si>
  <si>
    <t xml:space="preserve">Junc J400               </t>
  </si>
  <si>
    <t xml:space="preserve">Junc J401               </t>
  </si>
  <si>
    <t xml:space="preserve">Junc J402               </t>
  </si>
  <si>
    <t xml:space="preserve">Junc J403               </t>
  </si>
  <si>
    <t xml:space="preserve">Junc J404               </t>
  </si>
  <si>
    <t xml:space="preserve">Junc J405               </t>
  </si>
  <si>
    <t xml:space="preserve">Junc J406               </t>
  </si>
  <si>
    <t xml:space="preserve">Junc J407               </t>
  </si>
  <si>
    <t xml:space="preserve">Junc J408               </t>
  </si>
  <si>
    <t xml:space="preserve">Junc J409               </t>
  </si>
  <si>
    <t xml:space="preserve">Junc J410               </t>
  </si>
  <si>
    <t xml:space="preserve">Junc J411               </t>
  </si>
  <si>
    <t xml:space="preserve">Junc J412               </t>
  </si>
  <si>
    <t xml:space="preserve">Junc J413               </t>
  </si>
  <si>
    <t xml:space="preserve">Junc J414               </t>
  </si>
  <si>
    <t xml:space="preserve">Junc J415               </t>
  </si>
  <si>
    <t xml:space="preserve">Junc J416               </t>
  </si>
  <si>
    <t xml:space="preserve">Junc J417               </t>
  </si>
  <si>
    <t xml:space="preserve">Junc J418               </t>
  </si>
  <si>
    <t xml:space="preserve">Junc J419               </t>
  </si>
  <si>
    <t xml:space="preserve">Junc J420               </t>
  </si>
  <si>
    <t xml:space="preserve">Junc J421               </t>
  </si>
  <si>
    <t xml:space="preserve">Junc J422               </t>
  </si>
  <si>
    <t xml:space="preserve">Junc J423               </t>
  </si>
  <si>
    <t xml:space="preserve">Junc J424               </t>
  </si>
  <si>
    <t xml:space="preserve">Junc J425               </t>
  </si>
  <si>
    <t xml:space="preserve">Junc J426               </t>
  </si>
  <si>
    <t xml:space="preserve">Junc J427               </t>
  </si>
  <si>
    <t xml:space="preserve">Junc J428               </t>
  </si>
  <si>
    <t xml:space="preserve">Junc J429               </t>
  </si>
  <si>
    <t xml:space="preserve">Junc J430               </t>
  </si>
  <si>
    <t xml:space="preserve">Junc J431               </t>
  </si>
  <si>
    <t xml:space="preserve">Junc J432               </t>
  </si>
  <si>
    <t xml:space="preserve">Junc J433               </t>
  </si>
  <si>
    <t xml:space="preserve">Junc J434               </t>
  </si>
  <si>
    <t xml:space="preserve">Junc J435               </t>
  </si>
  <si>
    <t xml:space="preserve">Junc J436               </t>
  </si>
  <si>
    <t xml:space="preserve">Junc J437               </t>
  </si>
  <si>
    <t xml:space="preserve">Junc J438               </t>
  </si>
  <si>
    <t xml:space="preserve">Junc J439               </t>
  </si>
  <si>
    <t xml:space="preserve">Junc J440               </t>
  </si>
  <si>
    <t xml:space="preserve">Junc J441               </t>
  </si>
  <si>
    <t xml:space="preserve">Junc J442               </t>
  </si>
  <si>
    <t xml:space="preserve">Junc J443               </t>
  </si>
  <si>
    <t xml:space="preserve">Junc J444               </t>
  </si>
  <si>
    <t xml:space="preserve">Junc J445               </t>
  </si>
  <si>
    <t xml:space="preserve">Junc J446               </t>
  </si>
  <si>
    <t xml:space="preserve">Junc J447               </t>
  </si>
  <si>
    <t xml:space="preserve">Junc J448               </t>
  </si>
  <si>
    <t xml:space="preserve">Junc J449               </t>
  </si>
  <si>
    <t xml:space="preserve">Junc J450               </t>
  </si>
  <si>
    <t xml:space="preserve">Junc J451               </t>
  </si>
  <si>
    <t xml:space="preserve">Junc J452               </t>
  </si>
  <si>
    <t xml:space="preserve">Junc J453               </t>
  </si>
  <si>
    <t xml:space="preserve">Junc J454               </t>
  </si>
  <si>
    <t xml:space="preserve">Junc J455               </t>
  </si>
  <si>
    <t xml:space="preserve">Junc J456               </t>
  </si>
  <si>
    <t xml:space="preserve">Junc J457               </t>
  </si>
  <si>
    <t xml:space="preserve">Junc J458               </t>
  </si>
  <si>
    <t xml:space="preserve">Junc J459               </t>
  </si>
  <si>
    <t xml:space="preserve">Junc J460               </t>
  </si>
  <si>
    <t xml:space="preserve">Junc J461               </t>
  </si>
  <si>
    <t xml:space="preserve">Junc J462               </t>
  </si>
  <si>
    <t xml:space="preserve">Junc J463               </t>
  </si>
  <si>
    <t xml:space="preserve">Junc J464               </t>
  </si>
  <si>
    <t xml:space="preserve">Junc J465               </t>
  </si>
  <si>
    <t xml:space="preserve">Junc J466               </t>
  </si>
  <si>
    <t xml:space="preserve">Junc J467               </t>
  </si>
  <si>
    <t xml:space="preserve">Junc J468               </t>
  </si>
  <si>
    <t xml:space="preserve">Junc J469               </t>
  </si>
  <si>
    <t xml:space="preserve">Junc J470               </t>
  </si>
  <si>
    <t xml:space="preserve">Junc J471               </t>
  </si>
  <si>
    <t xml:space="preserve">Junc J472               </t>
  </si>
  <si>
    <t xml:space="preserve">Junc J473               </t>
  </si>
  <si>
    <t xml:space="preserve">Junc J474               </t>
  </si>
  <si>
    <t xml:space="preserve">Junc J475               </t>
  </si>
  <si>
    <t xml:space="preserve">Junc J476               </t>
  </si>
  <si>
    <t xml:space="preserve">Junc J477               </t>
  </si>
  <si>
    <t xml:space="preserve">Junc J478               </t>
  </si>
  <si>
    <t xml:space="preserve">Junc J479               </t>
  </si>
  <si>
    <t xml:space="preserve">Junc J480               </t>
  </si>
  <si>
    <t xml:space="preserve">Junc J481               </t>
  </si>
  <si>
    <t xml:space="preserve">Junc J482               </t>
  </si>
  <si>
    <t xml:space="preserve">Junc J483               </t>
  </si>
  <si>
    <t xml:space="preserve">Junc J484               </t>
  </si>
  <si>
    <t xml:space="preserve">Junc J485               </t>
  </si>
  <si>
    <t xml:space="preserve">Junc J486               </t>
  </si>
  <si>
    <t xml:space="preserve">Junc J487               </t>
  </si>
  <si>
    <t xml:space="preserve">Junc J488               </t>
  </si>
  <si>
    <t xml:space="preserve">Junc J489               </t>
  </si>
  <si>
    <t xml:space="preserve">Junc J490               </t>
  </si>
  <si>
    <t xml:space="preserve">Junc J491               </t>
  </si>
  <si>
    <t xml:space="preserve">Junc J492               </t>
  </si>
  <si>
    <t xml:space="preserve">Junc J493               </t>
  </si>
  <si>
    <t xml:space="preserve">Junc J494               </t>
  </si>
  <si>
    <t xml:space="preserve">Junc J495               </t>
  </si>
  <si>
    <t xml:space="preserve">Junc J496               </t>
  </si>
  <si>
    <t xml:space="preserve">Junc J497               </t>
  </si>
  <si>
    <t xml:space="preserve">Junc J498               </t>
  </si>
  <si>
    <t xml:space="preserve">Junc J499               </t>
  </si>
  <si>
    <t xml:space="preserve">Junc J500               </t>
  </si>
  <si>
    <t xml:space="preserve">Junc J501               </t>
  </si>
  <si>
    <t xml:space="preserve">Junc J502               </t>
  </si>
  <si>
    <t xml:space="preserve">Junc J503               </t>
  </si>
  <si>
    <t xml:space="preserve">Junc J504               </t>
  </si>
  <si>
    <t xml:space="preserve">Junc J505               </t>
  </si>
  <si>
    <t xml:space="preserve">Junc J506               </t>
  </si>
  <si>
    <t xml:space="preserve">Junc J507               </t>
  </si>
  <si>
    <t xml:space="preserve">Junc J508               </t>
  </si>
  <si>
    <t xml:space="preserve">Junc J509               </t>
  </si>
  <si>
    <t xml:space="preserve">Junc J510               </t>
  </si>
  <si>
    <t xml:space="preserve">Junc J511               </t>
  </si>
  <si>
    <t xml:space="preserve">Junc J512               </t>
  </si>
  <si>
    <t xml:space="preserve">Junc J513               </t>
  </si>
  <si>
    <t xml:space="preserve">Junc J514               </t>
  </si>
  <si>
    <t xml:space="preserve">Junc J515               </t>
  </si>
  <si>
    <t xml:space="preserve">Junc J516               </t>
  </si>
  <si>
    <t xml:space="preserve">Junc J517               </t>
  </si>
  <si>
    <t xml:space="preserve">Junc J518               </t>
  </si>
  <si>
    <t xml:space="preserve">Junc J519               </t>
  </si>
  <si>
    <t xml:space="preserve">Junc J520               </t>
  </si>
  <si>
    <t xml:space="preserve">Junc J521               </t>
  </si>
  <si>
    <t xml:space="preserve">Junc J522               </t>
  </si>
  <si>
    <t xml:space="preserve">Junc J523               </t>
  </si>
  <si>
    <t xml:space="preserve">Junc J524               </t>
  </si>
  <si>
    <t xml:space="preserve">Junc J525               </t>
  </si>
  <si>
    <t xml:space="preserve">Junc J526               </t>
  </si>
  <si>
    <t xml:space="preserve">Junc J527               </t>
  </si>
  <si>
    <t xml:space="preserve">Junc J528               </t>
  </si>
  <si>
    <t xml:space="preserve">Junc J529               </t>
  </si>
  <si>
    <t xml:space="preserve">Junc J530               </t>
  </si>
  <si>
    <t xml:space="preserve">Junc J531               </t>
  </si>
  <si>
    <t xml:space="preserve">Junc J532               </t>
  </si>
  <si>
    <t xml:space="preserve">Junc J533               </t>
  </si>
  <si>
    <t xml:space="preserve">Junc J534               </t>
  </si>
  <si>
    <t xml:space="preserve">Junc J535               </t>
  </si>
  <si>
    <t xml:space="preserve">Junc J536               </t>
  </si>
  <si>
    <t xml:space="preserve">Junc J537               </t>
  </si>
  <si>
    <t xml:space="preserve">Junc J538               </t>
  </si>
  <si>
    <t xml:space="preserve">Junc J539               </t>
  </si>
  <si>
    <t xml:space="preserve">Junc J540               </t>
  </si>
  <si>
    <t xml:space="preserve">Junc J541               </t>
  </si>
  <si>
    <t xml:space="preserve">Junc J542               </t>
  </si>
  <si>
    <t xml:space="preserve">Junc J543               </t>
  </si>
  <si>
    <t xml:space="preserve">Junc J544               </t>
  </si>
  <si>
    <t xml:space="preserve">Junc J545               </t>
  </si>
  <si>
    <t xml:space="preserve">Junc J546               </t>
  </si>
  <si>
    <t xml:space="preserve">Junc J547               </t>
  </si>
  <si>
    <t xml:space="preserve">Junc J548               </t>
  </si>
  <si>
    <t xml:space="preserve">Junc J549               </t>
  </si>
  <si>
    <t xml:space="preserve">Junc J550               </t>
  </si>
  <si>
    <t xml:space="preserve">Junc J551               </t>
  </si>
  <si>
    <t xml:space="preserve">Junc J552               </t>
  </si>
  <si>
    <t xml:space="preserve">Junc J553               </t>
  </si>
  <si>
    <t xml:space="preserve">Junc J554               </t>
  </si>
  <si>
    <t xml:space="preserve">Junc J555               </t>
  </si>
  <si>
    <t xml:space="preserve">Junc J556               </t>
  </si>
  <si>
    <t xml:space="preserve">Junc J557               </t>
  </si>
  <si>
    <t xml:space="preserve">Junc J558               </t>
  </si>
  <si>
    <t xml:space="preserve">Junc J559               </t>
  </si>
  <si>
    <t xml:space="preserve">Junc J560               </t>
  </si>
  <si>
    <t xml:space="preserve">Junc J561               </t>
  </si>
  <si>
    <t xml:space="preserve">Junc J562               </t>
  </si>
  <si>
    <t xml:space="preserve">Junc J563               </t>
  </si>
  <si>
    <t xml:space="preserve">Junc J564               </t>
  </si>
  <si>
    <t xml:space="preserve">Junc J565               </t>
  </si>
  <si>
    <t xml:space="preserve">Junc J566               </t>
  </si>
  <si>
    <t xml:space="preserve">Junc J567               </t>
  </si>
  <si>
    <t xml:space="preserve">Junc J568               </t>
  </si>
  <si>
    <t xml:space="preserve">Junc J569               </t>
  </si>
  <si>
    <t xml:space="preserve">Junc J570               </t>
  </si>
  <si>
    <t xml:space="preserve">Junc J571               </t>
  </si>
  <si>
    <t xml:space="preserve">Junc J572               </t>
  </si>
  <si>
    <t xml:space="preserve">Junc J573               </t>
  </si>
  <si>
    <t xml:space="preserve">Junc J574               </t>
  </si>
  <si>
    <t xml:space="preserve">Junc J575               </t>
  </si>
  <si>
    <t xml:space="preserve">Junc J576               </t>
  </si>
  <si>
    <t xml:space="preserve">Junc J577               </t>
  </si>
  <si>
    <t xml:space="preserve">Junc J578               </t>
  </si>
  <si>
    <t xml:space="preserve">Junc J579               </t>
  </si>
  <si>
    <t xml:space="preserve">Junc J580               </t>
  </si>
  <si>
    <t xml:space="preserve">Junc J581               </t>
  </si>
  <si>
    <t xml:space="preserve">Junc J582               </t>
  </si>
  <si>
    <t xml:space="preserve">Junc J583               </t>
  </si>
  <si>
    <t xml:space="preserve">Junc J584               </t>
  </si>
  <si>
    <t xml:space="preserve">Junc J585               </t>
  </si>
  <si>
    <t xml:space="preserve">Junc J586               </t>
  </si>
  <si>
    <t xml:space="preserve">Junc J587               </t>
  </si>
  <si>
    <t xml:space="preserve">Junc J588               </t>
  </si>
  <si>
    <t xml:space="preserve">Junc J589               </t>
  </si>
  <si>
    <t xml:space="preserve">Junc J590               </t>
  </si>
  <si>
    <t xml:space="preserve">Junc J591               </t>
  </si>
  <si>
    <t xml:space="preserve">Junc J592               </t>
  </si>
  <si>
    <t xml:space="preserve">Junc J593               </t>
  </si>
  <si>
    <t xml:space="preserve">Junc J594               </t>
  </si>
  <si>
    <t xml:space="preserve">Junc J595               </t>
  </si>
  <si>
    <t xml:space="preserve">Junc J596               </t>
  </si>
  <si>
    <t xml:space="preserve">Junc J597               </t>
  </si>
  <si>
    <t xml:space="preserve">Junc J598               </t>
  </si>
  <si>
    <t xml:space="preserve">Junc J599               </t>
  </si>
  <si>
    <t xml:space="preserve">Junc J600               </t>
  </si>
  <si>
    <t xml:space="preserve">Junc J601               </t>
  </si>
  <si>
    <t xml:space="preserve">Junc J602               </t>
  </si>
  <si>
    <t xml:space="preserve">Junc J603               </t>
  </si>
  <si>
    <t xml:space="preserve">Junc J604               </t>
  </si>
  <si>
    <t xml:space="preserve">Junc J605               </t>
  </si>
  <si>
    <t xml:space="preserve">Junc J606               </t>
  </si>
  <si>
    <t xml:space="preserve">Junc J607               </t>
  </si>
  <si>
    <t xml:space="preserve">Junc J608               </t>
  </si>
  <si>
    <t xml:space="preserve">Junc J609               </t>
  </si>
  <si>
    <t xml:space="preserve">Junc J610               </t>
  </si>
  <si>
    <t xml:space="preserve">Junc J611               </t>
  </si>
  <si>
    <t xml:space="preserve">Junc J612               </t>
  </si>
  <si>
    <t xml:space="preserve">Junc J613               </t>
  </si>
  <si>
    <t xml:space="preserve">Junc J614               </t>
  </si>
  <si>
    <t xml:space="preserve">Junc J615               </t>
  </si>
  <si>
    <t xml:space="preserve">Junc J616               </t>
  </si>
  <si>
    <t xml:space="preserve">Junc J617               </t>
  </si>
  <si>
    <t xml:space="preserve">Junc J618               </t>
  </si>
  <si>
    <t xml:space="preserve">Junc J619               </t>
  </si>
  <si>
    <t xml:space="preserve">Junc J620               </t>
  </si>
  <si>
    <t xml:space="preserve">Junc J621               </t>
  </si>
  <si>
    <t xml:space="preserve">Junc J622               </t>
  </si>
  <si>
    <t xml:space="preserve">Junc J623               </t>
  </si>
  <si>
    <t xml:space="preserve">Junc J624               </t>
  </si>
  <si>
    <t xml:space="preserve">Junc J625               </t>
  </si>
  <si>
    <t xml:space="preserve">Junc J626               </t>
  </si>
  <si>
    <t xml:space="preserve">Junc J627               </t>
  </si>
  <si>
    <t xml:space="preserve">Junc J628               </t>
  </si>
  <si>
    <t xml:space="preserve">Junc J629               </t>
  </si>
  <si>
    <t xml:space="preserve">Junc J630               </t>
  </si>
  <si>
    <t xml:space="preserve">Junc J631               </t>
  </si>
  <si>
    <t xml:space="preserve">Junc J632               </t>
  </si>
  <si>
    <t xml:space="preserve">Junc J633               </t>
  </si>
  <si>
    <t xml:space="preserve">Junc J634               </t>
  </si>
  <si>
    <t xml:space="preserve">Junc J635               </t>
  </si>
  <si>
    <t xml:space="preserve">Junc J636               </t>
  </si>
  <si>
    <t xml:space="preserve">Junc J637               </t>
  </si>
  <si>
    <t xml:space="preserve">Junc J638               </t>
  </si>
  <si>
    <t xml:space="preserve">Junc J639               </t>
  </si>
  <si>
    <t xml:space="preserve">Junc J640               </t>
  </si>
  <si>
    <t xml:space="preserve">Junc J641               </t>
  </si>
  <si>
    <t xml:space="preserve">Junc J642               </t>
  </si>
  <si>
    <t xml:space="preserve">Junc J643               </t>
  </si>
  <si>
    <t xml:space="preserve">Junc J644               </t>
  </si>
  <si>
    <t xml:space="preserve">Junc J645               </t>
  </si>
  <si>
    <t xml:space="preserve">Junc J646               </t>
  </si>
  <si>
    <t xml:space="preserve">Junc J647               </t>
  </si>
  <si>
    <t xml:space="preserve">Junc J648               </t>
  </si>
  <si>
    <t xml:space="preserve">Junc J649               </t>
  </si>
  <si>
    <t xml:space="preserve">Junc J650               </t>
  </si>
  <si>
    <t xml:space="preserve">Junc J651               </t>
  </si>
  <si>
    <t xml:space="preserve">Junc J652               </t>
  </si>
  <si>
    <t xml:space="preserve">Junc J653               </t>
  </si>
  <si>
    <t xml:space="preserve">Junc J654               </t>
  </si>
  <si>
    <t xml:space="preserve">Junc J655               </t>
  </si>
  <si>
    <t xml:space="preserve">Junc J656               </t>
  </si>
  <si>
    <t xml:space="preserve">Junc J657               </t>
  </si>
  <si>
    <t xml:space="preserve">Junc J658               </t>
  </si>
  <si>
    <t xml:space="preserve">Junc J659               </t>
  </si>
  <si>
    <t xml:space="preserve">Junc J660               </t>
  </si>
  <si>
    <t xml:space="preserve">Junc J661               </t>
  </si>
  <si>
    <t xml:space="preserve">Junc J662               </t>
  </si>
  <si>
    <t xml:space="preserve">Junc J663               </t>
  </si>
  <si>
    <t xml:space="preserve">Junc J664               </t>
  </si>
  <si>
    <t xml:space="preserve">Junc J665               </t>
  </si>
  <si>
    <t xml:space="preserve">Junc J666               </t>
  </si>
  <si>
    <t xml:space="preserve">Junc J667               </t>
  </si>
  <si>
    <t xml:space="preserve">Junc J668               </t>
  </si>
  <si>
    <t xml:space="preserve">Junc J669               </t>
  </si>
  <si>
    <t xml:space="preserve">Junc J670               </t>
  </si>
  <si>
    <t xml:space="preserve">Junc J671               </t>
  </si>
  <si>
    <t xml:space="preserve">Junc J672               </t>
  </si>
  <si>
    <t xml:space="preserve">Junc J673               </t>
  </si>
  <si>
    <t xml:space="preserve">Junc J674               </t>
  </si>
  <si>
    <t xml:space="preserve">Junc J675               </t>
  </si>
  <si>
    <t xml:space="preserve">Junc J676               </t>
  </si>
  <si>
    <t xml:space="preserve">Junc J677               </t>
  </si>
  <si>
    <t xml:space="preserve">Junc J678               </t>
  </si>
  <si>
    <t xml:space="preserve">Junc J679               </t>
  </si>
  <si>
    <t xml:space="preserve">Junc J680               </t>
  </si>
  <si>
    <t xml:space="preserve">Junc J681               </t>
  </si>
  <si>
    <t xml:space="preserve">Junc J682               </t>
  </si>
  <si>
    <t xml:space="preserve">Junc J683               </t>
  </si>
  <si>
    <t xml:space="preserve">Junc J684               </t>
  </si>
  <si>
    <t xml:space="preserve">Junc J685               </t>
  </si>
  <si>
    <t xml:space="preserve">Junc J686               </t>
  </si>
  <si>
    <t xml:space="preserve">Junc J687               </t>
  </si>
  <si>
    <t xml:space="preserve">Junc J688               </t>
  </si>
  <si>
    <t xml:space="preserve">Junc J689               </t>
  </si>
  <si>
    <t xml:space="preserve">Junc J690               </t>
  </si>
  <si>
    <t xml:space="preserve">Junc J691               </t>
  </si>
  <si>
    <t xml:space="preserve">Junc J692               </t>
  </si>
  <si>
    <t xml:space="preserve">Junc J693               </t>
  </si>
  <si>
    <t xml:space="preserve">Junc J694               </t>
  </si>
  <si>
    <t xml:space="preserve">Junc J695               </t>
  </si>
  <si>
    <t xml:space="preserve">Junc J696               </t>
  </si>
  <si>
    <t xml:space="preserve">Junc J697               </t>
  </si>
  <si>
    <t xml:space="preserve">Junc J698               </t>
  </si>
  <si>
    <t xml:space="preserve">Junc J699               </t>
  </si>
  <si>
    <t xml:space="preserve">Junc J700               </t>
  </si>
  <si>
    <t xml:space="preserve">Junc J701               </t>
  </si>
  <si>
    <t xml:space="preserve">Junc J702               </t>
  </si>
  <si>
    <t xml:space="preserve">Junc J703               </t>
  </si>
  <si>
    <t xml:space="preserve">Junc J704               </t>
  </si>
  <si>
    <t xml:space="preserve">Junc J705               </t>
  </si>
  <si>
    <t xml:space="preserve">Junc J706               </t>
  </si>
  <si>
    <t xml:space="preserve">Junc J707               </t>
  </si>
  <si>
    <t xml:space="preserve">Junc J708               </t>
  </si>
  <si>
    <t xml:space="preserve">Junc J709               </t>
  </si>
  <si>
    <t xml:space="preserve">Junc J710               </t>
  </si>
  <si>
    <t xml:space="preserve">Junc J711               </t>
  </si>
  <si>
    <t xml:space="preserve">Junc J712               </t>
  </si>
  <si>
    <t xml:space="preserve">Junc J713               </t>
  </si>
  <si>
    <t xml:space="preserve">Junc J714               </t>
  </si>
  <si>
    <t xml:space="preserve">Junc J715               </t>
  </si>
  <si>
    <t xml:space="preserve">Junc J716               </t>
  </si>
  <si>
    <t xml:space="preserve">Junc J717               </t>
  </si>
  <si>
    <t xml:space="preserve">Junc J718               </t>
  </si>
  <si>
    <t xml:space="preserve">Junc J719               </t>
  </si>
  <si>
    <t xml:space="preserve">Junc J720               </t>
  </si>
  <si>
    <t xml:space="preserve">Junc J721               </t>
  </si>
  <si>
    <t xml:space="preserve">Junc J722               </t>
  </si>
  <si>
    <t xml:space="preserve">Junc J723               </t>
  </si>
  <si>
    <t xml:space="preserve">Junc J724               </t>
  </si>
  <si>
    <t xml:space="preserve">Junc J725               </t>
  </si>
  <si>
    <t xml:space="preserve">Junc J726               </t>
  </si>
  <si>
    <t xml:space="preserve">Junc J727               </t>
  </si>
  <si>
    <t xml:space="preserve">Junc J728               </t>
  </si>
  <si>
    <t xml:space="preserve">Junc J729               </t>
  </si>
  <si>
    <t xml:space="preserve">Junc J730               </t>
  </si>
  <si>
    <t xml:space="preserve">Junc J731               </t>
  </si>
  <si>
    <t xml:space="preserve">Junc J732               </t>
  </si>
  <si>
    <t xml:space="preserve">Junc J733               </t>
  </si>
  <si>
    <t xml:space="preserve">Junc J734               </t>
  </si>
  <si>
    <t xml:space="preserve">Junc J735               </t>
  </si>
  <si>
    <t xml:space="preserve">Junc J736               </t>
  </si>
  <si>
    <t xml:space="preserve">Junc J737               </t>
  </si>
  <si>
    <t xml:space="preserve">Junc J738               </t>
  </si>
  <si>
    <t xml:space="preserve">Junc J739               </t>
  </si>
  <si>
    <t xml:space="preserve">Junc J740               </t>
  </si>
  <si>
    <t xml:space="preserve">Junc J741               </t>
  </si>
  <si>
    <t xml:space="preserve">Junc J742               </t>
  </si>
  <si>
    <t xml:space="preserve">Junc J743               </t>
  </si>
  <si>
    <t xml:space="preserve">Junc J744               </t>
  </si>
  <si>
    <t xml:space="preserve">Junc J745               </t>
  </si>
  <si>
    <t xml:space="preserve">Junc J746               </t>
  </si>
  <si>
    <t xml:space="preserve">Junc J747               </t>
  </si>
  <si>
    <t xml:space="preserve">Junc J748               </t>
  </si>
  <si>
    <t xml:space="preserve">Junc J749               </t>
  </si>
  <si>
    <t xml:space="preserve">Junc J750               </t>
  </si>
  <si>
    <t xml:space="preserve">Junc J751               </t>
  </si>
  <si>
    <t xml:space="preserve">Junc J752               </t>
  </si>
  <si>
    <t xml:space="preserve">Junc J753               </t>
  </si>
  <si>
    <t xml:space="preserve">Junc J754               </t>
  </si>
  <si>
    <t xml:space="preserve">Junc J755               </t>
  </si>
  <si>
    <t xml:space="preserve">Junc J756               </t>
  </si>
  <si>
    <t xml:space="preserve">Junc J757               </t>
  </si>
  <si>
    <t xml:space="preserve">Junc J758               </t>
  </si>
  <si>
    <t xml:space="preserve">Junc J759               </t>
  </si>
  <si>
    <t xml:space="preserve">Junc J760               </t>
  </si>
  <si>
    <t xml:space="preserve">Junc J761               </t>
  </si>
  <si>
    <t xml:space="preserve">Junc J762               </t>
  </si>
  <si>
    <t xml:space="preserve">Junc J763               </t>
  </si>
  <si>
    <t xml:space="preserve">Junc J764               </t>
  </si>
  <si>
    <t xml:space="preserve">Junc J765               </t>
  </si>
  <si>
    <t xml:space="preserve">Junc J766               </t>
  </si>
  <si>
    <t xml:space="preserve">Junc J767               </t>
  </si>
  <si>
    <t xml:space="preserve">Junc J768               </t>
  </si>
  <si>
    <t xml:space="preserve">Junc J769               </t>
  </si>
  <si>
    <t xml:space="preserve">Junc J770               </t>
  </si>
  <si>
    <t xml:space="preserve">Junc J771               </t>
  </si>
  <si>
    <t xml:space="preserve">Junc J772               </t>
  </si>
  <si>
    <t xml:space="preserve">Junc J773               </t>
  </si>
  <si>
    <t xml:space="preserve">Junc J774               </t>
  </si>
  <si>
    <t xml:space="preserve">Junc J775               </t>
  </si>
  <si>
    <t xml:space="preserve">Junc J776               </t>
  </si>
  <si>
    <t xml:space="preserve">Junc J777               </t>
  </si>
  <si>
    <t xml:space="preserve">Junc J778               </t>
  </si>
  <si>
    <t xml:space="preserve">Junc J779               </t>
  </si>
  <si>
    <t xml:space="preserve">Junc J780               </t>
  </si>
  <si>
    <t xml:space="preserve">Junc J781               </t>
  </si>
  <si>
    <t xml:space="preserve">Junc J782               </t>
  </si>
  <si>
    <t xml:space="preserve">Junc J783               </t>
  </si>
  <si>
    <t xml:space="preserve">Junc J784               </t>
  </si>
  <si>
    <t xml:space="preserve">Junc J785               </t>
  </si>
  <si>
    <t xml:space="preserve">Junc J786               </t>
  </si>
  <si>
    <t xml:space="preserve">Junc J787               </t>
  </si>
  <si>
    <t xml:space="preserve">Junc J788               </t>
  </si>
  <si>
    <t xml:space="preserve">Junc J789               </t>
  </si>
  <si>
    <t xml:space="preserve">Junc J790               </t>
  </si>
  <si>
    <t xml:space="preserve">Junc J791               </t>
  </si>
  <si>
    <t xml:space="preserve">Junc J792               </t>
  </si>
  <si>
    <t xml:space="preserve">Junc J793               </t>
  </si>
  <si>
    <t xml:space="preserve">Junc J794               </t>
  </si>
  <si>
    <t xml:space="preserve">Junc J795               </t>
  </si>
  <si>
    <t xml:space="preserve">Junc J796               </t>
  </si>
  <si>
    <t xml:space="preserve">Junc J797               </t>
  </si>
  <si>
    <t xml:space="preserve">Junc J798               </t>
  </si>
  <si>
    <t xml:space="preserve">Junc J799               </t>
  </si>
  <si>
    <t xml:space="preserve">Junc J800               </t>
  </si>
  <si>
    <t xml:space="preserve">Junc J801               </t>
  </si>
  <si>
    <t xml:space="preserve">Junc J802               </t>
  </si>
  <si>
    <t xml:space="preserve">Junc J803               </t>
  </si>
  <si>
    <t xml:space="preserve">Junc J804               </t>
  </si>
  <si>
    <t xml:space="preserve">Junc J805               </t>
  </si>
  <si>
    <t xml:space="preserve">Junc J806               </t>
  </si>
  <si>
    <t xml:space="preserve">Junc J807               </t>
  </si>
  <si>
    <t xml:space="preserve">Junc J808               </t>
  </si>
  <si>
    <t xml:space="preserve">Junc J809               </t>
  </si>
  <si>
    <t xml:space="preserve">Junc J810               </t>
  </si>
  <si>
    <t xml:space="preserve">Junc J811               </t>
  </si>
  <si>
    <t xml:space="preserve">Junc J812               </t>
  </si>
  <si>
    <t xml:space="preserve">Junc J813               </t>
  </si>
  <si>
    <t xml:space="preserve">Junc J814               </t>
  </si>
  <si>
    <t xml:space="preserve">Junc J815               </t>
  </si>
  <si>
    <t xml:space="preserve">Junc J816               </t>
  </si>
  <si>
    <t xml:space="preserve">Junc J817               </t>
  </si>
  <si>
    <t xml:space="preserve">Junc J818               </t>
  </si>
  <si>
    <t xml:space="preserve">Junc J819               </t>
  </si>
  <si>
    <t xml:space="preserve">Junc J820               </t>
  </si>
  <si>
    <t xml:space="preserve">Junc J821               </t>
  </si>
  <si>
    <t xml:space="preserve">Junc J822               </t>
  </si>
  <si>
    <t xml:space="preserve">Junc J823               </t>
  </si>
  <si>
    <t xml:space="preserve">Junc J824               </t>
  </si>
  <si>
    <t xml:space="preserve">Junc J825               </t>
  </si>
  <si>
    <t xml:space="preserve">Junc J826               </t>
  </si>
  <si>
    <t xml:space="preserve">Junc J827               </t>
  </si>
  <si>
    <t xml:space="preserve">Junc J828               </t>
  </si>
  <si>
    <t xml:space="preserve">Junc J829               </t>
  </si>
  <si>
    <t xml:space="preserve">Junc J830               </t>
  </si>
  <si>
    <t xml:space="preserve">Junc J831               </t>
  </si>
  <si>
    <t xml:space="preserve">Junc J832               </t>
  </si>
  <si>
    <t xml:space="preserve">Junc J833               </t>
  </si>
  <si>
    <t xml:space="preserve">Junc J834               </t>
  </si>
  <si>
    <t xml:space="preserve">Junc J835               </t>
  </si>
  <si>
    <t xml:space="preserve">Junc J836               </t>
  </si>
  <si>
    <t xml:space="preserve">Junc J837               </t>
  </si>
  <si>
    <t xml:space="preserve">Junc J838               </t>
  </si>
  <si>
    <t xml:space="preserve">Junc J839               </t>
  </si>
  <si>
    <t xml:space="preserve">Junc J840               </t>
  </si>
  <si>
    <t xml:space="preserve">Junc J841               </t>
  </si>
  <si>
    <t xml:space="preserve">Junc J842               </t>
  </si>
  <si>
    <t xml:space="preserve">Junc J843               </t>
  </si>
  <si>
    <t xml:space="preserve">Junc J844               </t>
  </si>
  <si>
    <t xml:space="preserve">Junc J845               </t>
  </si>
  <si>
    <t xml:space="preserve">Junc J846               </t>
  </si>
  <si>
    <t xml:space="preserve">Junc J847               </t>
  </si>
  <si>
    <t xml:space="preserve">Junc J848               </t>
  </si>
  <si>
    <t xml:space="preserve">Junc J849               </t>
  </si>
  <si>
    <t xml:space="preserve">Junc J850               </t>
  </si>
  <si>
    <t xml:space="preserve">Junc J851               </t>
  </si>
  <si>
    <t xml:space="preserve">Junc J852               </t>
  </si>
  <si>
    <t xml:space="preserve">Junc J853               </t>
  </si>
  <si>
    <t xml:space="preserve">Junc J854               </t>
  </si>
  <si>
    <t xml:space="preserve">Junc J855               </t>
  </si>
  <si>
    <t xml:space="preserve">Junc J856               </t>
  </si>
  <si>
    <t xml:space="preserve">Junc J857               </t>
  </si>
  <si>
    <t xml:space="preserve">Junc J858               </t>
  </si>
  <si>
    <t xml:space="preserve">Junc J859               </t>
  </si>
  <si>
    <t xml:space="preserve">Junc J860               </t>
  </si>
  <si>
    <t xml:space="preserve">Junc J861               </t>
  </si>
  <si>
    <t xml:space="preserve">Junc J862               </t>
  </si>
  <si>
    <t xml:space="preserve">Junc J863               </t>
  </si>
  <si>
    <t xml:space="preserve">Junc J864               </t>
  </si>
  <si>
    <t xml:space="preserve">Junc J865               </t>
  </si>
  <si>
    <t xml:space="preserve">Junc J866               </t>
  </si>
  <si>
    <t xml:space="preserve">Junc J867               </t>
  </si>
  <si>
    <t xml:space="preserve">Junc J868               </t>
  </si>
  <si>
    <t xml:space="preserve">Junc J869               </t>
  </si>
  <si>
    <t xml:space="preserve">Junc J870               </t>
  </si>
  <si>
    <t xml:space="preserve">Junc J871               </t>
  </si>
  <si>
    <t xml:space="preserve">Junc J872               </t>
  </si>
  <si>
    <t xml:space="preserve">Junc J873               </t>
  </si>
  <si>
    <t xml:space="preserve">Junc J874               </t>
  </si>
  <si>
    <t xml:space="preserve">Junc J875               </t>
  </si>
  <si>
    <t xml:space="preserve">Junc J876               </t>
  </si>
  <si>
    <t xml:space="preserve">Resvr R1                </t>
  </si>
  <si>
    <t xml:space="preserve">Resvr R2                </t>
  </si>
  <si>
    <t>Elevasi Google Earth</t>
  </si>
  <si>
    <t>Elevasi Garmin</t>
  </si>
  <si>
    <t>Waktu</t>
  </si>
  <si>
    <t>Lokasi</t>
  </si>
  <si>
    <t>BA</t>
  </si>
  <si>
    <t>BT</t>
  </si>
  <si>
    <t>BB</t>
  </si>
  <si>
    <t>Tinggia Alat (m)</t>
  </si>
  <si>
    <t>Jarak Tempat Alat ke Target (m)</t>
  </si>
  <si>
    <t>Tempat Alat</t>
  </si>
  <si>
    <t>Target</t>
  </si>
  <si>
    <t>X</t>
  </si>
  <si>
    <t>A</t>
  </si>
  <si>
    <t>B</t>
  </si>
  <si>
    <t>Jarak (m)</t>
  </si>
  <si>
    <t>Beda Tinggi (m)</t>
  </si>
  <si>
    <t>C</t>
  </si>
  <si>
    <t>D</t>
  </si>
  <si>
    <t>E</t>
  </si>
  <si>
    <t>F</t>
  </si>
  <si>
    <t>G</t>
  </si>
  <si>
    <t>Sebani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</si>
  <si>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</si>
  <si>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</si>
  <si>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</si>
  <si>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</si>
  <si>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</si>
  <si>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</si>
  <si>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</si>
  <si>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</si>
  <si>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</si>
  <si>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</si>
  <si>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</si>
  <si>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Titik</t>
  </si>
  <si>
    <t>Google Earth</t>
  </si>
  <si>
    <t>Garmin</t>
  </si>
  <si>
    <t>Standard Deviasi</t>
  </si>
  <si>
    <t>Standard Error</t>
  </si>
  <si>
    <t>Elevasi Waterpass</t>
  </si>
  <si>
    <t>Elevasi dengan Waterpas dan Google Earth  (m)</t>
  </si>
  <si>
    <t>Elevasi dengan Google Earth (m)</t>
  </si>
  <si>
    <t>Elevasi dengan Waterpass dan Garmin  (m)</t>
  </si>
  <si>
    <t>Elevasi dengan Garmin (m)</t>
  </si>
  <si>
    <t>Data Lapangan</t>
  </si>
  <si>
    <t>Tekanan (m)</t>
  </si>
  <si>
    <t>Debit (l/s)</t>
  </si>
  <si>
    <t>Data Epanet</t>
  </si>
  <si>
    <t>Jumlah Sampel</t>
  </si>
  <si>
    <t>Debit per 5 detik (l/s)</t>
  </si>
  <si>
    <t xml:space="preserve">                        </t>
  </si>
  <si>
    <t xml:space="preserve">LPS             </t>
  </si>
  <si>
    <t xml:space="preserve">1.00            </t>
  </si>
  <si>
    <t xml:space="preserve">0.10            </t>
  </si>
  <si>
    <t xml:space="preserve">0.30            </t>
  </si>
  <si>
    <t xml:space="preserve">0.20            </t>
  </si>
  <si>
    <t xml:space="preserve">0.00            </t>
  </si>
  <si>
    <t xml:space="preserve">-0.20           </t>
  </si>
  <si>
    <t xml:space="preserve">-0.10           </t>
  </si>
  <si>
    <t xml:space="preserve">0.50            </t>
  </si>
  <si>
    <t xml:space="preserve">-0.60           </t>
  </si>
  <si>
    <t xml:space="preserve">-1.00           </t>
  </si>
  <si>
    <t xml:space="preserve">-1.40           </t>
  </si>
  <si>
    <t xml:space="preserve">0.80            </t>
  </si>
  <si>
    <t xml:space="preserve">0.60            </t>
  </si>
  <si>
    <t>Network Table - Nodes at 0:00 Hrs</t>
  </si>
  <si>
    <t xml:space="preserve">Demand          </t>
  </si>
  <si>
    <t xml:space="preserve">6.00            </t>
  </si>
  <si>
    <t xml:space="preserve">-18.90          </t>
  </si>
  <si>
    <t>Jam</t>
  </si>
  <si>
    <t>Multiplier</t>
  </si>
  <si>
    <t>Konsumsi (liter)</t>
  </si>
  <si>
    <t>Rata-rata</t>
  </si>
  <si>
    <t>slovin</t>
  </si>
  <si>
    <t>Tahun 2022 (Realisasi Penyerapan SPAM Umbulan)</t>
  </si>
  <si>
    <t>Januari</t>
  </si>
  <si>
    <t>Februari</t>
  </si>
  <si>
    <t xml:space="preserve">Maret </t>
  </si>
  <si>
    <t>April</t>
  </si>
  <si>
    <t>September</t>
  </si>
  <si>
    <t>Oktober</t>
  </si>
  <si>
    <t>November</t>
  </si>
  <si>
    <t>Pemakaian Air</t>
  </si>
  <si>
    <t>Total</t>
  </si>
  <si>
    <t>Q aktual (m3)</t>
  </si>
  <si>
    <t>Q ideal (m3)</t>
  </si>
  <si>
    <t>Faktor Pengali</t>
  </si>
  <si>
    <t>Pola Pemakaian</t>
  </si>
  <si>
    <t>Data Penelitian</t>
  </si>
  <si>
    <t>Junc J877</t>
  </si>
  <si>
    <t>Junc J878</t>
  </si>
  <si>
    <t>Junc J879</t>
  </si>
  <si>
    <t>Junc J880</t>
  </si>
  <si>
    <t>Junc J881</t>
  </si>
  <si>
    <t>Junc J882</t>
  </si>
  <si>
    <t>Junc J883</t>
  </si>
  <si>
    <t>Junc J884</t>
  </si>
  <si>
    <t>Junc J885</t>
  </si>
  <si>
    <t>Junc J886</t>
  </si>
  <si>
    <t>Koordinat GPS Map Camera</t>
  </si>
  <si>
    <t xml:space="preserve">Demand Pattern </t>
  </si>
  <si>
    <t>Junction</t>
  </si>
  <si>
    <t>Skenario 1</t>
  </si>
  <si>
    <t>Skenario 2</t>
  </si>
  <si>
    <t>Pipa</t>
  </si>
  <si>
    <t>DMA 1</t>
  </si>
  <si>
    <t>DMA 2</t>
  </si>
  <si>
    <t>DMA 3</t>
  </si>
  <si>
    <t>Kebutuhan Air (liter/detik)</t>
  </si>
  <si>
    <t>Aplikasi</t>
  </si>
  <si>
    <t>Network Table - Links at 0:00 Hrs</t>
  </si>
  <si>
    <t xml:space="preserve">Length          </t>
  </si>
  <si>
    <t xml:space="preserve"> Link ID                </t>
  </si>
  <si>
    <t xml:space="preserve">m               </t>
  </si>
  <si>
    <t xml:space="preserve">Pipe P1                 </t>
  </si>
  <si>
    <t xml:space="preserve">Pipe P3                 </t>
  </si>
  <si>
    <t xml:space="preserve">Pipe P4                 </t>
  </si>
  <si>
    <t xml:space="preserve">Pipe P5                 </t>
  </si>
  <si>
    <t xml:space="preserve">Pipe P6                 </t>
  </si>
  <si>
    <t xml:space="preserve">Pipe P7                 </t>
  </si>
  <si>
    <t xml:space="preserve">Pipe P8                 </t>
  </si>
  <si>
    <t xml:space="preserve">Pipe P9                 </t>
  </si>
  <si>
    <t xml:space="preserve">Diameter        </t>
  </si>
  <si>
    <t xml:space="preserve">mm              </t>
  </si>
  <si>
    <t xml:space="preserve">61.4            </t>
  </si>
  <si>
    <t xml:space="preserve">40.8            </t>
  </si>
  <si>
    <t xml:space="preserve">Pipe P10                </t>
  </si>
  <si>
    <t xml:space="preserve">Pipe P11                </t>
  </si>
  <si>
    <t xml:space="preserve">Pipe P12                </t>
  </si>
  <si>
    <t xml:space="preserve">Pipe P13                </t>
  </si>
  <si>
    <t xml:space="preserve">Pipe P14                </t>
  </si>
  <si>
    <t xml:space="preserve">Pipe P15                </t>
  </si>
  <si>
    <t xml:space="preserve">Pipe P16                </t>
  </si>
  <si>
    <t xml:space="preserve">Pipe P17                </t>
  </si>
  <si>
    <t xml:space="preserve">Pipe P18                </t>
  </si>
  <si>
    <t xml:space="preserve">Pipe P19                </t>
  </si>
  <si>
    <t xml:space="preserve">Pipe P20                </t>
  </si>
  <si>
    <t xml:space="preserve">Pipe P21                </t>
  </si>
  <si>
    <t xml:space="preserve">Pipe P22                </t>
  </si>
  <si>
    <t xml:space="preserve">Pipe P23                </t>
  </si>
  <si>
    <t xml:space="preserve">Pipe P24                </t>
  </si>
  <si>
    <t xml:space="preserve">Pipe P25                </t>
  </si>
  <si>
    <t xml:space="preserve">Pipe P26                </t>
  </si>
  <si>
    <t xml:space="preserve">Pipe P27                </t>
  </si>
  <si>
    <t xml:space="preserve">Pipe P28                </t>
  </si>
  <si>
    <t xml:space="preserve">Pipe P29                </t>
  </si>
  <si>
    <t xml:space="preserve">Pipe P30                </t>
  </si>
  <si>
    <t xml:space="preserve">Pipe P31                </t>
  </si>
  <si>
    <t xml:space="preserve">Pipe P32                </t>
  </si>
  <si>
    <t xml:space="preserve">Pipe P33                </t>
  </si>
  <si>
    <t xml:space="preserve">Pipe P34                </t>
  </si>
  <si>
    <t xml:space="preserve">Pipe P35                </t>
  </si>
  <si>
    <t xml:space="preserve">Pipe P36                </t>
  </si>
  <si>
    <t xml:space="preserve">Pipe P37                </t>
  </si>
  <si>
    <t xml:space="preserve">Pipe P38                </t>
  </si>
  <si>
    <t xml:space="preserve">Pipe P39                </t>
  </si>
  <si>
    <t xml:space="preserve">Pipe P40                </t>
  </si>
  <si>
    <t xml:space="preserve">Pipe P41                </t>
  </si>
  <si>
    <t xml:space="preserve">Pipe P42                </t>
  </si>
  <si>
    <t xml:space="preserve">Pipe P43                </t>
  </si>
  <si>
    <t xml:space="preserve">Pipe P44                </t>
  </si>
  <si>
    <t xml:space="preserve">Pipe P45                </t>
  </si>
  <si>
    <t xml:space="preserve">Pipe P46                </t>
  </si>
  <si>
    <t xml:space="preserve">Pipe P48                </t>
  </si>
  <si>
    <t xml:space="preserve">Pipe P49                </t>
  </si>
  <si>
    <t xml:space="preserve">Pipe P50                </t>
  </si>
  <si>
    <t xml:space="preserve">Pipe P51                </t>
  </si>
  <si>
    <t xml:space="preserve">Pipe P52                </t>
  </si>
  <si>
    <t xml:space="preserve">Pipe P53                </t>
  </si>
  <si>
    <t xml:space="preserve">Pipe P54                </t>
  </si>
  <si>
    <t xml:space="preserve">Pipe P55                </t>
  </si>
  <si>
    <t xml:space="preserve">Pipe P56                </t>
  </si>
  <si>
    <t xml:space="preserve">Pipe P57                </t>
  </si>
  <si>
    <t xml:space="preserve">Pipe P58                </t>
  </si>
  <si>
    <t xml:space="preserve">Pipe P59                </t>
  </si>
  <si>
    <t xml:space="preserve">Pipe P60                </t>
  </si>
  <si>
    <t xml:space="preserve">Pipe P61                </t>
  </si>
  <si>
    <t xml:space="preserve">Pipe P62                </t>
  </si>
  <si>
    <t xml:space="preserve">Pipe P63                </t>
  </si>
  <si>
    <t xml:space="preserve">Pipe P64                </t>
  </si>
  <si>
    <t xml:space="preserve">Pipe P65                </t>
  </si>
  <si>
    <t xml:space="preserve">Pipe P66                </t>
  </si>
  <si>
    <t xml:space="preserve">Pipe P67                </t>
  </si>
  <si>
    <t xml:space="preserve">Pipe P68                </t>
  </si>
  <si>
    <t xml:space="preserve">Pipe P69                </t>
  </si>
  <si>
    <t xml:space="preserve">Pipe P70                </t>
  </si>
  <si>
    <t xml:space="preserve">Pipe P71                </t>
  </si>
  <si>
    <t xml:space="preserve">Pipe P72                </t>
  </si>
  <si>
    <t xml:space="preserve">Pipe P73                </t>
  </si>
  <si>
    <t xml:space="preserve">Pipe P74                </t>
  </si>
  <si>
    <t xml:space="preserve">Pipe P75                </t>
  </si>
  <si>
    <t xml:space="preserve">Pipe P76                </t>
  </si>
  <si>
    <t xml:space="preserve">Pipe P77                </t>
  </si>
  <si>
    <t xml:space="preserve">Pipe P78                </t>
  </si>
  <si>
    <t xml:space="preserve">Pipe P79                </t>
  </si>
  <si>
    <t xml:space="preserve">Pipe P80                </t>
  </si>
  <si>
    <t xml:space="preserve">Pipe P81                </t>
  </si>
  <si>
    <t xml:space="preserve">Pipe P82                </t>
  </si>
  <si>
    <t xml:space="preserve">Pipe P83                </t>
  </si>
  <si>
    <t xml:space="preserve">Pipe P84                </t>
  </si>
  <si>
    <t xml:space="preserve">Pipe P85                </t>
  </si>
  <si>
    <t xml:space="preserve">Pipe P86                </t>
  </si>
  <si>
    <t xml:space="preserve">Pipe P87                </t>
  </si>
  <si>
    <t xml:space="preserve">Pipe P88                </t>
  </si>
  <si>
    <t xml:space="preserve">Pipe P89                </t>
  </si>
  <si>
    <t xml:space="preserve">Pipe P90                </t>
  </si>
  <si>
    <t xml:space="preserve">Pipe P91                </t>
  </si>
  <si>
    <t xml:space="preserve">Pipe P92                </t>
  </si>
  <si>
    <t xml:space="preserve">Pipe P93                </t>
  </si>
  <si>
    <t xml:space="preserve">Pipe P94                </t>
  </si>
  <si>
    <t xml:space="preserve">Pipe P95                </t>
  </si>
  <si>
    <t xml:space="preserve">Pipe P96                </t>
  </si>
  <si>
    <t xml:space="preserve">Pipe P97                </t>
  </si>
  <si>
    <t xml:space="preserve">Pipe P98                </t>
  </si>
  <si>
    <t xml:space="preserve">Pipe P99                </t>
  </si>
  <si>
    <t xml:space="preserve">Pipe P100               </t>
  </si>
  <si>
    <t xml:space="preserve">Pipe P101               </t>
  </si>
  <si>
    <t xml:space="preserve">Pipe P102               </t>
  </si>
  <si>
    <t xml:space="preserve">Pipe P103               </t>
  </si>
  <si>
    <t xml:space="preserve">Pipe P104               </t>
  </si>
  <si>
    <t xml:space="preserve">Pipe P105               </t>
  </si>
  <si>
    <t xml:space="preserve">Pipe P106               </t>
  </si>
  <si>
    <t xml:space="preserve">Pipe P107               </t>
  </si>
  <si>
    <t xml:space="preserve">Pipe P108               </t>
  </si>
  <si>
    <t xml:space="preserve">Pipe P109               </t>
  </si>
  <si>
    <t xml:space="preserve">Pipe P110               </t>
  </si>
  <si>
    <t xml:space="preserve">Pipe P111               </t>
  </si>
  <si>
    <t xml:space="preserve">Pipe P112               </t>
  </si>
  <si>
    <t xml:space="preserve">Pipe P113               </t>
  </si>
  <si>
    <t xml:space="preserve">Pipe P114               </t>
  </si>
  <si>
    <t xml:space="preserve">Pipe P115               </t>
  </si>
  <si>
    <t xml:space="preserve">Pipe P116               </t>
  </si>
  <si>
    <t xml:space="preserve">Pipe P117               </t>
  </si>
  <si>
    <t xml:space="preserve">Pipe P118               </t>
  </si>
  <si>
    <t xml:space="preserve">Pipe P119               </t>
  </si>
  <si>
    <t xml:space="preserve">Pipe P120               </t>
  </si>
  <si>
    <t xml:space="preserve">Pipe P121               </t>
  </si>
  <si>
    <t xml:space="preserve">Pipe P122               </t>
  </si>
  <si>
    <t xml:space="preserve">Pipe P123               </t>
  </si>
  <si>
    <t xml:space="preserve">Pipe P124               </t>
  </si>
  <si>
    <t xml:space="preserve">Pipe P125               </t>
  </si>
  <si>
    <t xml:space="preserve">Pipe P126               </t>
  </si>
  <si>
    <t xml:space="preserve">Pipe P127               </t>
  </si>
  <si>
    <t xml:space="preserve">Pipe P128               </t>
  </si>
  <si>
    <t xml:space="preserve">Pipe P129               </t>
  </si>
  <si>
    <t xml:space="preserve">Pipe P130               </t>
  </si>
  <si>
    <t xml:space="preserve">Pipe P131               </t>
  </si>
  <si>
    <t xml:space="preserve">Pipe P132               </t>
  </si>
  <si>
    <t xml:space="preserve">Pipe P133               </t>
  </si>
  <si>
    <t xml:space="preserve">Pipe P134               </t>
  </si>
  <si>
    <t xml:space="preserve">Pipe P135               </t>
  </si>
  <si>
    <t xml:space="preserve">Pipe P136               </t>
  </si>
  <si>
    <t xml:space="preserve">Pipe P137               </t>
  </si>
  <si>
    <t xml:space="preserve">Pipe P138               </t>
  </si>
  <si>
    <t xml:space="preserve">Pipe P139               </t>
  </si>
  <si>
    <t xml:space="preserve">Pipe P140               </t>
  </si>
  <si>
    <t xml:space="preserve">Pipe P141               </t>
  </si>
  <si>
    <t xml:space="preserve">Pipe P142               </t>
  </si>
  <si>
    <t xml:space="preserve">Pipe P143               </t>
  </si>
  <si>
    <t xml:space="preserve">Pipe P144               </t>
  </si>
  <si>
    <t xml:space="preserve">Pipe P145               </t>
  </si>
  <si>
    <t xml:space="preserve">Pipe P146               </t>
  </si>
  <si>
    <t xml:space="preserve">Pipe P147               </t>
  </si>
  <si>
    <t xml:space="preserve">Pipe P148               </t>
  </si>
  <si>
    <t xml:space="preserve">Pipe P149               </t>
  </si>
  <si>
    <t xml:space="preserve">Pipe P150               </t>
  </si>
  <si>
    <t xml:space="preserve">Pipe P151               </t>
  </si>
  <si>
    <t xml:space="preserve">Pipe P152               </t>
  </si>
  <si>
    <t xml:space="preserve">Pipe P153               </t>
  </si>
  <si>
    <t xml:space="preserve">Pipe P154               </t>
  </si>
  <si>
    <t xml:space="preserve">Pipe P155               </t>
  </si>
  <si>
    <t xml:space="preserve">Pipe P156               </t>
  </si>
  <si>
    <t xml:space="preserve">Pipe P157               </t>
  </si>
  <si>
    <t xml:space="preserve">Pipe P158               </t>
  </si>
  <si>
    <t xml:space="preserve">Pipe P159               </t>
  </si>
  <si>
    <t xml:space="preserve">Pipe P160               </t>
  </si>
  <si>
    <t xml:space="preserve">Pipe P161               </t>
  </si>
  <si>
    <t xml:space="preserve">Pipe P162               </t>
  </si>
  <si>
    <t xml:space="preserve">Pipe P163               </t>
  </si>
  <si>
    <t xml:space="preserve">Pipe P164               </t>
  </si>
  <si>
    <t xml:space="preserve">Pipe P165               </t>
  </si>
  <si>
    <t xml:space="preserve">Pipe P166               </t>
  </si>
  <si>
    <t xml:space="preserve">Pipe P167               </t>
  </si>
  <si>
    <t xml:space="preserve">Pipe P168               </t>
  </si>
  <si>
    <t xml:space="preserve">Pipe P169               </t>
  </si>
  <si>
    <t xml:space="preserve">Pipe P170               </t>
  </si>
  <si>
    <t xml:space="preserve">Pipe P171               </t>
  </si>
  <si>
    <t xml:space="preserve">Pipe P172               </t>
  </si>
  <si>
    <t xml:space="preserve">Pipe P173               </t>
  </si>
  <si>
    <t xml:space="preserve">Pipe P174               </t>
  </si>
  <si>
    <t xml:space="preserve">Pipe P175               </t>
  </si>
  <si>
    <t xml:space="preserve">Pipe P176               </t>
  </si>
  <si>
    <t xml:space="preserve">Pipe P177               </t>
  </si>
  <si>
    <t xml:space="preserve">Pipe P178               </t>
  </si>
  <si>
    <t xml:space="preserve">Pipe P179               </t>
  </si>
  <si>
    <t xml:space="preserve">Pipe P180               </t>
  </si>
  <si>
    <t xml:space="preserve">Pipe P181               </t>
  </si>
  <si>
    <t xml:space="preserve">Pipe P182               </t>
  </si>
  <si>
    <t xml:space="preserve">Pipe P183               </t>
  </si>
  <si>
    <t xml:space="preserve">Pipe P184               </t>
  </si>
  <si>
    <t xml:space="preserve">Pipe P185               </t>
  </si>
  <si>
    <t xml:space="preserve">Pipe P186               </t>
  </si>
  <si>
    <t xml:space="preserve">Pipe P187               </t>
  </si>
  <si>
    <t xml:space="preserve">Pipe P188               </t>
  </si>
  <si>
    <t xml:space="preserve">Pipe P189               </t>
  </si>
  <si>
    <t xml:space="preserve">Pipe P190               </t>
  </si>
  <si>
    <t xml:space="preserve">Pipe P191               </t>
  </si>
  <si>
    <t xml:space="preserve">Pipe P192               </t>
  </si>
  <si>
    <t xml:space="preserve">Pipe P193               </t>
  </si>
  <si>
    <t xml:space="preserve">Pipe P194               </t>
  </si>
  <si>
    <t xml:space="preserve">Pipe P195               </t>
  </si>
  <si>
    <t xml:space="preserve">Pipe P196               </t>
  </si>
  <si>
    <t xml:space="preserve">Pipe P197               </t>
  </si>
  <si>
    <t xml:space="preserve">Pipe P198               </t>
  </si>
  <si>
    <t xml:space="preserve">Pipe P199               </t>
  </si>
  <si>
    <t xml:space="preserve">Pipe P200               </t>
  </si>
  <si>
    <t xml:space="preserve">Pipe P201               </t>
  </si>
  <si>
    <t xml:space="preserve">Pipe P202               </t>
  </si>
  <si>
    <t xml:space="preserve">Pipe P203               </t>
  </si>
  <si>
    <t xml:space="preserve">Pipe P204               </t>
  </si>
  <si>
    <t xml:space="preserve">Pipe P205               </t>
  </si>
  <si>
    <t xml:space="preserve">Pipe P206               </t>
  </si>
  <si>
    <t xml:space="preserve">Pipe P207               </t>
  </si>
  <si>
    <t xml:space="preserve">Pipe P208               </t>
  </si>
  <si>
    <t xml:space="preserve">Pipe P209               </t>
  </si>
  <si>
    <t xml:space="preserve">Pipe P210               </t>
  </si>
  <si>
    <t xml:space="preserve">Pipe P211               </t>
  </si>
  <si>
    <t xml:space="preserve">Pipe P212               </t>
  </si>
  <si>
    <t xml:space="preserve">Pipe P213               </t>
  </si>
  <si>
    <t xml:space="preserve">Pipe P214               </t>
  </si>
  <si>
    <t xml:space="preserve">Pipe P215               </t>
  </si>
  <si>
    <t xml:space="preserve">Pipe P216               </t>
  </si>
  <si>
    <t xml:space="preserve">Pipe P217               </t>
  </si>
  <si>
    <t xml:space="preserve">Pipe P218               </t>
  </si>
  <si>
    <t xml:space="preserve">Pipe P219               </t>
  </si>
  <si>
    <t xml:space="preserve">Pipe P220               </t>
  </si>
  <si>
    <t xml:space="preserve">Pipe P221               </t>
  </si>
  <si>
    <t xml:space="preserve">Pipe P222               </t>
  </si>
  <si>
    <t xml:space="preserve">Pipe P223               </t>
  </si>
  <si>
    <t xml:space="preserve">Pipe P224               </t>
  </si>
  <si>
    <t xml:space="preserve">Pipe P225               </t>
  </si>
  <si>
    <t xml:space="preserve">Pipe P226               </t>
  </si>
  <si>
    <t xml:space="preserve">Pipe P227               </t>
  </si>
  <si>
    <t xml:space="preserve">Pipe P228               </t>
  </si>
  <si>
    <t xml:space="preserve">Pipe P229               </t>
  </si>
  <si>
    <t xml:space="preserve">Pipe P230               </t>
  </si>
  <si>
    <t xml:space="preserve">Pipe P231               </t>
  </si>
  <si>
    <t xml:space="preserve">Pipe P232               </t>
  </si>
  <si>
    <t xml:space="preserve">Pipe P233               </t>
  </si>
  <si>
    <t xml:space="preserve">Pipe P234               </t>
  </si>
  <si>
    <t xml:space="preserve">Pipe P235               </t>
  </si>
  <si>
    <t xml:space="preserve">Pipe P236               </t>
  </si>
  <si>
    <t xml:space="preserve">Pipe P237               </t>
  </si>
  <si>
    <t xml:space="preserve">Pipe P238               </t>
  </si>
  <si>
    <t xml:space="preserve">Pipe P239               </t>
  </si>
  <si>
    <t xml:space="preserve">Pipe P240               </t>
  </si>
  <si>
    <t xml:space="preserve">Pipe P241               </t>
  </si>
  <si>
    <t xml:space="preserve">Pipe P242               </t>
  </si>
  <si>
    <t xml:space="preserve">Pipe P243               </t>
  </si>
  <si>
    <t xml:space="preserve">Pipe P244               </t>
  </si>
  <si>
    <t xml:space="preserve">Pipe P245               </t>
  </si>
  <si>
    <t xml:space="preserve">Pipe P246               </t>
  </si>
  <si>
    <t xml:space="preserve">Pipe P247               </t>
  </si>
  <si>
    <t xml:space="preserve">Pipe P248               </t>
  </si>
  <si>
    <t xml:space="preserve">Pipe P249               </t>
  </si>
  <si>
    <t xml:space="preserve">Pipe P250               </t>
  </si>
  <si>
    <t xml:space="preserve">Pipe P251               </t>
  </si>
  <si>
    <t xml:space="preserve">Pipe P252               </t>
  </si>
  <si>
    <t xml:space="preserve">Pipe P253               </t>
  </si>
  <si>
    <t xml:space="preserve">Pipe P254               </t>
  </si>
  <si>
    <t xml:space="preserve">Pipe P255               </t>
  </si>
  <si>
    <t xml:space="preserve">Pipe P256               </t>
  </si>
  <si>
    <t xml:space="preserve">Pipe P257               </t>
  </si>
  <si>
    <t xml:space="preserve">Pipe P258               </t>
  </si>
  <si>
    <t xml:space="preserve">Pipe P259               </t>
  </si>
  <si>
    <t xml:space="preserve">Pipe P260               </t>
  </si>
  <si>
    <t xml:space="preserve">Pipe P261               </t>
  </si>
  <si>
    <t xml:space="preserve">Pipe P262               </t>
  </si>
  <si>
    <t xml:space="preserve">Pipe P263               </t>
  </si>
  <si>
    <t xml:space="preserve">Pipe P264               </t>
  </si>
  <si>
    <t xml:space="preserve">Pipe P265               </t>
  </si>
  <si>
    <t xml:space="preserve">Pipe P266               </t>
  </si>
  <si>
    <t xml:space="preserve">Pipe P267               </t>
  </si>
  <si>
    <t xml:space="preserve">Pipe P268               </t>
  </si>
  <si>
    <t xml:space="preserve">Pipe P269               </t>
  </si>
  <si>
    <t xml:space="preserve">Pipe P270               </t>
  </si>
  <si>
    <t xml:space="preserve">Pipe P271               </t>
  </si>
  <si>
    <t xml:space="preserve">Pipe P272               </t>
  </si>
  <si>
    <t xml:space="preserve">Pipe P273               </t>
  </si>
  <si>
    <t xml:space="preserve">Pipe P274               </t>
  </si>
  <si>
    <t xml:space="preserve">Pipe P275               </t>
  </si>
  <si>
    <t xml:space="preserve">Pipe P276               </t>
  </si>
  <si>
    <t xml:space="preserve">Pipe P277               </t>
  </si>
  <si>
    <t xml:space="preserve">Pipe P278               </t>
  </si>
  <si>
    <t xml:space="preserve">Pipe P279               </t>
  </si>
  <si>
    <t xml:space="preserve">Pipe P280               </t>
  </si>
  <si>
    <t xml:space="preserve">Pipe P281               </t>
  </si>
  <si>
    <t xml:space="preserve">Pipe P282               </t>
  </si>
  <si>
    <t xml:space="preserve">Pipe P283               </t>
  </si>
  <si>
    <t xml:space="preserve">Pipe P284               </t>
  </si>
  <si>
    <t xml:space="preserve">Pipe P285               </t>
  </si>
  <si>
    <t xml:space="preserve">Pipe P286               </t>
  </si>
  <si>
    <t xml:space="preserve">Pipe P287               </t>
  </si>
  <si>
    <t xml:space="preserve">Pipe P288               </t>
  </si>
  <si>
    <t xml:space="preserve">Pipe P289               </t>
  </si>
  <si>
    <t xml:space="preserve">Pipe P290               </t>
  </si>
  <si>
    <t xml:space="preserve">Pipe P291               </t>
  </si>
  <si>
    <t xml:space="preserve">Pipe P292               </t>
  </si>
  <si>
    <t xml:space="preserve">Pipe P293               </t>
  </si>
  <si>
    <t xml:space="preserve">Pipe P294               </t>
  </si>
  <si>
    <t xml:space="preserve">Pipe P295               </t>
  </si>
  <si>
    <t xml:space="preserve">Pipe P296               </t>
  </si>
  <si>
    <t xml:space="preserve">Pipe P297               </t>
  </si>
  <si>
    <t xml:space="preserve">Pipe P298               </t>
  </si>
  <si>
    <t xml:space="preserve">Pipe P299               </t>
  </si>
  <si>
    <t xml:space="preserve">Pipe P300               </t>
  </si>
  <si>
    <t xml:space="preserve">Pipe P301               </t>
  </si>
  <si>
    <t xml:space="preserve">Pipe P302               </t>
  </si>
  <si>
    <t xml:space="preserve">Pipe P303               </t>
  </si>
  <si>
    <t xml:space="preserve">Pipe P304               </t>
  </si>
  <si>
    <t xml:space="preserve">Pipe P305               </t>
  </si>
  <si>
    <t xml:space="preserve">Pipe P306               </t>
  </si>
  <si>
    <t xml:space="preserve">Pipe P307               </t>
  </si>
  <si>
    <t xml:space="preserve">Pipe P308               </t>
  </si>
  <si>
    <t xml:space="preserve">Pipe P309               </t>
  </si>
  <si>
    <t xml:space="preserve">Pipe P310               </t>
  </si>
  <si>
    <t xml:space="preserve">Pipe P311               </t>
  </si>
  <si>
    <t xml:space="preserve">Pipe P312               </t>
  </si>
  <si>
    <t xml:space="preserve">Pipe P313               </t>
  </si>
  <si>
    <t xml:space="preserve">Pipe P314               </t>
  </si>
  <si>
    <t xml:space="preserve">Pipe P315               </t>
  </si>
  <si>
    <t xml:space="preserve">Pipe P316               </t>
  </si>
  <si>
    <t xml:space="preserve">Pipe P317               </t>
  </si>
  <si>
    <t xml:space="preserve">Pipe P318               </t>
  </si>
  <si>
    <t xml:space="preserve">Pipe P319               </t>
  </si>
  <si>
    <t xml:space="preserve">Pipe P320               </t>
  </si>
  <si>
    <t xml:space="preserve">Pipe P321               </t>
  </si>
  <si>
    <t xml:space="preserve">Pipe P322               </t>
  </si>
  <si>
    <t xml:space="preserve">Pipe P323               </t>
  </si>
  <si>
    <t xml:space="preserve">Pipe P324               </t>
  </si>
  <si>
    <t xml:space="preserve">Pipe P325               </t>
  </si>
  <si>
    <t xml:space="preserve">Pipe P326               </t>
  </si>
  <si>
    <t xml:space="preserve">Pipe P327               </t>
  </si>
  <si>
    <t xml:space="preserve">Pipe P328               </t>
  </si>
  <si>
    <t xml:space="preserve">Pipe P329               </t>
  </si>
  <si>
    <t xml:space="preserve">Pipe P330               </t>
  </si>
  <si>
    <t xml:space="preserve">Pipe P331               </t>
  </si>
  <si>
    <t xml:space="preserve">Pipe P332               </t>
  </si>
  <si>
    <t xml:space="preserve">Pipe P333               </t>
  </si>
  <si>
    <t xml:space="preserve">Pipe P334               </t>
  </si>
  <si>
    <t xml:space="preserve">Pipe P335               </t>
  </si>
  <si>
    <t xml:space="preserve">Pipe P336               </t>
  </si>
  <si>
    <t xml:space="preserve">Pipe P337               </t>
  </si>
  <si>
    <t xml:space="preserve">Pipe P338               </t>
  </si>
  <si>
    <t xml:space="preserve">Pipe P339               </t>
  </si>
  <si>
    <t xml:space="preserve">Pipe P340               </t>
  </si>
  <si>
    <t xml:space="preserve">Pipe P341               </t>
  </si>
  <si>
    <t xml:space="preserve">Pipe P342               </t>
  </si>
  <si>
    <t xml:space="preserve">Pipe P343               </t>
  </si>
  <si>
    <t xml:space="preserve">Pipe P344               </t>
  </si>
  <si>
    <t xml:space="preserve">Pipe P345               </t>
  </si>
  <si>
    <t xml:space="preserve">Pipe P346               </t>
  </si>
  <si>
    <t xml:space="preserve">Pipe P347               </t>
  </si>
  <si>
    <t xml:space="preserve">Pipe P348               </t>
  </si>
  <si>
    <t xml:space="preserve">Pipe P349               </t>
  </si>
  <si>
    <t xml:space="preserve">Pipe P350               </t>
  </si>
  <si>
    <t xml:space="preserve">Pipe P351               </t>
  </si>
  <si>
    <t xml:space="preserve">Pipe P352               </t>
  </si>
  <si>
    <t xml:space="preserve">Pipe P353               </t>
  </si>
  <si>
    <t xml:space="preserve">Pipe P354               </t>
  </si>
  <si>
    <t xml:space="preserve">Pipe P355               </t>
  </si>
  <si>
    <t xml:space="preserve">Pipe P356               </t>
  </si>
  <si>
    <t xml:space="preserve">Pipe P357               </t>
  </si>
  <si>
    <t xml:space="preserve">Pipe P358               </t>
  </si>
  <si>
    <t xml:space="preserve">Pipe P359               </t>
  </si>
  <si>
    <t xml:space="preserve">Pipe P360               </t>
  </si>
  <si>
    <t xml:space="preserve">Pipe P361               </t>
  </si>
  <si>
    <t xml:space="preserve">Pipe P362               </t>
  </si>
  <si>
    <t xml:space="preserve">Pipe P363               </t>
  </si>
  <si>
    <t xml:space="preserve">Pipe P364               </t>
  </si>
  <si>
    <t xml:space="preserve">Pipe P365               </t>
  </si>
  <si>
    <t xml:space="preserve">Pipe P366               </t>
  </si>
  <si>
    <t xml:space="preserve">Pipe P367               </t>
  </si>
  <si>
    <t xml:space="preserve">Pipe P368               </t>
  </si>
  <si>
    <t xml:space="preserve">Pipe P369               </t>
  </si>
  <si>
    <t xml:space="preserve">Pipe P370               </t>
  </si>
  <si>
    <t xml:space="preserve">Pipe P371               </t>
  </si>
  <si>
    <t xml:space="preserve">Pipe P372               </t>
  </si>
  <si>
    <t xml:space="preserve">Pipe P373               </t>
  </si>
  <si>
    <t xml:space="preserve">Pipe P374               </t>
  </si>
  <si>
    <t xml:space="preserve">Pipe P375               </t>
  </si>
  <si>
    <t xml:space="preserve">Pipe P376               </t>
  </si>
  <si>
    <t xml:space="preserve">Pipe P377               </t>
  </si>
  <si>
    <t xml:space="preserve">Pipe P378               </t>
  </si>
  <si>
    <t xml:space="preserve">Pipe P379               </t>
  </si>
  <si>
    <t xml:space="preserve">Pipe P380               </t>
  </si>
  <si>
    <t xml:space="preserve">Pipe P381               </t>
  </si>
  <si>
    <t xml:space="preserve">Pipe P382               </t>
  </si>
  <si>
    <t xml:space="preserve">Pipe P383               </t>
  </si>
  <si>
    <t xml:space="preserve">Pipe P384               </t>
  </si>
  <si>
    <t xml:space="preserve">Pipe P385               </t>
  </si>
  <si>
    <t xml:space="preserve">Pipe P386               </t>
  </si>
  <si>
    <t xml:space="preserve">Pipe P387               </t>
  </si>
  <si>
    <t xml:space="preserve">Pipe P388               </t>
  </si>
  <si>
    <t xml:space="preserve">Pipe P389               </t>
  </si>
  <si>
    <t xml:space="preserve">Pipe P390               </t>
  </si>
  <si>
    <t xml:space="preserve">Pipe P391               </t>
  </si>
  <si>
    <t xml:space="preserve">Pipe P392               </t>
  </si>
  <si>
    <t xml:space="preserve">Pipe P393               </t>
  </si>
  <si>
    <t xml:space="preserve">Pipe P394               </t>
  </si>
  <si>
    <t xml:space="preserve">Pipe P395               </t>
  </si>
  <si>
    <t xml:space="preserve">Pipe P396               </t>
  </si>
  <si>
    <t xml:space="preserve">Pipe P397               </t>
  </si>
  <si>
    <t xml:space="preserve">Pipe P398               </t>
  </si>
  <si>
    <t xml:space="preserve">Pipe P399               </t>
  </si>
  <si>
    <t xml:space="preserve">Pipe P400               </t>
  </si>
  <si>
    <t xml:space="preserve">Pipe P401               </t>
  </si>
  <si>
    <t xml:space="preserve">Pipe P402               </t>
  </si>
  <si>
    <t xml:space="preserve">Pipe P403               </t>
  </si>
  <si>
    <t xml:space="preserve">Pipe P404               </t>
  </si>
  <si>
    <t xml:space="preserve">Pipe P405               </t>
  </si>
  <si>
    <t xml:space="preserve">Pipe P406               </t>
  </si>
  <si>
    <t xml:space="preserve">Pipe P407               </t>
  </si>
  <si>
    <t xml:space="preserve">Pipe P408               </t>
  </si>
  <si>
    <t xml:space="preserve">Pipe P409               </t>
  </si>
  <si>
    <t xml:space="preserve">Pipe P410               </t>
  </si>
  <si>
    <t xml:space="preserve">Pipe P411               </t>
  </si>
  <si>
    <t xml:space="preserve">Pipe P412               </t>
  </si>
  <si>
    <t xml:space="preserve">Pipe P413               </t>
  </si>
  <si>
    <t xml:space="preserve">Pipe P414               </t>
  </si>
  <si>
    <t xml:space="preserve">Pipe P415               </t>
  </si>
  <si>
    <t xml:space="preserve">Pipe P416               </t>
  </si>
  <si>
    <t xml:space="preserve">Pipe P417               </t>
  </si>
  <si>
    <t xml:space="preserve">Pipe P418               </t>
  </si>
  <si>
    <t xml:space="preserve">Pipe P419               </t>
  </si>
  <si>
    <t xml:space="preserve">Pipe P420               </t>
  </si>
  <si>
    <t xml:space="preserve">Pipe P421               </t>
  </si>
  <si>
    <t xml:space="preserve">Pipe P422               </t>
  </si>
  <si>
    <t xml:space="preserve">Pipe P423               </t>
  </si>
  <si>
    <t xml:space="preserve">Pipe P424               </t>
  </si>
  <si>
    <t xml:space="preserve">Pipe P425               </t>
  </si>
  <si>
    <t xml:space="preserve">Pipe P426               </t>
  </si>
  <si>
    <t xml:space="preserve">Pipe P427               </t>
  </si>
  <si>
    <t xml:space="preserve">Pipe P428               </t>
  </si>
  <si>
    <t xml:space="preserve">Pipe P429               </t>
  </si>
  <si>
    <t xml:space="preserve">Pipe P430               </t>
  </si>
  <si>
    <t xml:space="preserve">Pipe P431               </t>
  </si>
  <si>
    <t xml:space="preserve">Pipe P432               </t>
  </si>
  <si>
    <t xml:space="preserve">Pipe P433               </t>
  </si>
  <si>
    <t xml:space="preserve">Pipe P434               </t>
  </si>
  <si>
    <t xml:space="preserve">Pipe P435               </t>
  </si>
  <si>
    <t xml:space="preserve">Pipe P436               </t>
  </si>
  <si>
    <t xml:space="preserve">Pipe P437               </t>
  </si>
  <si>
    <t xml:space="preserve">Pipe P438               </t>
  </si>
  <si>
    <t xml:space="preserve">Pipe P439               </t>
  </si>
  <si>
    <t xml:space="preserve">Pipe P440               </t>
  </si>
  <si>
    <t xml:space="preserve">Pipe P441               </t>
  </si>
  <si>
    <t xml:space="preserve">Pipe P442               </t>
  </si>
  <si>
    <t xml:space="preserve">Pipe P443               </t>
  </si>
  <si>
    <t xml:space="preserve">Pipe P444               </t>
  </si>
  <si>
    <t xml:space="preserve">Pipe P445               </t>
  </si>
  <si>
    <t xml:space="preserve">Pipe P446               </t>
  </si>
  <si>
    <t xml:space="preserve">Pipe P447               </t>
  </si>
  <si>
    <t xml:space="preserve">Pipe P448               </t>
  </si>
  <si>
    <t xml:space="preserve">Pipe P449               </t>
  </si>
  <si>
    <t xml:space="preserve">Pipe P450               </t>
  </si>
  <si>
    <t xml:space="preserve">Pipe P451               </t>
  </si>
  <si>
    <t xml:space="preserve">Pipe P452               </t>
  </si>
  <si>
    <t xml:space="preserve">Pipe P453               </t>
  </si>
  <si>
    <t xml:space="preserve">Pipe P454               </t>
  </si>
  <si>
    <t xml:space="preserve">Pipe P455               </t>
  </si>
  <si>
    <t xml:space="preserve">Pipe P456               </t>
  </si>
  <si>
    <t xml:space="preserve">Pipe P457               </t>
  </si>
  <si>
    <t xml:space="preserve">Pipe P458               </t>
  </si>
  <si>
    <t xml:space="preserve">Pipe P459               </t>
  </si>
  <si>
    <t xml:space="preserve">Pipe P460               </t>
  </si>
  <si>
    <t xml:space="preserve">Pipe P461               </t>
  </si>
  <si>
    <t xml:space="preserve">Pipe P462               </t>
  </si>
  <si>
    <t xml:space="preserve">Pipe P463               </t>
  </si>
  <si>
    <t xml:space="preserve">Pipe P464               </t>
  </si>
  <si>
    <t xml:space="preserve">Pipe P465               </t>
  </si>
  <si>
    <t xml:space="preserve">Pipe P466               </t>
  </si>
  <si>
    <t xml:space="preserve">Pipe P467               </t>
  </si>
  <si>
    <t xml:space="preserve">Pipe P468               </t>
  </si>
  <si>
    <t xml:space="preserve">Pipe P469               </t>
  </si>
  <si>
    <t xml:space="preserve">Pipe P470               </t>
  </si>
  <si>
    <t xml:space="preserve">Pipe P471               </t>
  </si>
  <si>
    <t xml:space="preserve">Pipe P472               </t>
  </si>
  <si>
    <t xml:space="preserve">Pipe P473               </t>
  </si>
  <si>
    <t xml:space="preserve">Pipe P474               </t>
  </si>
  <si>
    <t xml:space="preserve">Pipe P475               </t>
  </si>
  <si>
    <t xml:space="preserve">Pipe P476               </t>
  </si>
  <si>
    <t xml:space="preserve">Pipe P477               </t>
  </si>
  <si>
    <t xml:space="preserve">Pipe P478               </t>
  </si>
  <si>
    <t xml:space="preserve">Pipe P479               </t>
  </si>
  <si>
    <t xml:space="preserve">Pipe P480               </t>
  </si>
  <si>
    <t xml:space="preserve">Pipe P481               </t>
  </si>
  <si>
    <t xml:space="preserve">Pipe P482               </t>
  </si>
  <si>
    <t xml:space="preserve">Pipe P483               </t>
  </si>
  <si>
    <t xml:space="preserve">Pipe P484               </t>
  </si>
  <si>
    <t xml:space="preserve">Pipe P485               </t>
  </si>
  <si>
    <t xml:space="preserve">Pipe P486               </t>
  </si>
  <si>
    <t xml:space="preserve">Pipe P487               </t>
  </si>
  <si>
    <t xml:space="preserve">Pipe P488               </t>
  </si>
  <si>
    <t xml:space="preserve">Pipe P489               </t>
  </si>
  <si>
    <t xml:space="preserve">Pipe P490               </t>
  </si>
  <si>
    <t xml:space="preserve">Pipe P491               </t>
  </si>
  <si>
    <t xml:space="preserve">Pipe P492               </t>
  </si>
  <si>
    <t xml:space="preserve">Pipe P493               </t>
  </si>
  <si>
    <t xml:space="preserve">Pipe P494               </t>
  </si>
  <si>
    <t xml:space="preserve">Pipe P495               </t>
  </si>
  <si>
    <t xml:space="preserve">Pipe P496               </t>
  </si>
  <si>
    <t xml:space="preserve">Pipe P497               </t>
  </si>
  <si>
    <t xml:space="preserve">Pipe P498               </t>
  </si>
  <si>
    <t xml:space="preserve">Pipe P499               </t>
  </si>
  <si>
    <t xml:space="preserve">Pipe P500               </t>
  </si>
  <si>
    <t xml:space="preserve">Pipe P501               </t>
  </si>
  <si>
    <t xml:space="preserve">Pipe P502               </t>
  </si>
  <si>
    <t xml:space="preserve">Pipe P503               </t>
  </si>
  <si>
    <t xml:space="preserve">Pipe P504               </t>
  </si>
  <si>
    <t xml:space="preserve">Pipe P505               </t>
  </si>
  <si>
    <t xml:space="preserve">Pipe P506               </t>
  </si>
  <si>
    <t xml:space="preserve">Pipe P507               </t>
  </si>
  <si>
    <t xml:space="preserve">Pipe P508               </t>
  </si>
  <si>
    <t xml:space="preserve">Pipe P509               </t>
  </si>
  <si>
    <t xml:space="preserve">Pipe P510               </t>
  </si>
  <si>
    <t xml:space="preserve">Pipe P511               </t>
  </si>
  <si>
    <t xml:space="preserve">Pipe P512               </t>
  </si>
  <si>
    <t xml:space="preserve">Pipe P513               </t>
  </si>
  <si>
    <t xml:space="preserve">Pipe P514               </t>
  </si>
  <si>
    <t xml:space="preserve">Pipe P515               </t>
  </si>
  <si>
    <t xml:space="preserve">Pipe P516               </t>
  </si>
  <si>
    <t xml:space="preserve">Pipe P517               </t>
  </si>
  <si>
    <t xml:space="preserve">Pipe P518               </t>
  </si>
  <si>
    <t xml:space="preserve">Pipe P519               </t>
  </si>
  <si>
    <t xml:space="preserve">Pipe P520               </t>
  </si>
  <si>
    <t xml:space="preserve">Pipe P521               </t>
  </si>
  <si>
    <t xml:space="preserve">Pipe P522               </t>
  </si>
  <si>
    <t xml:space="preserve">Pipe P523               </t>
  </si>
  <si>
    <t xml:space="preserve">Pipe P524               </t>
  </si>
  <si>
    <t xml:space="preserve">Pipe P525               </t>
  </si>
  <si>
    <t xml:space="preserve">Pipe P526               </t>
  </si>
  <si>
    <t xml:space="preserve">Pipe P527               </t>
  </si>
  <si>
    <t xml:space="preserve">Pipe P528               </t>
  </si>
  <si>
    <t xml:space="preserve">Pipe P529               </t>
  </si>
  <si>
    <t xml:space="preserve">Pipe P530               </t>
  </si>
  <si>
    <t xml:space="preserve">Pipe P531               </t>
  </si>
  <si>
    <t xml:space="preserve">Pipe P532               </t>
  </si>
  <si>
    <t xml:space="preserve">Pipe P533               </t>
  </si>
  <si>
    <t xml:space="preserve">Pipe P534               </t>
  </si>
  <si>
    <t xml:space="preserve">Pipe P535               </t>
  </si>
  <si>
    <t xml:space="preserve">Pipe P536               </t>
  </si>
  <si>
    <t xml:space="preserve">Pipe P537               </t>
  </si>
  <si>
    <t xml:space="preserve">Pipe P538               </t>
  </si>
  <si>
    <t xml:space="preserve">Pipe P539               </t>
  </si>
  <si>
    <t xml:space="preserve">Pipe P540               </t>
  </si>
  <si>
    <t xml:space="preserve">Pipe P541               </t>
  </si>
  <si>
    <t xml:space="preserve">Pipe P542               </t>
  </si>
  <si>
    <t xml:space="preserve">Pipe P543               </t>
  </si>
  <si>
    <t xml:space="preserve">Pipe P544               </t>
  </si>
  <si>
    <t xml:space="preserve">Pipe P545               </t>
  </si>
  <si>
    <t xml:space="preserve">Pipe P546               </t>
  </si>
  <si>
    <t xml:space="preserve">Pipe P547               </t>
  </si>
  <si>
    <t xml:space="preserve">Pipe P548               </t>
  </si>
  <si>
    <t xml:space="preserve">Pipe P549               </t>
  </si>
  <si>
    <t xml:space="preserve">Pipe P550               </t>
  </si>
  <si>
    <t xml:space="preserve">Pipe P551               </t>
  </si>
  <si>
    <t xml:space="preserve">Pipe P552               </t>
  </si>
  <si>
    <t xml:space="preserve">Pipe P553               </t>
  </si>
  <si>
    <t xml:space="preserve">Pipe P554               </t>
  </si>
  <si>
    <t xml:space="preserve">Pipe P555               </t>
  </si>
  <si>
    <t xml:space="preserve">Pipe P556               </t>
  </si>
  <si>
    <t xml:space="preserve">Pipe P557               </t>
  </si>
  <si>
    <t xml:space="preserve">Pipe P558               </t>
  </si>
  <si>
    <t xml:space="preserve">Pipe P559               </t>
  </si>
  <si>
    <t xml:space="preserve">Pipe P560               </t>
  </si>
  <si>
    <t xml:space="preserve">Pipe P561               </t>
  </si>
  <si>
    <t xml:space="preserve">Pipe P562               </t>
  </si>
  <si>
    <t xml:space="preserve">Pipe P563               </t>
  </si>
  <si>
    <t xml:space="preserve">Pipe P564               </t>
  </si>
  <si>
    <t xml:space="preserve">Pipe P565               </t>
  </si>
  <si>
    <t xml:space="preserve">Pipe P566               </t>
  </si>
  <si>
    <t xml:space="preserve">Pipe P567               </t>
  </si>
  <si>
    <t xml:space="preserve">Pipe P568               </t>
  </si>
  <si>
    <t xml:space="preserve">Pipe P569               </t>
  </si>
  <si>
    <t xml:space="preserve">Pipe P570               </t>
  </si>
  <si>
    <t xml:space="preserve">Pipe P571               </t>
  </si>
  <si>
    <t xml:space="preserve">Pipe P572               </t>
  </si>
  <si>
    <t xml:space="preserve">Pipe P573               </t>
  </si>
  <si>
    <t xml:space="preserve">Pipe P574               </t>
  </si>
  <si>
    <t xml:space="preserve">Pipe P575               </t>
  </si>
  <si>
    <t xml:space="preserve">Pipe P576               </t>
  </si>
  <si>
    <t xml:space="preserve">Pipe P577               </t>
  </si>
  <si>
    <t xml:space="preserve">Pipe P578               </t>
  </si>
  <si>
    <t xml:space="preserve">Pipe P579               </t>
  </si>
  <si>
    <t xml:space="preserve">Pipe P580               </t>
  </si>
  <si>
    <t xml:space="preserve">Pipe P581               </t>
  </si>
  <si>
    <t xml:space="preserve">Pipe P582               </t>
  </si>
  <si>
    <t xml:space="preserve">Pipe P583               </t>
  </si>
  <si>
    <t xml:space="preserve">Pipe P584               </t>
  </si>
  <si>
    <t xml:space="preserve">Pipe P585               </t>
  </si>
  <si>
    <t xml:space="preserve">Pipe P586               </t>
  </si>
  <si>
    <t xml:space="preserve">Pipe P587               </t>
  </si>
  <si>
    <t xml:space="preserve">Pipe P588               </t>
  </si>
  <si>
    <t xml:space="preserve">Pipe P589               </t>
  </si>
  <si>
    <t xml:space="preserve">Pipe P590               </t>
  </si>
  <si>
    <t xml:space="preserve">Pipe P591               </t>
  </si>
  <si>
    <t xml:space="preserve">Pipe P592               </t>
  </si>
  <si>
    <t xml:space="preserve">Pipe P593               </t>
  </si>
  <si>
    <t xml:space="preserve">Pipe P594               </t>
  </si>
  <si>
    <t xml:space="preserve">Pipe P595               </t>
  </si>
  <si>
    <t xml:space="preserve">Pipe P596               </t>
  </si>
  <si>
    <t xml:space="preserve">Pipe P597               </t>
  </si>
  <si>
    <t xml:space="preserve">Pipe P598               </t>
  </si>
  <si>
    <t xml:space="preserve">Pipe P599               </t>
  </si>
  <si>
    <t xml:space="preserve">Pipe P600               </t>
  </si>
  <si>
    <t xml:space="preserve">Pipe P601               </t>
  </si>
  <si>
    <t xml:space="preserve">Pipe P602               </t>
  </si>
  <si>
    <t xml:space="preserve">Pipe P603               </t>
  </si>
  <si>
    <t xml:space="preserve">Pipe P604               </t>
  </si>
  <si>
    <t xml:space="preserve">Pipe P605               </t>
  </si>
  <si>
    <t xml:space="preserve">Pipe P606               </t>
  </si>
  <si>
    <t xml:space="preserve">Pipe P607               </t>
  </si>
  <si>
    <t xml:space="preserve">Pipe P608               </t>
  </si>
  <si>
    <t xml:space="preserve">Pipe P609               </t>
  </si>
  <si>
    <t xml:space="preserve">Pipe P610               </t>
  </si>
  <si>
    <t xml:space="preserve">Pipe P611               </t>
  </si>
  <si>
    <t xml:space="preserve">Pipe P612               </t>
  </si>
  <si>
    <t xml:space="preserve">Pipe P613               </t>
  </si>
  <si>
    <t xml:space="preserve">Pipe P614               </t>
  </si>
  <si>
    <t xml:space="preserve">Pipe P615               </t>
  </si>
  <si>
    <t xml:space="preserve">Pipe P616               </t>
  </si>
  <si>
    <t xml:space="preserve">Pipe P617               </t>
  </si>
  <si>
    <t xml:space="preserve">Pipe P618               </t>
  </si>
  <si>
    <t xml:space="preserve">Pipe P619               </t>
  </si>
  <si>
    <t xml:space="preserve">Pipe P620               </t>
  </si>
  <si>
    <t xml:space="preserve">Pipe P621               </t>
  </si>
  <si>
    <t xml:space="preserve">Pipe P622               </t>
  </si>
  <si>
    <t xml:space="preserve">Pipe P623               </t>
  </si>
  <si>
    <t xml:space="preserve">Pipe P624               </t>
  </si>
  <si>
    <t xml:space="preserve">Pipe P625               </t>
  </si>
  <si>
    <t xml:space="preserve">Pipe P626               </t>
  </si>
  <si>
    <t xml:space="preserve">Pipe P627               </t>
  </si>
  <si>
    <t xml:space="preserve">Pipe P628               </t>
  </si>
  <si>
    <t xml:space="preserve">Pipe P629               </t>
  </si>
  <si>
    <t xml:space="preserve">Pipe P630               </t>
  </si>
  <si>
    <t xml:space="preserve">Pipe P631               </t>
  </si>
  <si>
    <t xml:space="preserve">Pipe P632               </t>
  </si>
  <si>
    <t xml:space="preserve">Pipe P633               </t>
  </si>
  <si>
    <t xml:space="preserve">Pipe P634               </t>
  </si>
  <si>
    <t xml:space="preserve">Pipe P635               </t>
  </si>
  <si>
    <t xml:space="preserve">Pipe P636               </t>
  </si>
  <si>
    <t xml:space="preserve">Pipe P637               </t>
  </si>
  <si>
    <t xml:space="preserve">Pipe P638               </t>
  </si>
  <si>
    <t xml:space="preserve">Pipe P639               </t>
  </si>
  <si>
    <t xml:space="preserve">Pipe P640               </t>
  </si>
  <si>
    <t xml:space="preserve">Pipe P641               </t>
  </si>
  <si>
    <t xml:space="preserve">Pipe P642               </t>
  </si>
  <si>
    <t xml:space="preserve">Pipe P643               </t>
  </si>
  <si>
    <t xml:space="preserve">Pipe P644               </t>
  </si>
  <si>
    <t xml:space="preserve">Pipe P645               </t>
  </si>
  <si>
    <t xml:space="preserve">Pipe P646               </t>
  </si>
  <si>
    <t xml:space="preserve">Pipe P647               </t>
  </si>
  <si>
    <t xml:space="preserve">Pipe P648               </t>
  </si>
  <si>
    <t xml:space="preserve">Pipe P649               </t>
  </si>
  <si>
    <t xml:space="preserve">Pipe P650               </t>
  </si>
  <si>
    <t xml:space="preserve">Pipe P651               </t>
  </si>
  <si>
    <t xml:space="preserve">Pipe P652               </t>
  </si>
  <si>
    <t xml:space="preserve">Pipe P653               </t>
  </si>
  <si>
    <t xml:space="preserve">Pipe P654               </t>
  </si>
  <si>
    <t xml:space="preserve">Pipe P655               </t>
  </si>
  <si>
    <t xml:space="preserve">Pipe P656               </t>
  </si>
  <si>
    <t xml:space="preserve">Pipe P657               </t>
  </si>
  <si>
    <t xml:space="preserve">Pipe P658               </t>
  </si>
  <si>
    <t xml:space="preserve">Pipe P659               </t>
  </si>
  <si>
    <t xml:space="preserve">Pipe P660               </t>
  </si>
  <si>
    <t xml:space="preserve">Pipe P661               </t>
  </si>
  <si>
    <t xml:space="preserve">Pipe P662               </t>
  </si>
  <si>
    <t xml:space="preserve">Pipe P663               </t>
  </si>
  <si>
    <t xml:space="preserve">Pipe P664               </t>
  </si>
  <si>
    <t xml:space="preserve">Pipe P665               </t>
  </si>
  <si>
    <t xml:space="preserve">Pipe P666               </t>
  </si>
  <si>
    <t xml:space="preserve">Pipe P667               </t>
  </si>
  <si>
    <t xml:space="preserve">Pipe P668               </t>
  </si>
  <si>
    <t xml:space="preserve">Pipe P669               </t>
  </si>
  <si>
    <t xml:space="preserve">Pipe P670               </t>
  </si>
  <si>
    <t xml:space="preserve">Pipe P671               </t>
  </si>
  <si>
    <t xml:space="preserve">Pipe P672               </t>
  </si>
  <si>
    <t xml:space="preserve">Pipe P673               </t>
  </si>
  <si>
    <t xml:space="preserve">Pipe P674               </t>
  </si>
  <si>
    <t xml:space="preserve">Pipe P675               </t>
  </si>
  <si>
    <t xml:space="preserve">Pipe P676               </t>
  </si>
  <si>
    <t xml:space="preserve">Pipe P677               </t>
  </si>
  <si>
    <t xml:space="preserve">Pipe P678               </t>
  </si>
  <si>
    <t xml:space="preserve">Pipe P679               </t>
  </si>
  <si>
    <t xml:space="preserve">Pipe P680               </t>
  </si>
  <si>
    <t xml:space="preserve">Pipe P681               </t>
  </si>
  <si>
    <t xml:space="preserve">Pipe P682               </t>
  </si>
  <si>
    <t xml:space="preserve">Pipe P683               </t>
  </si>
  <si>
    <t xml:space="preserve">Pipe P684               </t>
  </si>
  <si>
    <t xml:space="preserve">Pipe P685               </t>
  </si>
  <si>
    <t xml:space="preserve">Pipe P686               </t>
  </si>
  <si>
    <t xml:space="preserve">Pipe P687               </t>
  </si>
  <si>
    <t xml:space="preserve">Pipe P688               </t>
  </si>
  <si>
    <t xml:space="preserve">Pipe P689               </t>
  </si>
  <si>
    <t xml:space="preserve">Pipe P690               </t>
  </si>
  <si>
    <t xml:space="preserve">Pipe P691               </t>
  </si>
  <si>
    <t xml:space="preserve">Pipe P692               </t>
  </si>
  <si>
    <t xml:space="preserve">Pipe P693               </t>
  </si>
  <si>
    <t xml:space="preserve">Pipe P694               </t>
  </si>
  <si>
    <t xml:space="preserve">Pipe P695               </t>
  </si>
  <si>
    <t xml:space="preserve">Pipe P696               </t>
  </si>
  <si>
    <t xml:space="preserve">Pipe P697               </t>
  </si>
  <si>
    <t xml:space="preserve">Pipe P698               </t>
  </si>
  <si>
    <t xml:space="preserve">Pipe P699               </t>
  </si>
  <si>
    <t xml:space="preserve">Pipe P700               </t>
  </si>
  <si>
    <t xml:space="preserve">Pipe P701               </t>
  </si>
  <si>
    <t xml:space="preserve">Pipe P702               </t>
  </si>
  <si>
    <t xml:space="preserve">Pipe P703               </t>
  </si>
  <si>
    <t xml:space="preserve">Pipe P704               </t>
  </si>
  <si>
    <t xml:space="preserve">Pipe P705               </t>
  </si>
  <si>
    <t xml:space="preserve">Pipe P706               </t>
  </si>
  <si>
    <t xml:space="preserve">Pipe P707               </t>
  </si>
  <si>
    <t xml:space="preserve">Pipe P708               </t>
  </si>
  <si>
    <t xml:space="preserve">Pipe P709               </t>
  </si>
  <si>
    <t xml:space="preserve">Pipe P710               </t>
  </si>
  <si>
    <t xml:space="preserve">Pipe P711               </t>
  </si>
  <si>
    <t xml:space="preserve">Pipe P712               </t>
  </si>
  <si>
    <t xml:space="preserve">Pipe P713               </t>
  </si>
  <si>
    <t xml:space="preserve">Pipe P714               </t>
  </si>
  <si>
    <t xml:space="preserve">Pipe P715               </t>
  </si>
  <si>
    <t xml:space="preserve">Pipe P716               </t>
  </si>
  <si>
    <t xml:space="preserve">Pipe P717               </t>
  </si>
  <si>
    <t xml:space="preserve">Pipe P718               </t>
  </si>
  <si>
    <t xml:space="preserve">Pipe P719               </t>
  </si>
  <si>
    <t xml:space="preserve">Pipe P720               </t>
  </si>
  <si>
    <t xml:space="preserve">Pipe P721               </t>
  </si>
  <si>
    <t xml:space="preserve">Pipe P722               </t>
  </si>
  <si>
    <t xml:space="preserve">Pipe P723               </t>
  </si>
  <si>
    <t xml:space="preserve">Pipe P724               </t>
  </si>
  <si>
    <t xml:space="preserve">Pipe P725               </t>
  </si>
  <si>
    <t xml:space="preserve">Pipe P726               </t>
  </si>
  <si>
    <t xml:space="preserve">Pipe P727               </t>
  </si>
  <si>
    <t xml:space="preserve">Pipe P728               </t>
  </si>
  <si>
    <t xml:space="preserve">Pipe P729               </t>
  </si>
  <si>
    <t xml:space="preserve">Pipe P730               </t>
  </si>
  <si>
    <t xml:space="preserve">Pipe P731               </t>
  </si>
  <si>
    <t xml:space="preserve">Pipe P732               </t>
  </si>
  <si>
    <t xml:space="preserve">Pipe P733               </t>
  </si>
  <si>
    <t xml:space="preserve">Pipe P734               </t>
  </si>
  <si>
    <t xml:space="preserve">Pipe P735               </t>
  </si>
  <si>
    <t xml:space="preserve">Pipe P736               </t>
  </si>
  <si>
    <t xml:space="preserve">Pipe P737               </t>
  </si>
  <si>
    <t xml:space="preserve">Pipe P738               </t>
  </si>
  <si>
    <t xml:space="preserve">Pipe P739               </t>
  </si>
  <si>
    <t xml:space="preserve">Pipe P740               </t>
  </si>
  <si>
    <t xml:space="preserve">Pipe P741               </t>
  </si>
  <si>
    <t xml:space="preserve">Pipe P742               </t>
  </si>
  <si>
    <t xml:space="preserve">Pipe P743               </t>
  </si>
  <si>
    <t xml:space="preserve">Pipe P744               </t>
  </si>
  <si>
    <t xml:space="preserve">Pipe P745               </t>
  </si>
  <si>
    <t xml:space="preserve">257.8           </t>
  </si>
  <si>
    <t xml:space="preserve">Pipe P746               </t>
  </si>
  <si>
    <t xml:space="preserve">Pipe P747               </t>
  </si>
  <si>
    <t xml:space="preserve">Pipe P748               </t>
  </si>
  <si>
    <t xml:space="preserve">Pipe P749               </t>
  </si>
  <si>
    <t xml:space="preserve">Pipe P750               </t>
  </si>
  <si>
    <t xml:space="preserve">Pipe P751               </t>
  </si>
  <si>
    <t xml:space="preserve">Pipe P752               </t>
  </si>
  <si>
    <t xml:space="preserve">Pipe P753               </t>
  </si>
  <si>
    <t xml:space="preserve">Pipe P754               </t>
  </si>
  <si>
    <t xml:space="preserve">Pipe P755               </t>
  </si>
  <si>
    <t xml:space="preserve">Pipe P756               </t>
  </si>
  <si>
    <t xml:space="preserve">Pipe P757               </t>
  </si>
  <si>
    <t xml:space="preserve">Pipe P758               </t>
  </si>
  <si>
    <t xml:space="preserve">Pipe P759               </t>
  </si>
  <si>
    <t xml:space="preserve">Pipe P760               </t>
  </si>
  <si>
    <t xml:space="preserve">Pipe P761               </t>
  </si>
  <si>
    <t xml:space="preserve">Pipe P762               </t>
  </si>
  <si>
    <t xml:space="preserve">Pipe P763               </t>
  </si>
  <si>
    <t xml:space="preserve">Pipe P764               </t>
  </si>
  <si>
    <t xml:space="preserve">Pipe P765               </t>
  </si>
  <si>
    <t xml:space="preserve">Pipe P766               </t>
  </si>
  <si>
    <t xml:space="preserve">Pipe P767               </t>
  </si>
  <si>
    <t xml:space="preserve">Pipe P768               </t>
  </si>
  <si>
    <t xml:space="preserve">Pipe P769               </t>
  </si>
  <si>
    <t xml:space="preserve">Pipe P770               </t>
  </si>
  <si>
    <t xml:space="preserve">Pipe P771               </t>
  </si>
  <si>
    <t xml:space="preserve">Pipe P772               </t>
  </si>
  <si>
    <t xml:space="preserve">Pipe P773               </t>
  </si>
  <si>
    <t xml:space="preserve">Pipe P774               </t>
  </si>
  <si>
    <t xml:space="preserve">Pipe P775               </t>
  </si>
  <si>
    <t xml:space="preserve">Pipe P776               </t>
  </si>
  <si>
    <t xml:space="preserve">Pipe P777               </t>
  </si>
  <si>
    <t xml:space="preserve">Pipe P779               </t>
  </si>
  <si>
    <t xml:space="preserve">Pipe P780               </t>
  </si>
  <si>
    <t xml:space="preserve">Pipe P781               </t>
  </si>
  <si>
    <t xml:space="preserve">Pipe P782               </t>
  </si>
  <si>
    <t xml:space="preserve">Pipe P783               </t>
  </si>
  <si>
    <t xml:space="preserve">Pipe P784               </t>
  </si>
  <si>
    <t xml:space="preserve">Pipe P785               </t>
  </si>
  <si>
    <t xml:space="preserve">Pipe P786               </t>
  </si>
  <si>
    <t xml:space="preserve">Pipe P787               </t>
  </si>
  <si>
    <t xml:space="preserve">Pipe P788               </t>
  </si>
  <si>
    <t xml:space="preserve">Pipe P789               </t>
  </si>
  <si>
    <t xml:space="preserve">Pipe P790               </t>
  </si>
  <si>
    <t xml:space="preserve">Pipe P791               </t>
  </si>
  <si>
    <t xml:space="preserve">Pipe P792               </t>
  </si>
  <si>
    <t xml:space="preserve">Pipe P793               </t>
  </si>
  <si>
    <t xml:space="preserve">Pipe P794               </t>
  </si>
  <si>
    <t xml:space="preserve">Pipe P795               </t>
  </si>
  <si>
    <t xml:space="preserve">Pipe P796               </t>
  </si>
  <si>
    <t xml:space="preserve">Pipe P797               </t>
  </si>
  <si>
    <t xml:space="preserve">Pipe P798               </t>
  </si>
  <si>
    <t xml:space="preserve">Pipe P799               </t>
  </si>
  <si>
    <t xml:space="preserve">Pipe P800               </t>
  </si>
  <si>
    <t xml:space="preserve">Pipe P801               </t>
  </si>
  <si>
    <t xml:space="preserve">Pipe P802               </t>
  </si>
  <si>
    <t xml:space="preserve">Pipe P803               </t>
  </si>
  <si>
    <t xml:space="preserve">Pipe P804               </t>
  </si>
  <si>
    <t xml:space="preserve">Pipe P805               </t>
  </si>
  <si>
    <t xml:space="preserve">Pipe P806               </t>
  </si>
  <si>
    <t xml:space="preserve">130.8           </t>
  </si>
  <si>
    <t xml:space="preserve">Pipe P807               </t>
  </si>
  <si>
    <t xml:space="preserve">Pipe P808               </t>
  </si>
  <si>
    <t xml:space="preserve">Pipe P809               </t>
  </si>
  <si>
    <t xml:space="preserve">Pipe P810               </t>
  </si>
  <si>
    <t xml:space="preserve">Pipe P811               </t>
  </si>
  <si>
    <t xml:space="preserve">Pipe P813               </t>
  </si>
  <si>
    <t xml:space="preserve">Pipe P814               </t>
  </si>
  <si>
    <t xml:space="preserve">Pipe P815               </t>
  </si>
  <si>
    <t xml:space="preserve">Pipe P816               </t>
  </si>
  <si>
    <t xml:space="preserve">Pipe P817               </t>
  </si>
  <si>
    <t xml:space="preserve">Pipe P818               </t>
  </si>
  <si>
    <t xml:space="preserve">Pipe P819               </t>
  </si>
  <si>
    <t xml:space="preserve">Pipe P820               </t>
  </si>
  <si>
    <t xml:space="preserve">Pipe P821               </t>
  </si>
  <si>
    <t xml:space="preserve">Pipe P822               </t>
  </si>
  <si>
    <t xml:space="preserve">Pipe P823               </t>
  </si>
  <si>
    <t xml:space="preserve">Pipe P824               </t>
  </si>
  <si>
    <t xml:space="preserve">Pipe P825               </t>
  </si>
  <si>
    <t xml:space="preserve">Pipe P826               </t>
  </si>
  <si>
    <t xml:space="preserve">Pipe P827               </t>
  </si>
  <si>
    <t xml:space="preserve">Pipe P828               </t>
  </si>
  <si>
    <t xml:space="preserve">Pipe P829               </t>
  </si>
  <si>
    <t xml:space="preserve">Pipe P830               </t>
  </si>
  <si>
    <t xml:space="preserve">Pipe P831               </t>
  </si>
  <si>
    <t xml:space="preserve">Pipe P832               </t>
  </si>
  <si>
    <t xml:space="preserve">Pipe P833               </t>
  </si>
  <si>
    <t xml:space="preserve">Pipe P834               </t>
  </si>
  <si>
    <t xml:space="preserve">Pipe P835               </t>
  </si>
  <si>
    <t xml:space="preserve">Pipe P836               </t>
  </si>
  <si>
    <t xml:space="preserve">Pipe P837               </t>
  </si>
  <si>
    <t xml:space="preserve">Pipe P838               </t>
  </si>
  <si>
    <t xml:space="preserve">Pipe P839               </t>
  </si>
  <si>
    <t xml:space="preserve">Pipe P840               </t>
  </si>
  <si>
    <t xml:space="preserve">Pipe P841               </t>
  </si>
  <si>
    <t xml:space="preserve">Pipe P842               </t>
  </si>
  <si>
    <t xml:space="preserve">Pipe P843               </t>
  </si>
  <si>
    <t xml:space="preserve">Pipe P844               </t>
  </si>
  <si>
    <t xml:space="preserve">Pipe P845               </t>
  </si>
  <si>
    <t xml:space="preserve">Pipe P846               </t>
  </si>
  <si>
    <t xml:space="preserve">Pipe P847               </t>
  </si>
  <si>
    <t xml:space="preserve">Pipe P848               </t>
  </si>
  <si>
    <t xml:space="preserve">Pipe P849               </t>
  </si>
  <si>
    <t xml:space="preserve">Pipe P850               </t>
  </si>
  <si>
    <t xml:space="preserve">Pipe P851               </t>
  </si>
  <si>
    <t xml:space="preserve">Pipe P852               </t>
  </si>
  <si>
    <t xml:space="preserve">Pipe P853               </t>
  </si>
  <si>
    <t xml:space="preserve">Pipe P854               </t>
  </si>
  <si>
    <t xml:space="preserve">Pipe P855               </t>
  </si>
  <si>
    <t xml:space="preserve">Pipe P856               </t>
  </si>
  <si>
    <t xml:space="preserve">Pipe P857               </t>
  </si>
  <si>
    <t xml:space="preserve">Pipe P858               </t>
  </si>
  <si>
    <t xml:space="preserve">Pipe P859               </t>
  </si>
  <si>
    <t xml:space="preserve">Pipe P860               </t>
  </si>
  <si>
    <t xml:space="preserve">Pipe P861               </t>
  </si>
  <si>
    <t xml:space="preserve">Pipe P862               </t>
  </si>
  <si>
    <t xml:space="preserve">Pipe P863               </t>
  </si>
  <si>
    <t xml:space="preserve">Pipe P864               </t>
  </si>
  <si>
    <t xml:space="preserve">Pipe P865               </t>
  </si>
  <si>
    <t xml:space="preserve">Pipe P866               </t>
  </si>
  <si>
    <t xml:space="preserve">Pipe P867               </t>
  </si>
  <si>
    <t xml:space="preserve">Pipe P868               </t>
  </si>
  <si>
    <t xml:space="preserve">Pipe P869               </t>
  </si>
  <si>
    <t xml:space="preserve">Pipe P870               </t>
  </si>
  <si>
    <t xml:space="preserve">Pipe P871               </t>
  </si>
  <si>
    <t xml:space="preserve">Pipe P872               </t>
  </si>
  <si>
    <t xml:space="preserve">Pipe P873               </t>
  </si>
  <si>
    <t xml:space="preserve">Pipe P874               </t>
  </si>
  <si>
    <t xml:space="preserve">Pipe P875               </t>
  </si>
  <si>
    <t xml:space="preserve">Pipe P876               </t>
  </si>
  <si>
    <t xml:space="preserve">Pipe P877               </t>
  </si>
  <si>
    <t xml:space="preserve">Pipe P878               </t>
  </si>
  <si>
    <t xml:space="preserve">Pipe P879               </t>
  </si>
  <si>
    <t xml:space="preserve">Pipe P880               </t>
  </si>
  <si>
    <t xml:space="preserve">Pipe P881               </t>
  </si>
  <si>
    <t xml:space="preserve">Pipe P882               </t>
  </si>
  <si>
    <t xml:space="preserve">Pipe P884               </t>
  </si>
  <si>
    <t xml:space="preserve">Pipe P885               </t>
  </si>
  <si>
    <t xml:space="preserve">Pipe P886               </t>
  </si>
  <si>
    <t xml:space="preserve">Pipe P887               </t>
  </si>
  <si>
    <t xml:space="preserve">Pipe P888               </t>
  </si>
  <si>
    <t xml:space="preserve">Pipe P889               </t>
  </si>
  <si>
    <t xml:space="preserve">Pipe P891               </t>
  </si>
  <si>
    <t xml:space="preserve">Pipe P892               </t>
  </si>
  <si>
    <t xml:space="preserve">Pipe P893               </t>
  </si>
  <si>
    <t xml:space="preserve">Pipe P894               </t>
  </si>
  <si>
    <t xml:space="preserve">Pipe P895               </t>
  </si>
  <si>
    <t xml:space="preserve">Pipe P896               </t>
  </si>
  <si>
    <t xml:space="preserve">Pipe P897               </t>
  </si>
  <si>
    <t xml:space="preserve">Pipe P898               </t>
  </si>
  <si>
    <t xml:space="preserve">Pipe P899               </t>
  </si>
  <si>
    <t xml:space="preserve">Pipe P900               </t>
  </si>
  <si>
    <t xml:space="preserve">Pipe P901               </t>
  </si>
  <si>
    <t xml:space="preserve">Pipe P902               </t>
  </si>
  <si>
    <t xml:space="preserve">Pipe P903               </t>
  </si>
  <si>
    <t xml:space="preserve">Pipe P904               </t>
  </si>
  <si>
    <t xml:space="preserve">Pipe P905               </t>
  </si>
  <si>
    <t xml:space="preserve">Pipe P906               </t>
  </si>
  <si>
    <t xml:space="preserve">Pipe P907               </t>
  </si>
  <si>
    <t xml:space="preserve">Pipe P908               </t>
  </si>
  <si>
    <t xml:space="preserve">Pipe P909               </t>
  </si>
  <si>
    <t xml:space="preserve">Pipe P910               </t>
  </si>
  <si>
    <t xml:space="preserve">Pipe P911               </t>
  </si>
  <si>
    <t xml:space="preserve">Pipe P912               </t>
  </si>
  <si>
    <t xml:space="preserve">Pipe P913               </t>
  </si>
  <si>
    <t xml:space="preserve">Pipe P914               </t>
  </si>
  <si>
    <t xml:space="preserve">Pipe P915               </t>
  </si>
  <si>
    <t xml:space="preserve">Pipe P916               </t>
  </si>
  <si>
    <t xml:space="preserve">Pipe P917               </t>
  </si>
  <si>
    <t xml:space="preserve">Pipe P918               </t>
  </si>
  <si>
    <t xml:space="preserve">Pipe P919               </t>
  </si>
  <si>
    <t xml:space="preserve">Pipe P920               </t>
  </si>
  <si>
    <t xml:space="preserve">Pipe P921               </t>
  </si>
  <si>
    <t xml:space="preserve">Pipe P922               </t>
  </si>
  <si>
    <t xml:space="preserve">Pipe P923               </t>
  </si>
  <si>
    <t xml:space="preserve">Pipe P924               </t>
  </si>
  <si>
    <t xml:space="preserve">Pipe P925               </t>
  </si>
  <si>
    <t xml:space="preserve">Pipe P926               </t>
  </si>
  <si>
    <t xml:space="preserve">Pipe P927               </t>
  </si>
  <si>
    <t xml:space="preserve">Pipe P928               </t>
  </si>
  <si>
    <t xml:space="preserve">Pipe P929               </t>
  </si>
  <si>
    <t xml:space="preserve">Pipe P930               </t>
  </si>
  <si>
    <t xml:space="preserve">Pipe P931               </t>
  </si>
  <si>
    <t xml:space="preserve">Pipe P932               </t>
  </si>
  <si>
    <t xml:space="preserve">Pipe P933               </t>
  </si>
  <si>
    <t xml:space="preserve">Pipe P934               </t>
  </si>
  <si>
    <t xml:space="preserve">Pipe P935               </t>
  </si>
  <si>
    <t xml:space="preserve">Pipe P936               </t>
  </si>
  <si>
    <t xml:space="preserve">Pipe P937               </t>
  </si>
  <si>
    <t xml:space="preserve">Pipe P938               </t>
  </si>
  <si>
    <t xml:space="preserve">Pipe P939               </t>
  </si>
  <si>
    <t xml:space="preserve">Pipe P940               </t>
  </si>
  <si>
    <t xml:space="preserve">Pipe P941               </t>
  </si>
  <si>
    <t xml:space="preserve">Pipe P942               </t>
  </si>
  <si>
    <t xml:space="preserve">Pipe P943               </t>
  </si>
  <si>
    <t xml:space="preserve">Pipe P944               </t>
  </si>
  <si>
    <t xml:space="preserve">Pipe P945               </t>
  </si>
  <si>
    <t xml:space="preserve">Pipe P946               </t>
  </si>
  <si>
    <t xml:space="preserve">Pipe P947               </t>
  </si>
  <si>
    <t xml:space="preserve">Pipe P948               </t>
  </si>
  <si>
    <t xml:space="preserve">Pipe P949               </t>
  </si>
  <si>
    <t xml:space="preserve">Pipe P950               </t>
  </si>
  <si>
    <t xml:space="preserve">Pipe P951               </t>
  </si>
  <si>
    <t xml:space="preserve">Pipe P952               </t>
  </si>
  <si>
    <t xml:space="preserve">Pipe P953               </t>
  </si>
  <si>
    <t xml:space="preserve">Pipe P954               </t>
  </si>
  <si>
    <t xml:space="preserve">Pipe P955               </t>
  </si>
  <si>
    <t xml:space="preserve">Pipe P956               </t>
  </si>
  <si>
    <t xml:space="preserve">Pipe P957               </t>
  </si>
  <si>
    <t xml:space="preserve">Pipe P958               </t>
  </si>
  <si>
    <t xml:space="preserve">Pipe P959               </t>
  </si>
  <si>
    <t xml:space="preserve">Pipe P960               </t>
  </si>
  <si>
    <t xml:space="preserve">Pipe P961               </t>
  </si>
  <si>
    <t xml:space="preserve">Pipe P962               </t>
  </si>
  <si>
    <t xml:space="preserve">Pipe P963               </t>
  </si>
  <si>
    <t xml:space="preserve">Pipe P964               </t>
  </si>
  <si>
    <t xml:space="preserve">Pipe P965               </t>
  </si>
  <si>
    <t xml:space="preserve">Pipe P966               </t>
  </si>
  <si>
    <t xml:space="preserve">Pipe P967               </t>
  </si>
  <si>
    <t xml:space="preserve">Pipe P968               </t>
  </si>
  <si>
    <t xml:space="preserve">Pipe P969               </t>
  </si>
  <si>
    <t xml:space="preserve">Pipe P970               </t>
  </si>
  <si>
    <t xml:space="preserve">Pipe P47                </t>
  </si>
  <si>
    <t xml:space="preserve">Pipe P883               </t>
  </si>
  <si>
    <t xml:space="preserve">Pipe P890               </t>
  </si>
  <si>
    <t xml:space="preserve">Pipe P971               </t>
  </si>
  <si>
    <t xml:space="preserve">Pipe P972               </t>
  </si>
  <si>
    <t xml:space="preserve">Pipe P973               </t>
  </si>
  <si>
    <t xml:space="preserve">Pipe P974               </t>
  </si>
  <si>
    <t xml:space="preserve">Pipe P975               </t>
  </si>
  <si>
    <t xml:space="preserve">Pipe P976               </t>
  </si>
  <si>
    <t xml:space="preserve">Pipe P977               </t>
  </si>
  <si>
    <t xml:space="preserve">Pipe P978               </t>
  </si>
  <si>
    <t xml:space="preserve">Pipe P979               </t>
  </si>
  <si>
    <t xml:space="preserve">Pipe P980               </t>
  </si>
  <si>
    <t xml:space="preserve">Pipe P981               </t>
  </si>
  <si>
    <t xml:space="preserve">Pipe P982               </t>
  </si>
  <si>
    <t xml:space="preserve">Pipe P983               </t>
  </si>
  <si>
    <t xml:space="preserve">Pipe P984               </t>
  </si>
  <si>
    <t xml:space="preserve">Pipe P985               </t>
  </si>
  <si>
    <t xml:space="preserve">Pipe P986               </t>
  </si>
  <si>
    <t xml:space="preserve">Pipe P987               </t>
  </si>
  <si>
    <t xml:space="preserve">Pipe P988               </t>
  </si>
  <si>
    <t>ID</t>
  </si>
  <si>
    <t>Length</t>
  </si>
  <si>
    <t>OD</t>
  </si>
  <si>
    <t>korelasi</t>
  </si>
  <si>
    <t>Junc J887</t>
  </si>
  <si>
    <t>Junc J888</t>
  </si>
  <si>
    <t>Junc J889</t>
  </si>
  <si>
    <t>Junc J890</t>
  </si>
  <si>
    <t>SPAM Eksisting Bulan September 2022</t>
  </si>
  <si>
    <t>Interval Koefisien</t>
  </si>
  <si>
    <t>Tingkat Hubungan</t>
  </si>
  <si>
    <t>0,800-1,00</t>
  </si>
  <si>
    <t>Sangat Tinggi</t>
  </si>
  <si>
    <t>0,600-0,800</t>
  </si>
  <si>
    <t>0,400-0,600</t>
  </si>
  <si>
    <t>0,200-0,400</t>
  </si>
  <si>
    <t>0,000-0,100</t>
  </si>
  <si>
    <t>Kuat</t>
  </si>
  <si>
    <t>Cukup</t>
  </si>
  <si>
    <t>Rendah</t>
  </si>
  <si>
    <t>Sangat Rendah</t>
  </si>
  <si>
    <t>J891</t>
  </si>
  <si>
    <t>Selisih</t>
  </si>
  <si>
    <t>105 psi</t>
  </si>
  <si>
    <t>7,239 bar</t>
  </si>
  <si>
    <t>m</t>
  </si>
  <si>
    <t>Junc J891</t>
  </si>
  <si>
    <t>Tekanan Eksisting (m)</t>
  </si>
  <si>
    <t>Debit Eksisting (l/s)</t>
  </si>
  <si>
    <t>Tekanan Skenario 1 (m)</t>
  </si>
  <si>
    <t>Debit Skenario 1 (l/s)</t>
  </si>
  <si>
    <t>DMA 4</t>
  </si>
  <si>
    <t>Tekanan Skenario 2 (m)</t>
  </si>
  <si>
    <t>Debit Skenario 2 (l/s)</t>
  </si>
  <si>
    <t>CV = Closed Valve</t>
  </si>
  <si>
    <t>TCV = Temporarily Closed Valve</t>
  </si>
  <si>
    <t>TCV = 906,774,882,795,977</t>
  </si>
  <si>
    <t>CV = 825,884,893,570</t>
  </si>
  <si>
    <t>Skenario 2 (4PRV, 4CV, 5TCV)</t>
  </si>
  <si>
    <t>CV = 364,955</t>
  </si>
  <si>
    <t>TCV = 859,828,822</t>
  </si>
  <si>
    <t>Keluarahan</t>
  </si>
  <si>
    <t xml:space="preserve">Selisih </t>
  </si>
  <si>
    <t>DMA 5</t>
  </si>
  <si>
    <t>DMA 6</t>
  </si>
  <si>
    <t>Skenario 3</t>
  </si>
  <si>
    <t>Tekanan Skenario 3 (m)</t>
  </si>
  <si>
    <t>Debit Skenario 3 (l/s)</t>
  </si>
  <si>
    <t>TCV = 822,952,859,906,774</t>
  </si>
  <si>
    <t>CV = 804,367,363,955,844,825</t>
  </si>
  <si>
    <t>Skenario 3 (6PRV, 6CV, 5TCV)</t>
  </si>
  <si>
    <t>Tekanan di Lapangan (m)</t>
  </si>
  <si>
    <t>Tekanan di Epanet (m)</t>
  </si>
  <si>
    <t>Debit di Lapangan (l/s)</t>
  </si>
  <si>
    <t>Debit di Epanet (l/s)</t>
  </si>
  <si>
    <t>Koefisien Korelasi</t>
  </si>
  <si>
    <t>Kecepatan di Epanet (m/s)</t>
  </si>
  <si>
    <t>Kecepatan Eksisting (m/s)</t>
  </si>
  <si>
    <t>Kecepatan Skenario 1 (m/s)</t>
  </si>
  <si>
    <t>Kecepatan Skenario 2 (m/s)</t>
  </si>
  <si>
    <t>Kecepatan Skenario 3 (m/s)</t>
  </si>
  <si>
    <t>naik</t>
  </si>
  <si>
    <t>turun</t>
  </si>
  <si>
    <t>mean</t>
  </si>
  <si>
    <t>standard error</t>
  </si>
  <si>
    <t xml:space="preserve">standard deviasi </t>
  </si>
  <si>
    <t>Pipe P989</t>
  </si>
  <si>
    <t>Pipe P990</t>
  </si>
  <si>
    <t>Pipe P991</t>
  </si>
  <si>
    <t>stabil</t>
  </si>
  <si>
    <t>Network Table - Nodes at 3:00 Hrs</t>
  </si>
  <si>
    <t xml:space="preserve">Junc J877               </t>
  </si>
  <si>
    <t xml:space="preserve">Junc J878               </t>
  </si>
  <si>
    <t xml:space="preserve">Junc J879               </t>
  </si>
  <si>
    <t xml:space="preserve">Junc J880               </t>
  </si>
  <si>
    <t xml:space="preserve">Junc J881               </t>
  </si>
  <si>
    <t xml:space="preserve">Junc J882               </t>
  </si>
  <si>
    <t xml:space="preserve">Junc J883               </t>
  </si>
  <si>
    <t xml:space="preserve">Junc J884               </t>
  </si>
  <si>
    <t xml:space="preserve">Junc J885               </t>
  </si>
  <si>
    <t xml:space="preserve">Junc J886               </t>
  </si>
  <si>
    <t xml:space="preserve">Junc J887               </t>
  </si>
  <si>
    <t xml:space="preserve">Junc J888               </t>
  </si>
  <si>
    <t xml:space="preserve">Junc J889               </t>
  </si>
  <si>
    <t xml:space="preserve">Junc J890               </t>
  </si>
  <si>
    <t xml:space="preserve">Junc J891               </t>
  </si>
  <si>
    <t>Eksisting</t>
  </si>
  <si>
    <t>Debit</t>
  </si>
  <si>
    <t>Tekanan</t>
  </si>
  <si>
    <t>Kecepatan</t>
  </si>
  <si>
    <t>detik</t>
  </si>
  <si>
    <t>No</t>
  </si>
  <si>
    <t>Y</t>
  </si>
  <si>
    <t>X^2</t>
  </si>
  <si>
    <t>Y^2</t>
  </si>
  <si>
    <t>X Y</t>
  </si>
  <si>
    <t>pelayanan terjauh</t>
  </si>
  <si>
    <t>5-10 m</t>
  </si>
  <si>
    <t>60-80</t>
  </si>
  <si>
    <t>Network Table - Links at 3:00 Hrs</t>
  </si>
  <si>
    <t xml:space="preserve">Pipe P2                 </t>
  </si>
  <si>
    <t xml:space="preserve">Pipe P778               </t>
  </si>
  <si>
    <t xml:space="preserve">Pipe P812               </t>
  </si>
  <si>
    <t xml:space="preserve">Pipe P989               </t>
  </si>
  <si>
    <t xml:space="preserve">Pipe P990               </t>
  </si>
  <si>
    <t xml:space="preserve">Pipe P991               </t>
  </si>
  <si>
    <t>keterangan</t>
  </si>
  <si>
    <t xml:space="preserve">keterangan </t>
  </si>
  <si>
    <t>Network Table - Nodes at 6:00 Hrs</t>
  </si>
  <si>
    <t>Network Table - Links at 6:00 Hrs</t>
  </si>
  <si>
    <t>Velocity (m/s)</t>
  </si>
  <si>
    <t xml:space="preserve">Link ID                </t>
  </si>
  <si>
    <t xml:space="preserve">Valve V1                </t>
  </si>
  <si>
    <t xml:space="preserve">Valve V2                </t>
  </si>
  <si>
    <t xml:space="preserve">Valve V3                </t>
  </si>
  <si>
    <t>sesuai kriteria</t>
  </si>
  <si>
    <t>jumlah pipa</t>
  </si>
  <si>
    <t>tidak sesuai kriteria</t>
  </si>
  <si>
    <t xml:space="preserve">Velocity (m/s)             </t>
  </si>
  <si>
    <t>jumlah node</t>
  </si>
  <si>
    <t>DMA Skenario 1</t>
  </si>
  <si>
    <t xml:space="preserve">Pessure (m)               </t>
  </si>
  <si>
    <t xml:space="preserve">Pressure (m)               </t>
  </si>
  <si>
    <t>DMA Skenario 2</t>
  </si>
  <si>
    <t xml:space="preserve">Valve V4                </t>
  </si>
  <si>
    <t>DMA Skenario 3</t>
  </si>
  <si>
    <t xml:space="preserve">Valve V5                </t>
  </si>
  <si>
    <t xml:space="preserve">Valve V6                </t>
  </si>
  <si>
    <t>persentase (kriteria)</t>
  </si>
  <si>
    <t>persentase (tdk kriteria)</t>
  </si>
  <si>
    <t>persentase (naik)</t>
  </si>
  <si>
    <t>persentase (turun)</t>
  </si>
  <si>
    <t>persentase (stabil)</t>
  </si>
  <si>
    <t>selisih</t>
  </si>
  <si>
    <t>Jam 03:00</t>
  </si>
  <si>
    <t>Jam 06:00</t>
  </si>
  <si>
    <t>data terbesar</t>
  </si>
  <si>
    <t>data terkecil</t>
  </si>
  <si>
    <t>Pressure (%)</t>
  </si>
  <si>
    <t>Velocity (%)</t>
  </si>
  <si>
    <t>Perbandingan Eksisting Yang Sesuai Kriteria</t>
  </si>
  <si>
    <t>Perbandingan Eksisting dan Skenario (Kenaikan)</t>
  </si>
  <si>
    <t xml:space="preserve">Skenario </t>
  </si>
  <si>
    <t>Perbandingan Skenario Yang Sesuai Kriteria</t>
  </si>
  <si>
    <t>Skenario 1 (3PRV,2CV,3TCV)</t>
  </si>
  <si>
    <t>X2</t>
  </si>
  <si>
    <t>Y2</t>
  </si>
  <si>
    <t>XY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</si>
</sst>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Times New Roman"/>
      <family val="1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0" borderId="0" xfId="0" applyFont="1"/>
    <xf numFmtId="164" fontId="4" fillId="0" borderId="0" xfId="0" applyNumberFormat="1" applyFont="1"/>
    <xf numFmtId="164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20" fontId="1" fillId="0" borderId="0" xfId="0" applyNumberFormat="1" applyFont="1" applyAlignment="1">
      <alignment horizontal="left" vertical="center"/>
    </xf>
    <xf numFmtId="20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top"/>
    </xf>
    <xf numFmtId="2" fontId="1" fillId="0" borderId="0" xfId="0" applyNumberFormat="1" applyFont="1"/>
    <xf numFmtId="165" fontId="1" fillId="0" borderId="1" xfId="0" applyNumberFormat="1" applyFont="1" applyBorder="1" applyAlignment="1">
      <alignment horizontal="left"/>
    </xf>
    <xf numFmtId="2" fontId="1" fillId="6" borderId="1" xfId="0" applyNumberFormat="1" applyFont="1" applyFill="1" applyBorder="1" applyAlignment="1">
      <alignment horizontal="left"/>
    </xf>
    <xf numFmtId="2" fontId="7" fillId="5" borderId="1" xfId="0" applyNumberFormat="1" applyFont="1" applyFill="1" applyBorder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2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/>
    </xf>
    <xf numFmtId="20" fontId="1" fillId="0" borderId="1" xfId="0" applyNumberFormat="1" applyFont="1" applyBorder="1" applyAlignment="1">
      <alignment horizontal="left" vertical="center"/>
    </xf>
    <xf numFmtId="2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/>
    </xf>
    <xf numFmtId="2" fontId="7" fillId="0" borderId="0" xfId="0" applyNumberFormat="1" applyFont="1" applyAlignment="1">
      <alignment horizontal="left"/>
    </xf>
    <xf numFmtId="1" fontId="4" fillId="0" borderId="0" xfId="0" applyNumberFormat="1" applyFont="1"/>
    <xf numFmtId="2" fontId="4" fillId="0" borderId="0" xfId="0" applyNumberFormat="1" applyFont="1"/>
    <xf numFmtId="0" fontId="1" fillId="5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2" fontId="1" fillId="0" borderId="2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Air!$E$1</c:f>
              <c:strCache>
                <c:ptCount val="1"/>
                <c:pt idx="0">
                  <c:v>Kebutuhan Air (liter/detik)</c:v>
                </c:pt>
              </c:strCache>
            </c:strRef>
          </c:tx>
          <c:spPr>
            <a:solidFill>
              <a:schemeClr val="accent4"/>
            </a:solidFill>
            <a:ln w="28575" cap="rnd">
              <a:solidFill>
                <a:schemeClr val="accent4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Air!$A$2:$A$10</c:f>
              <c:strCache>
                <c:ptCount val="9"/>
                <c:pt idx="0">
                  <c:v>Bukir</c:v>
                </c:pt>
                <c:pt idx="1">
                  <c:v>Gadingrejo</c:v>
                </c:pt>
                <c:pt idx="2">
                  <c:v>Gentong</c:v>
                </c:pt>
                <c:pt idx="3">
                  <c:v>Karangketug</c:v>
                </c:pt>
                <c:pt idx="4">
                  <c:v>Petahunan</c:v>
                </c:pt>
                <c:pt idx="5">
                  <c:v>Sebani </c:v>
                </c:pt>
                <c:pt idx="6">
                  <c:v>Ngemplakrejo</c:v>
                </c:pt>
                <c:pt idx="7">
                  <c:v>Tambaan</c:v>
                </c:pt>
                <c:pt idx="8">
                  <c:v>Pohjentrek</c:v>
                </c:pt>
              </c:strCache>
            </c:strRef>
          </c:cat>
          <c:val>
            <c:numRef>
              <c:f>Air!$E$2:$E$10</c:f>
              <c:numCache>
                <c:formatCode>0.00</c:formatCode>
                <c:ptCount val="9"/>
                <c:pt idx="0">
                  <c:v>0.63993055555555556</c:v>
                </c:pt>
                <c:pt idx="1">
                  <c:v>2.3354166666666667</c:v>
                </c:pt>
                <c:pt idx="2">
                  <c:v>3.1402777777777779</c:v>
                </c:pt>
                <c:pt idx="3">
                  <c:v>4.2618055555555552</c:v>
                </c:pt>
                <c:pt idx="4">
                  <c:v>5.4295138888888888</c:v>
                </c:pt>
                <c:pt idx="5">
                  <c:v>0.19791666666666666</c:v>
                </c:pt>
                <c:pt idx="6">
                  <c:v>5.2315972222222218</c:v>
                </c:pt>
                <c:pt idx="7">
                  <c:v>2.8038194444444446</c:v>
                </c:pt>
                <c:pt idx="8">
                  <c:v>2.671875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C7-48CA-9842-A164B9B5D4D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01505200"/>
        <c:axId val="1901505616"/>
      </c:barChart>
      <c:catAx>
        <c:axId val="1901505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ID"/>
                  <a:t>Kelurahan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901505616"/>
        <c:crosses val="autoZero"/>
        <c:auto val="1"/>
        <c:lblAlgn val="ctr"/>
        <c:lblOffset val="100"/>
        <c:noMultiLvlLbl val="0"/>
      </c:catAx>
      <c:valAx>
        <c:axId val="190150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ID"/>
                  <a:t>Kebutuhan Air (liter/detik)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901505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'Kalibrasi (2)debit'!$H$95</c:f>
              <c:strCache>
                <c:ptCount val="1"/>
                <c:pt idx="0">
                  <c:v>Tekanan Eksisting (m)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'Kalibrasi (2)debit'!$H$96:$H$122</c:f>
              <c:numCache>
                <c:formatCode>General</c:formatCode>
                <c:ptCount val="27"/>
                <c:pt idx="0">
                  <c:v>43.02</c:v>
                </c:pt>
                <c:pt idx="1">
                  <c:v>43.97</c:v>
                </c:pt>
                <c:pt idx="2">
                  <c:v>43.94</c:v>
                </c:pt>
                <c:pt idx="3">
                  <c:v>39.49</c:v>
                </c:pt>
                <c:pt idx="4">
                  <c:v>40.49</c:v>
                </c:pt>
                <c:pt idx="5">
                  <c:v>39.39</c:v>
                </c:pt>
                <c:pt idx="6">
                  <c:v>39.479999999999997</c:v>
                </c:pt>
                <c:pt idx="7">
                  <c:v>41.42</c:v>
                </c:pt>
                <c:pt idx="8">
                  <c:v>35.56</c:v>
                </c:pt>
                <c:pt idx="9">
                  <c:v>36.299999999999997</c:v>
                </c:pt>
                <c:pt idx="10">
                  <c:v>37.67</c:v>
                </c:pt>
                <c:pt idx="11">
                  <c:v>39.5</c:v>
                </c:pt>
                <c:pt idx="12">
                  <c:v>33.549999999999997</c:v>
                </c:pt>
                <c:pt idx="13">
                  <c:v>45.52</c:v>
                </c:pt>
                <c:pt idx="14">
                  <c:v>39.53</c:v>
                </c:pt>
                <c:pt idx="15">
                  <c:v>36.590000000000003</c:v>
                </c:pt>
                <c:pt idx="16">
                  <c:v>34.619999999999997</c:v>
                </c:pt>
                <c:pt idx="17">
                  <c:v>34.61</c:v>
                </c:pt>
                <c:pt idx="18">
                  <c:v>33.64</c:v>
                </c:pt>
                <c:pt idx="19">
                  <c:v>33.69</c:v>
                </c:pt>
                <c:pt idx="20">
                  <c:v>33.68</c:v>
                </c:pt>
                <c:pt idx="21">
                  <c:v>30.45</c:v>
                </c:pt>
                <c:pt idx="22">
                  <c:v>30.38</c:v>
                </c:pt>
                <c:pt idx="23">
                  <c:v>31.87</c:v>
                </c:pt>
                <c:pt idx="24">
                  <c:v>30.59</c:v>
                </c:pt>
                <c:pt idx="25">
                  <c:v>30.68</c:v>
                </c:pt>
                <c:pt idx="26">
                  <c:v>33.64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A0-40BB-87BE-A846F32A05AC}"/>
            </c:ext>
          </c:extLst>
        </c:ser>
        <c:ser>
          <c:idx val="1"/>
          <c:order val="1"/>
          <c:tx>
            <c:strRef>
              <c:f>'Kalibrasi (2)debit'!$I$95</c:f>
              <c:strCache>
                <c:ptCount val="1"/>
                <c:pt idx="0">
                  <c:v>Tekanan Skenario 2 (m)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'Kalibrasi (2)debit'!$I$96:$I$122</c:f>
              <c:numCache>
                <c:formatCode>General</c:formatCode>
                <c:ptCount val="27"/>
                <c:pt idx="0">
                  <c:v>42.65</c:v>
                </c:pt>
                <c:pt idx="1">
                  <c:v>43.6</c:v>
                </c:pt>
                <c:pt idx="2">
                  <c:v>43.57</c:v>
                </c:pt>
                <c:pt idx="3">
                  <c:v>39.159999999999997</c:v>
                </c:pt>
                <c:pt idx="4">
                  <c:v>40.159999999999997</c:v>
                </c:pt>
                <c:pt idx="5">
                  <c:v>39.06</c:v>
                </c:pt>
                <c:pt idx="6">
                  <c:v>39.380000000000003</c:v>
                </c:pt>
                <c:pt idx="7">
                  <c:v>41.32</c:v>
                </c:pt>
                <c:pt idx="8">
                  <c:v>35.78</c:v>
                </c:pt>
                <c:pt idx="9">
                  <c:v>36.450000000000003</c:v>
                </c:pt>
                <c:pt idx="10">
                  <c:v>37.82</c:v>
                </c:pt>
                <c:pt idx="11">
                  <c:v>39.65</c:v>
                </c:pt>
                <c:pt idx="12">
                  <c:v>33.630000000000003</c:v>
                </c:pt>
                <c:pt idx="13">
                  <c:v>45.65</c:v>
                </c:pt>
                <c:pt idx="14">
                  <c:v>39.67</c:v>
                </c:pt>
                <c:pt idx="15">
                  <c:v>36.840000000000003</c:v>
                </c:pt>
                <c:pt idx="16">
                  <c:v>34.880000000000003</c:v>
                </c:pt>
                <c:pt idx="17">
                  <c:v>34.869999999999997</c:v>
                </c:pt>
                <c:pt idx="18">
                  <c:v>33.909999999999997</c:v>
                </c:pt>
                <c:pt idx="19">
                  <c:v>33.94</c:v>
                </c:pt>
                <c:pt idx="20">
                  <c:v>33.94</c:v>
                </c:pt>
                <c:pt idx="21">
                  <c:v>30.71</c:v>
                </c:pt>
                <c:pt idx="22">
                  <c:v>30.64</c:v>
                </c:pt>
                <c:pt idx="23">
                  <c:v>32.14</c:v>
                </c:pt>
                <c:pt idx="24">
                  <c:v>30.85</c:v>
                </c:pt>
                <c:pt idx="25">
                  <c:v>30.95</c:v>
                </c:pt>
                <c:pt idx="26">
                  <c:v>33.08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A0-40BB-87BE-A846F32A0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899215"/>
        <c:axId val="157898383"/>
      </c:barChart>
      <c:catAx>
        <c:axId val="1578992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ID"/>
                  <a:t>Titik Sampel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57898383"/>
        <c:crosses val="autoZero"/>
        <c:auto val="1"/>
        <c:lblAlgn val="ctr"/>
        <c:lblOffset val="100"/>
        <c:noMultiLvlLbl val="0"/>
      </c:catAx>
      <c:valAx>
        <c:axId val="157898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ID"/>
                  <a:t>Tekanan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57899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'Kalibrasi (2)debit'!$N$62</c:f>
              <c:strCache>
                <c:ptCount val="1"/>
                <c:pt idx="0">
                  <c:v>Debit Eksisting (l/s)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'Kalibrasi (2)debit'!$N$63:$N$89</c:f>
              <c:numCache>
                <c:formatCode>General</c:formatCode>
                <c:ptCount val="27"/>
                <c:pt idx="0">
                  <c:v>0.23</c:v>
                </c:pt>
                <c:pt idx="1">
                  <c:v>0.23</c:v>
                </c:pt>
                <c:pt idx="2">
                  <c:v>0.23</c:v>
                </c:pt>
                <c:pt idx="3">
                  <c:v>0.19</c:v>
                </c:pt>
                <c:pt idx="4">
                  <c:v>0.36</c:v>
                </c:pt>
                <c:pt idx="5">
                  <c:v>0.39</c:v>
                </c:pt>
                <c:pt idx="6">
                  <c:v>0.1</c:v>
                </c:pt>
                <c:pt idx="7">
                  <c:v>0.1</c:v>
                </c:pt>
                <c:pt idx="8">
                  <c:v>0.12</c:v>
                </c:pt>
                <c:pt idx="9">
                  <c:v>0.4</c:v>
                </c:pt>
                <c:pt idx="10">
                  <c:v>0.2</c:v>
                </c:pt>
                <c:pt idx="11">
                  <c:v>0.1</c:v>
                </c:pt>
                <c:pt idx="12">
                  <c:v>0.09</c:v>
                </c:pt>
                <c:pt idx="13">
                  <c:v>0.77</c:v>
                </c:pt>
                <c:pt idx="14">
                  <c:v>0.23</c:v>
                </c:pt>
                <c:pt idx="15">
                  <c:v>0.12</c:v>
                </c:pt>
                <c:pt idx="16">
                  <c:v>0.73</c:v>
                </c:pt>
                <c:pt idx="17">
                  <c:v>0.73</c:v>
                </c:pt>
                <c:pt idx="18">
                  <c:v>0.73</c:v>
                </c:pt>
                <c:pt idx="19">
                  <c:v>0.12</c:v>
                </c:pt>
                <c:pt idx="20">
                  <c:v>0.14000000000000001</c:v>
                </c:pt>
                <c:pt idx="21">
                  <c:v>0.26</c:v>
                </c:pt>
                <c:pt idx="22">
                  <c:v>0.26</c:v>
                </c:pt>
                <c:pt idx="23">
                  <c:v>0.35</c:v>
                </c:pt>
                <c:pt idx="24">
                  <c:v>0.1</c:v>
                </c:pt>
                <c:pt idx="25">
                  <c:v>0.26</c:v>
                </c:pt>
                <c:pt idx="26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8B-494F-9210-CF45015A8692}"/>
            </c:ext>
          </c:extLst>
        </c:ser>
        <c:ser>
          <c:idx val="1"/>
          <c:order val="1"/>
          <c:tx>
            <c:strRef>
              <c:f>'Kalibrasi (2)debit'!$O$62</c:f>
              <c:strCache>
                <c:ptCount val="1"/>
                <c:pt idx="0">
                  <c:v>Debit Skenario 1 (l/s)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'Kalibrasi (2)debit'!$O$63:$O$89</c:f>
              <c:numCache>
                <c:formatCode>General</c:formatCode>
                <c:ptCount val="27"/>
                <c:pt idx="0">
                  <c:v>0.23</c:v>
                </c:pt>
                <c:pt idx="1">
                  <c:v>0.23</c:v>
                </c:pt>
                <c:pt idx="2">
                  <c:v>0.23</c:v>
                </c:pt>
                <c:pt idx="3">
                  <c:v>0.19</c:v>
                </c:pt>
                <c:pt idx="4">
                  <c:v>0.36</c:v>
                </c:pt>
                <c:pt idx="5">
                  <c:v>0.39</c:v>
                </c:pt>
                <c:pt idx="6">
                  <c:v>0.1</c:v>
                </c:pt>
                <c:pt idx="7">
                  <c:v>0.1</c:v>
                </c:pt>
                <c:pt idx="8">
                  <c:v>0.12</c:v>
                </c:pt>
                <c:pt idx="9">
                  <c:v>0.4</c:v>
                </c:pt>
                <c:pt idx="10">
                  <c:v>0.2</c:v>
                </c:pt>
                <c:pt idx="11">
                  <c:v>0.1</c:v>
                </c:pt>
                <c:pt idx="12">
                  <c:v>0.13</c:v>
                </c:pt>
                <c:pt idx="13">
                  <c:v>0.4</c:v>
                </c:pt>
                <c:pt idx="14">
                  <c:v>0.6</c:v>
                </c:pt>
                <c:pt idx="15">
                  <c:v>0.12</c:v>
                </c:pt>
                <c:pt idx="16">
                  <c:v>0.55000000000000004</c:v>
                </c:pt>
                <c:pt idx="17">
                  <c:v>0.55000000000000004</c:v>
                </c:pt>
                <c:pt idx="18">
                  <c:v>0.54</c:v>
                </c:pt>
                <c:pt idx="19">
                  <c:v>0.12</c:v>
                </c:pt>
                <c:pt idx="20">
                  <c:v>0.14000000000000001</c:v>
                </c:pt>
                <c:pt idx="21">
                  <c:v>0.26</c:v>
                </c:pt>
                <c:pt idx="22">
                  <c:v>0.26</c:v>
                </c:pt>
                <c:pt idx="23">
                  <c:v>0.35</c:v>
                </c:pt>
                <c:pt idx="24">
                  <c:v>0.1</c:v>
                </c:pt>
                <c:pt idx="25">
                  <c:v>0.26</c:v>
                </c:pt>
                <c:pt idx="26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8B-494F-9210-CF45015A8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899215"/>
        <c:axId val="157898383"/>
      </c:barChart>
      <c:catAx>
        <c:axId val="1578992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ID"/>
                  <a:t>Titik Sampel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57898383"/>
        <c:crosses val="autoZero"/>
        <c:auto val="1"/>
        <c:lblAlgn val="ctr"/>
        <c:lblOffset val="100"/>
        <c:noMultiLvlLbl val="0"/>
      </c:catAx>
      <c:valAx>
        <c:axId val="157898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ID"/>
                  <a:t>Debit (l/s)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57899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'Kalibrasi (2)debit'!$N$95</c:f>
              <c:strCache>
                <c:ptCount val="1"/>
                <c:pt idx="0">
                  <c:v>Debit Eksisting (l/s)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'Kalibrasi (2)debit'!$N$96:$N$122</c:f>
              <c:numCache>
                <c:formatCode>General</c:formatCode>
                <c:ptCount val="27"/>
                <c:pt idx="0">
                  <c:v>0.23</c:v>
                </c:pt>
                <c:pt idx="1">
                  <c:v>0.23</c:v>
                </c:pt>
                <c:pt idx="2">
                  <c:v>0.23</c:v>
                </c:pt>
                <c:pt idx="3">
                  <c:v>0.19</c:v>
                </c:pt>
                <c:pt idx="4">
                  <c:v>0.36</c:v>
                </c:pt>
                <c:pt idx="5">
                  <c:v>0.39</c:v>
                </c:pt>
                <c:pt idx="6">
                  <c:v>0.1</c:v>
                </c:pt>
                <c:pt idx="7">
                  <c:v>0.1</c:v>
                </c:pt>
                <c:pt idx="8">
                  <c:v>0.12</c:v>
                </c:pt>
                <c:pt idx="9">
                  <c:v>0.4</c:v>
                </c:pt>
                <c:pt idx="10">
                  <c:v>0.2</c:v>
                </c:pt>
                <c:pt idx="11">
                  <c:v>0.1</c:v>
                </c:pt>
                <c:pt idx="12">
                  <c:v>0.09</c:v>
                </c:pt>
                <c:pt idx="13">
                  <c:v>0.77</c:v>
                </c:pt>
                <c:pt idx="14">
                  <c:v>0.23</c:v>
                </c:pt>
                <c:pt idx="15">
                  <c:v>0.12</c:v>
                </c:pt>
                <c:pt idx="16">
                  <c:v>0.73</c:v>
                </c:pt>
                <c:pt idx="17">
                  <c:v>0.73</c:v>
                </c:pt>
                <c:pt idx="18">
                  <c:v>0.73</c:v>
                </c:pt>
                <c:pt idx="19">
                  <c:v>0.12</c:v>
                </c:pt>
                <c:pt idx="20">
                  <c:v>0.14000000000000001</c:v>
                </c:pt>
                <c:pt idx="21">
                  <c:v>0.26</c:v>
                </c:pt>
                <c:pt idx="22">
                  <c:v>0.26</c:v>
                </c:pt>
                <c:pt idx="23">
                  <c:v>0.35</c:v>
                </c:pt>
                <c:pt idx="24">
                  <c:v>0.1</c:v>
                </c:pt>
                <c:pt idx="25">
                  <c:v>0.26</c:v>
                </c:pt>
                <c:pt idx="26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5F-49D2-BE35-D5DB9E5F809D}"/>
            </c:ext>
          </c:extLst>
        </c:ser>
        <c:ser>
          <c:idx val="1"/>
          <c:order val="1"/>
          <c:tx>
            <c:strRef>
              <c:f>'Kalibrasi (2)debit'!$O$95</c:f>
              <c:strCache>
                <c:ptCount val="1"/>
                <c:pt idx="0">
                  <c:v>Debit Skenario 2 (l/s)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'Kalibrasi (2)debit'!$O$96:$O$122</c:f>
              <c:numCache>
                <c:formatCode>General</c:formatCode>
                <c:ptCount val="27"/>
                <c:pt idx="0">
                  <c:v>0.23</c:v>
                </c:pt>
                <c:pt idx="1">
                  <c:v>0.23</c:v>
                </c:pt>
                <c:pt idx="2">
                  <c:v>0.23</c:v>
                </c:pt>
                <c:pt idx="3">
                  <c:v>0.2</c:v>
                </c:pt>
                <c:pt idx="4">
                  <c:v>0.35</c:v>
                </c:pt>
                <c:pt idx="5">
                  <c:v>0.38</c:v>
                </c:pt>
                <c:pt idx="6">
                  <c:v>0.1</c:v>
                </c:pt>
                <c:pt idx="7">
                  <c:v>0.1</c:v>
                </c:pt>
                <c:pt idx="8">
                  <c:v>0.12</c:v>
                </c:pt>
                <c:pt idx="9">
                  <c:v>0.4</c:v>
                </c:pt>
                <c:pt idx="10">
                  <c:v>0.2</c:v>
                </c:pt>
                <c:pt idx="11">
                  <c:v>0.1</c:v>
                </c:pt>
                <c:pt idx="12">
                  <c:v>0.05</c:v>
                </c:pt>
                <c:pt idx="13">
                  <c:v>1.1000000000000001</c:v>
                </c:pt>
                <c:pt idx="14">
                  <c:v>0.1</c:v>
                </c:pt>
                <c:pt idx="15">
                  <c:v>0.12</c:v>
                </c:pt>
                <c:pt idx="16">
                  <c:v>0.93</c:v>
                </c:pt>
                <c:pt idx="17">
                  <c:v>0.93</c:v>
                </c:pt>
                <c:pt idx="18">
                  <c:v>0.93</c:v>
                </c:pt>
                <c:pt idx="19">
                  <c:v>0.12</c:v>
                </c:pt>
                <c:pt idx="20">
                  <c:v>0.14000000000000001</c:v>
                </c:pt>
                <c:pt idx="21">
                  <c:v>0.26</c:v>
                </c:pt>
                <c:pt idx="22">
                  <c:v>0.26</c:v>
                </c:pt>
                <c:pt idx="23">
                  <c:v>0.35</c:v>
                </c:pt>
                <c:pt idx="24">
                  <c:v>0.1</c:v>
                </c:pt>
                <c:pt idx="25">
                  <c:v>0.26</c:v>
                </c:pt>
                <c:pt idx="26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5F-49D2-BE35-D5DB9E5F8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899215"/>
        <c:axId val="157898383"/>
      </c:barChart>
      <c:catAx>
        <c:axId val="1578992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ID"/>
                  <a:t>Titik Sampel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57898383"/>
        <c:crosses val="autoZero"/>
        <c:auto val="1"/>
        <c:lblAlgn val="ctr"/>
        <c:lblOffset val="100"/>
        <c:noMultiLvlLbl val="0"/>
      </c:catAx>
      <c:valAx>
        <c:axId val="157898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ID"/>
                  <a:t>Debit (l/s)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57899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'Kalibrasi (2)debit'!$L$30</c:f>
              <c:strCache>
                <c:ptCount val="1"/>
                <c:pt idx="0">
                  <c:v>Tekanan di Lapangan (m)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invertIfNegative val="0"/>
          <c:val>
            <c:numRef>
              <c:f>'Kalibrasi (2)debit'!$L$31:$L$57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90-45AE-9B33-CF927B84033D}"/>
            </c:ext>
          </c:extLst>
        </c:ser>
        <c:ser>
          <c:idx val="1"/>
          <c:order val="1"/>
          <c:tx>
            <c:strRef>
              <c:f>'Kalibrasi (2)debit'!$K$30</c:f>
              <c:strCache>
                <c:ptCount val="1"/>
                <c:pt idx="0">
                  <c:v>Tekanan di Epanet (m)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invertIfNegative val="0"/>
          <c:val>
            <c:numRef>
              <c:f>'Kalibrasi (2)debit'!$K$31:$K$57</c:f>
              <c:numCache>
                <c:formatCode>General</c:formatCode>
                <c:ptCount val="27"/>
                <c:pt idx="0">
                  <c:v>43.02</c:v>
                </c:pt>
                <c:pt idx="1">
                  <c:v>43.97</c:v>
                </c:pt>
                <c:pt idx="2">
                  <c:v>43.94</c:v>
                </c:pt>
                <c:pt idx="3">
                  <c:v>39.49</c:v>
                </c:pt>
                <c:pt idx="4">
                  <c:v>40.49</c:v>
                </c:pt>
                <c:pt idx="5">
                  <c:v>39.39</c:v>
                </c:pt>
                <c:pt idx="6">
                  <c:v>39.479999999999997</c:v>
                </c:pt>
                <c:pt idx="7">
                  <c:v>41.42</c:v>
                </c:pt>
                <c:pt idx="8">
                  <c:v>35.56</c:v>
                </c:pt>
                <c:pt idx="9">
                  <c:v>36.299999999999997</c:v>
                </c:pt>
                <c:pt idx="10">
                  <c:v>37.67</c:v>
                </c:pt>
                <c:pt idx="11">
                  <c:v>39.5</c:v>
                </c:pt>
                <c:pt idx="12">
                  <c:v>33.549999999999997</c:v>
                </c:pt>
                <c:pt idx="13">
                  <c:v>45.52</c:v>
                </c:pt>
                <c:pt idx="14">
                  <c:v>39.53</c:v>
                </c:pt>
                <c:pt idx="15">
                  <c:v>36.590000000000003</c:v>
                </c:pt>
                <c:pt idx="16">
                  <c:v>34.619999999999997</c:v>
                </c:pt>
                <c:pt idx="17">
                  <c:v>34.61</c:v>
                </c:pt>
                <c:pt idx="18">
                  <c:v>33.64</c:v>
                </c:pt>
                <c:pt idx="19">
                  <c:v>33.69</c:v>
                </c:pt>
                <c:pt idx="20">
                  <c:v>33.68</c:v>
                </c:pt>
                <c:pt idx="21">
                  <c:v>30.45</c:v>
                </c:pt>
                <c:pt idx="22">
                  <c:v>30.38</c:v>
                </c:pt>
                <c:pt idx="23">
                  <c:v>31.87</c:v>
                </c:pt>
                <c:pt idx="24">
                  <c:v>30.59</c:v>
                </c:pt>
                <c:pt idx="25">
                  <c:v>30.68</c:v>
                </c:pt>
                <c:pt idx="26">
                  <c:v>33.64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90-45AE-9B33-CF927B840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899215"/>
        <c:axId val="157898383"/>
      </c:barChart>
      <c:catAx>
        <c:axId val="1578992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ID"/>
                  <a:t>Titik Sampel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57898383"/>
        <c:crosses val="autoZero"/>
        <c:auto val="1"/>
        <c:lblAlgn val="ctr"/>
        <c:lblOffset val="100"/>
        <c:noMultiLvlLbl val="0"/>
      </c:catAx>
      <c:valAx>
        <c:axId val="157898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ID"/>
                  <a:t>Tekaman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57899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'Kalibrasi (2)debit'!$N$30</c:f>
              <c:strCache>
                <c:ptCount val="1"/>
                <c:pt idx="0">
                  <c:v>Debit di Epanet (l/s)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'Kalibrasi (2)debit'!$N$31:$N$57</c:f>
              <c:numCache>
                <c:formatCode>General</c:formatCode>
                <c:ptCount val="27"/>
                <c:pt idx="0">
                  <c:v>0.23</c:v>
                </c:pt>
                <c:pt idx="1">
                  <c:v>0.23</c:v>
                </c:pt>
                <c:pt idx="2">
                  <c:v>0.23</c:v>
                </c:pt>
                <c:pt idx="3">
                  <c:v>0.19</c:v>
                </c:pt>
                <c:pt idx="4">
                  <c:v>0.36</c:v>
                </c:pt>
                <c:pt idx="5">
                  <c:v>0.39</c:v>
                </c:pt>
                <c:pt idx="6">
                  <c:v>0.1</c:v>
                </c:pt>
                <c:pt idx="7">
                  <c:v>0.1</c:v>
                </c:pt>
                <c:pt idx="8">
                  <c:v>0.12</c:v>
                </c:pt>
                <c:pt idx="9">
                  <c:v>0.4</c:v>
                </c:pt>
                <c:pt idx="10">
                  <c:v>0.2</c:v>
                </c:pt>
                <c:pt idx="11">
                  <c:v>0.1</c:v>
                </c:pt>
                <c:pt idx="12">
                  <c:v>0.09</c:v>
                </c:pt>
                <c:pt idx="13">
                  <c:v>0.77</c:v>
                </c:pt>
                <c:pt idx="14">
                  <c:v>0.23</c:v>
                </c:pt>
                <c:pt idx="15">
                  <c:v>0.12</c:v>
                </c:pt>
                <c:pt idx="16">
                  <c:v>0.73</c:v>
                </c:pt>
                <c:pt idx="17">
                  <c:v>0.73</c:v>
                </c:pt>
                <c:pt idx="18">
                  <c:v>0.73</c:v>
                </c:pt>
                <c:pt idx="19">
                  <c:v>0.12</c:v>
                </c:pt>
                <c:pt idx="20">
                  <c:v>0.14000000000000001</c:v>
                </c:pt>
                <c:pt idx="21">
                  <c:v>0.26</c:v>
                </c:pt>
                <c:pt idx="22">
                  <c:v>0.26</c:v>
                </c:pt>
                <c:pt idx="23">
                  <c:v>0.35</c:v>
                </c:pt>
                <c:pt idx="24">
                  <c:v>0.1</c:v>
                </c:pt>
                <c:pt idx="25">
                  <c:v>0.26</c:v>
                </c:pt>
                <c:pt idx="26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829-47CF-9AE4-E147EC96FC9F}"/>
            </c:ext>
          </c:extLst>
        </c:ser>
        <c:ser>
          <c:idx val="0"/>
          <c:order val="1"/>
          <c:tx>
            <c:strRef>
              <c:f>'Kalibrasi (2)debit'!$O$30</c:f>
              <c:strCache>
                <c:ptCount val="1"/>
                <c:pt idx="0">
                  <c:v>Debit di Lapangan (l/s)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'Kalibrasi (2)debit'!$O$31:$O$57</c:f>
              <c:numCache>
                <c:formatCode>0.00</c:formatCode>
                <c:ptCount val="27"/>
                <c:pt idx="0">
                  <c:v>0.15</c:v>
                </c:pt>
                <c:pt idx="1">
                  <c:v>0.27599999999999997</c:v>
                </c:pt>
                <c:pt idx="2">
                  <c:v>0.20600000000000002</c:v>
                </c:pt>
                <c:pt idx="3">
                  <c:v>0.12</c:v>
                </c:pt>
                <c:pt idx="4">
                  <c:v>0.36199999999999999</c:v>
                </c:pt>
                <c:pt idx="5">
                  <c:v>0.32200000000000001</c:v>
                </c:pt>
                <c:pt idx="6">
                  <c:v>0.154</c:v>
                </c:pt>
                <c:pt idx="7">
                  <c:v>0.122</c:v>
                </c:pt>
                <c:pt idx="8">
                  <c:v>0.122</c:v>
                </c:pt>
                <c:pt idx="9">
                  <c:v>3.5999999999999997E-2</c:v>
                </c:pt>
                <c:pt idx="10">
                  <c:v>0.16200000000000001</c:v>
                </c:pt>
                <c:pt idx="11">
                  <c:v>0.128</c:v>
                </c:pt>
                <c:pt idx="12">
                  <c:v>0.16599999999999998</c:v>
                </c:pt>
                <c:pt idx="13">
                  <c:v>0.376</c:v>
                </c:pt>
                <c:pt idx="14">
                  <c:v>0.27200000000000002</c:v>
                </c:pt>
                <c:pt idx="15">
                  <c:v>0.124</c:v>
                </c:pt>
                <c:pt idx="16">
                  <c:v>0.35599999999999998</c:v>
                </c:pt>
                <c:pt idx="17">
                  <c:v>0.17599999999999999</c:v>
                </c:pt>
                <c:pt idx="18">
                  <c:v>0.32200000000000001</c:v>
                </c:pt>
                <c:pt idx="19">
                  <c:v>0.126</c:v>
                </c:pt>
                <c:pt idx="20">
                  <c:v>0.14199999999999999</c:v>
                </c:pt>
                <c:pt idx="21">
                  <c:v>0.23599999999999999</c:v>
                </c:pt>
                <c:pt idx="22">
                  <c:v>0.28399999999999997</c:v>
                </c:pt>
                <c:pt idx="23">
                  <c:v>0.35199999999999998</c:v>
                </c:pt>
                <c:pt idx="24">
                  <c:v>0.25600000000000001</c:v>
                </c:pt>
                <c:pt idx="25">
                  <c:v>0.25600000000000001</c:v>
                </c:pt>
                <c:pt idx="26">
                  <c:v>0.63600000000000001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1E-4F35-8441-CE31C5FF7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899215"/>
        <c:axId val="157898383"/>
      </c:barChart>
      <c:catAx>
        <c:axId val="1578992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ID"/>
                  <a:t>Titik Sampel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57898383"/>
        <c:crosses val="autoZero"/>
        <c:auto val="1"/>
        <c:lblAlgn val="ctr"/>
        <c:lblOffset val="100"/>
        <c:noMultiLvlLbl val="0"/>
      </c:catAx>
      <c:valAx>
        <c:axId val="157898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ID"/>
                  <a:t>Debit (l/s)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57899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'Kalibrasi (2)debit'!$H$128</c:f>
              <c:strCache>
                <c:ptCount val="1"/>
                <c:pt idx="0">
                  <c:v>Tekanan Eksisting (m)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'Kalibrasi (2)debit'!$H$129:$H$155</c:f>
              <c:numCache>
                <c:formatCode>General</c:formatCode>
                <c:ptCount val="27"/>
                <c:pt idx="0">
                  <c:v>43.02</c:v>
                </c:pt>
                <c:pt idx="1">
                  <c:v>43.97</c:v>
                </c:pt>
                <c:pt idx="2">
                  <c:v>43.94</c:v>
                </c:pt>
                <c:pt idx="3">
                  <c:v>39.49</c:v>
                </c:pt>
                <c:pt idx="4">
                  <c:v>40.49</c:v>
                </c:pt>
                <c:pt idx="5">
                  <c:v>39.39</c:v>
                </c:pt>
                <c:pt idx="6">
                  <c:v>39.479999999999997</c:v>
                </c:pt>
                <c:pt idx="7">
                  <c:v>41.42</c:v>
                </c:pt>
                <c:pt idx="8">
                  <c:v>35.56</c:v>
                </c:pt>
                <c:pt idx="9">
                  <c:v>36.299999999999997</c:v>
                </c:pt>
                <c:pt idx="10">
                  <c:v>37.67</c:v>
                </c:pt>
                <c:pt idx="11">
                  <c:v>39.5</c:v>
                </c:pt>
                <c:pt idx="12">
                  <c:v>33.549999999999997</c:v>
                </c:pt>
                <c:pt idx="13">
                  <c:v>45.52</c:v>
                </c:pt>
                <c:pt idx="14">
                  <c:v>39.53</c:v>
                </c:pt>
                <c:pt idx="15">
                  <c:v>36.590000000000003</c:v>
                </c:pt>
                <c:pt idx="16">
                  <c:v>34.619999999999997</c:v>
                </c:pt>
                <c:pt idx="17">
                  <c:v>34.61</c:v>
                </c:pt>
                <c:pt idx="18">
                  <c:v>33.64</c:v>
                </c:pt>
                <c:pt idx="19">
                  <c:v>33.69</c:v>
                </c:pt>
                <c:pt idx="20">
                  <c:v>33.68</c:v>
                </c:pt>
                <c:pt idx="21">
                  <c:v>30.45</c:v>
                </c:pt>
                <c:pt idx="22">
                  <c:v>30.38</c:v>
                </c:pt>
                <c:pt idx="23">
                  <c:v>31.87</c:v>
                </c:pt>
                <c:pt idx="24">
                  <c:v>30.59</c:v>
                </c:pt>
                <c:pt idx="25">
                  <c:v>30.68</c:v>
                </c:pt>
                <c:pt idx="26">
                  <c:v>33.64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F0-4E64-9715-B5138C58B972}"/>
            </c:ext>
          </c:extLst>
        </c:ser>
        <c:ser>
          <c:idx val="1"/>
          <c:order val="1"/>
          <c:tx>
            <c:strRef>
              <c:f>'Kalibrasi (2)debit'!$I$128</c:f>
              <c:strCache>
                <c:ptCount val="1"/>
                <c:pt idx="0">
                  <c:v>Tekanan Skenario 3 (m)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'Kalibrasi (2)debit'!$I$129:$I$155</c:f>
              <c:numCache>
                <c:formatCode>General</c:formatCode>
                <c:ptCount val="27"/>
                <c:pt idx="0">
                  <c:v>42.68</c:v>
                </c:pt>
                <c:pt idx="1">
                  <c:v>43.63</c:v>
                </c:pt>
                <c:pt idx="2">
                  <c:v>43.6</c:v>
                </c:pt>
                <c:pt idx="3">
                  <c:v>39.15</c:v>
                </c:pt>
                <c:pt idx="4">
                  <c:v>40.15</c:v>
                </c:pt>
                <c:pt idx="5">
                  <c:v>39.049999999999997</c:v>
                </c:pt>
                <c:pt idx="6">
                  <c:v>39.44</c:v>
                </c:pt>
                <c:pt idx="7">
                  <c:v>41.38</c:v>
                </c:pt>
                <c:pt idx="8">
                  <c:v>35.83</c:v>
                </c:pt>
                <c:pt idx="9">
                  <c:v>32.090000000000003</c:v>
                </c:pt>
                <c:pt idx="10">
                  <c:v>33.46</c:v>
                </c:pt>
                <c:pt idx="11">
                  <c:v>35.29</c:v>
                </c:pt>
                <c:pt idx="12">
                  <c:v>29.59</c:v>
                </c:pt>
                <c:pt idx="13">
                  <c:v>41.34</c:v>
                </c:pt>
                <c:pt idx="14">
                  <c:v>35.340000000000003</c:v>
                </c:pt>
                <c:pt idx="15">
                  <c:v>36.880000000000003</c:v>
                </c:pt>
                <c:pt idx="16">
                  <c:v>34.83</c:v>
                </c:pt>
                <c:pt idx="17">
                  <c:v>34.82</c:v>
                </c:pt>
                <c:pt idx="18">
                  <c:v>33.86</c:v>
                </c:pt>
                <c:pt idx="19">
                  <c:v>33.96</c:v>
                </c:pt>
                <c:pt idx="20">
                  <c:v>33.96</c:v>
                </c:pt>
                <c:pt idx="21">
                  <c:v>30.71</c:v>
                </c:pt>
                <c:pt idx="22">
                  <c:v>30.64</c:v>
                </c:pt>
                <c:pt idx="23">
                  <c:v>32.14</c:v>
                </c:pt>
                <c:pt idx="24">
                  <c:v>30.85</c:v>
                </c:pt>
                <c:pt idx="25">
                  <c:v>30.95</c:v>
                </c:pt>
                <c:pt idx="26">
                  <c:v>32.64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F0-4E64-9715-B5138C58B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899215"/>
        <c:axId val="157898383"/>
      </c:barChart>
      <c:catAx>
        <c:axId val="1578992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ID"/>
                  <a:t>Titik Sampel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57898383"/>
        <c:crosses val="autoZero"/>
        <c:auto val="1"/>
        <c:lblAlgn val="ctr"/>
        <c:lblOffset val="100"/>
        <c:noMultiLvlLbl val="0"/>
      </c:catAx>
      <c:valAx>
        <c:axId val="157898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ID"/>
                  <a:t>Tekanan</a:t>
                </a:r>
                <a:r>
                  <a:rPr lang="en-ID" baseline="0"/>
                  <a:t> (m)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57899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'Kalibrasi (2)debit'!$N$128</c:f>
              <c:strCache>
                <c:ptCount val="1"/>
                <c:pt idx="0">
                  <c:v>Debit Eksisting (l/s)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'Kalibrasi (2)debit'!$N$129:$N$155</c:f>
              <c:numCache>
                <c:formatCode>General</c:formatCode>
                <c:ptCount val="27"/>
                <c:pt idx="0">
                  <c:v>0.23</c:v>
                </c:pt>
                <c:pt idx="1">
                  <c:v>0.23</c:v>
                </c:pt>
                <c:pt idx="2">
                  <c:v>0.23</c:v>
                </c:pt>
                <c:pt idx="3">
                  <c:v>0.19</c:v>
                </c:pt>
                <c:pt idx="4">
                  <c:v>0.36</c:v>
                </c:pt>
                <c:pt idx="5">
                  <c:v>0.39</c:v>
                </c:pt>
                <c:pt idx="6">
                  <c:v>0.1</c:v>
                </c:pt>
                <c:pt idx="7">
                  <c:v>0.1</c:v>
                </c:pt>
                <c:pt idx="8">
                  <c:v>0.12</c:v>
                </c:pt>
                <c:pt idx="9">
                  <c:v>0.4</c:v>
                </c:pt>
                <c:pt idx="10">
                  <c:v>0.2</c:v>
                </c:pt>
                <c:pt idx="11">
                  <c:v>0.1</c:v>
                </c:pt>
                <c:pt idx="12">
                  <c:v>0.09</c:v>
                </c:pt>
                <c:pt idx="13">
                  <c:v>0.77</c:v>
                </c:pt>
                <c:pt idx="14">
                  <c:v>0.23</c:v>
                </c:pt>
                <c:pt idx="15">
                  <c:v>0.12</c:v>
                </c:pt>
                <c:pt idx="16">
                  <c:v>0.73</c:v>
                </c:pt>
                <c:pt idx="17">
                  <c:v>0.73</c:v>
                </c:pt>
                <c:pt idx="18">
                  <c:v>0.73</c:v>
                </c:pt>
                <c:pt idx="19">
                  <c:v>0.12</c:v>
                </c:pt>
                <c:pt idx="20">
                  <c:v>0.14000000000000001</c:v>
                </c:pt>
                <c:pt idx="21">
                  <c:v>0.26</c:v>
                </c:pt>
                <c:pt idx="22">
                  <c:v>0.26</c:v>
                </c:pt>
                <c:pt idx="23">
                  <c:v>0.35</c:v>
                </c:pt>
                <c:pt idx="24">
                  <c:v>0.1</c:v>
                </c:pt>
                <c:pt idx="25">
                  <c:v>0.26</c:v>
                </c:pt>
                <c:pt idx="26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09-43CA-8B0D-40AF665EE09C}"/>
            </c:ext>
          </c:extLst>
        </c:ser>
        <c:ser>
          <c:idx val="1"/>
          <c:order val="1"/>
          <c:tx>
            <c:strRef>
              <c:f>'Kalibrasi (2)debit'!$O$128</c:f>
              <c:strCache>
                <c:ptCount val="1"/>
                <c:pt idx="0">
                  <c:v>Debit Skenario 3 (l/s)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'Kalibrasi (2)debit'!$O$129:$O$155</c:f>
              <c:numCache>
                <c:formatCode>General</c:formatCode>
                <c:ptCount val="27"/>
                <c:pt idx="0">
                  <c:v>0.23</c:v>
                </c:pt>
                <c:pt idx="1">
                  <c:v>0.23</c:v>
                </c:pt>
                <c:pt idx="2">
                  <c:v>0.23</c:v>
                </c:pt>
                <c:pt idx="3">
                  <c:v>0.2</c:v>
                </c:pt>
                <c:pt idx="4">
                  <c:v>0.35</c:v>
                </c:pt>
                <c:pt idx="5">
                  <c:v>0.38</c:v>
                </c:pt>
                <c:pt idx="6">
                  <c:v>0.1</c:v>
                </c:pt>
                <c:pt idx="7">
                  <c:v>0.1</c:v>
                </c:pt>
                <c:pt idx="8">
                  <c:v>0.12</c:v>
                </c:pt>
                <c:pt idx="9">
                  <c:v>0.4</c:v>
                </c:pt>
                <c:pt idx="10">
                  <c:v>0.2</c:v>
                </c:pt>
                <c:pt idx="11">
                  <c:v>0.1</c:v>
                </c:pt>
                <c:pt idx="12">
                  <c:v>0.12</c:v>
                </c:pt>
                <c:pt idx="13">
                  <c:v>0.1</c:v>
                </c:pt>
                <c:pt idx="14">
                  <c:v>0.9</c:v>
                </c:pt>
                <c:pt idx="15">
                  <c:v>0.12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0.12</c:v>
                </c:pt>
                <c:pt idx="20">
                  <c:v>0.14000000000000001</c:v>
                </c:pt>
                <c:pt idx="21">
                  <c:v>0.26</c:v>
                </c:pt>
                <c:pt idx="22">
                  <c:v>0.26</c:v>
                </c:pt>
                <c:pt idx="23">
                  <c:v>0.35</c:v>
                </c:pt>
                <c:pt idx="24">
                  <c:v>0.1</c:v>
                </c:pt>
                <c:pt idx="25">
                  <c:v>0.26</c:v>
                </c:pt>
                <c:pt idx="26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09-43CA-8B0D-40AF665EE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899215"/>
        <c:axId val="157898383"/>
      </c:barChart>
      <c:catAx>
        <c:axId val="1578992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ID"/>
                  <a:t>Titik Sampel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57898383"/>
        <c:crosses val="autoZero"/>
        <c:auto val="1"/>
        <c:lblAlgn val="ctr"/>
        <c:lblOffset val="100"/>
        <c:noMultiLvlLbl val="0"/>
      </c:catAx>
      <c:valAx>
        <c:axId val="157898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ID"/>
                  <a:t>Debit (l/s)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57899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'Kalibrasi (3)'!$J$62</c:f>
              <c:strCache>
                <c:ptCount val="1"/>
                <c:pt idx="0">
                  <c:v>Tekanan Eksisting (m)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'Kalibrasi (3)'!$J$63:$J$89</c:f>
              <c:numCache>
                <c:formatCode>General</c:formatCode>
                <c:ptCount val="27"/>
                <c:pt idx="0">
                  <c:v>43.02</c:v>
                </c:pt>
                <c:pt idx="1">
                  <c:v>43.97</c:v>
                </c:pt>
                <c:pt idx="2">
                  <c:v>43.94</c:v>
                </c:pt>
                <c:pt idx="3">
                  <c:v>39.49</c:v>
                </c:pt>
                <c:pt idx="4">
                  <c:v>40.49</c:v>
                </c:pt>
                <c:pt idx="5">
                  <c:v>39.39</c:v>
                </c:pt>
                <c:pt idx="6">
                  <c:v>39.479999999999997</c:v>
                </c:pt>
                <c:pt idx="7">
                  <c:v>41.42</c:v>
                </c:pt>
                <c:pt idx="8">
                  <c:v>35.56</c:v>
                </c:pt>
                <c:pt idx="9">
                  <c:v>36.299999999999997</c:v>
                </c:pt>
                <c:pt idx="10">
                  <c:v>37.67</c:v>
                </c:pt>
                <c:pt idx="11">
                  <c:v>39.5</c:v>
                </c:pt>
                <c:pt idx="12">
                  <c:v>33.549999999999997</c:v>
                </c:pt>
                <c:pt idx="13">
                  <c:v>45.52</c:v>
                </c:pt>
                <c:pt idx="14">
                  <c:v>39.53</c:v>
                </c:pt>
                <c:pt idx="15">
                  <c:v>36.590000000000003</c:v>
                </c:pt>
                <c:pt idx="16">
                  <c:v>34.619999999999997</c:v>
                </c:pt>
                <c:pt idx="17">
                  <c:v>34.61</c:v>
                </c:pt>
                <c:pt idx="18">
                  <c:v>33.64</c:v>
                </c:pt>
                <c:pt idx="19">
                  <c:v>33.69</c:v>
                </c:pt>
                <c:pt idx="20">
                  <c:v>33.68</c:v>
                </c:pt>
                <c:pt idx="21">
                  <c:v>30.45</c:v>
                </c:pt>
                <c:pt idx="22">
                  <c:v>30.38</c:v>
                </c:pt>
                <c:pt idx="23">
                  <c:v>31.87</c:v>
                </c:pt>
                <c:pt idx="24">
                  <c:v>30.59</c:v>
                </c:pt>
                <c:pt idx="25">
                  <c:v>30.68</c:v>
                </c:pt>
                <c:pt idx="26">
                  <c:v>33.64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BD-4C62-A9B0-48FC60445654}"/>
            </c:ext>
          </c:extLst>
        </c:ser>
        <c:ser>
          <c:idx val="1"/>
          <c:order val="1"/>
          <c:tx>
            <c:strRef>
              <c:f>'Kalibrasi (3)'!$K$62</c:f>
              <c:strCache>
                <c:ptCount val="1"/>
                <c:pt idx="0">
                  <c:v>Tekanan Skenario 1 (m)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invertIfNegative val="0"/>
          <c:val>
            <c:numRef>
              <c:f>'Kalibrasi (3)'!$K$63:$K$89</c:f>
              <c:numCache>
                <c:formatCode>General</c:formatCode>
                <c:ptCount val="27"/>
                <c:pt idx="0">
                  <c:v>43.3</c:v>
                </c:pt>
                <c:pt idx="1">
                  <c:v>44.25</c:v>
                </c:pt>
                <c:pt idx="2">
                  <c:v>44.22</c:v>
                </c:pt>
                <c:pt idx="3">
                  <c:v>39.770000000000003</c:v>
                </c:pt>
                <c:pt idx="4">
                  <c:v>40.770000000000003</c:v>
                </c:pt>
                <c:pt idx="5">
                  <c:v>39.67</c:v>
                </c:pt>
                <c:pt idx="6">
                  <c:v>39.770000000000003</c:v>
                </c:pt>
                <c:pt idx="7">
                  <c:v>41.71</c:v>
                </c:pt>
                <c:pt idx="8">
                  <c:v>35.840000000000003</c:v>
                </c:pt>
                <c:pt idx="9">
                  <c:v>36.31</c:v>
                </c:pt>
                <c:pt idx="10">
                  <c:v>37.68</c:v>
                </c:pt>
                <c:pt idx="11">
                  <c:v>39.51</c:v>
                </c:pt>
                <c:pt idx="12">
                  <c:v>33.700000000000003</c:v>
                </c:pt>
                <c:pt idx="13">
                  <c:v>45.55</c:v>
                </c:pt>
                <c:pt idx="14">
                  <c:v>39.549999999999997</c:v>
                </c:pt>
                <c:pt idx="15">
                  <c:v>36.869999999999997</c:v>
                </c:pt>
                <c:pt idx="16">
                  <c:v>34.89</c:v>
                </c:pt>
                <c:pt idx="17">
                  <c:v>34.880000000000003</c:v>
                </c:pt>
                <c:pt idx="18">
                  <c:v>33.9</c:v>
                </c:pt>
                <c:pt idx="19">
                  <c:v>33.950000000000003</c:v>
                </c:pt>
                <c:pt idx="20">
                  <c:v>33.950000000000003</c:v>
                </c:pt>
                <c:pt idx="21">
                  <c:v>30.71</c:v>
                </c:pt>
                <c:pt idx="22">
                  <c:v>30.64</c:v>
                </c:pt>
                <c:pt idx="23">
                  <c:v>32.14</c:v>
                </c:pt>
                <c:pt idx="24">
                  <c:v>30.85</c:v>
                </c:pt>
                <c:pt idx="25">
                  <c:v>30.95</c:v>
                </c:pt>
                <c:pt idx="26">
                  <c:v>32.64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BD-4C62-A9B0-48FC60445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899215"/>
        <c:axId val="157898383"/>
      </c:barChart>
      <c:catAx>
        <c:axId val="1578992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ID"/>
                  <a:t>Titik Sampel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57898383"/>
        <c:crosses val="autoZero"/>
        <c:auto val="1"/>
        <c:lblAlgn val="ctr"/>
        <c:lblOffset val="100"/>
        <c:noMultiLvlLbl val="0"/>
      </c:catAx>
      <c:valAx>
        <c:axId val="157898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ID"/>
                  <a:t>Tekanan</a:t>
                </a:r>
                <a:r>
                  <a:rPr lang="en-ID" baseline="0"/>
                  <a:t> (m)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57899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'Kalibrasi (3)'!$J$95</c:f>
              <c:strCache>
                <c:ptCount val="1"/>
                <c:pt idx="0">
                  <c:v>Tekanan Eksisting (m)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'Kalibrasi (3)'!$J$96:$J$122</c:f>
              <c:numCache>
                <c:formatCode>General</c:formatCode>
                <c:ptCount val="27"/>
                <c:pt idx="0">
                  <c:v>43.02</c:v>
                </c:pt>
                <c:pt idx="1">
                  <c:v>43.97</c:v>
                </c:pt>
                <c:pt idx="2">
                  <c:v>43.94</c:v>
                </c:pt>
                <c:pt idx="3">
                  <c:v>39.49</c:v>
                </c:pt>
                <c:pt idx="4">
                  <c:v>40.49</c:v>
                </c:pt>
                <c:pt idx="5">
                  <c:v>39.39</c:v>
                </c:pt>
                <c:pt idx="6">
                  <c:v>39.479999999999997</c:v>
                </c:pt>
                <c:pt idx="7">
                  <c:v>41.42</c:v>
                </c:pt>
                <c:pt idx="8">
                  <c:v>35.56</c:v>
                </c:pt>
                <c:pt idx="9">
                  <c:v>36.299999999999997</c:v>
                </c:pt>
                <c:pt idx="10">
                  <c:v>37.67</c:v>
                </c:pt>
                <c:pt idx="11">
                  <c:v>39.5</c:v>
                </c:pt>
                <c:pt idx="12">
                  <c:v>33.549999999999997</c:v>
                </c:pt>
                <c:pt idx="13">
                  <c:v>45.52</c:v>
                </c:pt>
                <c:pt idx="14">
                  <c:v>39.53</c:v>
                </c:pt>
                <c:pt idx="15">
                  <c:v>36.590000000000003</c:v>
                </c:pt>
                <c:pt idx="16">
                  <c:v>34.619999999999997</c:v>
                </c:pt>
                <c:pt idx="17">
                  <c:v>34.61</c:v>
                </c:pt>
                <c:pt idx="18">
                  <c:v>33.64</c:v>
                </c:pt>
                <c:pt idx="19">
                  <c:v>33.69</c:v>
                </c:pt>
                <c:pt idx="20">
                  <c:v>33.68</c:v>
                </c:pt>
                <c:pt idx="21">
                  <c:v>30.45</c:v>
                </c:pt>
                <c:pt idx="22">
                  <c:v>30.38</c:v>
                </c:pt>
                <c:pt idx="23">
                  <c:v>31.87</c:v>
                </c:pt>
                <c:pt idx="24">
                  <c:v>30.59</c:v>
                </c:pt>
                <c:pt idx="25">
                  <c:v>30.68</c:v>
                </c:pt>
                <c:pt idx="26">
                  <c:v>33.64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7-4211-80B7-808852CD82F2}"/>
            </c:ext>
          </c:extLst>
        </c:ser>
        <c:ser>
          <c:idx val="1"/>
          <c:order val="1"/>
          <c:tx>
            <c:strRef>
              <c:f>'Kalibrasi (3)'!$K$95</c:f>
              <c:strCache>
                <c:ptCount val="1"/>
                <c:pt idx="0">
                  <c:v>Tekanan Skenario 2 (m)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'Kalibrasi (3)'!$K$96:$K$122</c:f>
              <c:numCache>
                <c:formatCode>General</c:formatCode>
                <c:ptCount val="27"/>
                <c:pt idx="0">
                  <c:v>42.65</c:v>
                </c:pt>
                <c:pt idx="1">
                  <c:v>43.6</c:v>
                </c:pt>
                <c:pt idx="2">
                  <c:v>43.57</c:v>
                </c:pt>
                <c:pt idx="3">
                  <c:v>39.159999999999997</c:v>
                </c:pt>
                <c:pt idx="4">
                  <c:v>40.159999999999997</c:v>
                </c:pt>
                <c:pt idx="5">
                  <c:v>39.06</c:v>
                </c:pt>
                <c:pt idx="6">
                  <c:v>39.380000000000003</c:v>
                </c:pt>
                <c:pt idx="7">
                  <c:v>41.32</c:v>
                </c:pt>
                <c:pt idx="8">
                  <c:v>35.78</c:v>
                </c:pt>
                <c:pt idx="9">
                  <c:v>36.450000000000003</c:v>
                </c:pt>
                <c:pt idx="10">
                  <c:v>37.82</c:v>
                </c:pt>
                <c:pt idx="11">
                  <c:v>39.65</c:v>
                </c:pt>
                <c:pt idx="12">
                  <c:v>33.630000000000003</c:v>
                </c:pt>
                <c:pt idx="13">
                  <c:v>45.65</c:v>
                </c:pt>
                <c:pt idx="14">
                  <c:v>39.67</c:v>
                </c:pt>
                <c:pt idx="15">
                  <c:v>36.840000000000003</c:v>
                </c:pt>
                <c:pt idx="16">
                  <c:v>34.880000000000003</c:v>
                </c:pt>
                <c:pt idx="17">
                  <c:v>34.869999999999997</c:v>
                </c:pt>
                <c:pt idx="18">
                  <c:v>33.909999999999997</c:v>
                </c:pt>
                <c:pt idx="19">
                  <c:v>33.94</c:v>
                </c:pt>
                <c:pt idx="20">
                  <c:v>33.94</c:v>
                </c:pt>
                <c:pt idx="21">
                  <c:v>30.71</c:v>
                </c:pt>
                <c:pt idx="22">
                  <c:v>30.64</c:v>
                </c:pt>
                <c:pt idx="23">
                  <c:v>32.14</c:v>
                </c:pt>
                <c:pt idx="24">
                  <c:v>30.85</c:v>
                </c:pt>
                <c:pt idx="25">
                  <c:v>30.95</c:v>
                </c:pt>
                <c:pt idx="26">
                  <c:v>33.08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C7-4211-80B7-808852CD8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899215"/>
        <c:axId val="157898383"/>
      </c:barChart>
      <c:catAx>
        <c:axId val="1578992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ID"/>
                  <a:t>Titik Sampel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57898383"/>
        <c:crosses val="autoZero"/>
        <c:auto val="1"/>
        <c:lblAlgn val="ctr"/>
        <c:lblOffset val="100"/>
        <c:noMultiLvlLbl val="0"/>
      </c:catAx>
      <c:valAx>
        <c:axId val="157898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ID"/>
                  <a:t>Tekanan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57899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'Kalibrasi (3)'!$N$62</c:f>
              <c:strCache>
                <c:ptCount val="1"/>
                <c:pt idx="0">
                  <c:v>Kecepatan Eksisting (m/s)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'Kalibrasi (3)'!$N$63:$N$89</c:f>
              <c:numCache>
                <c:formatCode>General</c:formatCode>
                <c:ptCount val="27"/>
                <c:pt idx="0">
                  <c:v>0.18</c:v>
                </c:pt>
                <c:pt idx="1">
                  <c:v>0.18</c:v>
                </c:pt>
                <c:pt idx="2">
                  <c:v>0.18</c:v>
                </c:pt>
                <c:pt idx="3">
                  <c:v>0.14000000000000001</c:v>
                </c:pt>
                <c:pt idx="4">
                  <c:v>0.28000000000000003</c:v>
                </c:pt>
                <c:pt idx="5">
                  <c:v>0.3</c:v>
                </c:pt>
                <c:pt idx="6">
                  <c:v>0.08</c:v>
                </c:pt>
                <c:pt idx="7">
                  <c:v>0.08</c:v>
                </c:pt>
                <c:pt idx="8">
                  <c:v>0.09</c:v>
                </c:pt>
                <c:pt idx="9">
                  <c:v>0.31</c:v>
                </c:pt>
                <c:pt idx="10">
                  <c:v>0.15</c:v>
                </c:pt>
                <c:pt idx="11">
                  <c:v>0.08</c:v>
                </c:pt>
                <c:pt idx="12">
                  <c:v>7.0000000000000007E-2</c:v>
                </c:pt>
                <c:pt idx="13">
                  <c:v>0.06</c:v>
                </c:pt>
                <c:pt idx="14">
                  <c:v>0.02</c:v>
                </c:pt>
                <c:pt idx="15">
                  <c:v>0.09</c:v>
                </c:pt>
                <c:pt idx="16">
                  <c:v>0.05</c:v>
                </c:pt>
                <c:pt idx="17">
                  <c:v>0.05</c:v>
                </c:pt>
                <c:pt idx="18">
                  <c:v>0.05</c:v>
                </c:pt>
                <c:pt idx="19">
                  <c:v>0.09</c:v>
                </c:pt>
                <c:pt idx="20">
                  <c:v>0.11</c:v>
                </c:pt>
                <c:pt idx="21">
                  <c:v>0.2</c:v>
                </c:pt>
                <c:pt idx="22">
                  <c:v>0.2</c:v>
                </c:pt>
                <c:pt idx="23">
                  <c:v>0.27</c:v>
                </c:pt>
                <c:pt idx="24">
                  <c:v>0.08</c:v>
                </c:pt>
                <c:pt idx="25">
                  <c:v>0.2</c:v>
                </c:pt>
                <c:pt idx="26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8E-4EE8-95BD-F2BC4CDA3614}"/>
            </c:ext>
          </c:extLst>
        </c:ser>
        <c:ser>
          <c:idx val="1"/>
          <c:order val="1"/>
          <c:tx>
            <c:strRef>
              <c:f>'Kalibrasi (3)'!$O$62</c:f>
              <c:strCache>
                <c:ptCount val="1"/>
                <c:pt idx="0">
                  <c:v>Kecepatan Skenario 1 (m/s)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'Kalibrasi (3)'!$O$63:$O$89</c:f>
              <c:numCache>
                <c:formatCode>General</c:formatCode>
                <c:ptCount val="27"/>
                <c:pt idx="0">
                  <c:v>0.18</c:v>
                </c:pt>
                <c:pt idx="1">
                  <c:v>0.18</c:v>
                </c:pt>
                <c:pt idx="2">
                  <c:v>0.18</c:v>
                </c:pt>
                <c:pt idx="3">
                  <c:v>0.14000000000000001</c:v>
                </c:pt>
                <c:pt idx="4">
                  <c:v>0.28000000000000003</c:v>
                </c:pt>
                <c:pt idx="5">
                  <c:v>0.3</c:v>
                </c:pt>
                <c:pt idx="6">
                  <c:v>0.08</c:v>
                </c:pt>
                <c:pt idx="7">
                  <c:v>0.08</c:v>
                </c:pt>
                <c:pt idx="8">
                  <c:v>0.09</c:v>
                </c:pt>
                <c:pt idx="9">
                  <c:v>0.31</c:v>
                </c:pt>
                <c:pt idx="10">
                  <c:v>0.15</c:v>
                </c:pt>
                <c:pt idx="11">
                  <c:v>0.08</c:v>
                </c:pt>
                <c:pt idx="12">
                  <c:v>0.1</c:v>
                </c:pt>
                <c:pt idx="13">
                  <c:v>0.03</c:v>
                </c:pt>
                <c:pt idx="14">
                  <c:v>0.04</c:v>
                </c:pt>
                <c:pt idx="15">
                  <c:v>0.09</c:v>
                </c:pt>
                <c:pt idx="16">
                  <c:v>0.04</c:v>
                </c:pt>
                <c:pt idx="17">
                  <c:v>0.04</c:v>
                </c:pt>
                <c:pt idx="18">
                  <c:v>0.04</c:v>
                </c:pt>
                <c:pt idx="19">
                  <c:v>0.09</c:v>
                </c:pt>
                <c:pt idx="20">
                  <c:v>0.11</c:v>
                </c:pt>
                <c:pt idx="21">
                  <c:v>0.2</c:v>
                </c:pt>
                <c:pt idx="22">
                  <c:v>0.2</c:v>
                </c:pt>
                <c:pt idx="23">
                  <c:v>0.27</c:v>
                </c:pt>
                <c:pt idx="24">
                  <c:v>0.08</c:v>
                </c:pt>
                <c:pt idx="25">
                  <c:v>0.2</c:v>
                </c:pt>
                <c:pt idx="26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8E-4EE8-95BD-F2BC4CDA3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899215"/>
        <c:axId val="157898383"/>
      </c:barChart>
      <c:catAx>
        <c:axId val="1578992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ID"/>
                  <a:t>Titik Sampel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57898383"/>
        <c:crosses val="autoZero"/>
        <c:auto val="1"/>
        <c:lblAlgn val="ctr"/>
        <c:lblOffset val="100"/>
        <c:noMultiLvlLbl val="0"/>
      </c:catAx>
      <c:valAx>
        <c:axId val="157898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ID"/>
                  <a:t>Debit (l/s)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57899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Air!$T$2</c:f>
              <c:strCache>
                <c:ptCount val="1"/>
                <c:pt idx="0">
                  <c:v>Q aktual (m3)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Air!$R$3:$R$26</c:f>
              <c:numCache>
                <c:formatCode>h:mm</c:formatCode>
                <c:ptCount val="24"/>
                <c:pt idx="0">
                  <c:v>4.1666666666666664E-2</c:v>
                </c:pt>
                <c:pt idx="1">
                  <c:v>8.3333333333333329E-2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0.41666666666666602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0.54166666666666596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0.66666666666666596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0.79166666666666596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0.91666666666666596</c:v>
                </c:pt>
                <c:pt idx="22">
                  <c:v>0.95833333333333304</c:v>
                </c:pt>
                <c:pt idx="23">
                  <c:v>1</c:v>
                </c:pt>
              </c:numCache>
            </c:numRef>
          </c:cat>
          <c:val>
            <c:numRef>
              <c:f>Air!$T$3:$T$26</c:f>
              <c:numCache>
                <c:formatCode>0.00</c:formatCode>
                <c:ptCount val="24"/>
                <c:pt idx="0">
                  <c:v>15.368</c:v>
                </c:pt>
                <c:pt idx="1">
                  <c:v>15.236000000000001</c:v>
                </c:pt>
                <c:pt idx="2">
                  <c:v>15.231999999999999</c:v>
                </c:pt>
                <c:pt idx="3">
                  <c:v>16.100000000000001</c:v>
                </c:pt>
                <c:pt idx="4">
                  <c:v>19.702000000000002</c:v>
                </c:pt>
                <c:pt idx="5">
                  <c:v>25.962</c:v>
                </c:pt>
                <c:pt idx="6">
                  <c:v>24.602</c:v>
                </c:pt>
                <c:pt idx="7">
                  <c:v>23.434999999999999</c:v>
                </c:pt>
                <c:pt idx="8">
                  <c:v>22.866</c:v>
                </c:pt>
                <c:pt idx="9">
                  <c:v>19.466000000000001</c:v>
                </c:pt>
                <c:pt idx="10">
                  <c:v>19.602</c:v>
                </c:pt>
                <c:pt idx="11">
                  <c:v>19.533999999999999</c:v>
                </c:pt>
                <c:pt idx="12">
                  <c:v>18.367000000000001</c:v>
                </c:pt>
                <c:pt idx="13">
                  <c:v>18.367000000000001</c:v>
                </c:pt>
                <c:pt idx="14">
                  <c:v>18.033000000000001</c:v>
                </c:pt>
                <c:pt idx="15">
                  <c:v>20.567</c:v>
                </c:pt>
                <c:pt idx="16">
                  <c:v>21.667999999999999</c:v>
                </c:pt>
                <c:pt idx="17">
                  <c:v>22.065000000000001</c:v>
                </c:pt>
                <c:pt idx="18">
                  <c:v>19.533000000000001</c:v>
                </c:pt>
                <c:pt idx="19">
                  <c:v>18.803000000000001</c:v>
                </c:pt>
                <c:pt idx="20">
                  <c:v>18.763000000000002</c:v>
                </c:pt>
                <c:pt idx="21">
                  <c:v>18.468</c:v>
                </c:pt>
                <c:pt idx="22">
                  <c:v>17.332999999999998</c:v>
                </c:pt>
                <c:pt idx="23">
                  <c:v>16.13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45-4B18-B0D1-7EB46A25DBC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819822448"/>
        <c:axId val="1861118016"/>
      </c:lineChart>
      <c:catAx>
        <c:axId val="1819822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US"/>
                  <a:t>Waktu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861118016"/>
        <c:crosses val="autoZero"/>
        <c:auto val="1"/>
        <c:lblAlgn val="ctr"/>
        <c:lblOffset val="100"/>
        <c:noMultiLvlLbl val="0"/>
      </c:catAx>
      <c:valAx>
        <c:axId val="186111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ID"/>
                  <a:t>Debit</a:t>
                </a:r>
                <a:r>
                  <a:rPr lang="en-ID" baseline="0"/>
                  <a:t> Air (m3/jam)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819822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'Kalibrasi (3)'!$N$95</c:f>
              <c:strCache>
                <c:ptCount val="1"/>
                <c:pt idx="0">
                  <c:v>Kecepatan Eksisting (m/s)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'Kalibrasi (3)'!$N$96:$N$122</c:f>
              <c:numCache>
                <c:formatCode>General</c:formatCode>
                <c:ptCount val="27"/>
                <c:pt idx="0">
                  <c:v>0.18</c:v>
                </c:pt>
                <c:pt idx="1">
                  <c:v>0.18</c:v>
                </c:pt>
                <c:pt idx="2">
                  <c:v>0.18</c:v>
                </c:pt>
                <c:pt idx="3">
                  <c:v>0.14000000000000001</c:v>
                </c:pt>
                <c:pt idx="4">
                  <c:v>0.28000000000000003</c:v>
                </c:pt>
                <c:pt idx="5">
                  <c:v>0.3</c:v>
                </c:pt>
                <c:pt idx="6">
                  <c:v>0.08</c:v>
                </c:pt>
                <c:pt idx="7">
                  <c:v>0.08</c:v>
                </c:pt>
                <c:pt idx="8">
                  <c:v>0.09</c:v>
                </c:pt>
                <c:pt idx="9">
                  <c:v>0.31</c:v>
                </c:pt>
                <c:pt idx="10">
                  <c:v>0.15</c:v>
                </c:pt>
                <c:pt idx="11">
                  <c:v>0.08</c:v>
                </c:pt>
                <c:pt idx="12">
                  <c:v>7.0000000000000007E-2</c:v>
                </c:pt>
                <c:pt idx="13">
                  <c:v>0.06</c:v>
                </c:pt>
                <c:pt idx="14">
                  <c:v>0.02</c:v>
                </c:pt>
                <c:pt idx="15">
                  <c:v>0.09</c:v>
                </c:pt>
                <c:pt idx="16">
                  <c:v>0.05</c:v>
                </c:pt>
                <c:pt idx="17">
                  <c:v>0.05</c:v>
                </c:pt>
                <c:pt idx="18">
                  <c:v>0.05</c:v>
                </c:pt>
                <c:pt idx="19">
                  <c:v>0.09</c:v>
                </c:pt>
                <c:pt idx="20">
                  <c:v>0.11</c:v>
                </c:pt>
                <c:pt idx="21">
                  <c:v>0.2</c:v>
                </c:pt>
                <c:pt idx="22">
                  <c:v>0.2</c:v>
                </c:pt>
                <c:pt idx="23">
                  <c:v>0.27</c:v>
                </c:pt>
                <c:pt idx="24">
                  <c:v>0.08</c:v>
                </c:pt>
                <c:pt idx="25">
                  <c:v>0.2</c:v>
                </c:pt>
                <c:pt idx="26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6-4CE2-824C-34C2B7E007E5}"/>
            </c:ext>
          </c:extLst>
        </c:ser>
        <c:ser>
          <c:idx val="1"/>
          <c:order val="1"/>
          <c:tx>
            <c:strRef>
              <c:f>'Kalibrasi (3)'!$O$95</c:f>
              <c:strCache>
                <c:ptCount val="1"/>
                <c:pt idx="0">
                  <c:v>Kecepatan Skenario 2 (m/s)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'Kalibrasi (3)'!$O$96:$O$122</c:f>
              <c:numCache>
                <c:formatCode>General</c:formatCode>
                <c:ptCount val="27"/>
                <c:pt idx="0">
                  <c:v>0.18</c:v>
                </c:pt>
                <c:pt idx="1">
                  <c:v>0.18</c:v>
                </c:pt>
                <c:pt idx="2">
                  <c:v>0.18</c:v>
                </c:pt>
                <c:pt idx="3">
                  <c:v>0.16</c:v>
                </c:pt>
                <c:pt idx="4">
                  <c:v>0.27</c:v>
                </c:pt>
                <c:pt idx="5">
                  <c:v>0.28999999999999998</c:v>
                </c:pt>
                <c:pt idx="6">
                  <c:v>0.08</c:v>
                </c:pt>
                <c:pt idx="7">
                  <c:v>0.08</c:v>
                </c:pt>
                <c:pt idx="8">
                  <c:v>0.09</c:v>
                </c:pt>
                <c:pt idx="9">
                  <c:v>0.31</c:v>
                </c:pt>
                <c:pt idx="10">
                  <c:v>0.15</c:v>
                </c:pt>
                <c:pt idx="11">
                  <c:v>0.08</c:v>
                </c:pt>
                <c:pt idx="12">
                  <c:v>0.04</c:v>
                </c:pt>
                <c:pt idx="13">
                  <c:v>0.08</c:v>
                </c:pt>
                <c:pt idx="14">
                  <c:v>0.01</c:v>
                </c:pt>
                <c:pt idx="15">
                  <c:v>0.09</c:v>
                </c:pt>
                <c:pt idx="16">
                  <c:v>7.0000000000000007E-2</c:v>
                </c:pt>
                <c:pt idx="17">
                  <c:v>7.0000000000000007E-2</c:v>
                </c:pt>
                <c:pt idx="18">
                  <c:v>7.0000000000000007E-2</c:v>
                </c:pt>
                <c:pt idx="19">
                  <c:v>0.09</c:v>
                </c:pt>
                <c:pt idx="20">
                  <c:v>0.11</c:v>
                </c:pt>
                <c:pt idx="21">
                  <c:v>0.2</c:v>
                </c:pt>
                <c:pt idx="22">
                  <c:v>0.2</c:v>
                </c:pt>
                <c:pt idx="23">
                  <c:v>0.27</c:v>
                </c:pt>
                <c:pt idx="24">
                  <c:v>0.08</c:v>
                </c:pt>
                <c:pt idx="25">
                  <c:v>0.2</c:v>
                </c:pt>
                <c:pt idx="26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26-4CE2-824C-34C2B7E00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899215"/>
        <c:axId val="157898383"/>
      </c:barChart>
      <c:catAx>
        <c:axId val="1578992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ID"/>
                  <a:t>Titik Sampel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57898383"/>
        <c:crosses val="autoZero"/>
        <c:auto val="1"/>
        <c:lblAlgn val="ctr"/>
        <c:lblOffset val="100"/>
        <c:noMultiLvlLbl val="0"/>
      </c:catAx>
      <c:valAx>
        <c:axId val="157898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ID"/>
                  <a:t>Debit (l/s)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57899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'Kalibrasi (3)'!$K$30</c:f>
              <c:strCache>
                <c:ptCount val="1"/>
                <c:pt idx="0">
                  <c:v>Tekanan di Lapangan (m)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invertIfNegative val="0"/>
          <c:val>
            <c:numRef>
              <c:f>'Kalibrasi (3)'!$K$31:$K$57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A2-4699-A137-972521852DE3}"/>
            </c:ext>
          </c:extLst>
        </c:ser>
        <c:ser>
          <c:idx val="1"/>
          <c:order val="1"/>
          <c:tx>
            <c:strRef>
              <c:f>'Kalibrasi (3)'!$J$30</c:f>
              <c:strCache>
                <c:ptCount val="1"/>
                <c:pt idx="0">
                  <c:v>Tekanan di Epanet (m)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invertIfNegative val="0"/>
          <c:val>
            <c:numRef>
              <c:f>'Kalibrasi (3)'!$J$31:$J$57</c:f>
              <c:numCache>
                <c:formatCode>General</c:formatCode>
                <c:ptCount val="27"/>
                <c:pt idx="0">
                  <c:v>43.02</c:v>
                </c:pt>
                <c:pt idx="1">
                  <c:v>43.97</c:v>
                </c:pt>
                <c:pt idx="2">
                  <c:v>43.94</c:v>
                </c:pt>
                <c:pt idx="3">
                  <c:v>39.49</c:v>
                </c:pt>
                <c:pt idx="4">
                  <c:v>40.49</c:v>
                </c:pt>
                <c:pt idx="5">
                  <c:v>39.39</c:v>
                </c:pt>
                <c:pt idx="6">
                  <c:v>39.479999999999997</c:v>
                </c:pt>
                <c:pt idx="7">
                  <c:v>41.42</c:v>
                </c:pt>
                <c:pt idx="8">
                  <c:v>35.56</c:v>
                </c:pt>
                <c:pt idx="9">
                  <c:v>36.299999999999997</c:v>
                </c:pt>
                <c:pt idx="10">
                  <c:v>37.67</c:v>
                </c:pt>
                <c:pt idx="11">
                  <c:v>39.5</c:v>
                </c:pt>
                <c:pt idx="12">
                  <c:v>33.549999999999997</c:v>
                </c:pt>
                <c:pt idx="13">
                  <c:v>45.52</c:v>
                </c:pt>
                <c:pt idx="14">
                  <c:v>39.53</c:v>
                </c:pt>
                <c:pt idx="15">
                  <c:v>36.590000000000003</c:v>
                </c:pt>
                <c:pt idx="16">
                  <c:v>34.619999999999997</c:v>
                </c:pt>
                <c:pt idx="17">
                  <c:v>34.61</c:v>
                </c:pt>
                <c:pt idx="18">
                  <c:v>33.64</c:v>
                </c:pt>
                <c:pt idx="19">
                  <c:v>33.69</c:v>
                </c:pt>
                <c:pt idx="20">
                  <c:v>33.68</c:v>
                </c:pt>
                <c:pt idx="21">
                  <c:v>30.45</c:v>
                </c:pt>
                <c:pt idx="22">
                  <c:v>30.38</c:v>
                </c:pt>
                <c:pt idx="23">
                  <c:v>31.87</c:v>
                </c:pt>
                <c:pt idx="24">
                  <c:v>30.59</c:v>
                </c:pt>
                <c:pt idx="25">
                  <c:v>30.68</c:v>
                </c:pt>
                <c:pt idx="26">
                  <c:v>33.64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A2-4699-A137-972521852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899215"/>
        <c:axId val="157898383"/>
      </c:barChart>
      <c:catAx>
        <c:axId val="1578992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ID"/>
                  <a:t>Titik Sampel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57898383"/>
        <c:crosses val="autoZero"/>
        <c:auto val="1"/>
        <c:lblAlgn val="ctr"/>
        <c:lblOffset val="100"/>
        <c:noMultiLvlLbl val="0"/>
      </c:catAx>
      <c:valAx>
        <c:axId val="157898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ID"/>
                  <a:t>Tekaman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57899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'Kalibrasi (3)'!$M$30</c:f>
              <c:strCache>
                <c:ptCount val="1"/>
                <c:pt idx="0">
                  <c:v>Debit di Epanet (l/s)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'Kalibrasi (3)'!$M$31:$M$57</c:f>
              <c:numCache>
                <c:formatCode>General</c:formatCode>
                <c:ptCount val="27"/>
                <c:pt idx="0">
                  <c:v>0.23</c:v>
                </c:pt>
                <c:pt idx="1">
                  <c:v>0.23</c:v>
                </c:pt>
                <c:pt idx="2">
                  <c:v>0.23</c:v>
                </c:pt>
                <c:pt idx="3">
                  <c:v>0.19</c:v>
                </c:pt>
                <c:pt idx="4">
                  <c:v>0.36</c:v>
                </c:pt>
                <c:pt idx="5">
                  <c:v>0.39</c:v>
                </c:pt>
                <c:pt idx="6">
                  <c:v>0.1</c:v>
                </c:pt>
                <c:pt idx="7">
                  <c:v>0.1</c:v>
                </c:pt>
                <c:pt idx="8">
                  <c:v>0.12</c:v>
                </c:pt>
                <c:pt idx="9">
                  <c:v>0.4</c:v>
                </c:pt>
                <c:pt idx="10">
                  <c:v>0.2</c:v>
                </c:pt>
                <c:pt idx="11">
                  <c:v>0.1</c:v>
                </c:pt>
                <c:pt idx="12">
                  <c:v>0.09</c:v>
                </c:pt>
                <c:pt idx="13">
                  <c:v>0.77</c:v>
                </c:pt>
                <c:pt idx="14">
                  <c:v>0.23</c:v>
                </c:pt>
                <c:pt idx="15">
                  <c:v>0.12</c:v>
                </c:pt>
                <c:pt idx="16">
                  <c:v>0.73</c:v>
                </c:pt>
                <c:pt idx="17">
                  <c:v>0.73</c:v>
                </c:pt>
                <c:pt idx="18">
                  <c:v>0.73</c:v>
                </c:pt>
                <c:pt idx="19">
                  <c:v>0.12</c:v>
                </c:pt>
                <c:pt idx="20">
                  <c:v>0.14000000000000001</c:v>
                </c:pt>
                <c:pt idx="21">
                  <c:v>0.26</c:v>
                </c:pt>
                <c:pt idx="22">
                  <c:v>0.26</c:v>
                </c:pt>
                <c:pt idx="23">
                  <c:v>0.35</c:v>
                </c:pt>
                <c:pt idx="24">
                  <c:v>0.1</c:v>
                </c:pt>
                <c:pt idx="25">
                  <c:v>0.26</c:v>
                </c:pt>
                <c:pt idx="26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21-4138-932E-565D86749DA8}"/>
            </c:ext>
          </c:extLst>
        </c:ser>
        <c:ser>
          <c:idx val="0"/>
          <c:order val="1"/>
          <c:tx>
            <c:strRef>
              <c:f>'Kalibrasi (3)'!$N$30</c:f>
              <c:strCache>
                <c:ptCount val="1"/>
                <c:pt idx="0">
                  <c:v>Debit di Lapangan (l/s)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'Kalibrasi (3)'!$N$31:$N$57</c:f>
              <c:numCache>
                <c:formatCode>0.00</c:formatCode>
                <c:ptCount val="27"/>
                <c:pt idx="0">
                  <c:v>0.15</c:v>
                </c:pt>
                <c:pt idx="1">
                  <c:v>0.27599999999999997</c:v>
                </c:pt>
                <c:pt idx="2">
                  <c:v>0.20600000000000002</c:v>
                </c:pt>
                <c:pt idx="3">
                  <c:v>0.12</c:v>
                </c:pt>
                <c:pt idx="4">
                  <c:v>0.36199999999999999</c:v>
                </c:pt>
                <c:pt idx="5">
                  <c:v>0.32200000000000001</c:v>
                </c:pt>
                <c:pt idx="6">
                  <c:v>0.154</c:v>
                </c:pt>
                <c:pt idx="7">
                  <c:v>0.122</c:v>
                </c:pt>
                <c:pt idx="8">
                  <c:v>0.122</c:v>
                </c:pt>
                <c:pt idx="9">
                  <c:v>3.5999999999999997E-2</c:v>
                </c:pt>
                <c:pt idx="10">
                  <c:v>0.16200000000000001</c:v>
                </c:pt>
                <c:pt idx="11">
                  <c:v>0.128</c:v>
                </c:pt>
                <c:pt idx="12">
                  <c:v>0.16599999999999998</c:v>
                </c:pt>
                <c:pt idx="13">
                  <c:v>0.376</c:v>
                </c:pt>
                <c:pt idx="14">
                  <c:v>0.27200000000000002</c:v>
                </c:pt>
                <c:pt idx="15">
                  <c:v>0.124</c:v>
                </c:pt>
                <c:pt idx="16">
                  <c:v>0.35599999999999998</c:v>
                </c:pt>
                <c:pt idx="17">
                  <c:v>0.17599999999999999</c:v>
                </c:pt>
                <c:pt idx="18">
                  <c:v>0.32200000000000001</c:v>
                </c:pt>
                <c:pt idx="19">
                  <c:v>0.126</c:v>
                </c:pt>
                <c:pt idx="20">
                  <c:v>0.14199999999999999</c:v>
                </c:pt>
                <c:pt idx="21">
                  <c:v>0.23599999999999999</c:v>
                </c:pt>
                <c:pt idx="22">
                  <c:v>0.28399999999999997</c:v>
                </c:pt>
                <c:pt idx="23">
                  <c:v>0.35199999999999998</c:v>
                </c:pt>
                <c:pt idx="24">
                  <c:v>0.25600000000000001</c:v>
                </c:pt>
                <c:pt idx="25">
                  <c:v>0.25600000000000001</c:v>
                </c:pt>
                <c:pt idx="26">
                  <c:v>0.63600000000000001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21-4138-932E-565D86749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899215"/>
        <c:axId val="157898383"/>
      </c:barChart>
      <c:catAx>
        <c:axId val="1578992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ID"/>
                  <a:t>Titik Sampel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57898383"/>
        <c:crosses val="autoZero"/>
        <c:auto val="1"/>
        <c:lblAlgn val="ctr"/>
        <c:lblOffset val="100"/>
        <c:noMultiLvlLbl val="0"/>
      </c:catAx>
      <c:valAx>
        <c:axId val="157898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ID"/>
                  <a:t>Debit (l/s)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57899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'Kalibrasi (3)'!$J$128</c:f>
              <c:strCache>
                <c:ptCount val="1"/>
                <c:pt idx="0">
                  <c:v>Tekanan Eksisting (m)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'Kalibrasi (3)'!$J$129:$J$155</c:f>
              <c:numCache>
                <c:formatCode>General</c:formatCode>
                <c:ptCount val="27"/>
                <c:pt idx="0">
                  <c:v>43.02</c:v>
                </c:pt>
                <c:pt idx="1">
                  <c:v>43.97</c:v>
                </c:pt>
                <c:pt idx="2">
                  <c:v>43.94</c:v>
                </c:pt>
                <c:pt idx="3">
                  <c:v>39.49</c:v>
                </c:pt>
                <c:pt idx="4">
                  <c:v>40.49</c:v>
                </c:pt>
                <c:pt idx="5">
                  <c:v>39.39</c:v>
                </c:pt>
                <c:pt idx="6">
                  <c:v>39.479999999999997</c:v>
                </c:pt>
                <c:pt idx="7">
                  <c:v>41.42</c:v>
                </c:pt>
                <c:pt idx="8">
                  <c:v>35.56</c:v>
                </c:pt>
                <c:pt idx="9">
                  <c:v>36.299999999999997</c:v>
                </c:pt>
                <c:pt idx="10">
                  <c:v>37.67</c:v>
                </c:pt>
                <c:pt idx="11">
                  <c:v>39.5</c:v>
                </c:pt>
                <c:pt idx="12">
                  <c:v>33.549999999999997</c:v>
                </c:pt>
                <c:pt idx="13">
                  <c:v>45.52</c:v>
                </c:pt>
                <c:pt idx="14">
                  <c:v>39.53</c:v>
                </c:pt>
                <c:pt idx="15">
                  <c:v>36.590000000000003</c:v>
                </c:pt>
                <c:pt idx="16">
                  <c:v>34.619999999999997</c:v>
                </c:pt>
                <c:pt idx="17">
                  <c:v>34.61</c:v>
                </c:pt>
                <c:pt idx="18">
                  <c:v>33.64</c:v>
                </c:pt>
                <c:pt idx="19">
                  <c:v>33.69</c:v>
                </c:pt>
                <c:pt idx="20">
                  <c:v>33.68</c:v>
                </c:pt>
                <c:pt idx="21">
                  <c:v>30.45</c:v>
                </c:pt>
                <c:pt idx="22">
                  <c:v>30.38</c:v>
                </c:pt>
                <c:pt idx="23">
                  <c:v>31.87</c:v>
                </c:pt>
                <c:pt idx="24">
                  <c:v>30.59</c:v>
                </c:pt>
                <c:pt idx="25">
                  <c:v>30.68</c:v>
                </c:pt>
                <c:pt idx="26">
                  <c:v>33.64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5A-4F63-BDF7-48ACB8073E6D}"/>
            </c:ext>
          </c:extLst>
        </c:ser>
        <c:ser>
          <c:idx val="1"/>
          <c:order val="1"/>
          <c:tx>
            <c:strRef>
              <c:f>'Kalibrasi (3)'!$K$128</c:f>
              <c:strCache>
                <c:ptCount val="1"/>
                <c:pt idx="0">
                  <c:v>Tekanan Skenario 3 (m)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'Kalibrasi (3)'!$K$129:$K$155</c:f>
              <c:numCache>
                <c:formatCode>General</c:formatCode>
                <c:ptCount val="27"/>
                <c:pt idx="0">
                  <c:v>42.68</c:v>
                </c:pt>
                <c:pt idx="1">
                  <c:v>43.63</c:v>
                </c:pt>
                <c:pt idx="2">
                  <c:v>43.6</c:v>
                </c:pt>
                <c:pt idx="3">
                  <c:v>39.15</c:v>
                </c:pt>
                <c:pt idx="4">
                  <c:v>40.15</c:v>
                </c:pt>
                <c:pt idx="5">
                  <c:v>39.049999999999997</c:v>
                </c:pt>
                <c:pt idx="6">
                  <c:v>39.44</c:v>
                </c:pt>
                <c:pt idx="7">
                  <c:v>41.38</c:v>
                </c:pt>
                <c:pt idx="8">
                  <c:v>35.83</c:v>
                </c:pt>
                <c:pt idx="9">
                  <c:v>32.090000000000003</c:v>
                </c:pt>
                <c:pt idx="10">
                  <c:v>33.46</c:v>
                </c:pt>
                <c:pt idx="11">
                  <c:v>35.29</c:v>
                </c:pt>
                <c:pt idx="12">
                  <c:v>29.59</c:v>
                </c:pt>
                <c:pt idx="13">
                  <c:v>41.34</c:v>
                </c:pt>
                <c:pt idx="14">
                  <c:v>35.340000000000003</c:v>
                </c:pt>
                <c:pt idx="15">
                  <c:v>36.880000000000003</c:v>
                </c:pt>
                <c:pt idx="16">
                  <c:v>34.83</c:v>
                </c:pt>
                <c:pt idx="17">
                  <c:v>34.82</c:v>
                </c:pt>
                <c:pt idx="18">
                  <c:v>33.86</c:v>
                </c:pt>
                <c:pt idx="19">
                  <c:v>33.96</c:v>
                </c:pt>
                <c:pt idx="20">
                  <c:v>33.96</c:v>
                </c:pt>
                <c:pt idx="21">
                  <c:v>30.71</c:v>
                </c:pt>
                <c:pt idx="22">
                  <c:v>30.64</c:v>
                </c:pt>
                <c:pt idx="23">
                  <c:v>32.14</c:v>
                </c:pt>
                <c:pt idx="24">
                  <c:v>30.85</c:v>
                </c:pt>
                <c:pt idx="25">
                  <c:v>30.95</c:v>
                </c:pt>
                <c:pt idx="26">
                  <c:v>32.64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5A-4F63-BDF7-48ACB8073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899215"/>
        <c:axId val="157898383"/>
      </c:barChart>
      <c:catAx>
        <c:axId val="1578992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ID"/>
                  <a:t>Titik Sampel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57898383"/>
        <c:crosses val="autoZero"/>
        <c:auto val="1"/>
        <c:lblAlgn val="ctr"/>
        <c:lblOffset val="100"/>
        <c:noMultiLvlLbl val="0"/>
      </c:catAx>
      <c:valAx>
        <c:axId val="157898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ID"/>
                  <a:t>Tekanan</a:t>
                </a:r>
                <a:r>
                  <a:rPr lang="en-ID" baseline="0"/>
                  <a:t> (m)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57899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'Kalibrasi (3)'!$N$128</c:f>
              <c:strCache>
                <c:ptCount val="1"/>
                <c:pt idx="0">
                  <c:v>Kecepatan Eksisting (m/s)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'Kalibrasi (3)'!$N$129:$N$155</c:f>
              <c:numCache>
                <c:formatCode>General</c:formatCode>
                <c:ptCount val="27"/>
                <c:pt idx="0">
                  <c:v>0.18</c:v>
                </c:pt>
                <c:pt idx="1">
                  <c:v>0.18</c:v>
                </c:pt>
                <c:pt idx="2">
                  <c:v>0.18</c:v>
                </c:pt>
                <c:pt idx="3">
                  <c:v>0.14000000000000001</c:v>
                </c:pt>
                <c:pt idx="4">
                  <c:v>0.28000000000000003</c:v>
                </c:pt>
                <c:pt idx="5">
                  <c:v>0.3</c:v>
                </c:pt>
                <c:pt idx="6">
                  <c:v>0.08</c:v>
                </c:pt>
                <c:pt idx="7">
                  <c:v>0.08</c:v>
                </c:pt>
                <c:pt idx="8">
                  <c:v>0.09</c:v>
                </c:pt>
                <c:pt idx="9">
                  <c:v>0.31</c:v>
                </c:pt>
                <c:pt idx="10">
                  <c:v>0.15</c:v>
                </c:pt>
                <c:pt idx="11">
                  <c:v>0.08</c:v>
                </c:pt>
                <c:pt idx="12">
                  <c:v>7.0000000000000007E-2</c:v>
                </c:pt>
                <c:pt idx="13">
                  <c:v>0.06</c:v>
                </c:pt>
                <c:pt idx="14">
                  <c:v>0.02</c:v>
                </c:pt>
                <c:pt idx="15">
                  <c:v>0.09</c:v>
                </c:pt>
                <c:pt idx="16">
                  <c:v>0.05</c:v>
                </c:pt>
                <c:pt idx="17">
                  <c:v>0.05</c:v>
                </c:pt>
                <c:pt idx="18">
                  <c:v>0.05</c:v>
                </c:pt>
                <c:pt idx="19">
                  <c:v>0.09</c:v>
                </c:pt>
                <c:pt idx="20">
                  <c:v>0.11</c:v>
                </c:pt>
                <c:pt idx="21">
                  <c:v>0.2</c:v>
                </c:pt>
                <c:pt idx="22">
                  <c:v>0.2</c:v>
                </c:pt>
                <c:pt idx="23">
                  <c:v>0.27</c:v>
                </c:pt>
                <c:pt idx="24">
                  <c:v>0.08</c:v>
                </c:pt>
                <c:pt idx="25">
                  <c:v>0.2</c:v>
                </c:pt>
                <c:pt idx="26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58-495B-A56C-90BD3CA7AD5A}"/>
            </c:ext>
          </c:extLst>
        </c:ser>
        <c:ser>
          <c:idx val="1"/>
          <c:order val="1"/>
          <c:tx>
            <c:strRef>
              <c:f>'Kalibrasi (3)'!$O$128</c:f>
              <c:strCache>
                <c:ptCount val="1"/>
                <c:pt idx="0">
                  <c:v>Kecepatan Skenario 3 (m/s)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'Kalibrasi (3)'!$O$129:$O$155</c:f>
              <c:numCache>
                <c:formatCode>General</c:formatCode>
                <c:ptCount val="27"/>
                <c:pt idx="0">
                  <c:v>0.18</c:v>
                </c:pt>
                <c:pt idx="1">
                  <c:v>0.18</c:v>
                </c:pt>
                <c:pt idx="2">
                  <c:v>0.18</c:v>
                </c:pt>
                <c:pt idx="3">
                  <c:v>0.15</c:v>
                </c:pt>
                <c:pt idx="4">
                  <c:v>0.27</c:v>
                </c:pt>
                <c:pt idx="5">
                  <c:v>0.28999999999999998</c:v>
                </c:pt>
                <c:pt idx="6">
                  <c:v>0.08</c:v>
                </c:pt>
                <c:pt idx="7">
                  <c:v>0.08</c:v>
                </c:pt>
                <c:pt idx="8">
                  <c:v>0.09</c:v>
                </c:pt>
                <c:pt idx="9">
                  <c:v>0.31</c:v>
                </c:pt>
                <c:pt idx="10">
                  <c:v>0.15</c:v>
                </c:pt>
                <c:pt idx="11">
                  <c:v>0.08</c:v>
                </c:pt>
                <c:pt idx="12">
                  <c:v>0.1</c:v>
                </c:pt>
                <c:pt idx="13">
                  <c:v>0.01</c:v>
                </c:pt>
                <c:pt idx="14">
                  <c:v>7.0000000000000007E-2</c:v>
                </c:pt>
                <c:pt idx="15">
                  <c:v>0.09</c:v>
                </c:pt>
                <c:pt idx="16">
                  <c:v>7.0000000000000007E-2</c:v>
                </c:pt>
                <c:pt idx="17">
                  <c:v>7.0000000000000007E-2</c:v>
                </c:pt>
                <c:pt idx="18">
                  <c:v>7.0000000000000007E-2</c:v>
                </c:pt>
                <c:pt idx="19">
                  <c:v>0.09</c:v>
                </c:pt>
                <c:pt idx="20">
                  <c:v>0.11</c:v>
                </c:pt>
                <c:pt idx="21">
                  <c:v>0.2</c:v>
                </c:pt>
                <c:pt idx="22">
                  <c:v>0.2</c:v>
                </c:pt>
                <c:pt idx="23">
                  <c:v>0.27</c:v>
                </c:pt>
                <c:pt idx="24">
                  <c:v>0.08</c:v>
                </c:pt>
                <c:pt idx="25">
                  <c:v>0.2</c:v>
                </c:pt>
                <c:pt idx="26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58-495B-A56C-90BD3CA7A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899215"/>
        <c:axId val="157898383"/>
      </c:barChart>
      <c:catAx>
        <c:axId val="1578992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ID"/>
                  <a:t>Titik Sampel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57898383"/>
        <c:crosses val="autoZero"/>
        <c:auto val="1"/>
        <c:lblAlgn val="ctr"/>
        <c:lblOffset val="100"/>
        <c:noMultiLvlLbl val="0"/>
      </c:catAx>
      <c:valAx>
        <c:axId val="157898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ID"/>
                  <a:t>Debit (l/s)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57899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Air!$E$36</c:f>
              <c:strCache>
                <c:ptCount val="1"/>
                <c:pt idx="0">
                  <c:v>Kehilangan Air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Air!$A$37:$A$49</c15:sqref>
                  </c15:fullRef>
                </c:ext>
              </c:extLst>
              <c:f>Air!$A$38:$A$49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Maret 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Air!$E$37:$E$49</c15:sqref>
                  </c15:fullRef>
                </c:ext>
              </c:extLst>
              <c:f>Air!$E$38:$E$49</c:f>
              <c:numCache>
                <c:formatCode>0.00</c:formatCode>
                <c:ptCount val="12"/>
                <c:pt idx="0">
                  <c:v>46.85213047972897</c:v>
                </c:pt>
                <c:pt idx="1">
                  <c:v>41.507483376800359</c:v>
                </c:pt>
                <c:pt idx="2">
                  <c:v>43.500461119733671</c:v>
                </c:pt>
                <c:pt idx="3">
                  <c:v>39.015024642327383</c:v>
                </c:pt>
                <c:pt idx="4">
                  <c:v>33.425138655515269</c:v>
                </c:pt>
                <c:pt idx="5">
                  <c:v>39.504682109413501</c:v>
                </c:pt>
                <c:pt idx="6">
                  <c:v>47.902768601206333</c:v>
                </c:pt>
                <c:pt idx="7">
                  <c:v>47.573312298131349</c:v>
                </c:pt>
                <c:pt idx="8">
                  <c:v>40.616654249527194</c:v>
                </c:pt>
                <c:pt idx="9">
                  <c:v>46.51415783420881</c:v>
                </c:pt>
                <c:pt idx="10">
                  <c:v>45.702784670526611</c:v>
                </c:pt>
                <c:pt idx="11">
                  <c:v>42.919508912465396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5E-46F9-BED2-6B4DA5BDDE8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70081552"/>
        <c:axId val="2070081968"/>
      </c:lineChart>
      <c:catAx>
        <c:axId val="207008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ID"/>
                  <a:t>Bulan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2070081968"/>
        <c:crosses val="autoZero"/>
        <c:auto val="1"/>
        <c:lblAlgn val="ctr"/>
        <c:lblOffset val="100"/>
        <c:noMultiLvlLbl val="0"/>
      </c:catAx>
      <c:valAx>
        <c:axId val="207008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ID"/>
                  <a:t>Presentase Kehilangan Air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207008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Air!$U$2</c:f>
              <c:strCache>
                <c:ptCount val="1"/>
                <c:pt idx="0">
                  <c:v>Faktor Pengali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Air!$R$3:$R$26</c:f>
              <c:numCache>
                <c:formatCode>h:mm</c:formatCode>
                <c:ptCount val="24"/>
                <c:pt idx="0">
                  <c:v>4.1666666666666664E-2</c:v>
                </c:pt>
                <c:pt idx="1">
                  <c:v>8.3333333333333329E-2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0.41666666666666602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0.54166666666666596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0.66666666666666596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0.79166666666666596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0.91666666666666596</c:v>
                </c:pt>
                <c:pt idx="22">
                  <c:v>0.95833333333333304</c:v>
                </c:pt>
                <c:pt idx="23">
                  <c:v>1</c:v>
                </c:pt>
              </c:numCache>
            </c:numRef>
          </c:cat>
          <c:val>
            <c:numRef>
              <c:f>Air!$U$3:$U$26</c:f>
              <c:numCache>
                <c:formatCode>0.00</c:formatCode>
                <c:ptCount val="24"/>
                <c:pt idx="0">
                  <c:v>0.792842679094243</c:v>
                </c:pt>
                <c:pt idx="1">
                  <c:v>0.78603273416709307</c:v>
                </c:pt>
                <c:pt idx="2">
                  <c:v>0.78582637219960361</c:v>
                </c:pt>
                <c:pt idx="3">
                  <c:v>0.83060691914480178</c:v>
                </c:pt>
                <c:pt idx="4">
                  <c:v>1.0164358708689989</c:v>
                </c:pt>
                <c:pt idx="5">
                  <c:v>1.339392349989897</c:v>
                </c:pt>
                <c:pt idx="6">
                  <c:v>1.2692292810435037</c:v>
                </c:pt>
                <c:pt idx="7">
                  <c:v>1.2090231770284736</c:v>
                </c:pt>
                <c:pt idx="8">
                  <c:v>1.1796681871531078</c:v>
                </c:pt>
                <c:pt idx="9">
                  <c:v>1.0042605147871249</c:v>
                </c:pt>
                <c:pt idx="10">
                  <c:v>1.011276821681764</c:v>
                </c:pt>
                <c:pt idx="11">
                  <c:v>1.0077686682344444</c:v>
                </c:pt>
                <c:pt idx="12">
                  <c:v>0.94756256421941443</c:v>
                </c:pt>
                <c:pt idx="13">
                  <c:v>0.94756256421941443</c:v>
                </c:pt>
                <c:pt idx="14">
                  <c:v>0.93033133993405026</c:v>
                </c:pt>
                <c:pt idx="15">
                  <c:v>1.0610616463385798</c:v>
                </c:pt>
                <c:pt idx="16">
                  <c:v>1.117862777890035</c:v>
                </c:pt>
                <c:pt idx="17">
                  <c:v>1.138344203163357</c:v>
                </c:pt>
                <c:pt idx="18">
                  <c:v>1.0077170777425721</c:v>
                </c:pt>
                <c:pt idx="19">
                  <c:v>0.97005601867575819</c:v>
                </c:pt>
                <c:pt idx="20">
                  <c:v>0.96799239900086431</c:v>
                </c:pt>
                <c:pt idx="21">
                  <c:v>0.9527732038985216</c:v>
                </c:pt>
                <c:pt idx="22">
                  <c:v>0.89421799562340654</c:v>
                </c:pt>
                <c:pt idx="23">
                  <c:v>0.83215463390097211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2B-428D-85D3-0011F913694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819822448"/>
        <c:axId val="1861118016"/>
      </c:lineChart>
      <c:dateAx>
        <c:axId val="1819822448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h: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861118016"/>
        <c:crosses val="autoZero"/>
        <c:auto val="0"/>
        <c:lblOffset val="100"/>
        <c:baseTimeUnit val="days"/>
      </c:dateAx>
      <c:valAx>
        <c:axId val="186111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ID"/>
                  <a:t>Faktor</a:t>
                </a:r>
                <a:r>
                  <a:rPr lang="en-ID" baseline="0"/>
                  <a:t> Pengali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819822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Elevasi!$R$1</c:f>
              <c:strCache>
                <c:ptCount val="1"/>
                <c:pt idx="0">
                  <c:v>Elevasi dengan Waterpas dan Google Earth  (m)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Elevasi!$R$2:$R$19</c:f>
              <c:numCache>
                <c:formatCode>0.00</c:formatCode>
                <c:ptCount val="18"/>
                <c:pt idx="0">
                  <c:v>14</c:v>
                </c:pt>
                <c:pt idx="1">
                  <c:v>14.1</c:v>
                </c:pt>
                <c:pt idx="2">
                  <c:v>10.96</c:v>
                </c:pt>
                <c:pt idx="3">
                  <c:v>10.97</c:v>
                </c:pt>
                <c:pt idx="4">
                  <c:v>11.99</c:v>
                </c:pt>
                <c:pt idx="5">
                  <c:v>11.99</c:v>
                </c:pt>
                <c:pt idx="6">
                  <c:v>8.0299999999999994</c:v>
                </c:pt>
                <c:pt idx="7">
                  <c:v>8.09</c:v>
                </c:pt>
                <c:pt idx="8">
                  <c:v>6.73</c:v>
                </c:pt>
                <c:pt idx="9">
                  <c:v>6.83</c:v>
                </c:pt>
                <c:pt idx="10">
                  <c:v>6.99</c:v>
                </c:pt>
                <c:pt idx="11">
                  <c:v>7.05</c:v>
                </c:pt>
                <c:pt idx="12">
                  <c:v>4.8600000000000003</c:v>
                </c:pt>
                <c:pt idx="13">
                  <c:v>4.92</c:v>
                </c:pt>
                <c:pt idx="14">
                  <c:v>4.62</c:v>
                </c:pt>
                <c:pt idx="15">
                  <c:v>4.9399999999999995</c:v>
                </c:pt>
                <c:pt idx="16">
                  <c:v>3.9800000000000004</c:v>
                </c:pt>
                <c:pt idx="17">
                  <c:v>3.88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09-41F4-915C-5597F3A4BF17}"/>
            </c:ext>
          </c:extLst>
        </c:ser>
        <c:ser>
          <c:idx val="1"/>
          <c:order val="1"/>
          <c:tx>
            <c:strRef>
              <c:f>Elevasi!$S$1</c:f>
              <c:strCache>
                <c:ptCount val="1"/>
                <c:pt idx="0">
                  <c:v>Elevasi dengan Google Earth (m)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Elevasi!$S$2:$S$19</c:f>
              <c:numCache>
                <c:formatCode>General</c:formatCode>
                <c:ptCount val="18"/>
                <c:pt idx="0">
                  <c:v>15</c:v>
                </c:pt>
                <c:pt idx="1">
                  <c:v>15</c:v>
                </c:pt>
                <c:pt idx="2">
                  <c:v>11</c:v>
                </c:pt>
                <c:pt idx="3">
                  <c:v>11</c:v>
                </c:pt>
                <c:pt idx="4">
                  <c:v>12</c:v>
                </c:pt>
                <c:pt idx="5">
                  <c:v>6</c:v>
                </c:pt>
                <c:pt idx="6">
                  <c:v>8</c:v>
                </c:pt>
                <c:pt idx="7">
                  <c:v>8</c:v>
                </c:pt>
                <c:pt idx="8">
                  <c:v>6</c:v>
                </c:pt>
                <c:pt idx="9">
                  <c:v>9</c:v>
                </c:pt>
                <c:pt idx="10">
                  <c:v>6</c:v>
                </c:pt>
                <c:pt idx="11">
                  <c:v>7</c:v>
                </c:pt>
                <c:pt idx="12">
                  <c:v>5</c:v>
                </c:pt>
                <c:pt idx="13">
                  <c:v>6</c:v>
                </c:pt>
                <c:pt idx="14">
                  <c:v>5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09-41F4-915C-5597F3A4B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6843072"/>
        <c:axId val="1446843488"/>
      </c:lineChart>
      <c:catAx>
        <c:axId val="1446843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ID"/>
                  <a:t>Titik</a:t>
                </a:r>
                <a:r>
                  <a:rPr lang="en-ID" baseline="0"/>
                  <a:t> Elevasi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446843488"/>
        <c:crosses val="autoZero"/>
        <c:auto val="1"/>
        <c:lblAlgn val="ctr"/>
        <c:lblOffset val="100"/>
        <c:noMultiLvlLbl val="0"/>
      </c:catAx>
      <c:valAx>
        <c:axId val="144684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ID"/>
                  <a:t>Elevasi Tanah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446843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Elevasi!$V$1</c:f>
              <c:strCache>
                <c:ptCount val="1"/>
                <c:pt idx="0">
                  <c:v>Elevasi dengan Waterpass dan Garmin  (m)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Elevasi!$V$2:$V$19</c:f>
              <c:numCache>
                <c:formatCode>0.00</c:formatCode>
                <c:ptCount val="18"/>
                <c:pt idx="0">
                  <c:v>18.100000000000001</c:v>
                </c:pt>
                <c:pt idx="1">
                  <c:v>17.100000000000001</c:v>
                </c:pt>
                <c:pt idx="2">
                  <c:v>12.96</c:v>
                </c:pt>
                <c:pt idx="3">
                  <c:v>12.97</c:v>
                </c:pt>
                <c:pt idx="4">
                  <c:v>11.99</c:v>
                </c:pt>
                <c:pt idx="5">
                  <c:v>11.99</c:v>
                </c:pt>
                <c:pt idx="6">
                  <c:v>8.0299999999999994</c:v>
                </c:pt>
                <c:pt idx="7">
                  <c:v>8.09</c:v>
                </c:pt>
                <c:pt idx="8">
                  <c:v>7.73</c:v>
                </c:pt>
                <c:pt idx="9">
                  <c:v>7.83</c:v>
                </c:pt>
                <c:pt idx="10">
                  <c:v>10.99</c:v>
                </c:pt>
                <c:pt idx="11">
                  <c:v>11.05</c:v>
                </c:pt>
                <c:pt idx="12">
                  <c:v>5.86</c:v>
                </c:pt>
                <c:pt idx="13">
                  <c:v>5.92</c:v>
                </c:pt>
                <c:pt idx="14">
                  <c:v>6.62</c:v>
                </c:pt>
                <c:pt idx="15">
                  <c:v>6.9399999999999995</c:v>
                </c:pt>
                <c:pt idx="16">
                  <c:v>3.88</c:v>
                </c:pt>
                <c:pt idx="17">
                  <c:v>3.88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0B-4B3D-9FD9-773232FD011A}"/>
            </c:ext>
          </c:extLst>
        </c:ser>
        <c:ser>
          <c:idx val="1"/>
          <c:order val="1"/>
          <c:tx>
            <c:strRef>
              <c:f>Elevasi!$W$1</c:f>
              <c:strCache>
                <c:ptCount val="1"/>
                <c:pt idx="0">
                  <c:v>Elevasi dengan Garmin (m)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Elevasi!$W$2:$W$19</c:f>
              <c:numCache>
                <c:formatCode>General</c:formatCode>
                <c:ptCount val="18"/>
                <c:pt idx="0">
                  <c:v>17</c:v>
                </c:pt>
                <c:pt idx="1">
                  <c:v>17</c:v>
                </c:pt>
                <c:pt idx="2">
                  <c:v>13</c:v>
                </c:pt>
                <c:pt idx="3">
                  <c:v>13</c:v>
                </c:pt>
                <c:pt idx="4">
                  <c:v>12</c:v>
                </c:pt>
                <c:pt idx="5">
                  <c:v>5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11</c:v>
                </c:pt>
                <c:pt idx="11">
                  <c:v>10</c:v>
                </c:pt>
                <c:pt idx="12">
                  <c:v>6</c:v>
                </c:pt>
                <c:pt idx="13">
                  <c:v>6</c:v>
                </c:pt>
                <c:pt idx="14">
                  <c:v>7</c:v>
                </c:pt>
                <c:pt idx="15">
                  <c:v>7</c:v>
                </c:pt>
                <c:pt idx="16">
                  <c:v>4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B-4B3D-9FD9-773232FD0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7529472"/>
        <c:axId val="1577548608"/>
      </c:lineChart>
      <c:catAx>
        <c:axId val="15775294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ID"/>
                  <a:t>Titik</a:t>
                </a:r>
                <a:r>
                  <a:rPr lang="en-ID" baseline="0"/>
                  <a:t> Elevasi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577548608"/>
        <c:crosses val="autoZero"/>
        <c:auto val="1"/>
        <c:lblAlgn val="ctr"/>
        <c:lblOffset val="100"/>
        <c:noMultiLvlLbl val="0"/>
      </c:catAx>
      <c:valAx>
        <c:axId val="1577548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ID"/>
                  <a:t>ELevasi Tanah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577529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'Elevasi (2)'!$R$1</c:f>
              <c:strCache>
                <c:ptCount val="1"/>
                <c:pt idx="0">
                  <c:v>Elevasi dengan Waterpas dan Google Earth  (m)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'Elevasi (2)'!$R$2:$R$19</c:f>
              <c:numCache>
                <c:formatCode>0.00</c:formatCode>
                <c:ptCount val="18"/>
                <c:pt idx="0">
                  <c:v>14</c:v>
                </c:pt>
                <c:pt idx="1">
                  <c:v>14.1</c:v>
                </c:pt>
                <c:pt idx="2">
                  <c:v>10.96</c:v>
                </c:pt>
                <c:pt idx="3">
                  <c:v>10.97</c:v>
                </c:pt>
                <c:pt idx="4">
                  <c:v>11.99</c:v>
                </c:pt>
                <c:pt idx="5">
                  <c:v>11.99</c:v>
                </c:pt>
                <c:pt idx="6">
                  <c:v>8.0299999999999994</c:v>
                </c:pt>
                <c:pt idx="7">
                  <c:v>8.09</c:v>
                </c:pt>
                <c:pt idx="8">
                  <c:v>6.73</c:v>
                </c:pt>
                <c:pt idx="9">
                  <c:v>6.83</c:v>
                </c:pt>
                <c:pt idx="10">
                  <c:v>6.99</c:v>
                </c:pt>
                <c:pt idx="11">
                  <c:v>7.05</c:v>
                </c:pt>
                <c:pt idx="12">
                  <c:v>4.8600000000000003</c:v>
                </c:pt>
                <c:pt idx="13">
                  <c:v>4.92</c:v>
                </c:pt>
                <c:pt idx="14">
                  <c:v>4.62</c:v>
                </c:pt>
                <c:pt idx="15">
                  <c:v>4.9399999999999995</c:v>
                </c:pt>
                <c:pt idx="16">
                  <c:v>3.9800000000000004</c:v>
                </c:pt>
                <c:pt idx="17">
                  <c:v>3.88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C-4CD3-B54A-6F981928D83A}"/>
            </c:ext>
          </c:extLst>
        </c:ser>
        <c:ser>
          <c:idx val="1"/>
          <c:order val="1"/>
          <c:tx>
            <c:strRef>
              <c:f>'Elevasi (2)'!$S$1</c:f>
              <c:strCache>
                <c:ptCount val="1"/>
                <c:pt idx="0">
                  <c:v>Elevasi dengan Google Earth (m)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'Elevasi (2)'!$S$2:$S$19</c:f>
              <c:numCache>
                <c:formatCode>General</c:formatCode>
                <c:ptCount val="18"/>
                <c:pt idx="0">
                  <c:v>15</c:v>
                </c:pt>
                <c:pt idx="1">
                  <c:v>15</c:v>
                </c:pt>
                <c:pt idx="2">
                  <c:v>11</c:v>
                </c:pt>
                <c:pt idx="3">
                  <c:v>11</c:v>
                </c:pt>
                <c:pt idx="4">
                  <c:v>12</c:v>
                </c:pt>
                <c:pt idx="5">
                  <c:v>6</c:v>
                </c:pt>
                <c:pt idx="6">
                  <c:v>8</c:v>
                </c:pt>
                <c:pt idx="7">
                  <c:v>8</c:v>
                </c:pt>
                <c:pt idx="8">
                  <c:v>6</c:v>
                </c:pt>
                <c:pt idx="9">
                  <c:v>9</c:v>
                </c:pt>
                <c:pt idx="10">
                  <c:v>6</c:v>
                </c:pt>
                <c:pt idx="11">
                  <c:v>7</c:v>
                </c:pt>
                <c:pt idx="12">
                  <c:v>5</c:v>
                </c:pt>
                <c:pt idx="13">
                  <c:v>6</c:v>
                </c:pt>
                <c:pt idx="14">
                  <c:v>5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C-4CD3-B54A-6F981928D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6843072"/>
        <c:axId val="1446843488"/>
      </c:lineChart>
      <c:catAx>
        <c:axId val="1446843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ID"/>
                  <a:t>Titik</a:t>
                </a:r>
                <a:r>
                  <a:rPr lang="en-ID" baseline="0"/>
                  <a:t> Elevasi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446843488"/>
        <c:crosses val="autoZero"/>
        <c:auto val="1"/>
        <c:lblAlgn val="ctr"/>
        <c:lblOffset val="100"/>
        <c:noMultiLvlLbl val="0"/>
      </c:catAx>
      <c:valAx>
        <c:axId val="144684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ID"/>
                  <a:t>Elevasi Tanah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446843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'Elevasi (2)'!$T$1</c:f>
              <c:strCache>
                <c:ptCount val="1"/>
                <c:pt idx="0">
                  <c:v>Elevasi dengan Waterpass dan Garmin  (m)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'Elevasi (2)'!$T$2:$T$19</c:f>
              <c:numCache>
                <c:formatCode>0.00</c:formatCode>
                <c:ptCount val="18"/>
                <c:pt idx="0">
                  <c:v>18.100000000000001</c:v>
                </c:pt>
                <c:pt idx="1">
                  <c:v>17.100000000000001</c:v>
                </c:pt>
                <c:pt idx="2">
                  <c:v>12.96</c:v>
                </c:pt>
                <c:pt idx="3">
                  <c:v>12.97</c:v>
                </c:pt>
                <c:pt idx="4">
                  <c:v>11.99</c:v>
                </c:pt>
                <c:pt idx="5">
                  <c:v>11.99</c:v>
                </c:pt>
                <c:pt idx="6">
                  <c:v>8.0299999999999994</c:v>
                </c:pt>
                <c:pt idx="7">
                  <c:v>8.09</c:v>
                </c:pt>
                <c:pt idx="8">
                  <c:v>7.73</c:v>
                </c:pt>
                <c:pt idx="9">
                  <c:v>7.83</c:v>
                </c:pt>
                <c:pt idx="10">
                  <c:v>10.99</c:v>
                </c:pt>
                <c:pt idx="11">
                  <c:v>11.05</c:v>
                </c:pt>
                <c:pt idx="12">
                  <c:v>5.86</c:v>
                </c:pt>
                <c:pt idx="13">
                  <c:v>5.92</c:v>
                </c:pt>
                <c:pt idx="14">
                  <c:v>6.62</c:v>
                </c:pt>
                <c:pt idx="15">
                  <c:v>6.9399999999999995</c:v>
                </c:pt>
                <c:pt idx="16">
                  <c:v>3.88</c:v>
                </c:pt>
                <c:pt idx="17">
                  <c:v>3.88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C0-4338-8641-A5079E401791}"/>
            </c:ext>
          </c:extLst>
        </c:ser>
        <c:ser>
          <c:idx val="1"/>
          <c:order val="1"/>
          <c:tx>
            <c:strRef>
              <c:f>'Elevasi (2)'!$U$1</c:f>
              <c:strCache>
                <c:ptCount val="1"/>
                <c:pt idx="0">
                  <c:v>Elevasi dengan Garmin (m)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'Elevasi (2)'!$U$2:$U$19</c:f>
              <c:numCache>
                <c:formatCode>General</c:formatCode>
                <c:ptCount val="18"/>
                <c:pt idx="0">
                  <c:v>17</c:v>
                </c:pt>
                <c:pt idx="1">
                  <c:v>17</c:v>
                </c:pt>
                <c:pt idx="2">
                  <c:v>13</c:v>
                </c:pt>
                <c:pt idx="3">
                  <c:v>13</c:v>
                </c:pt>
                <c:pt idx="4">
                  <c:v>12</c:v>
                </c:pt>
                <c:pt idx="5">
                  <c:v>5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11</c:v>
                </c:pt>
                <c:pt idx="11">
                  <c:v>10</c:v>
                </c:pt>
                <c:pt idx="12">
                  <c:v>6</c:v>
                </c:pt>
                <c:pt idx="13">
                  <c:v>6</c:v>
                </c:pt>
                <c:pt idx="14">
                  <c:v>7</c:v>
                </c:pt>
                <c:pt idx="15">
                  <c:v>7</c:v>
                </c:pt>
                <c:pt idx="16">
                  <c:v>4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C0-4338-8641-A5079E401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7529472"/>
        <c:axId val="1577548608"/>
      </c:lineChart>
      <c:catAx>
        <c:axId val="15775294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ID"/>
                  <a:t>Titik</a:t>
                </a:r>
                <a:r>
                  <a:rPr lang="en-ID" baseline="0"/>
                  <a:t> Elevasi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577548608"/>
        <c:crosses val="autoZero"/>
        <c:auto val="1"/>
        <c:lblAlgn val="ctr"/>
        <c:lblOffset val="100"/>
        <c:noMultiLvlLbl val="0"/>
      </c:catAx>
      <c:valAx>
        <c:axId val="1577548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ID"/>
                  <a:t>ELevasi Tanah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577529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'Kalibrasi (2)debit'!$H$62</c:f>
              <c:strCache>
                <c:ptCount val="1"/>
                <c:pt idx="0">
                  <c:v>Tekanan Eksisting (m)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'Kalibrasi (2)debit'!$H$63:$H$89</c:f>
              <c:numCache>
                <c:formatCode>General</c:formatCode>
                <c:ptCount val="27"/>
                <c:pt idx="0">
                  <c:v>43.02</c:v>
                </c:pt>
                <c:pt idx="1">
                  <c:v>43.97</c:v>
                </c:pt>
                <c:pt idx="2">
                  <c:v>43.94</c:v>
                </c:pt>
                <c:pt idx="3">
                  <c:v>39.49</c:v>
                </c:pt>
                <c:pt idx="4">
                  <c:v>40.49</c:v>
                </c:pt>
                <c:pt idx="5">
                  <c:v>39.39</c:v>
                </c:pt>
                <c:pt idx="6">
                  <c:v>39.479999999999997</c:v>
                </c:pt>
                <c:pt idx="7">
                  <c:v>41.42</c:v>
                </c:pt>
                <c:pt idx="8">
                  <c:v>35.56</c:v>
                </c:pt>
                <c:pt idx="9">
                  <c:v>36.299999999999997</c:v>
                </c:pt>
                <c:pt idx="10">
                  <c:v>37.67</c:v>
                </c:pt>
                <c:pt idx="11">
                  <c:v>39.5</c:v>
                </c:pt>
                <c:pt idx="12">
                  <c:v>33.549999999999997</c:v>
                </c:pt>
                <c:pt idx="13">
                  <c:v>45.52</c:v>
                </c:pt>
                <c:pt idx="14">
                  <c:v>39.53</c:v>
                </c:pt>
                <c:pt idx="15">
                  <c:v>36.590000000000003</c:v>
                </c:pt>
                <c:pt idx="16">
                  <c:v>34.619999999999997</c:v>
                </c:pt>
                <c:pt idx="17">
                  <c:v>34.61</c:v>
                </c:pt>
                <c:pt idx="18">
                  <c:v>33.64</c:v>
                </c:pt>
                <c:pt idx="19">
                  <c:v>33.69</c:v>
                </c:pt>
                <c:pt idx="20">
                  <c:v>33.68</c:v>
                </c:pt>
                <c:pt idx="21">
                  <c:v>30.45</c:v>
                </c:pt>
                <c:pt idx="22">
                  <c:v>30.38</c:v>
                </c:pt>
                <c:pt idx="23">
                  <c:v>31.87</c:v>
                </c:pt>
                <c:pt idx="24">
                  <c:v>30.59</c:v>
                </c:pt>
                <c:pt idx="25">
                  <c:v>30.68</c:v>
                </c:pt>
                <c:pt idx="26">
                  <c:v>33.64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9A-4827-9AA9-604475AAF099}"/>
            </c:ext>
          </c:extLst>
        </c:ser>
        <c:ser>
          <c:idx val="1"/>
          <c:order val="1"/>
          <c:tx>
            <c:strRef>
              <c:f>'Kalibrasi (2)debit'!$I$62</c:f>
              <c:strCache>
                <c:ptCount val="1"/>
                <c:pt idx="0">
                  <c:v>Tekanan Skenario 1 (m)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invertIfNegative val="0"/>
          <c:val>
            <c:numRef>
              <c:f>'Kalibrasi (2)debit'!$I$63:$I$89</c:f>
              <c:numCache>
                <c:formatCode>General</c:formatCode>
                <c:ptCount val="27"/>
                <c:pt idx="0">
                  <c:v>43.3</c:v>
                </c:pt>
                <c:pt idx="1">
                  <c:v>44.25</c:v>
                </c:pt>
                <c:pt idx="2">
                  <c:v>44.22</c:v>
                </c:pt>
                <c:pt idx="3">
                  <c:v>39.770000000000003</c:v>
                </c:pt>
                <c:pt idx="4">
                  <c:v>40.770000000000003</c:v>
                </c:pt>
                <c:pt idx="5">
                  <c:v>39.67</c:v>
                </c:pt>
                <c:pt idx="6">
                  <c:v>39.770000000000003</c:v>
                </c:pt>
                <c:pt idx="7">
                  <c:v>41.71</c:v>
                </c:pt>
                <c:pt idx="8">
                  <c:v>35.840000000000003</c:v>
                </c:pt>
                <c:pt idx="9">
                  <c:v>36.31</c:v>
                </c:pt>
                <c:pt idx="10">
                  <c:v>37.68</c:v>
                </c:pt>
                <c:pt idx="11">
                  <c:v>39.51</c:v>
                </c:pt>
                <c:pt idx="12">
                  <c:v>33.700000000000003</c:v>
                </c:pt>
                <c:pt idx="13">
                  <c:v>45.55</c:v>
                </c:pt>
                <c:pt idx="14">
                  <c:v>39.549999999999997</c:v>
                </c:pt>
                <c:pt idx="15">
                  <c:v>36.869999999999997</c:v>
                </c:pt>
                <c:pt idx="16">
                  <c:v>34.89</c:v>
                </c:pt>
                <c:pt idx="17">
                  <c:v>34.880000000000003</c:v>
                </c:pt>
                <c:pt idx="18">
                  <c:v>33.9</c:v>
                </c:pt>
                <c:pt idx="19">
                  <c:v>33.950000000000003</c:v>
                </c:pt>
                <c:pt idx="20">
                  <c:v>33.950000000000003</c:v>
                </c:pt>
                <c:pt idx="21">
                  <c:v>30.71</c:v>
                </c:pt>
                <c:pt idx="22">
                  <c:v>30.64</c:v>
                </c:pt>
                <c:pt idx="23">
                  <c:v>32.14</c:v>
                </c:pt>
                <c:pt idx="24">
                  <c:v>30.85</c:v>
                </c:pt>
                <c:pt idx="25">
                  <c:v>30.95</c:v>
                </c:pt>
                <c:pt idx="26">
                  <c:v>32.64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9A-4827-9AA9-604475AAF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899215"/>
        <c:axId val="157898383"/>
      </c:barChart>
      <c:catAx>
        <c:axId val="1578992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ID"/>
                  <a:t>Titik Sampel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57898383"/>
        <c:crosses val="autoZero"/>
        <c:auto val="1"/>
        <c:lblAlgn val="ctr"/>
        <c:lblOffset val="100"/>
        <c:noMultiLvlLbl val="0"/>
      </c:catAx>
      <c:valAx>
        <c:axId val="157898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ID"/>
                  <a:t>Tekanan</a:t>
                </a:r>
                <a:r>
                  <a:rPr lang="en-ID" baseline="0"/>
                  <a:t> (m)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57899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4.jpg"/><Relationship Id="rId1" Type="http://schemas.openxmlformats.org/officeDocument/2006/relationships/image" Target="../media/image3.jpg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image" Target="../media/image4.jpg"/><Relationship Id="rId1" Type="http://schemas.openxmlformats.org/officeDocument/2006/relationships/image" Target="../media/image3.jpg"/><Relationship Id="rId4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image" Target="../media/image3.jpg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Relationship Id="rId9" Type="http://schemas.openxmlformats.org/officeDocument/2006/relationships/chart" Target="../charts/chart16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3" Type="http://schemas.openxmlformats.org/officeDocument/2006/relationships/chart" Target="../charts/chart18.xml"/><Relationship Id="rId7" Type="http://schemas.openxmlformats.org/officeDocument/2006/relationships/chart" Target="../charts/chart22.xml"/><Relationship Id="rId2" Type="http://schemas.openxmlformats.org/officeDocument/2006/relationships/chart" Target="../charts/chart17.xml"/><Relationship Id="rId1" Type="http://schemas.openxmlformats.org/officeDocument/2006/relationships/image" Target="../media/image3.jpg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Relationship Id="rId9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160736</xdr:colOff>
      <xdr:row>30</xdr:row>
      <xdr:rowOff>3570</xdr:rowOff>
    </xdr:from>
    <xdr:to>
      <xdr:col>11</xdr:col>
      <xdr:colOff>41673</xdr:colOff>
      <xdr:row>45</xdr:row>
      <xdr:rowOff>133349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D9D79A4-D6E2-A45A-708E-93A9F38119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375046</xdr:colOff>
      <xdr:row>2</xdr:row>
      <xdr:rowOff>3571</xdr:rowOff>
    </xdr:from>
    <xdr:to>
      <xdr:col>31</xdr:col>
      <xdr:colOff>166686</xdr:colOff>
      <xdr:row>20</xdr:row>
      <xdr:rowOff>71437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7A498B4-B9B7-013D-1B1B-578E4411EF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125015</xdr:colOff>
      <xdr:row>46</xdr:row>
      <xdr:rowOff>158351</xdr:rowOff>
    </xdr:from>
    <xdr:to>
      <xdr:col>11</xdr:col>
      <xdr:colOff>381000</xdr:colOff>
      <xdr:row>63</xdr:row>
      <xdr:rowOff>142874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7E6FFCE-8A4B-D84E-2325-A9836AB0A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595312</xdr:colOff>
      <xdr:row>85</xdr:row>
      <xdr:rowOff>0</xdr:rowOff>
    </xdr:from>
    <xdr:to>
      <xdr:col>13</xdr:col>
      <xdr:colOff>316334</xdr:colOff>
      <xdr:row>137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A71CDF0-8043-C20D-68F0-B4F3A7C3E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1812" y="16192500"/>
          <a:ext cx="5650335" cy="10058400"/>
        </a:xfrm>
        <a:prstGeom prst="rect">
          <a:avLst/>
        </a:prstGeom>
      </xdr:spPr>
    </xdr:pic>
    <xdr:clientData/>
  </xdr:twoCellAnchor>
  <xdr:twoCellAnchor>
    <xdr:from>
      <xdr:col>21</xdr:col>
      <xdr:colOff>261937</xdr:colOff>
      <xdr:row>27</xdr:row>
      <xdr:rowOff>154781</xdr:rowOff>
    </xdr:from>
    <xdr:to>
      <xdr:col>31</xdr:col>
      <xdr:colOff>53577</xdr:colOff>
      <xdr:row>46</xdr:row>
      <xdr:rowOff>32147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EA00E93-7284-4228-8C6B-A496DE65A2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</xdr:row>
      <xdr:rowOff>0</xdr:rowOff>
    </xdr:from>
    <xdr:to>
      <xdr:col>12</xdr:col>
      <xdr:colOff>361951</xdr:colOff>
      <xdr:row>18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820567-B377-F627-D819-6B5D0A6C6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450" y="1000125"/>
          <a:ext cx="3409950" cy="2743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63500</xdr:colOff>
      <xdr:row>22</xdr:row>
      <xdr:rowOff>10584</xdr:rowOff>
    </xdr:from>
    <xdr:to>
      <xdr:col>8</xdr:col>
      <xdr:colOff>777875</xdr:colOff>
      <xdr:row>47</xdr:row>
      <xdr:rowOff>67734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AA4BA8-3A5A-EB71-6F2F-050EBBAA4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7333" y="4201584"/>
          <a:ext cx="4048125" cy="4819650"/>
        </a:xfrm>
        <a:prstGeom prst="rect">
          <a:avLst/>
        </a:prstGeom>
      </xdr:spPr>
    </xdr:pic>
    <xdr:clientData/>
  </xdr:twoCellAnchor>
  <xdr:twoCellAnchor>
    <xdr:from>
      <xdr:col>5</xdr:col>
      <xdr:colOff>398318</xdr:colOff>
      <xdr:row>25</xdr:row>
      <xdr:rowOff>34636</xdr:rowOff>
    </xdr:from>
    <xdr:to>
      <xdr:col>8</xdr:col>
      <xdr:colOff>223214</xdr:colOff>
      <xdr:row>41</xdr:row>
      <xdr:rowOff>76971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588CA1DF-5ED6-1AB4-FAA4-0569F76D9E44}"/>
            </a:ext>
          </a:extLst>
        </xdr:cNvPr>
        <xdr:cNvCxnSpPr/>
      </xdr:nvCxnSpPr>
      <xdr:spPr>
        <a:xfrm flipH="1" flipV="1">
          <a:off x="6078682" y="4797136"/>
          <a:ext cx="3149987" cy="309033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883227</xdr:colOff>
      <xdr:row>22</xdr:row>
      <xdr:rowOff>121228</xdr:rowOff>
    </xdr:from>
    <xdr:to>
      <xdr:col>10</xdr:col>
      <xdr:colOff>1437409</xdr:colOff>
      <xdr:row>28</xdr:row>
      <xdr:rowOff>149803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D5A560D-B06E-95BD-2C1B-8322479B6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0" y="4312228"/>
          <a:ext cx="1809750" cy="1171575"/>
        </a:xfrm>
        <a:prstGeom prst="rect">
          <a:avLst/>
        </a:prstGeom>
      </xdr:spPr>
    </xdr:pic>
    <xdr:clientData/>
  </xdr:twoCellAnchor>
  <xdr:twoCellAnchor>
    <xdr:from>
      <xdr:col>17</xdr:col>
      <xdr:colOff>302949</xdr:colOff>
      <xdr:row>27</xdr:row>
      <xdr:rowOff>100807</xdr:rowOff>
    </xdr:from>
    <xdr:to>
      <xdr:col>19</xdr:col>
      <xdr:colOff>19844</xdr:colOff>
      <xdr:row>41</xdr:row>
      <xdr:rowOff>177007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F66387-364D-7442-030A-2752FE292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1445949</xdr:colOff>
      <xdr:row>28</xdr:row>
      <xdr:rowOff>151077</xdr:rowOff>
    </xdr:from>
    <xdr:to>
      <xdr:col>23</xdr:col>
      <xdr:colOff>186532</xdr:colOff>
      <xdr:row>43</xdr:row>
      <xdr:rowOff>36777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610B7AE-3EFE-E7FA-B804-EADF0C8F3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63500</xdr:colOff>
      <xdr:row>22</xdr:row>
      <xdr:rowOff>10584</xdr:rowOff>
    </xdr:from>
    <xdr:to>
      <xdr:col>8</xdr:col>
      <xdr:colOff>777875</xdr:colOff>
      <xdr:row>47</xdr:row>
      <xdr:rowOff>67734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1A46D6-1AC9-4071-A337-1CC9D949F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9925" y="4201584"/>
          <a:ext cx="4038600" cy="4819650"/>
        </a:xfrm>
        <a:prstGeom prst="rect">
          <a:avLst/>
        </a:prstGeom>
      </xdr:spPr>
    </xdr:pic>
    <xdr:clientData/>
  </xdr:twoCellAnchor>
  <xdr:twoCellAnchor>
    <xdr:from>
      <xdr:col>5</xdr:col>
      <xdr:colOff>398318</xdr:colOff>
      <xdr:row>25</xdr:row>
      <xdr:rowOff>34636</xdr:rowOff>
    </xdr:from>
    <xdr:to>
      <xdr:col>8</xdr:col>
      <xdr:colOff>223214</xdr:colOff>
      <xdr:row>41</xdr:row>
      <xdr:rowOff>76971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3E1D15A5-5329-4928-8A99-5FDA37E68203}"/>
            </a:ext>
          </a:extLst>
        </xdr:cNvPr>
        <xdr:cNvCxnSpPr/>
      </xdr:nvCxnSpPr>
      <xdr:spPr>
        <a:xfrm flipH="1" flipV="1">
          <a:off x="6084743" y="4797136"/>
          <a:ext cx="3149121" cy="309033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883227</xdr:colOff>
      <xdr:row>22</xdr:row>
      <xdr:rowOff>121228</xdr:rowOff>
    </xdr:from>
    <xdr:to>
      <xdr:col>10</xdr:col>
      <xdr:colOff>1437409</xdr:colOff>
      <xdr:row>28</xdr:row>
      <xdr:rowOff>149803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C4EC41D-CB1B-423E-8FE8-F50603B19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1177" y="4312228"/>
          <a:ext cx="1811482" cy="1171575"/>
        </a:xfrm>
        <a:prstGeom prst="rect">
          <a:avLst/>
        </a:prstGeom>
      </xdr:spPr>
    </xdr:pic>
    <xdr:clientData/>
  </xdr:twoCellAnchor>
  <xdr:twoCellAnchor>
    <xdr:from>
      <xdr:col>17</xdr:col>
      <xdr:colOff>302949</xdr:colOff>
      <xdr:row>27</xdr:row>
      <xdr:rowOff>100807</xdr:rowOff>
    </xdr:from>
    <xdr:to>
      <xdr:col>19</xdr:col>
      <xdr:colOff>19844</xdr:colOff>
      <xdr:row>41</xdr:row>
      <xdr:rowOff>177007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0BE9D72-94CC-4509-BC1F-8565D04FB8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1303073</xdr:colOff>
      <xdr:row>27</xdr:row>
      <xdr:rowOff>20108</xdr:rowOff>
    </xdr:from>
    <xdr:to>
      <xdr:col>21</xdr:col>
      <xdr:colOff>1829594</xdr:colOff>
      <xdr:row>41</xdr:row>
      <xdr:rowOff>96308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B702860-AF66-407E-8750-C0D41A57D0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409575</xdr:colOff>
      <xdr:row>0</xdr:row>
      <xdr:rowOff>0</xdr:rowOff>
    </xdr:from>
    <xdr:to>
      <xdr:col>13</xdr:col>
      <xdr:colOff>936171</xdr:colOff>
      <xdr:row>25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696F2C-6439-42C3-805F-F5820760D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2675" y="0"/>
          <a:ext cx="4039466" cy="4819650"/>
        </a:xfrm>
        <a:prstGeom prst="rect">
          <a:avLst/>
        </a:prstGeom>
      </xdr:spPr>
    </xdr:pic>
    <xdr:clientData/>
  </xdr:twoCellAnchor>
  <xdr:twoCellAnchor>
    <xdr:from>
      <xdr:col>10</xdr:col>
      <xdr:colOff>695325</xdr:colOff>
      <xdr:row>4</xdr:row>
      <xdr:rowOff>38100</xdr:rowOff>
    </xdr:from>
    <xdr:to>
      <xdr:col>13</xdr:col>
      <xdr:colOff>571500</xdr:colOff>
      <xdr:row>19</xdr:row>
      <xdr:rowOff>76200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CF82FB38-998A-4EF0-9AC5-E5DD1C5A796C}"/>
            </a:ext>
          </a:extLst>
        </xdr:cNvPr>
        <xdr:cNvCxnSpPr/>
      </xdr:nvCxnSpPr>
      <xdr:spPr>
        <a:xfrm flipH="1" flipV="1">
          <a:off x="10258425" y="800100"/>
          <a:ext cx="2305050" cy="2895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399541</xdr:colOff>
      <xdr:row>60</xdr:row>
      <xdr:rowOff>158698</xdr:rowOff>
    </xdr:from>
    <xdr:to>
      <xdr:col>24</xdr:col>
      <xdr:colOff>772206</xdr:colOff>
      <xdr:row>90</xdr:row>
      <xdr:rowOff>143219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907C5CD-B9C9-4C7D-846A-2FA7A1643D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483923</xdr:colOff>
      <xdr:row>93</xdr:row>
      <xdr:rowOff>120196</xdr:rowOff>
    </xdr:from>
    <xdr:to>
      <xdr:col>25</xdr:col>
      <xdr:colOff>82492</xdr:colOff>
      <xdr:row>123</xdr:row>
      <xdr:rowOff>104717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AE7F4B9-4077-4DFB-B154-DD5762DD51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68039</xdr:colOff>
      <xdr:row>60</xdr:row>
      <xdr:rowOff>176893</xdr:rowOff>
    </xdr:from>
    <xdr:to>
      <xdr:col>38</xdr:col>
      <xdr:colOff>440700</xdr:colOff>
      <xdr:row>90</xdr:row>
      <xdr:rowOff>161414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DDDF1F2-9209-4B10-B957-6B27A5B1D1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25</xdr:col>
      <xdr:colOff>551846</xdr:colOff>
      <xdr:row>92</xdr:row>
      <xdr:rowOff>128511</xdr:rowOff>
    </xdr:from>
    <xdr:to>
      <xdr:col>38</xdr:col>
      <xdr:colOff>498928</xdr:colOff>
      <xdr:row>123</xdr:row>
      <xdr:rowOff>142118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0F554BE-0FB5-42F4-9FF1-21DFEF7D3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202406</xdr:colOff>
      <xdr:row>27</xdr:row>
      <xdr:rowOff>188801</xdr:rowOff>
    </xdr:from>
    <xdr:to>
      <xdr:col>24</xdr:col>
      <xdr:colOff>188968</xdr:colOff>
      <xdr:row>57</xdr:row>
      <xdr:rowOff>173322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8BE5C3B-8ED7-4575-8ECB-3194D6A986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</xdr:col>
      <xdr:colOff>721179</xdr:colOff>
      <xdr:row>26</xdr:row>
      <xdr:rowOff>10584</xdr:rowOff>
    </xdr:from>
    <xdr:to>
      <xdr:col>37</xdr:col>
      <xdr:colOff>222985</xdr:colOff>
      <xdr:row>55</xdr:row>
      <xdr:rowOff>185605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94F11CE-AEE1-4159-B58F-54F91570F1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707571</xdr:colOff>
      <xdr:row>127</xdr:row>
      <xdr:rowOff>27214</xdr:rowOff>
    </xdr:from>
    <xdr:to>
      <xdr:col>25</xdr:col>
      <xdr:colOff>306140</xdr:colOff>
      <xdr:row>157</xdr:row>
      <xdr:rowOff>11735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67EAD08D-70D9-4033-9CC6-26DB79199E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26</xdr:col>
      <xdr:colOff>13607</xdr:colOff>
      <xdr:row>127</xdr:row>
      <xdr:rowOff>95250</xdr:rowOff>
    </xdr:from>
    <xdr:to>
      <xdr:col>38</xdr:col>
      <xdr:colOff>573011</xdr:colOff>
      <xdr:row>158</xdr:row>
      <xdr:rowOff>108857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989C66FC-90E3-46BE-84CD-C201BA516E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409575</xdr:colOff>
      <xdr:row>0</xdr:row>
      <xdr:rowOff>0</xdr:rowOff>
    </xdr:from>
    <xdr:to>
      <xdr:col>13</xdr:col>
      <xdr:colOff>1113063</xdr:colOff>
      <xdr:row>25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5BC49A-4FA5-4B11-BA39-34692E1AF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1225" y="0"/>
          <a:ext cx="4041321" cy="4819650"/>
        </a:xfrm>
        <a:prstGeom prst="rect">
          <a:avLst/>
        </a:prstGeom>
      </xdr:spPr>
    </xdr:pic>
    <xdr:clientData/>
  </xdr:twoCellAnchor>
  <xdr:twoCellAnchor>
    <xdr:from>
      <xdr:col>10</xdr:col>
      <xdr:colOff>695325</xdr:colOff>
      <xdr:row>4</xdr:row>
      <xdr:rowOff>38100</xdr:rowOff>
    </xdr:from>
    <xdr:to>
      <xdr:col>13</xdr:col>
      <xdr:colOff>571500</xdr:colOff>
      <xdr:row>19</xdr:row>
      <xdr:rowOff>76200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EAFDFCC9-9CF3-4ADE-9E21-9ECE9DB9F28E}"/>
            </a:ext>
          </a:extLst>
        </xdr:cNvPr>
        <xdr:cNvCxnSpPr/>
      </xdr:nvCxnSpPr>
      <xdr:spPr>
        <a:xfrm flipH="1" flipV="1">
          <a:off x="10086975" y="800100"/>
          <a:ext cx="3390900" cy="2895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399541</xdr:colOff>
      <xdr:row>60</xdr:row>
      <xdr:rowOff>158698</xdr:rowOff>
    </xdr:from>
    <xdr:to>
      <xdr:col>24</xdr:col>
      <xdr:colOff>772206</xdr:colOff>
      <xdr:row>90</xdr:row>
      <xdr:rowOff>143219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9A85F5-D009-44EE-A2D3-607B28496D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483923</xdr:colOff>
      <xdr:row>93</xdr:row>
      <xdr:rowOff>120196</xdr:rowOff>
    </xdr:from>
    <xdr:to>
      <xdr:col>25</xdr:col>
      <xdr:colOff>82492</xdr:colOff>
      <xdr:row>123</xdr:row>
      <xdr:rowOff>104717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C6FE32-203B-4C77-8D84-D8F6DFA666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68039</xdr:colOff>
      <xdr:row>60</xdr:row>
      <xdr:rowOff>176893</xdr:rowOff>
    </xdr:from>
    <xdr:to>
      <xdr:col>38</xdr:col>
      <xdr:colOff>440700</xdr:colOff>
      <xdr:row>90</xdr:row>
      <xdr:rowOff>161414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9B8B1FA-D962-47CD-A7D2-8ED6BD034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25</xdr:col>
      <xdr:colOff>551846</xdr:colOff>
      <xdr:row>92</xdr:row>
      <xdr:rowOff>128511</xdr:rowOff>
    </xdr:from>
    <xdr:to>
      <xdr:col>38</xdr:col>
      <xdr:colOff>498928</xdr:colOff>
      <xdr:row>123</xdr:row>
      <xdr:rowOff>142118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B03D4EC-DC11-4ABD-B93B-7CF6FD648E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1059656</xdr:colOff>
      <xdr:row>29</xdr:row>
      <xdr:rowOff>45926</xdr:rowOff>
    </xdr:from>
    <xdr:to>
      <xdr:col>26</xdr:col>
      <xdr:colOff>554093</xdr:colOff>
      <xdr:row>59</xdr:row>
      <xdr:rowOff>30447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C258E13-0B81-4336-B6CE-46F121FC89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</xdr:col>
      <xdr:colOff>721179</xdr:colOff>
      <xdr:row>26</xdr:row>
      <xdr:rowOff>10584</xdr:rowOff>
    </xdr:from>
    <xdr:to>
      <xdr:col>37</xdr:col>
      <xdr:colOff>222985</xdr:colOff>
      <xdr:row>55</xdr:row>
      <xdr:rowOff>185605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29E7CBF-3595-437B-8998-F6C8ADF2A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707571</xdr:colOff>
      <xdr:row>127</xdr:row>
      <xdr:rowOff>27214</xdr:rowOff>
    </xdr:from>
    <xdr:to>
      <xdr:col>25</xdr:col>
      <xdr:colOff>306140</xdr:colOff>
      <xdr:row>157</xdr:row>
      <xdr:rowOff>11735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EF590D2-E3D5-4C8A-BE70-E75C7A392B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26</xdr:col>
      <xdr:colOff>13607</xdr:colOff>
      <xdr:row>127</xdr:row>
      <xdr:rowOff>95250</xdr:rowOff>
    </xdr:from>
    <xdr:to>
      <xdr:col>38</xdr:col>
      <xdr:colOff>573011</xdr:colOff>
      <xdr:row>158</xdr:row>
      <xdr:rowOff>108857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EBF886D-C534-4F85-8C30-B28FD438D0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20DC8-5B11-4D39-B4EC-3CBD65EED4CC}">
  <dimension ref="A1:U120"/>
  <sheetViews>
    <sheetView topLeftCell="C16" zoomScale="80" zoomScaleNormal="80" workbookViewId="0">
      <selection activeCell="W25" sqref="W25"/>
    </sheetView>
  </sheetViews>
  <sheetFormatPr defaultRowHeight="15" x14ac:dyDescent="0.25"/>
  <cols>
    <col min="1" max="1" width="21.5703125" style="1" customWidth="1"/>
    <col min="2" max="2" width="19" style="1" customWidth="1"/>
    <col min="3" max="3" width="28" style="1" customWidth="1"/>
    <col min="4" max="4" width="59.140625" style="1" customWidth="1"/>
    <col min="5" max="5" width="25.140625" style="1" customWidth="1"/>
    <col min="6" max="6" width="14.28515625" style="1" customWidth="1"/>
    <col min="7" max="7" width="21.140625" style="1" customWidth="1"/>
    <col min="8" max="8" width="13" style="1" customWidth="1"/>
    <col min="9" max="9" width="9.140625" style="1" customWidth="1"/>
    <col min="10" max="10" width="16.85546875" style="1" customWidth="1"/>
    <col min="11" max="11" width="10.42578125" style="1" bestFit="1" customWidth="1"/>
    <col min="12" max="12" width="9.140625" style="1" customWidth="1"/>
    <col min="13" max="13" width="9.140625" style="1"/>
    <col min="14" max="14" width="13.28515625" style="1" customWidth="1"/>
    <col min="15" max="15" width="16.42578125" style="1" customWidth="1"/>
    <col min="16" max="16" width="15.7109375" style="1" customWidth="1"/>
    <col min="17" max="18" width="9.140625" style="1"/>
    <col min="19" max="19" width="12.7109375" style="1" customWidth="1"/>
    <col min="20" max="20" width="14.28515625" style="1" customWidth="1"/>
    <col min="21" max="21" width="13.85546875" style="1" customWidth="1"/>
    <col min="22" max="16384" width="9.140625" style="1"/>
  </cols>
  <sheetData>
    <row r="1" spans="1:21" x14ac:dyDescent="0.25">
      <c r="A1" s="5" t="s">
        <v>0</v>
      </c>
      <c r="B1" s="5" t="s">
        <v>1</v>
      </c>
      <c r="C1" s="5" t="s">
        <v>9</v>
      </c>
      <c r="D1" s="5" t="s">
        <v>10</v>
      </c>
      <c r="E1" s="5" t="s">
        <v>1019</v>
      </c>
      <c r="F1" s="2"/>
      <c r="G1" s="2"/>
      <c r="I1" s="47" t="s">
        <v>998</v>
      </c>
      <c r="J1" s="47"/>
      <c r="K1" s="47"/>
      <c r="M1" s="47" t="s">
        <v>998</v>
      </c>
      <c r="N1" s="47"/>
      <c r="O1" s="47"/>
      <c r="R1" s="47" t="s">
        <v>998</v>
      </c>
      <c r="S1" s="47"/>
      <c r="T1" s="47"/>
    </row>
    <row r="2" spans="1:21" x14ac:dyDescent="0.25">
      <c r="A2" s="3" t="s">
        <v>2</v>
      </c>
      <c r="B2" s="3">
        <v>97</v>
      </c>
      <c r="C2" s="3">
        <f t="shared" ref="C2:C10" si="0">B2*3</f>
        <v>291</v>
      </c>
      <c r="D2" s="3">
        <f>C2*190</f>
        <v>55290</v>
      </c>
      <c r="E2" s="4">
        <f>D2/86400</f>
        <v>0.63993055555555556</v>
      </c>
      <c r="F2" s="2"/>
      <c r="G2" s="2"/>
      <c r="I2" s="16" t="s">
        <v>980</v>
      </c>
      <c r="J2" s="16" t="s">
        <v>982</v>
      </c>
      <c r="K2" s="16" t="s">
        <v>981</v>
      </c>
      <c r="M2" s="16" t="s">
        <v>980</v>
      </c>
      <c r="N2" s="16" t="s">
        <v>996</v>
      </c>
      <c r="O2" s="16" t="s">
        <v>995</v>
      </c>
      <c r="P2" s="1" t="s">
        <v>997</v>
      </c>
      <c r="R2" s="38" t="s">
        <v>980</v>
      </c>
      <c r="S2" s="38" t="s">
        <v>996</v>
      </c>
      <c r="T2" s="38" t="s">
        <v>995</v>
      </c>
      <c r="U2" s="39" t="s">
        <v>997</v>
      </c>
    </row>
    <row r="3" spans="1:21" x14ac:dyDescent="0.25">
      <c r="A3" s="3" t="s">
        <v>3</v>
      </c>
      <c r="B3" s="3">
        <v>354</v>
      </c>
      <c r="C3" s="3">
        <f t="shared" si="0"/>
        <v>1062</v>
      </c>
      <c r="D3" s="3">
        <f t="shared" ref="D3:D10" si="1">C3*190</f>
        <v>201780</v>
      </c>
      <c r="E3" s="4">
        <f t="shared" ref="E3:E10" si="2">D3/86400</f>
        <v>2.3354166666666667</v>
      </c>
      <c r="F3" s="2"/>
      <c r="G3" s="2"/>
      <c r="I3" s="15">
        <v>4.1666666666666664E-2</v>
      </c>
      <c r="J3" s="2">
        <v>700</v>
      </c>
      <c r="K3" s="10">
        <f t="shared" ref="K3:K26" si="3">J3/$J$27</f>
        <v>7.7958236658932714E-2</v>
      </c>
      <c r="M3" s="15">
        <v>4.1666666666666664E-2</v>
      </c>
      <c r="N3" s="10">
        <f t="shared" ref="N3:N26" si="4">$O$27/24</f>
        <v>8.7843749999980592</v>
      </c>
      <c r="O3" s="10">
        <f>927779.125-927779.125</f>
        <v>0</v>
      </c>
      <c r="P3" s="10">
        <f>O3/N3</f>
        <v>0</v>
      </c>
      <c r="R3" s="27">
        <v>4.1666666666666664E-2</v>
      </c>
      <c r="S3" s="4">
        <f t="shared" ref="S3:S26" si="5">$T$27/24</f>
        <v>19.383416666666665</v>
      </c>
      <c r="T3" s="4">
        <v>15.368</v>
      </c>
      <c r="U3" s="4">
        <f>T3/S3</f>
        <v>0.792842679094243</v>
      </c>
    </row>
    <row r="4" spans="1:21" x14ac:dyDescent="0.25">
      <c r="A4" s="3" t="s">
        <v>4</v>
      </c>
      <c r="B4" s="3">
        <v>476</v>
      </c>
      <c r="C4" s="3">
        <f t="shared" si="0"/>
        <v>1428</v>
      </c>
      <c r="D4" s="3">
        <f t="shared" si="1"/>
        <v>271320</v>
      </c>
      <c r="E4" s="4">
        <f t="shared" si="2"/>
        <v>3.1402777777777779</v>
      </c>
      <c r="F4" s="2"/>
      <c r="G4" s="2"/>
      <c r="I4" s="15">
        <v>8.3333333333333329E-2</v>
      </c>
      <c r="J4" s="2">
        <v>200</v>
      </c>
      <c r="K4" s="10">
        <f t="shared" si="3"/>
        <v>2.2273781902552206E-2</v>
      </c>
      <c r="M4" s="15">
        <v>8.3333333333333329E-2</v>
      </c>
      <c r="N4" s="10">
        <f t="shared" si="4"/>
        <v>8.7843749999980592</v>
      </c>
      <c r="O4" s="10">
        <f>927779.125-927779.125</f>
        <v>0</v>
      </c>
      <c r="P4" s="10">
        <f t="shared" ref="P4:P26" si="6">O4/N4</f>
        <v>0</v>
      </c>
      <c r="R4" s="27">
        <v>8.3333333333333329E-2</v>
      </c>
      <c r="S4" s="4">
        <f t="shared" si="5"/>
        <v>19.383416666666665</v>
      </c>
      <c r="T4" s="4">
        <v>15.236000000000001</v>
      </c>
      <c r="U4" s="4">
        <f t="shared" ref="U4:U26" si="7">T4/S4</f>
        <v>0.78603273416709307</v>
      </c>
    </row>
    <row r="5" spans="1:21" x14ac:dyDescent="0.25">
      <c r="A5" s="3" t="s">
        <v>5</v>
      </c>
      <c r="B5" s="3">
        <v>646</v>
      </c>
      <c r="C5" s="3">
        <f t="shared" si="0"/>
        <v>1938</v>
      </c>
      <c r="D5" s="3">
        <f t="shared" si="1"/>
        <v>368220</v>
      </c>
      <c r="E5" s="4">
        <f t="shared" si="2"/>
        <v>4.2618055555555552</v>
      </c>
      <c r="F5" s="2"/>
      <c r="G5" s="2"/>
      <c r="I5" s="15">
        <v>0.125</v>
      </c>
      <c r="J5" s="2">
        <v>300</v>
      </c>
      <c r="K5" s="10">
        <f t="shared" si="3"/>
        <v>3.3410672853828309E-2</v>
      </c>
      <c r="M5" s="15">
        <v>0.125</v>
      </c>
      <c r="N5" s="10">
        <f t="shared" si="4"/>
        <v>8.7843749999980592</v>
      </c>
      <c r="O5" s="10">
        <f>927779.125-927779.125</f>
        <v>0</v>
      </c>
      <c r="P5" s="10">
        <f t="shared" si="6"/>
        <v>0</v>
      </c>
      <c r="R5" s="27">
        <v>0.125</v>
      </c>
      <c r="S5" s="4">
        <f t="shared" si="5"/>
        <v>19.383416666666665</v>
      </c>
      <c r="T5" s="4">
        <v>15.231999999999999</v>
      </c>
      <c r="U5" s="4">
        <f t="shared" si="7"/>
        <v>0.78582637219960361</v>
      </c>
    </row>
    <row r="6" spans="1:21" x14ac:dyDescent="0.25">
      <c r="A6" s="3" t="s">
        <v>6</v>
      </c>
      <c r="B6" s="3">
        <v>823</v>
      </c>
      <c r="C6" s="3">
        <f t="shared" si="0"/>
        <v>2469</v>
      </c>
      <c r="D6" s="3">
        <f t="shared" si="1"/>
        <v>469110</v>
      </c>
      <c r="E6" s="4">
        <f t="shared" si="2"/>
        <v>5.4295138888888888</v>
      </c>
      <c r="F6" s="2"/>
      <c r="G6" s="2"/>
      <c r="I6" s="15">
        <v>0.16666666666666699</v>
      </c>
      <c r="J6" s="2">
        <v>500</v>
      </c>
      <c r="K6" s="10">
        <f t="shared" si="3"/>
        <v>5.5684454756380515E-2</v>
      </c>
      <c r="M6" s="15">
        <v>0.16666666666666699</v>
      </c>
      <c r="N6" s="10">
        <f t="shared" si="4"/>
        <v>8.7843749999980592</v>
      </c>
      <c r="O6" s="10">
        <f>927779.15-927779.125</f>
        <v>2.5000000023283064E-2</v>
      </c>
      <c r="P6" s="10">
        <f t="shared" si="6"/>
        <v>2.8459622936507821E-3</v>
      </c>
      <c r="R6" s="27">
        <v>0.16666666666666699</v>
      </c>
      <c r="S6" s="4">
        <f t="shared" si="5"/>
        <v>19.383416666666665</v>
      </c>
      <c r="T6" s="4">
        <v>16.100000000000001</v>
      </c>
      <c r="U6" s="4">
        <f t="shared" si="7"/>
        <v>0.83060691914480178</v>
      </c>
    </row>
    <row r="7" spans="1:21" x14ac:dyDescent="0.25">
      <c r="A7" s="3" t="s">
        <v>7</v>
      </c>
      <c r="B7" s="3">
        <v>30</v>
      </c>
      <c r="C7" s="3">
        <f t="shared" si="0"/>
        <v>90</v>
      </c>
      <c r="D7" s="3">
        <f t="shared" si="1"/>
        <v>17100</v>
      </c>
      <c r="E7" s="4">
        <f t="shared" si="2"/>
        <v>0.19791666666666666</v>
      </c>
      <c r="F7" s="2"/>
      <c r="G7" s="2"/>
      <c r="I7" s="15">
        <v>0.20833333333333301</v>
      </c>
      <c r="J7" s="2">
        <v>16000</v>
      </c>
      <c r="K7" s="10">
        <f t="shared" si="3"/>
        <v>1.7819025522041765</v>
      </c>
      <c r="M7" s="15">
        <v>0.20833333333333301</v>
      </c>
      <c r="N7" s="10">
        <f t="shared" si="4"/>
        <v>8.7843749999980592</v>
      </c>
      <c r="O7" s="10">
        <f>927779.175-927779.15</f>
        <v>2.5000000023283064E-2</v>
      </c>
      <c r="P7" s="10">
        <f t="shared" si="6"/>
        <v>2.8459622936507821E-3</v>
      </c>
      <c r="R7" s="27">
        <v>0.20833333333333301</v>
      </c>
      <c r="S7" s="4">
        <f t="shared" si="5"/>
        <v>19.383416666666665</v>
      </c>
      <c r="T7" s="4">
        <v>19.702000000000002</v>
      </c>
      <c r="U7" s="4">
        <f t="shared" si="7"/>
        <v>1.0164358708689989</v>
      </c>
    </row>
    <row r="8" spans="1:21" x14ac:dyDescent="0.25">
      <c r="A8" s="3" t="s">
        <v>28</v>
      </c>
      <c r="B8" s="3">
        <v>793</v>
      </c>
      <c r="C8" s="3">
        <f t="shared" si="0"/>
        <v>2379</v>
      </c>
      <c r="D8" s="3">
        <f t="shared" si="1"/>
        <v>452010</v>
      </c>
      <c r="E8" s="4">
        <f t="shared" si="2"/>
        <v>5.2315972222222218</v>
      </c>
      <c r="F8" s="2"/>
      <c r="G8" s="2"/>
      <c r="I8" s="15">
        <v>0.25</v>
      </c>
      <c r="J8" s="2">
        <v>23000</v>
      </c>
      <c r="K8" s="10">
        <f t="shared" si="3"/>
        <v>2.5614849187935036</v>
      </c>
      <c r="M8" s="15">
        <v>0.25</v>
      </c>
      <c r="N8" s="10">
        <f t="shared" si="4"/>
        <v>8.7843749999980592</v>
      </c>
      <c r="O8" s="10">
        <f>927779.2-927779.175</f>
        <v>2.4999999906867743E-2</v>
      </c>
      <c r="P8" s="10">
        <f t="shared" si="6"/>
        <v>2.8459622803982372E-3</v>
      </c>
      <c r="R8" s="27">
        <v>0.25</v>
      </c>
      <c r="S8" s="4">
        <f t="shared" si="5"/>
        <v>19.383416666666665</v>
      </c>
      <c r="T8" s="4">
        <v>25.962</v>
      </c>
      <c r="U8" s="4">
        <f t="shared" si="7"/>
        <v>1.339392349989897</v>
      </c>
    </row>
    <row r="9" spans="1:21" x14ac:dyDescent="0.25">
      <c r="A9" s="3" t="s">
        <v>29</v>
      </c>
      <c r="B9" s="3">
        <v>425</v>
      </c>
      <c r="C9" s="3">
        <f t="shared" si="0"/>
        <v>1275</v>
      </c>
      <c r="D9" s="3">
        <f t="shared" si="1"/>
        <v>242250</v>
      </c>
      <c r="E9" s="4">
        <f t="shared" si="2"/>
        <v>2.8038194444444446</v>
      </c>
      <c r="F9" s="2"/>
      <c r="G9" s="2"/>
      <c r="I9" s="15">
        <v>0.29166666666666702</v>
      </c>
      <c r="J9" s="2">
        <v>32000</v>
      </c>
      <c r="K9" s="10">
        <f t="shared" si="3"/>
        <v>3.563805104408353</v>
      </c>
      <c r="M9" s="15">
        <v>0.29166666666666702</v>
      </c>
      <c r="N9" s="10">
        <f t="shared" si="4"/>
        <v>8.7843749999980592</v>
      </c>
      <c r="O9" s="10">
        <f>927779.2-927779.2</f>
        <v>0</v>
      </c>
      <c r="P9" s="10">
        <f t="shared" si="6"/>
        <v>0</v>
      </c>
      <c r="R9" s="27">
        <v>0.29166666666666702</v>
      </c>
      <c r="S9" s="4">
        <f t="shared" si="5"/>
        <v>19.383416666666665</v>
      </c>
      <c r="T9" s="4">
        <v>24.602</v>
      </c>
      <c r="U9" s="4">
        <f t="shared" si="7"/>
        <v>1.2692292810435037</v>
      </c>
    </row>
    <row r="10" spans="1:21" x14ac:dyDescent="0.25">
      <c r="A10" s="3" t="s">
        <v>8</v>
      </c>
      <c r="B10" s="3">
        <v>405</v>
      </c>
      <c r="C10" s="3">
        <f t="shared" si="0"/>
        <v>1215</v>
      </c>
      <c r="D10" s="3">
        <f t="shared" si="1"/>
        <v>230850</v>
      </c>
      <c r="E10" s="4">
        <f t="shared" si="2"/>
        <v>2.671875</v>
      </c>
      <c r="F10" s="9"/>
      <c r="G10" s="12"/>
      <c r="H10" s="2"/>
      <c r="I10" s="15">
        <v>0.33333333333333298</v>
      </c>
      <c r="J10" s="2">
        <v>25000</v>
      </c>
      <c r="K10" s="10">
        <f t="shared" si="3"/>
        <v>2.7842227378190256</v>
      </c>
      <c r="M10" s="15">
        <v>0.33333333333333298</v>
      </c>
      <c r="N10" s="10">
        <f t="shared" si="4"/>
        <v>8.7843749999980592</v>
      </c>
      <c r="O10" s="10">
        <f>927779.55-927779.2</f>
        <v>0.35000000009313226</v>
      </c>
      <c r="P10" s="10">
        <f t="shared" si="6"/>
        <v>3.9843472084605862E-2</v>
      </c>
      <c r="R10" s="27">
        <v>0.33333333333333298</v>
      </c>
      <c r="S10" s="4">
        <f t="shared" si="5"/>
        <v>19.383416666666665</v>
      </c>
      <c r="T10" s="4">
        <v>23.434999999999999</v>
      </c>
      <c r="U10" s="4">
        <f t="shared" si="7"/>
        <v>1.2090231770284736</v>
      </c>
    </row>
    <row r="11" spans="1:21" x14ac:dyDescent="0.25">
      <c r="A11" s="3" t="s">
        <v>11</v>
      </c>
      <c r="B11" s="3">
        <f>SUM(B2:B10)</f>
        <v>4049</v>
      </c>
      <c r="C11" s="3">
        <f>SUM(C2:C10)</f>
        <v>12147</v>
      </c>
      <c r="D11" s="3">
        <f>SUM(D2:D10)</f>
        <v>2307930</v>
      </c>
      <c r="E11" s="4">
        <f>SUM(E2:E10)</f>
        <v>26.712152777777774</v>
      </c>
      <c r="F11" s="10"/>
      <c r="G11" s="2"/>
      <c r="I11" s="15">
        <v>0.375</v>
      </c>
      <c r="J11" s="2">
        <v>12000</v>
      </c>
      <c r="K11" s="10">
        <f t="shared" si="3"/>
        <v>1.3364269141531324</v>
      </c>
      <c r="M11" s="15">
        <v>0.375</v>
      </c>
      <c r="N11" s="10">
        <f t="shared" si="4"/>
        <v>8.7843749999980592</v>
      </c>
      <c r="O11" s="10">
        <f>927790.725-927779.55</f>
        <v>11.174999999930151</v>
      </c>
      <c r="P11" s="10">
        <f t="shared" si="6"/>
        <v>1.2721451440691705</v>
      </c>
      <c r="R11" s="27">
        <v>0.375</v>
      </c>
      <c r="S11" s="4">
        <f t="shared" si="5"/>
        <v>19.383416666666665</v>
      </c>
      <c r="T11" s="4">
        <v>22.866</v>
      </c>
      <c r="U11" s="4">
        <f t="shared" si="7"/>
        <v>1.1796681871531078</v>
      </c>
    </row>
    <row r="12" spans="1:21" x14ac:dyDescent="0.25">
      <c r="A12" s="2"/>
      <c r="B12" s="2"/>
      <c r="C12" s="2"/>
      <c r="D12" s="2"/>
      <c r="E12" s="2"/>
      <c r="F12" s="2"/>
      <c r="G12" s="2"/>
      <c r="I12" s="15">
        <v>0.41666666666666602</v>
      </c>
      <c r="J12" s="2">
        <v>6000</v>
      </c>
      <c r="K12" s="10">
        <f t="shared" si="3"/>
        <v>0.66821345707656621</v>
      </c>
      <c r="M12" s="15">
        <v>0.41666666666666602</v>
      </c>
      <c r="N12" s="10">
        <f t="shared" si="4"/>
        <v>8.7843749999980592</v>
      </c>
      <c r="O12" s="10">
        <f>927799.025-927779.725</f>
        <v>19.300000000046566</v>
      </c>
      <c r="P12" s="10">
        <f t="shared" si="6"/>
        <v>2.197082888657512</v>
      </c>
      <c r="R12" s="27">
        <v>0.41666666666666602</v>
      </c>
      <c r="S12" s="4">
        <f t="shared" si="5"/>
        <v>19.383416666666665</v>
      </c>
      <c r="T12" s="4">
        <v>19.466000000000001</v>
      </c>
      <c r="U12" s="4">
        <f t="shared" si="7"/>
        <v>1.0042605147871249</v>
      </c>
    </row>
    <row r="13" spans="1:21" x14ac:dyDescent="0.25">
      <c r="A13" s="2"/>
      <c r="B13" s="2"/>
      <c r="C13" s="2"/>
      <c r="D13" s="2"/>
      <c r="E13" s="2"/>
      <c r="F13" s="2"/>
      <c r="G13" s="2"/>
      <c r="I13" s="15">
        <v>0.45833333333333298</v>
      </c>
      <c r="J13" s="2">
        <v>5000</v>
      </c>
      <c r="K13" s="10">
        <f t="shared" si="3"/>
        <v>0.55684454756380519</v>
      </c>
      <c r="M13" s="15">
        <v>0.45833333333333298</v>
      </c>
      <c r="N13" s="10">
        <f t="shared" si="4"/>
        <v>8.7843749999980592</v>
      </c>
      <c r="O13" s="10">
        <f>927799.2-927799.025</f>
        <v>0.17499999993015081</v>
      </c>
      <c r="P13" s="10">
        <f t="shared" si="6"/>
        <v>1.9921736029050386E-2</v>
      </c>
      <c r="R13" s="27">
        <v>0.45833333333333298</v>
      </c>
      <c r="S13" s="4">
        <f t="shared" si="5"/>
        <v>19.383416666666665</v>
      </c>
      <c r="T13" s="4">
        <v>19.602</v>
      </c>
      <c r="U13" s="4">
        <f t="shared" si="7"/>
        <v>1.011276821681764</v>
      </c>
    </row>
    <row r="14" spans="1:21" x14ac:dyDescent="0.25">
      <c r="A14" s="2"/>
      <c r="B14" s="2"/>
      <c r="C14" s="2"/>
      <c r="D14" s="2"/>
      <c r="E14" s="2"/>
      <c r="F14" s="2"/>
      <c r="G14" s="2"/>
      <c r="I14" s="15">
        <v>0.5</v>
      </c>
      <c r="J14" s="2">
        <v>7000</v>
      </c>
      <c r="K14" s="10">
        <f t="shared" si="3"/>
        <v>0.77958236658932722</v>
      </c>
      <c r="M14" s="15">
        <v>0.5</v>
      </c>
      <c r="N14" s="10">
        <f t="shared" si="4"/>
        <v>8.7843749999980592</v>
      </c>
      <c r="O14" s="10">
        <f>927822.625-927799.2</f>
        <v>23.425000000046566</v>
      </c>
      <c r="P14" s="10">
        <f t="shared" si="6"/>
        <v>2.6666666666725569</v>
      </c>
      <c r="R14" s="27">
        <v>0.5</v>
      </c>
      <c r="S14" s="4">
        <f t="shared" si="5"/>
        <v>19.383416666666665</v>
      </c>
      <c r="T14" s="4">
        <v>19.533999999999999</v>
      </c>
      <c r="U14" s="4">
        <f t="shared" si="7"/>
        <v>1.0077686682344444</v>
      </c>
    </row>
    <row r="15" spans="1:21" x14ac:dyDescent="0.25">
      <c r="A15" s="53" t="s">
        <v>17</v>
      </c>
      <c r="B15" s="53"/>
      <c r="C15" s="53"/>
      <c r="D15" s="53"/>
      <c r="E15" s="53"/>
      <c r="F15" s="53"/>
      <c r="G15" s="53"/>
      <c r="I15" s="15">
        <v>0.54166666666666596</v>
      </c>
      <c r="J15" s="2">
        <v>8000</v>
      </c>
      <c r="K15" s="10">
        <f t="shared" si="3"/>
        <v>0.89095127610208824</v>
      </c>
      <c r="M15" s="15">
        <v>0.54166666666666596</v>
      </c>
      <c r="N15" s="10">
        <f t="shared" si="4"/>
        <v>8.7843749999980592</v>
      </c>
      <c r="O15" s="10">
        <f>927852.05-927822.625</f>
        <v>29.425000000046566</v>
      </c>
      <c r="P15" s="10">
        <f t="shared" si="6"/>
        <v>3.3496976165126222</v>
      </c>
      <c r="R15" s="27">
        <v>0.54166666666666596</v>
      </c>
      <c r="S15" s="4">
        <f t="shared" si="5"/>
        <v>19.383416666666665</v>
      </c>
      <c r="T15" s="4">
        <v>18.367000000000001</v>
      </c>
      <c r="U15" s="4">
        <f t="shared" si="7"/>
        <v>0.94756256421941443</v>
      </c>
    </row>
    <row r="16" spans="1:21" x14ac:dyDescent="0.25">
      <c r="A16" s="51" t="s">
        <v>15</v>
      </c>
      <c r="B16" s="52" t="s">
        <v>18</v>
      </c>
      <c r="C16" s="52"/>
      <c r="D16" s="52" t="s">
        <v>20</v>
      </c>
      <c r="E16" s="52"/>
      <c r="F16" s="52"/>
      <c r="G16" s="51" t="s">
        <v>27</v>
      </c>
      <c r="I16" s="15">
        <v>0.58333333333333304</v>
      </c>
      <c r="J16" s="2">
        <v>5000</v>
      </c>
      <c r="K16" s="10">
        <f t="shared" si="3"/>
        <v>0.55684454756380519</v>
      </c>
      <c r="M16" s="15">
        <v>0.58333333333333304</v>
      </c>
      <c r="N16" s="10">
        <f t="shared" si="4"/>
        <v>8.7843749999980592</v>
      </c>
      <c r="O16" s="10">
        <f>927883.725-927852.05</f>
        <v>31.674999999930151</v>
      </c>
      <c r="P16" s="10">
        <f t="shared" si="6"/>
        <v>3.6058342226893942</v>
      </c>
      <c r="R16" s="27">
        <v>0.58333333333333304</v>
      </c>
      <c r="S16" s="4">
        <f t="shared" si="5"/>
        <v>19.383416666666665</v>
      </c>
      <c r="T16" s="4">
        <v>18.367000000000001</v>
      </c>
      <c r="U16" s="4">
        <f t="shared" si="7"/>
        <v>0.94756256421941443</v>
      </c>
    </row>
    <row r="17" spans="1:21" x14ac:dyDescent="0.25">
      <c r="A17" s="51"/>
      <c r="B17" s="6" t="s">
        <v>19</v>
      </c>
      <c r="C17" s="6" t="s">
        <v>24</v>
      </c>
      <c r="D17" s="6" t="s">
        <v>24</v>
      </c>
      <c r="E17" s="6" t="s">
        <v>25</v>
      </c>
      <c r="F17" s="6" t="s">
        <v>26</v>
      </c>
      <c r="G17" s="51"/>
      <c r="I17" s="15">
        <v>0.625</v>
      </c>
      <c r="J17" s="2">
        <v>4000</v>
      </c>
      <c r="K17" s="10">
        <f t="shared" si="3"/>
        <v>0.44547563805104412</v>
      </c>
      <c r="M17" s="15">
        <v>0.625</v>
      </c>
      <c r="N17" s="10">
        <f t="shared" si="4"/>
        <v>8.7843749999980592</v>
      </c>
      <c r="O17" s="10">
        <f>927883.725-927883.725</f>
        <v>0</v>
      </c>
      <c r="P17" s="10">
        <f t="shared" si="6"/>
        <v>0</v>
      </c>
      <c r="R17" s="27">
        <v>0.625</v>
      </c>
      <c r="S17" s="4">
        <f t="shared" si="5"/>
        <v>19.383416666666665</v>
      </c>
      <c r="T17" s="4">
        <v>18.033000000000001</v>
      </c>
      <c r="U17" s="4">
        <f t="shared" si="7"/>
        <v>0.93033133993405026</v>
      </c>
    </row>
    <row r="18" spans="1:21" x14ac:dyDescent="0.25">
      <c r="A18" s="3" t="s">
        <v>16</v>
      </c>
      <c r="B18" s="3">
        <v>2994</v>
      </c>
      <c r="C18" s="3">
        <v>58511</v>
      </c>
      <c r="D18" s="3">
        <v>92169</v>
      </c>
      <c r="E18" s="3">
        <v>1050</v>
      </c>
      <c r="F18" s="3">
        <v>96777104</v>
      </c>
      <c r="G18" s="4">
        <f>(D18-C18)/D18*100</f>
        <v>36.517701179355313</v>
      </c>
      <c r="I18" s="15">
        <v>0.66666666666666596</v>
      </c>
      <c r="J18" s="2">
        <v>10000</v>
      </c>
      <c r="K18" s="10">
        <f t="shared" si="3"/>
        <v>1.1136890951276104</v>
      </c>
      <c r="M18" s="15">
        <v>0.66666666666666596</v>
      </c>
      <c r="N18" s="10">
        <f t="shared" si="4"/>
        <v>8.7843749999980592</v>
      </c>
      <c r="O18" s="10">
        <f>927888.95-927883.725</f>
        <v>5.2249999999767169</v>
      </c>
      <c r="P18" s="10">
        <f t="shared" si="6"/>
        <v>0.59480611881640655</v>
      </c>
      <c r="R18" s="27">
        <v>0.66666666666666596</v>
      </c>
      <c r="S18" s="4">
        <f t="shared" si="5"/>
        <v>19.383416666666665</v>
      </c>
      <c r="T18" s="4">
        <v>20.567</v>
      </c>
      <c r="U18" s="4">
        <f t="shared" si="7"/>
        <v>1.0610616463385798</v>
      </c>
    </row>
    <row r="19" spans="1:21" x14ac:dyDescent="0.25">
      <c r="A19" s="3" t="s">
        <v>21</v>
      </c>
      <c r="B19" s="3">
        <v>2951</v>
      </c>
      <c r="C19" s="3">
        <v>51331</v>
      </c>
      <c r="D19" s="3">
        <v>89044</v>
      </c>
      <c r="E19" s="3">
        <v>1050</v>
      </c>
      <c r="F19" s="3">
        <v>93495980</v>
      </c>
      <c r="G19" s="4">
        <f t="shared" ref="G19:G21" si="8">(D19-C19)/D19*100</f>
        <v>42.353218633484566</v>
      </c>
      <c r="I19" s="15">
        <v>0.70833333333333304</v>
      </c>
      <c r="J19" s="2">
        <v>9000</v>
      </c>
      <c r="K19" s="10">
        <f t="shared" si="3"/>
        <v>1.0023201856148491</v>
      </c>
      <c r="M19" s="15">
        <v>0.70833333333333304</v>
      </c>
      <c r="N19" s="10">
        <f t="shared" si="4"/>
        <v>8.7843749999980592</v>
      </c>
      <c r="O19" s="10">
        <f>927888.95-927888.95</f>
        <v>0</v>
      </c>
      <c r="P19" s="10">
        <f t="shared" si="6"/>
        <v>0</v>
      </c>
      <c r="R19" s="27">
        <v>0.70833333333333304</v>
      </c>
      <c r="S19" s="4">
        <f t="shared" si="5"/>
        <v>19.383416666666665</v>
      </c>
      <c r="T19" s="4">
        <v>21.667999999999999</v>
      </c>
      <c r="U19" s="4">
        <f t="shared" si="7"/>
        <v>1.117862777890035</v>
      </c>
    </row>
    <row r="20" spans="1:21" x14ac:dyDescent="0.25">
      <c r="A20" s="3" t="s">
        <v>22</v>
      </c>
      <c r="B20" s="3">
        <v>2925</v>
      </c>
      <c r="C20" s="3">
        <v>54445</v>
      </c>
      <c r="D20" s="3">
        <v>91115</v>
      </c>
      <c r="E20" s="3">
        <v>1050</v>
      </c>
      <c r="F20" s="3">
        <v>95671223</v>
      </c>
      <c r="G20" s="4">
        <f t="shared" si="8"/>
        <v>40.245843165230752</v>
      </c>
      <c r="I20" s="15">
        <v>0.75</v>
      </c>
      <c r="J20" s="2">
        <v>12000</v>
      </c>
      <c r="K20" s="10">
        <f t="shared" si="3"/>
        <v>1.3364269141531324</v>
      </c>
      <c r="M20" s="15">
        <v>0.75</v>
      </c>
      <c r="N20" s="10">
        <f t="shared" si="4"/>
        <v>8.7843749999980592</v>
      </c>
      <c r="O20" s="10">
        <f>927888.975-927888.95</f>
        <v>2.5000000023283064E-2</v>
      </c>
      <c r="P20" s="10">
        <f t="shared" si="6"/>
        <v>2.8459622936507821E-3</v>
      </c>
      <c r="R20" s="27">
        <v>0.75</v>
      </c>
      <c r="S20" s="4">
        <f t="shared" si="5"/>
        <v>19.383416666666665</v>
      </c>
      <c r="T20" s="4">
        <v>22.065000000000001</v>
      </c>
      <c r="U20" s="4">
        <f t="shared" si="7"/>
        <v>1.138344203163357</v>
      </c>
    </row>
    <row r="21" spans="1:21" x14ac:dyDescent="0.25">
      <c r="A21" s="3" t="s">
        <v>23</v>
      </c>
      <c r="B21" s="3">
        <v>2912</v>
      </c>
      <c r="C21" s="3">
        <v>52300</v>
      </c>
      <c r="D21" s="3">
        <v>84673</v>
      </c>
      <c r="E21" s="3">
        <v>1050</v>
      </c>
      <c r="F21" s="3">
        <v>88906314</v>
      </c>
      <c r="G21" s="4">
        <f t="shared" si="8"/>
        <v>38.232966825316218</v>
      </c>
      <c r="I21" s="15">
        <v>0.79166666666666596</v>
      </c>
      <c r="J21" s="2">
        <v>9000</v>
      </c>
      <c r="K21" s="10">
        <f t="shared" si="3"/>
        <v>1.0023201856148491</v>
      </c>
      <c r="M21" s="15">
        <v>0.79166666666666596</v>
      </c>
      <c r="N21" s="10">
        <f t="shared" si="4"/>
        <v>8.7843749999980592</v>
      </c>
      <c r="O21" s="10">
        <f>927897.95-927888.975</f>
        <v>8.9749999999767169</v>
      </c>
      <c r="P21" s="10">
        <f t="shared" si="6"/>
        <v>1.0217004624664474</v>
      </c>
      <c r="R21" s="27">
        <v>0.79166666666666596</v>
      </c>
      <c r="S21" s="4">
        <f t="shared" si="5"/>
        <v>19.383416666666665</v>
      </c>
      <c r="T21" s="4">
        <v>19.533000000000001</v>
      </c>
      <c r="U21" s="4">
        <f t="shared" si="7"/>
        <v>1.0077170777425721</v>
      </c>
    </row>
    <row r="22" spans="1:21" x14ac:dyDescent="0.25">
      <c r="A22" s="2"/>
      <c r="B22" s="2"/>
      <c r="C22" s="2"/>
      <c r="D22" s="2"/>
      <c r="E22" s="2"/>
      <c r="F22" s="2"/>
      <c r="G22" s="2"/>
      <c r="I22" s="15">
        <v>0.83333333333333304</v>
      </c>
      <c r="J22" s="2">
        <v>10000</v>
      </c>
      <c r="K22" s="10">
        <f t="shared" si="3"/>
        <v>1.1136890951276104</v>
      </c>
      <c r="M22" s="15">
        <v>0.83333333333333304</v>
      </c>
      <c r="N22" s="10">
        <f t="shared" si="4"/>
        <v>8.7843749999980592</v>
      </c>
      <c r="O22" s="10">
        <f>927934.45-927897.95</f>
        <v>36.5</v>
      </c>
      <c r="P22" s="10">
        <f t="shared" si="6"/>
        <v>4.1551049448603985</v>
      </c>
      <c r="R22" s="27">
        <v>0.83333333333333304</v>
      </c>
      <c r="S22" s="4">
        <f t="shared" si="5"/>
        <v>19.383416666666665</v>
      </c>
      <c r="T22" s="4">
        <v>18.803000000000001</v>
      </c>
      <c r="U22" s="4">
        <f t="shared" si="7"/>
        <v>0.97005601867575819</v>
      </c>
    </row>
    <row r="23" spans="1:21" x14ac:dyDescent="0.25">
      <c r="A23" s="2"/>
      <c r="B23" s="2"/>
      <c r="C23" s="2"/>
      <c r="D23" s="2"/>
      <c r="E23" s="2"/>
      <c r="F23" s="2"/>
      <c r="G23" s="2"/>
      <c r="I23" s="15">
        <v>0.875</v>
      </c>
      <c r="J23" s="2">
        <v>9000</v>
      </c>
      <c r="K23" s="10">
        <f t="shared" si="3"/>
        <v>1.0023201856148491</v>
      </c>
      <c r="M23" s="15">
        <v>0.875</v>
      </c>
      <c r="N23" s="10">
        <f t="shared" si="4"/>
        <v>8.7843749999980592</v>
      </c>
      <c r="O23" s="10">
        <f>927950.375-927934.45</f>
        <v>15.925000000046566</v>
      </c>
      <c r="P23" s="10">
        <f t="shared" si="6"/>
        <v>1.812877979372475</v>
      </c>
      <c r="R23" s="27">
        <v>0.875</v>
      </c>
      <c r="S23" s="4">
        <f t="shared" si="5"/>
        <v>19.383416666666665</v>
      </c>
      <c r="T23" s="4">
        <v>18.763000000000002</v>
      </c>
      <c r="U23" s="4">
        <f t="shared" si="7"/>
        <v>0.96799239900086431</v>
      </c>
    </row>
    <row r="24" spans="1:21" x14ac:dyDescent="0.25">
      <c r="I24" s="15">
        <v>0.91666666666666596</v>
      </c>
      <c r="J24" s="2">
        <v>7000</v>
      </c>
      <c r="K24" s="10">
        <f t="shared" si="3"/>
        <v>0.77958236658932722</v>
      </c>
      <c r="M24" s="15">
        <v>0.91666666666666596</v>
      </c>
      <c r="N24" s="10">
        <f t="shared" si="4"/>
        <v>8.7843749999980592</v>
      </c>
      <c r="O24" s="10">
        <f>927958.95-927950.375</f>
        <v>8.5749999999534339</v>
      </c>
      <c r="P24" s="10">
        <f t="shared" si="6"/>
        <v>0.97616506580779261</v>
      </c>
      <c r="R24" s="27">
        <v>0.91666666666666596</v>
      </c>
      <c r="S24" s="4">
        <f t="shared" si="5"/>
        <v>19.383416666666665</v>
      </c>
      <c r="T24" s="4">
        <v>18.468</v>
      </c>
      <c r="U24" s="4">
        <f t="shared" si="7"/>
        <v>0.9527732038985216</v>
      </c>
    </row>
    <row r="25" spans="1:21" x14ac:dyDescent="0.25">
      <c r="I25" s="15">
        <v>0.95833333333333304</v>
      </c>
      <c r="J25" s="2">
        <v>3000</v>
      </c>
      <c r="K25" s="10">
        <f t="shared" si="3"/>
        <v>0.3341067285382831</v>
      </c>
      <c r="M25" s="15">
        <v>0.95833333333333304</v>
      </c>
      <c r="N25" s="10">
        <f t="shared" si="4"/>
        <v>8.7843749999980592</v>
      </c>
      <c r="O25" s="10">
        <f>927974.45-927958.95</f>
        <v>15.5</v>
      </c>
      <c r="P25" s="10">
        <f t="shared" si="6"/>
        <v>1.7644966204201693</v>
      </c>
      <c r="R25" s="27">
        <v>0.95833333333333304</v>
      </c>
      <c r="S25" s="4">
        <f t="shared" si="5"/>
        <v>19.383416666666665</v>
      </c>
      <c r="T25" s="4">
        <v>17.332999999999998</v>
      </c>
      <c r="U25" s="4">
        <f t="shared" si="7"/>
        <v>0.89421799562340654</v>
      </c>
    </row>
    <row r="26" spans="1:21" x14ac:dyDescent="0.25">
      <c r="A26" s="1">
        <f>58151/2994</f>
        <v>19.422511690046761</v>
      </c>
      <c r="B26" s="1">
        <f>51331/2951</f>
        <v>17.394442561843444</v>
      </c>
      <c r="C26" s="1">
        <f>54455/2925</f>
        <v>18.617094017094018</v>
      </c>
      <c r="D26" s="1">
        <f>52300/2912</f>
        <v>17.960164835164836</v>
      </c>
      <c r="I26" s="15">
        <v>1</v>
      </c>
      <c r="J26" s="2">
        <v>1800</v>
      </c>
      <c r="K26" s="10">
        <f t="shared" si="3"/>
        <v>0.20046403712296984</v>
      </c>
      <c r="M26" s="15">
        <v>1</v>
      </c>
      <c r="N26" s="10">
        <f t="shared" si="4"/>
        <v>8.7843749999980592</v>
      </c>
      <c r="O26" s="10">
        <f>927978.95-927974.45</f>
        <v>4.5</v>
      </c>
      <c r="P26" s="10">
        <f t="shared" si="6"/>
        <v>0.51227321238004919</v>
      </c>
      <c r="R26" s="27">
        <v>1</v>
      </c>
      <c r="S26" s="4">
        <f t="shared" si="5"/>
        <v>19.383416666666665</v>
      </c>
      <c r="T26" s="4">
        <v>16.13</v>
      </c>
      <c r="U26" s="4">
        <f t="shared" si="7"/>
        <v>0.83215463390097211</v>
      </c>
    </row>
    <row r="27" spans="1:21" x14ac:dyDescent="0.25">
      <c r="A27" s="1">
        <f>A26*1000/31</f>
        <v>626.53263516279878</v>
      </c>
      <c r="B27" s="1">
        <f>B26*1000/30</f>
        <v>579.81475206144808</v>
      </c>
      <c r="C27" s="1">
        <f>C26*1000/31</f>
        <v>600.55141990625873</v>
      </c>
      <c r="D27" s="1">
        <f>D26*1000/30</f>
        <v>598.67216117216117</v>
      </c>
      <c r="I27" s="1" t="s">
        <v>983</v>
      </c>
      <c r="J27" s="11">
        <f>AVERAGE(J3:J26)</f>
        <v>8979.1666666666661</v>
      </c>
      <c r="K27" s="17">
        <f>SUM(K3:K26)</f>
        <v>24.000000000000007</v>
      </c>
      <c r="M27" s="2" t="s">
        <v>994</v>
      </c>
      <c r="N27" s="10">
        <f>SUM(N3:N26)</f>
        <v>210.82499999995338</v>
      </c>
      <c r="O27" s="10">
        <f>SUM(O3:O26)</f>
        <v>210.82499999995343</v>
      </c>
      <c r="P27" s="10">
        <f>SUM(P3:P26)</f>
        <v>23.999999999999996</v>
      </c>
      <c r="R27" s="2" t="s">
        <v>994</v>
      </c>
      <c r="S27" s="10">
        <f>SUM(S3:S26)</f>
        <v>465.20200000000011</v>
      </c>
      <c r="T27" s="10">
        <f>SUM(T3:T26)</f>
        <v>465.202</v>
      </c>
      <c r="U27" s="10">
        <f>SUM(U3:U26)</f>
        <v>24</v>
      </c>
    </row>
    <row r="28" spans="1:21" x14ac:dyDescent="0.25">
      <c r="A28" s="1">
        <f>A27/4</f>
        <v>156.6331587906997</v>
      </c>
      <c r="B28" s="1">
        <f>B27/4</f>
        <v>144.95368801536202</v>
      </c>
      <c r="C28" s="1">
        <f>C27/4</f>
        <v>150.13785497656468</v>
      </c>
      <c r="D28" s="1">
        <f>D27/4</f>
        <v>149.66804029304029</v>
      </c>
      <c r="E28" s="1">
        <f>AVERAGE(A28:D28)</f>
        <v>150.34818551891669</v>
      </c>
    </row>
    <row r="29" spans="1:21" x14ac:dyDescent="0.25">
      <c r="J29" s="11">
        <f>J27/3600</f>
        <v>2.4942129629629628</v>
      </c>
      <c r="N29" s="11"/>
    </row>
    <row r="30" spans="1:21" x14ac:dyDescent="0.25">
      <c r="A30" s="1">
        <f>92169/2994</f>
        <v>30.784569138276552</v>
      </c>
    </row>
    <row r="31" spans="1:21" x14ac:dyDescent="0.25">
      <c r="A31" s="1">
        <f>A30*1000/31</f>
        <v>993.05061736375967</v>
      </c>
    </row>
    <row r="32" spans="1:21" x14ac:dyDescent="0.25">
      <c r="A32" s="1">
        <f>A31/4</f>
        <v>248.26265434093992</v>
      </c>
    </row>
    <row r="35" spans="1:6" x14ac:dyDescent="0.25">
      <c r="A35" s="49" t="s">
        <v>985</v>
      </c>
      <c r="B35" s="50"/>
      <c r="C35" s="50"/>
      <c r="D35" s="50"/>
      <c r="E35" s="50"/>
    </row>
    <row r="36" spans="1:6" x14ac:dyDescent="0.25">
      <c r="A36" s="42" t="s">
        <v>15</v>
      </c>
      <c r="B36" s="48" t="s">
        <v>18</v>
      </c>
      <c r="C36" s="48"/>
      <c r="D36" s="3" t="s">
        <v>20</v>
      </c>
      <c r="E36" s="42" t="s">
        <v>27</v>
      </c>
    </row>
    <row r="37" spans="1:6" x14ac:dyDescent="0.25">
      <c r="A37" s="42"/>
      <c r="B37" s="3" t="s">
        <v>19</v>
      </c>
      <c r="C37" s="3" t="s">
        <v>24</v>
      </c>
      <c r="D37" s="3" t="s">
        <v>24</v>
      </c>
      <c r="E37" s="42"/>
      <c r="F37" s="2" t="s">
        <v>993</v>
      </c>
    </row>
    <row r="38" spans="1:6" x14ac:dyDescent="0.25">
      <c r="A38" s="3" t="s">
        <v>986</v>
      </c>
      <c r="B38" s="3">
        <v>2800</v>
      </c>
      <c r="C38" s="3">
        <v>51926</v>
      </c>
      <c r="D38" s="3">
        <v>97701</v>
      </c>
      <c r="E38" s="4">
        <f>(D38-C38)/D38*100</f>
        <v>46.85213047972897</v>
      </c>
      <c r="F38" s="2">
        <f>((C38/B38)*1000/31)/4</f>
        <v>149.55645161290323</v>
      </c>
    </row>
    <row r="39" spans="1:6" x14ac:dyDescent="0.25">
      <c r="A39" s="3" t="s">
        <v>987</v>
      </c>
      <c r="B39" s="3">
        <v>2811</v>
      </c>
      <c r="C39" s="3">
        <v>49790</v>
      </c>
      <c r="D39" s="3">
        <v>85122</v>
      </c>
      <c r="E39" s="4">
        <f>(D39-C39)/D39*100</f>
        <v>41.507483376800359</v>
      </c>
      <c r="F39" s="2">
        <f t="shared" ref="F39:F48" si="9">((C39/B39)*1000/31)/4</f>
        <v>142.84320813394385</v>
      </c>
    </row>
    <row r="40" spans="1:6" x14ac:dyDescent="0.25">
      <c r="A40" s="3" t="s">
        <v>988</v>
      </c>
      <c r="B40" s="3">
        <v>2801</v>
      </c>
      <c r="C40" s="3">
        <v>50236</v>
      </c>
      <c r="D40" s="3">
        <v>88914</v>
      </c>
      <c r="E40" s="4">
        <f t="shared" ref="E40:E48" si="10">(D40-C40)/D40*100</f>
        <v>43.500461119733671</v>
      </c>
      <c r="F40" s="2">
        <f t="shared" si="9"/>
        <v>144.63728391933756</v>
      </c>
    </row>
    <row r="41" spans="1:6" x14ac:dyDescent="0.25">
      <c r="A41" s="3" t="s">
        <v>989</v>
      </c>
      <c r="B41" s="3">
        <v>2805</v>
      </c>
      <c r="C41" s="3">
        <v>50981</v>
      </c>
      <c r="D41" s="3">
        <v>83596</v>
      </c>
      <c r="E41" s="4">
        <f t="shared" si="10"/>
        <v>39.015024642327383</v>
      </c>
      <c r="F41" s="2">
        <f t="shared" si="9"/>
        <v>146.57294002645048</v>
      </c>
    </row>
    <row r="42" spans="1:6" x14ac:dyDescent="0.25">
      <c r="A42" s="3" t="s">
        <v>16</v>
      </c>
      <c r="B42" s="3">
        <v>2797</v>
      </c>
      <c r="C42" s="3">
        <v>52696</v>
      </c>
      <c r="D42" s="3">
        <v>79153</v>
      </c>
      <c r="E42" s="4">
        <f t="shared" si="10"/>
        <v>33.425138655515269</v>
      </c>
      <c r="F42" s="2">
        <f t="shared" si="9"/>
        <v>151.93698317321554</v>
      </c>
    </row>
    <row r="43" spans="1:6" x14ac:dyDescent="0.25">
      <c r="A43" s="3" t="s">
        <v>21</v>
      </c>
      <c r="B43" s="3">
        <v>2775</v>
      </c>
      <c r="C43" s="3">
        <v>49098</v>
      </c>
      <c r="D43" s="3">
        <v>81160</v>
      </c>
      <c r="E43" s="4">
        <f t="shared" si="10"/>
        <v>39.504682109413501</v>
      </c>
      <c r="F43" s="2">
        <f t="shared" si="9"/>
        <v>142.68526591107238</v>
      </c>
    </row>
    <row r="44" spans="1:6" x14ac:dyDescent="0.25">
      <c r="A44" s="3" t="s">
        <v>22</v>
      </c>
      <c r="B44" s="3">
        <v>2736</v>
      </c>
      <c r="C44" s="3">
        <v>48887</v>
      </c>
      <c r="D44" s="3">
        <v>93838</v>
      </c>
      <c r="E44" s="4">
        <f t="shared" si="10"/>
        <v>47.902768601206333</v>
      </c>
      <c r="F44" s="2">
        <f t="shared" si="9"/>
        <v>144.09722222222226</v>
      </c>
    </row>
    <row r="45" spans="1:6" x14ac:dyDescent="0.25">
      <c r="A45" s="3" t="s">
        <v>23</v>
      </c>
      <c r="B45" s="3">
        <v>2720</v>
      </c>
      <c r="C45" s="3">
        <v>49182</v>
      </c>
      <c r="D45" s="3">
        <v>93811</v>
      </c>
      <c r="E45" s="4">
        <f t="shared" si="10"/>
        <v>47.573312298131349</v>
      </c>
      <c r="F45" s="2">
        <f t="shared" si="9"/>
        <v>145.81949715370021</v>
      </c>
    </row>
    <row r="46" spans="1:6" x14ac:dyDescent="0.25">
      <c r="A46" s="3" t="s">
        <v>990</v>
      </c>
      <c r="B46" s="3">
        <v>2702</v>
      </c>
      <c r="C46" s="3">
        <v>51809</v>
      </c>
      <c r="D46" s="3">
        <v>87245</v>
      </c>
      <c r="E46" s="4">
        <f t="shared" si="10"/>
        <v>40.616654249527194</v>
      </c>
      <c r="F46" s="2">
        <f t="shared" si="9"/>
        <v>154.63157517728803</v>
      </c>
    </row>
    <row r="47" spans="1:6" x14ac:dyDescent="0.25">
      <c r="A47" s="3" t="s">
        <v>991</v>
      </c>
      <c r="B47" s="3">
        <v>2696</v>
      </c>
      <c r="C47" s="3">
        <v>51624</v>
      </c>
      <c r="D47" s="3">
        <v>96519</v>
      </c>
      <c r="E47" s="4">
        <f t="shared" si="10"/>
        <v>46.51415783420881</v>
      </c>
      <c r="F47" s="21">
        <f t="shared" si="9"/>
        <v>154.42232219776011</v>
      </c>
    </row>
    <row r="48" spans="1:6" x14ac:dyDescent="0.25">
      <c r="A48" s="3" t="s">
        <v>992</v>
      </c>
      <c r="B48" s="3">
        <v>2696</v>
      </c>
      <c r="C48" s="3">
        <v>49234</v>
      </c>
      <c r="D48" s="3">
        <v>90675</v>
      </c>
      <c r="E48" s="4">
        <f t="shared" si="10"/>
        <v>45.702784670526611</v>
      </c>
      <c r="F48" s="21">
        <f t="shared" si="9"/>
        <v>147.27314061453049</v>
      </c>
    </row>
    <row r="49" spans="1:5" x14ac:dyDescent="0.25">
      <c r="A49" s="46" t="s">
        <v>994</v>
      </c>
      <c r="B49" s="46"/>
      <c r="C49" s="46"/>
      <c r="D49" s="46"/>
      <c r="E49" s="4">
        <f>AVERAGE(E38:E48)</f>
        <v>42.919508912465396</v>
      </c>
    </row>
    <row r="52" spans="1:5" x14ac:dyDescent="0.25">
      <c r="A52" s="1" t="s">
        <v>2160</v>
      </c>
      <c r="D52" s="1" t="s">
        <v>2050</v>
      </c>
    </row>
    <row r="53" spans="1:5" x14ac:dyDescent="0.25">
      <c r="A53" s="5" t="s">
        <v>0</v>
      </c>
      <c r="B53" s="5" t="s">
        <v>1</v>
      </c>
      <c r="C53" s="1" t="s">
        <v>1016</v>
      </c>
      <c r="D53" s="1" t="s">
        <v>2051</v>
      </c>
    </row>
    <row r="54" spans="1:5" x14ac:dyDescent="0.25">
      <c r="A54" s="3" t="s">
        <v>2</v>
      </c>
      <c r="B54" s="3">
        <v>97</v>
      </c>
      <c r="C54" s="1">
        <f>B60+B61+B55</f>
        <v>1572</v>
      </c>
    </row>
    <row r="55" spans="1:5" x14ac:dyDescent="0.25">
      <c r="A55" s="3" t="s">
        <v>3</v>
      </c>
      <c r="B55" s="3">
        <v>354</v>
      </c>
      <c r="C55" s="1" t="s">
        <v>1017</v>
      </c>
      <c r="D55" s="1" t="s">
        <v>2055</v>
      </c>
    </row>
    <row r="56" spans="1:5" x14ac:dyDescent="0.25">
      <c r="A56" s="3" t="s">
        <v>4</v>
      </c>
      <c r="B56" s="3">
        <v>476</v>
      </c>
      <c r="C56" s="1">
        <f>B57+B58</f>
        <v>1469</v>
      </c>
      <c r="D56" s="1" t="s">
        <v>2056</v>
      </c>
    </row>
    <row r="57" spans="1:5" x14ac:dyDescent="0.25">
      <c r="A57" s="3" t="s">
        <v>5</v>
      </c>
      <c r="B57" s="3">
        <v>646</v>
      </c>
      <c r="C57" s="1" t="s">
        <v>1018</v>
      </c>
    </row>
    <row r="58" spans="1:5" x14ac:dyDescent="0.25">
      <c r="A58" s="3" t="s">
        <v>6</v>
      </c>
      <c r="B58" s="3">
        <v>823</v>
      </c>
      <c r="C58" s="1">
        <f>B59+B54+B56+B62</f>
        <v>1008</v>
      </c>
    </row>
    <row r="59" spans="1:5" x14ac:dyDescent="0.25">
      <c r="A59" s="3" t="s">
        <v>7</v>
      </c>
      <c r="B59" s="3">
        <v>30</v>
      </c>
    </row>
    <row r="60" spans="1:5" x14ac:dyDescent="0.25">
      <c r="A60" s="3" t="s">
        <v>28</v>
      </c>
      <c r="B60" s="3">
        <v>793</v>
      </c>
    </row>
    <row r="61" spans="1:5" x14ac:dyDescent="0.25">
      <c r="A61" s="3" t="s">
        <v>29</v>
      </c>
      <c r="B61" s="3">
        <v>425</v>
      </c>
    </row>
    <row r="62" spans="1:5" x14ac:dyDescent="0.25">
      <c r="A62" s="3" t="s">
        <v>8</v>
      </c>
      <c r="B62" s="3">
        <v>405</v>
      </c>
    </row>
    <row r="64" spans="1:5" x14ac:dyDescent="0.25">
      <c r="A64" s="1" t="s">
        <v>2054</v>
      </c>
      <c r="D64" s="1" t="s">
        <v>2053</v>
      </c>
    </row>
    <row r="65" spans="1:4" x14ac:dyDescent="0.25">
      <c r="A65" s="5" t="s">
        <v>0</v>
      </c>
      <c r="B65" s="5" t="s">
        <v>1</v>
      </c>
      <c r="C65" s="1" t="s">
        <v>1016</v>
      </c>
      <c r="D65" s="1" t="s">
        <v>2052</v>
      </c>
    </row>
    <row r="66" spans="1:4" x14ac:dyDescent="0.25">
      <c r="A66" s="3" t="s">
        <v>2</v>
      </c>
      <c r="B66" s="3">
        <v>97</v>
      </c>
      <c r="C66" s="1">
        <f>B72+B73</f>
        <v>1218</v>
      </c>
    </row>
    <row r="67" spans="1:4" x14ac:dyDescent="0.25">
      <c r="A67" s="3" t="s">
        <v>3</v>
      </c>
      <c r="B67" s="3">
        <v>354</v>
      </c>
      <c r="C67" s="1" t="s">
        <v>1017</v>
      </c>
    </row>
    <row r="68" spans="1:4" x14ac:dyDescent="0.25">
      <c r="A68" s="3" t="s">
        <v>4</v>
      </c>
      <c r="B68" s="3">
        <v>476</v>
      </c>
      <c r="C68" s="1">
        <f>B67+B69</f>
        <v>1000</v>
      </c>
    </row>
    <row r="69" spans="1:4" x14ac:dyDescent="0.25">
      <c r="A69" s="3" t="s">
        <v>5</v>
      </c>
      <c r="B69" s="3">
        <v>646</v>
      </c>
      <c r="C69" s="1" t="s">
        <v>1018</v>
      </c>
    </row>
    <row r="70" spans="1:4" x14ac:dyDescent="0.25">
      <c r="A70" s="3" t="s">
        <v>6</v>
      </c>
      <c r="B70" s="3">
        <v>823</v>
      </c>
      <c r="C70" s="1">
        <f>B68+B71+B70</f>
        <v>1329</v>
      </c>
    </row>
    <row r="71" spans="1:4" x14ac:dyDescent="0.25">
      <c r="A71" s="3" t="s">
        <v>7</v>
      </c>
      <c r="B71" s="3">
        <v>30</v>
      </c>
      <c r="C71" s="1" t="s">
        <v>2047</v>
      </c>
    </row>
    <row r="72" spans="1:4" x14ac:dyDescent="0.25">
      <c r="A72" s="3" t="s">
        <v>28</v>
      </c>
      <c r="B72" s="3">
        <v>793</v>
      </c>
      <c r="C72" s="1">
        <f>B74+B66</f>
        <v>502</v>
      </c>
    </row>
    <row r="73" spans="1:4" x14ac:dyDescent="0.25">
      <c r="A73" s="3" t="s">
        <v>29</v>
      </c>
      <c r="B73" s="3">
        <v>425</v>
      </c>
    </row>
    <row r="74" spans="1:4" x14ac:dyDescent="0.25">
      <c r="A74" s="3" t="s">
        <v>8</v>
      </c>
      <c r="B74" s="3">
        <v>405</v>
      </c>
    </row>
    <row r="76" spans="1:4" x14ac:dyDescent="0.25">
      <c r="A76" s="1" t="s">
        <v>2066</v>
      </c>
    </row>
    <row r="77" spans="1:4" x14ac:dyDescent="0.25">
      <c r="A77" s="5" t="s">
        <v>0</v>
      </c>
      <c r="B77" s="5" t="s">
        <v>1</v>
      </c>
      <c r="C77" s="1" t="s">
        <v>1016</v>
      </c>
    </row>
    <row r="78" spans="1:4" x14ac:dyDescent="0.25">
      <c r="A78" s="3" t="s">
        <v>2</v>
      </c>
      <c r="B78" s="3">
        <v>97</v>
      </c>
      <c r="C78" s="1">
        <f>B84</f>
        <v>793</v>
      </c>
      <c r="D78" s="1" t="s">
        <v>2065</v>
      </c>
    </row>
    <row r="79" spans="1:4" x14ac:dyDescent="0.25">
      <c r="A79" s="3" t="s">
        <v>3</v>
      </c>
      <c r="B79" s="3">
        <v>354</v>
      </c>
      <c r="C79" s="1" t="s">
        <v>1017</v>
      </c>
      <c r="D79" s="1" t="s">
        <v>2064</v>
      </c>
    </row>
    <row r="80" spans="1:4" x14ac:dyDescent="0.25">
      <c r="A80" s="3" t="s">
        <v>4</v>
      </c>
      <c r="B80" s="3">
        <v>476</v>
      </c>
      <c r="C80" s="1">
        <f>B79+B85</f>
        <v>779</v>
      </c>
    </row>
    <row r="81" spans="1:4" x14ac:dyDescent="0.25">
      <c r="A81" s="3" t="s">
        <v>5</v>
      </c>
      <c r="B81" s="3">
        <v>646</v>
      </c>
      <c r="C81" s="1" t="s">
        <v>1018</v>
      </c>
    </row>
    <row r="82" spans="1:4" x14ac:dyDescent="0.25">
      <c r="A82" s="3" t="s">
        <v>6</v>
      </c>
      <c r="B82" s="3">
        <v>823</v>
      </c>
      <c r="C82" s="1">
        <f>B81</f>
        <v>646</v>
      </c>
    </row>
    <row r="83" spans="1:4" x14ac:dyDescent="0.25">
      <c r="A83" s="3" t="s">
        <v>7</v>
      </c>
      <c r="B83" s="3">
        <v>30</v>
      </c>
      <c r="C83" s="1" t="s">
        <v>2047</v>
      </c>
    </row>
    <row r="84" spans="1:4" x14ac:dyDescent="0.25">
      <c r="A84" s="3" t="s">
        <v>28</v>
      </c>
      <c r="B84" s="3">
        <v>793</v>
      </c>
      <c r="C84" s="1">
        <f>B82</f>
        <v>823</v>
      </c>
    </row>
    <row r="85" spans="1:4" x14ac:dyDescent="0.25">
      <c r="A85" s="3" t="s">
        <v>29</v>
      </c>
      <c r="B85" s="3">
        <v>425</v>
      </c>
      <c r="C85" s="1" t="s">
        <v>2059</v>
      </c>
    </row>
    <row r="86" spans="1:4" x14ac:dyDescent="0.25">
      <c r="A86" s="3" t="s">
        <v>8</v>
      </c>
      <c r="B86" s="3">
        <v>405</v>
      </c>
      <c r="C86" s="1">
        <f>B80+B83</f>
        <v>506</v>
      </c>
    </row>
    <row r="87" spans="1:4" x14ac:dyDescent="0.25">
      <c r="C87" s="1" t="s">
        <v>2060</v>
      </c>
    </row>
    <row r="88" spans="1:4" x14ac:dyDescent="0.25">
      <c r="C88" s="1">
        <f>B86+B78</f>
        <v>502</v>
      </c>
    </row>
    <row r="90" spans="1:4" x14ac:dyDescent="0.25">
      <c r="A90" s="40" t="s">
        <v>15</v>
      </c>
      <c r="B90" s="39" t="s">
        <v>18</v>
      </c>
      <c r="C90" s="3" t="s">
        <v>20</v>
      </c>
      <c r="D90" s="42" t="s">
        <v>27</v>
      </c>
    </row>
    <row r="91" spans="1:4" x14ac:dyDescent="0.25">
      <c r="A91" s="41"/>
      <c r="B91" s="3" t="s">
        <v>24</v>
      </c>
      <c r="C91" s="3" t="s">
        <v>24</v>
      </c>
      <c r="D91" s="42"/>
    </row>
    <row r="92" spans="1:4" x14ac:dyDescent="0.25">
      <c r="A92" s="3" t="s">
        <v>986</v>
      </c>
      <c r="B92" s="3">
        <v>51926</v>
      </c>
      <c r="C92" s="3">
        <v>97701</v>
      </c>
      <c r="D92" s="4">
        <f t="shared" ref="D92:D102" si="11">(C92-B92)/C92*100</f>
        <v>46.85213047972897</v>
      </c>
    </row>
    <row r="93" spans="1:4" x14ac:dyDescent="0.25">
      <c r="A93" s="3" t="s">
        <v>987</v>
      </c>
      <c r="B93" s="3">
        <v>49790</v>
      </c>
      <c r="C93" s="3">
        <v>85122</v>
      </c>
      <c r="D93" s="4">
        <f t="shared" si="11"/>
        <v>41.507483376800359</v>
      </c>
    </row>
    <row r="94" spans="1:4" x14ac:dyDescent="0.25">
      <c r="A94" s="3" t="s">
        <v>988</v>
      </c>
      <c r="B94" s="3">
        <v>50236</v>
      </c>
      <c r="C94" s="3">
        <v>88914</v>
      </c>
      <c r="D94" s="4">
        <f t="shared" si="11"/>
        <v>43.500461119733671</v>
      </c>
    </row>
    <row r="95" spans="1:4" x14ac:dyDescent="0.25">
      <c r="A95" s="3" t="s">
        <v>989</v>
      </c>
      <c r="B95" s="3">
        <v>50981</v>
      </c>
      <c r="C95" s="3">
        <v>83596</v>
      </c>
      <c r="D95" s="4">
        <f t="shared" si="11"/>
        <v>39.015024642327383</v>
      </c>
    </row>
    <row r="96" spans="1:4" x14ac:dyDescent="0.25">
      <c r="A96" s="3" t="s">
        <v>16</v>
      </c>
      <c r="B96" s="3">
        <v>52696</v>
      </c>
      <c r="C96" s="3">
        <v>79153</v>
      </c>
      <c r="D96" s="4">
        <f t="shared" si="11"/>
        <v>33.425138655515269</v>
      </c>
    </row>
    <row r="97" spans="1:5" x14ac:dyDescent="0.25">
      <c r="A97" s="3" t="s">
        <v>21</v>
      </c>
      <c r="B97" s="3">
        <v>49098</v>
      </c>
      <c r="C97" s="3">
        <v>81160</v>
      </c>
      <c r="D97" s="4">
        <f t="shared" si="11"/>
        <v>39.504682109413501</v>
      </c>
    </row>
    <row r="98" spans="1:5" x14ac:dyDescent="0.25">
      <c r="A98" s="3" t="s">
        <v>22</v>
      </c>
      <c r="B98" s="3">
        <v>48887</v>
      </c>
      <c r="C98" s="3">
        <v>93838</v>
      </c>
      <c r="D98" s="4">
        <f t="shared" si="11"/>
        <v>47.902768601206333</v>
      </c>
    </row>
    <row r="99" spans="1:5" x14ac:dyDescent="0.25">
      <c r="A99" s="3" t="s">
        <v>23</v>
      </c>
      <c r="B99" s="3">
        <v>49182</v>
      </c>
      <c r="C99" s="3">
        <v>93811</v>
      </c>
      <c r="D99" s="4">
        <f t="shared" si="11"/>
        <v>47.573312298131349</v>
      </c>
    </row>
    <row r="100" spans="1:5" x14ac:dyDescent="0.25">
      <c r="A100" s="3" t="s">
        <v>990</v>
      </c>
      <c r="B100" s="3">
        <v>51809</v>
      </c>
      <c r="C100" s="3">
        <v>87245</v>
      </c>
      <c r="D100" s="4">
        <f t="shared" si="11"/>
        <v>40.616654249527194</v>
      </c>
    </row>
    <row r="101" spans="1:5" x14ac:dyDescent="0.25">
      <c r="A101" s="3" t="s">
        <v>991</v>
      </c>
      <c r="B101" s="3">
        <v>51624</v>
      </c>
      <c r="C101" s="3">
        <v>96519</v>
      </c>
      <c r="D101" s="4">
        <f t="shared" si="11"/>
        <v>46.51415783420881</v>
      </c>
    </row>
    <row r="102" spans="1:5" x14ac:dyDescent="0.25">
      <c r="A102" s="3" t="s">
        <v>992</v>
      </c>
      <c r="B102" s="3">
        <v>49234</v>
      </c>
      <c r="C102" s="3">
        <v>90675</v>
      </c>
      <c r="D102" s="4">
        <f t="shared" si="11"/>
        <v>45.702784670526611</v>
      </c>
    </row>
    <row r="103" spans="1:5" x14ac:dyDescent="0.25">
      <c r="A103" s="43" t="s">
        <v>994</v>
      </c>
      <c r="B103" s="44"/>
      <c r="C103" s="45"/>
      <c r="D103" s="4">
        <f>AVERAGE(D92:D102)</f>
        <v>42.919508912465396</v>
      </c>
    </row>
    <row r="110" spans="1:5" x14ac:dyDescent="0.25">
      <c r="A110" s="1" t="s">
        <v>2024</v>
      </c>
    </row>
    <row r="111" spans="1:5" x14ac:dyDescent="0.25">
      <c r="A111" s="5" t="s">
        <v>0</v>
      </c>
      <c r="B111" s="5" t="s">
        <v>1</v>
      </c>
      <c r="C111" s="5" t="s">
        <v>9</v>
      </c>
      <c r="D111" s="5" t="s">
        <v>10</v>
      </c>
      <c r="E111" s="5" t="s">
        <v>1019</v>
      </c>
    </row>
    <row r="112" spans="1:5" x14ac:dyDescent="0.25">
      <c r="A112" s="3" t="s">
        <v>2</v>
      </c>
      <c r="B112" s="3"/>
      <c r="C112" s="3">
        <f t="shared" ref="C112:C119" si="12">B112*3</f>
        <v>0</v>
      </c>
      <c r="D112" s="3">
        <f>C112*190</f>
        <v>0</v>
      </c>
      <c r="E112" s="4">
        <f>D112/86400</f>
        <v>0</v>
      </c>
    </row>
    <row r="113" spans="1:5" x14ac:dyDescent="0.25">
      <c r="A113" s="3" t="s">
        <v>3</v>
      </c>
      <c r="B113" s="3">
        <v>234</v>
      </c>
      <c r="C113" s="3">
        <f t="shared" si="12"/>
        <v>702</v>
      </c>
      <c r="D113" s="3">
        <f t="shared" ref="D113:D119" si="13">C113*190</f>
        <v>133380</v>
      </c>
      <c r="E113" s="4">
        <f t="shared" ref="E113:E119" si="14">D113/86400</f>
        <v>1.54375</v>
      </c>
    </row>
    <row r="114" spans="1:5" x14ac:dyDescent="0.25">
      <c r="A114" s="3" t="s">
        <v>4</v>
      </c>
      <c r="B114" s="3">
        <v>222</v>
      </c>
      <c r="C114" s="3">
        <f t="shared" si="12"/>
        <v>666</v>
      </c>
      <c r="D114" s="3">
        <f t="shared" si="13"/>
        <v>126540</v>
      </c>
      <c r="E114" s="4">
        <f t="shared" si="14"/>
        <v>1.4645833333333333</v>
      </c>
    </row>
    <row r="115" spans="1:5" x14ac:dyDescent="0.25">
      <c r="A115" s="3" t="s">
        <v>5</v>
      </c>
      <c r="B115" s="3">
        <v>119</v>
      </c>
      <c r="C115" s="3">
        <f t="shared" si="12"/>
        <v>357</v>
      </c>
      <c r="D115" s="3">
        <f t="shared" si="13"/>
        <v>67830</v>
      </c>
      <c r="E115" s="4">
        <f t="shared" si="14"/>
        <v>0.78506944444444449</v>
      </c>
    </row>
    <row r="116" spans="1:5" x14ac:dyDescent="0.25">
      <c r="A116" s="3" t="s">
        <v>6</v>
      </c>
      <c r="B116" s="3">
        <v>547</v>
      </c>
      <c r="C116" s="3">
        <f t="shared" si="12"/>
        <v>1641</v>
      </c>
      <c r="D116" s="3">
        <f t="shared" si="13"/>
        <v>311790</v>
      </c>
      <c r="E116" s="4">
        <f t="shared" si="14"/>
        <v>3.6086805555555554</v>
      </c>
    </row>
    <row r="117" spans="1:5" x14ac:dyDescent="0.25">
      <c r="A117" s="3" t="s">
        <v>7</v>
      </c>
      <c r="B117" s="3">
        <v>304</v>
      </c>
      <c r="C117" s="3">
        <f t="shared" si="12"/>
        <v>912</v>
      </c>
      <c r="D117" s="3">
        <f t="shared" si="13"/>
        <v>173280</v>
      </c>
      <c r="E117" s="4">
        <f t="shared" si="14"/>
        <v>2.0055555555555555</v>
      </c>
    </row>
    <row r="118" spans="1:5" x14ac:dyDescent="0.25">
      <c r="A118" s="3" t="s">
        <v>28</v>
      </c>
      <c r="B118" s="3">
        <v>499</v>
      </c>
      <c r="C118" s="3">
        <f t="shared" si="12"/>
        <v>1497</v>
      </c>
      <c r="D118" s="3">
        <f t="shared" si="13"/>
        <v>284430</v>
      </c>
      <c r="E118" s="4">
        <f t="shared" si="14"/>
        <v>3.292013888888889</v>
      </c>
    </row>
    <row r="119" spans="1:5" x14ac:dyDescent="0.25">
      <c r="A119" s="3" t="s">
        <v>29</v>
      </c>
      <c r="B119" s="3">
        <v>377</v>
      </c>
      <c r="C119" s="3">
        <f t="shared" si="12"/>
        <v>1131</v>
      </c>
      <c r="D119" s="3">
        <f t="shared" si="13"/>
        <v>214890</v>
      </c>
      <c r="E119" s="4">
        <f t="shared" si="14"/>
        <v>2.4871527777777778</v>
      </c>
    </row>
    <row r="120" spans="1:5" x14ac:dyDescent="0.25">
      <c r="A120" s="3" t="s">
        <v>11</v>
      </c>
      <c r="B120" s="3">
        <f>SUM(B112:B119)</f>
        <v>2302</v>
      </c>
      <c r="C120" s="3">
        <f>SUM(C112:C119)</f>
        <v>6906</v>
      </c>
      <c r="D120" s="3">
        <f>SUM(D112:D119)</f>
        <v>1312140</v>
      </c>
      <c r="E120" s="4">
        <f>SUM(E112:E119)</f>
        <v>15.186805555555557</v>
      </c>
    </row>
  </sheetData>
  <mergeCells count="16">
    <mergeCell ref="A90:A91"/>
    <mergeCell ref="D90:D91"/>
    <mergeCell ref="A103:C103"/>
    <mergeCell ref="A49:D49"/>
    <mergeCell ref="R1:T1"/>
    <mergeCell ref="M1:O1"/>
    <mergeCell ref="A36:A37"/>
    <mergeCell ref="B36:C36"/>
    <mergeCell ref="E36:E37"/>
    <mergeCell ref="A35:E35"/>
    <mergeCell ref="I1:K1"/>
    <mergeCell ref="A16:A17"/>
    <mergeCell ref="B16:C16"/>
    <mergeCell ref="D16:F16"/>
    <mergeCell ref="A15:G15"/>
    <mergeCell ref="G16:G17"/>
  </mergeCells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86CC7-4C5D-45A5-963D-E0996D0B0481}">
  <dimension ref="A1:D40"/>
  <sheetViews>
    <sheetView topLeftCell="A22" zoomScale="90" zoomScaleNormal="90" workbookViewId="0">
      <selection activeCell="K30" sqref="K30"/>
    </sheetView>
  </sheetViews>
  <sheetFormatPr defaultRowHeight="15.75" x14ac:dyDescent="0.25"/>
  <cols>
    <col min="1" max="1" width="13.28515625" style="7" customWidth="1"/>
    <col min="2" max="2" width="9.5703125" style="7" bestFit="1" customWidth="1"/>
    <col min="3" max="3" width="16.28515625" style="7" customWidth="1"/>
    <col min="4" max="6" width="9.140625" style="7"/>
    <col min="7" max="7" width="9.140625" style="7" customWidth="1"/>
    <col min="8" max="16384" width="9.140625" style="7"/>
  </cols>
  <sheetData>
    <row r="1" spans="1:4" x14ac:dyDescent="0.25">
      <c r="A1" s="54" t="s">
        <v>30</v>
      </c>
      <c r="B1" s="54"/>
      <c r="C1" s="7" t="s">
        <v>32</v>
      </c>
    </row>
    <row r="2" spans="1:4" x14ac:dyDescent="0.25">
      <c r="A2" s="7" t="s">
        <v>12</v>
      </c>
      <c r="B2" s="7" t="s">
        <v>31</v>
      </c>
      <c r="C2" s="7" t="s">
        <v>13</v>
      </c>
      <c r="D2" s="7" t="s">
        <v>14</v>
      </c>
    </row>
    <row r="3" spans="1:4" x14ac:dyDescent="0.25">
      <c r="A3" s="7">
        <v>20</v>
      </c>
      <c r="B3" s="7">
        <f>1/2*25.4</f>
        <v>12.7</v>
      </c>
      <c r="C3" s="7">
        <v>1.9</v>
      </c>
      <c r="D3" s="8">
        <f>A3-(C3*2)</f>
        <v>16.2</v>
      </c>
    </row>
    <row r="4" spans="1:4" x14ac:dyDescent="0.25">
      <c r="A4" s="7">
        <v>25</v>
      </c>
      <c r="B4" s="7">
        <f>3/4*25.4</f>
        <v>19.049999999999997</v>
      </c>
      <c r="C4" s="7">
        <v>2.2999999999999998</v>
      </c>
      <c r="D4" s="7">
        <f t="shared" ref="D4:D26" si="0">A4-(C4*2)</f>
        <v>20.399999999999999</v>
      </c>
    </row>
    <row r="5" spans="1:4" x14ac:dyDescent="0.25">
      <c r="A5" s="7">
        <v>32</v>
      </c>
      <c r="B5" s="7">
        <f>1*25.4</f>
        <v>25.4</v>
      </c>
      <c r="C5" s="7">
        <v>2.9</v>
      </c>
      <c r="D5" s="7">
        <f t="shared" si="0"/>
        <v>26.2</v>
      </c>
    </row>
    <row r="6" spans="1:4" x14ac:dyDescent="0.25">
      <c r="A6" s="7">
        <v>40</v>
      </c>
      <c r="B6" s="7">
        <f>5/4*25.4</f>
        <v>31.75</v>
      </c>
      <c r="C6" s="7">
        <v>3.7</v>
      </c>
      <c r="D6" s="7">
        <f t="shared" si="0"/>
        <v>32.6</v>
      </c>
    </row>
    <row r="7" spans="1:4" x14ac:dyDescent="0.25">
      <c r="A7" s="7">
        <v>50</v>
      </c>
      <c r="B7" s="7">
        <f>3/2*25.4</f>
        <v>38.099999999999994</v>
      </c>
      <c r="C7" s="7">
        <v>4.5999999999999996</v>
      </c>
      <c r="D7" s="7">
        <f t="shared" si="0"/>
        <v>40.799999999999997</v>
      </c>
    </row>
    <row r="8" spans="1:4" x14ac:dyDescent="0.25">
      <c r="A8" s="7">
        <v>63</v>
      </c>
      <c r="B8" s="7">
        <f>2*25.4</f>
        <v>50.8</v>
      </c>
      <c r="C8" s="7">
        <v>5.8</v>
      </c>
      <c r="D8" s="7">
        <f t="shared" si="0"/>
        <v>51.4</v>
      </c>
    </row>
    <row r="9" spans="1:4" x14ac:dyDescent="0.25">
      <c r="A9" s="7">
        <v>75</v>
      </c>
      <c r="B9" s="7">
        <f>5/2*25.4</f>
        <v>63.5</v>
      </c>
      <c r="C9" s="7">
        <v>6.8</v>
      </c>
      <c r="D9" s="7">
        <f t="shared" si="0"/>
        <v>61.4</v>
      </c>
    </row>
    <row r="10" spans="1:4" x14ac:dyDescent="0.25">
      <c r="A10" s="7">
        <v>90</v>
      </c>
      <c r="B10" s="7">
        <f>3*25.4</f>
        <v>76.199999999999989</v>
      </c>
      <c r="C10" s="7">
        <v>8.1999999999999993</v>
      </c>
      <c r="D10" s="7">
        <f t="shared" si="0"/>
        <v>73.599999999999994</v>
      </c>
    </row>
    <row r="11" spans="1:4" x14ac:dyDescent="0.25">
      <c r="A11" s="7">
        <v>110</v>
      </c>
      <c r="B11" s="7">
        <f>4*25.4</f>
        <v>101.6</v>
      </c>
      <c r="C11" s="7">
        <v>10</v>
      </c>
      <c r="D11" s="7">
        <f t="shared" si="0"/>
        <v>90</v>
      </c>
    </row>
    <row r="12" spans="1:4" x14ac:dyDescent="0.25">
      <c r="A12" s="7">
        <v>125</v>
      </c>
      <c r="B12" s="7">
        <f>5*25.4</f>
        <v>127</v>
      </c>
      <c r="C12" s="7">
        <v>11.4</v>
      </c>
      <c r="D12" s="7">
        <f t="shared" si="0"/>
        <v>102.2</v>
      </c>
    </row>
    <row r="13" spans="1:4" x14ac:dyDescent="0.25">
      <c r="A13" s="7">
        <v>140</v>
      </c>
      <c r="B13" s="7">
        <f>5*25.4</f>
        <v>127</v>
      </c>
      <c r="C13" s="7">
        <v>12.7</v>
      </c>
      <c r="D13" s="7">
        <f t="shared" si="0"/>
        <v>114.6</v>
      </c>
    </row>
    <row r="14" spans="1:4" x14ac:dyDescent="0.25">
      <c r="A14" s="7">
        <v>160</v>
      </c>
      <c r="B14" s="7">
        <f>6*25.4</f>
        <v>152.39999999999998</v>
      </c>
      <c r="C14" s="7">
        <v>14.6</v>
      </c>
      <c r="D14" s="7">
        <f t="shared" si="0"/>
        <v>130.80000000000001</v>
      </c>
    </row>
    <row r="15" spans="1:4" x14ac:dyDescent="0.25">
      <c r="A15" s="7">
        <v>180</v>
      </c>
      <c r="B15" s="7">
        <f>6*25.4</f>
        <v>152.39999999999998</v>
      </c>
      <c r="C15" s="7">
        <v>16.399999999999999</v>
      </c>
      <c r="D15" s="7">
        <f t="shared" si="0"/>
        <v>147.19999999999999</v>
      </c>
    </row>
    <row r="16" spans="1:4" x14ac:dyDescent="0.25">
      <c r="A16" s="7">
        <v>200</v>
      </c>
      <c r="B16" s="7">
        <f>8*25.4</f>
        <v>203.2</v>
      </c>
      <c r="C16" s="7">
        <v>18.2</v>
      </c>
      <c r="D16" s="7">
        <f t="shared" si="0"/>
        <v>163.6</v>
      </c>
    </row>
    <row r="17" spans="1:4" x14ac:dyDescent="0.25">
      <c r="A17" s="7">
        <v>225</v>
      </c>
      <c r="B17" s="7">
        <f>8*25.4</f>
        <v>203.2</v>
      </c>
      <c r="C17" s="7">
        <v>20.5</v>
      </c>
      <c r="D17" s="7">
        <f t="shared" si="0"/>
        <v>184</v>
      </c>
    </row>
    <row r="18" spans="1:4" x14ac:dyDescent="0.25">
      <c r="A18" s="7">
        <v>250</v>
      </c>
      <c r="B18" s="7">
        <f>10*25.4</f>
        <v>254</v>
      </c>
      <c r="C18" s="7">
        <v>22.7</v>
      </c>
      <c r="D18" s="7">
        <f t="shared" si="0"/>
        <v>204.6</v>
      </c>
    </row>
    <row r="19" spans="1:4" x14ac:dyDescent="0.25">
      <c r="A19" s="7">
        <v>280</v>
      </c>
      <c r="B19" s="7">
        <f>10*25.4</f>
        <v>254</v>
      </c>
      <c r="C19" s="7">
        <v>25.4</v>
      </c>
      <c r="D19" s="7">
        <f t="shared" si="0"/>
        <v>229.2</v>
      </c>
    </row>
    <row r="20" spans="1:4" x14ac:dyDescent="0.25">
      <c r="A20" s="7">
        <v>315</v>
      </c>
      <c r="B20" s="7">
        <f>12*25.4</f>
        <v>304.79999999999995</v>
      </c>
      <c r="C20" s="7">
        <v>28.6</v>
      </c>
      <c r="D20" s="7">
        <f t="shared" si="0"/>
        <v>257.8</v>
      </c>
    </row>
    <row r="21" spans="1:4" x14ac:dyDescent="0.25">
      <c r="A21" s="7">
        <v>355</v>
      </c>
      <c r="B21" s="7">
        <f>14*25.4</f>
        <v>355.59999999999997</v>
      </c>
      <c r="C21" s="7">
        <v>32.200000000000003</v>
      </c>
      <c r="D21" s="7">
        <f t="shared" si="0"/>
        <v>290.60000000000002</v>
      </c>
    </row>
    <row r="22" spans="1:4" x14ac:dyDescent="0.25">
      <c r="A22" s="7">
        <v>400</v>
      </c>
      <c r="B22" s="7">
        <f>16*25.4</f>
        <v>406.4</v>
      </c>
      <c r="C22" s="7">
        <v>36.299999999999997</v>
      </c>
      <c r="D22" s="7">
        <f t="shared" si="0"/>
        <v>327.39999999999998</v>
      </c>
    </row>
    <row r="23" spans="1:4" x14ac:dyDescent="0.25">
      <c r="A23" s="7">
        <v>450</v>
      </c>
      <c r="B23" s="7">
        <f>18*25.4</f>
        <v>457.2</v>
      </c>
      <c r="C23" s="7">
        <v>40.9</v>
      </c>
      <c r="D23" s="7">
        <f t="shared" si="0"/>
        <v>368.2</v>
      </c>
    </row>
    <row r="24" spans="1:4" x14ac:dyDescent="0.25">
      <c r="A24" s="7">
        <v>500</v>
      </c>
      <c r="B24" s="7">
        <f>20*25.4</f>
        <v>508</v>
      </c>
      <c r="C24" s="7">
        <v>45.4</v>
      </c>
      <c r="D24" s="7">
        <f t="shared" si="0"/>
        <v>409.2</v>
      </c>
    </row>
    <row r="25" spans="1:4" x14ac:dyDescent="0.25">
      <c r="A25" s="7">
        <v>560</v>
      </c>
      <c r="B25" s="7">
        <f>22*25.4</f>
        <v>558.79999999999995</v>
      </c>
      <c r="C25" s="7">
        <v>50.8</v>
      </c>
      <c r="D25" s="7">
        <f t="shared" si="0"/>
        <v>458.4</v>
      </c>
    </row>
    <row r="26" spans="1:4" x14ac:dyDescent="0.25">
      <c r="A26" s="7">
        <v>630</v>
      </c>
      <c r="B26" s="7">
        <f>24*25.4</f>
        <v>609.59999999999991</v>
      </c>
      <c r="C26" s="7">
        <v>57.2</v>
      </c>
      <c r="D26" s="7">
        <f t="shared" si="0"/>
        <v>515.6</v>
      </c>
    </row>
    <row r="32" spans="1:4" x14ac:dyDescent="0.25">
      <c r="B32" s="7">
        <f>0.2875*130*50^2.63</f>
        <v>1098682.7673529494</v>
      </c>
    </row>
    <row r="33" spans="1:4" x14ac:dyDescent="0.25">
      <c r="B33" s="7">
        <f>((5-2)/145.21)</f>
        <v>2.0659734178086909E-2</v>
      </c>
      <c r="C33" s="7">
        <f>B33^0.54</f>
        <v>0.12307429418235998</v>
      </c>
    </row>
    <row r="34" spans="1:4" x14ac:dyDescent="0.25">
      <c r="B34" s="35">
        <f>B32*B33</f>
        <v>22698.493919556837</v>
      </c>
      <c r="C34" s="7">
        <f>B32*C33</f>
        <v>135219.60612228626</v>
      </c>
    </row>
    <row r="35" spans="1:4" x14ac:dyDescent="0.25">
      <c r="A35" s="7" t="s">
        <v>2103</v>
      </c>
      <c r="B35" s="36">
        <f>B34/100000</f>
        <v>0.22698493919556836</v>
      </c>
    </row>
    <row r="37" spans="1:4" x14ac:dyDescent="0.25">
      <c r="A37" s="7" t="s">
        <v>2104</v>
      </c>
      <c r="B37" s="7">
        <f>1000*9.81*5</f>
        <v>49050</v>
      </c>
      <c r="C37" s="8">
        <f>B37/10000</f>
        <v>4.9050000000000002</v>
      </c>
    </row>
    <row r="39" spans="1:4" x14ac:dyDescent="0.25">
      <c r="A39" s="7" t="s">
        <v>2105</v>
      </c>
      <c r="B39" s="7">
        <v>145</v>
      </c>
      <c r="C39" s="7">
        <v>0.2</v>
      </c>
      <c r="D39" s="7" t="s">
        <v>2041</v>
      </c>
    </row>
    <row r="40" spans="1:4" x14ac:dyDescent="0.25">
      <c r="B40" s="7">
        <v>725</v>
      </c>
      <c r="C40" s="7">
        <v>1</v>
      </c>
      <c r="D40" s="7" t="s">
        <v>2106</v>
      </c>
    </row>
  </sheetData>
  <mergeCells count="1">
    <mergeCell ref="A1:B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1A515-3FEE-4101-9741-2306CB227807}">
  <sheetPr>
    <tabColor rgb="FFC00000"/>
  </sheetPr>
  <dimension ref="A1:Y894"/>
  <sheetViews>
    <sheetView topLeftCell="Q1" zoomScale="80" zoomScaleNormal="80" workbookViewId="0">
      <selection activeCell="U25" sqref="U25"/>
    </sheetView>
  </sheetViews>
  <sheetFormatPr defaultRowHeight="15" x14ac:dyDescent="0.25"/>
  <cols>
    <col min="1" max="1" width="21.85546875" style="2" customWidth="1"/>
    <col min="2" max="2" width="19.7109375" style="2" customWidth="1"/>
    <col min="3" max="5" width="14.5703125" style="2" customWidth="1"/>
    <col min="6" max="6" width="18.85546875" style="2" customWidth="1"/>
    <col min="7" max="7" width="12.140625" style="2" customWidth="1"/>
    <col min="8" max="10" width="18.85546875" style="2" customWidth="1"/>
    <col min="11" max="11" width="32.140625" style="2" customWidth="1"/>
    <col min="12" max="12" width="29.5703125" style="2" customWidth="1"/>
    <col min="13" max="15" width="9.140625" style="2"/>
    <col min="16" max="17" width="15.85546875" style="2" customWidth="1"/>
    <col min="18" max="18" width="43.140625" style="2" customWidth="1"/>
    <col min="19" max="19" width="29.7109375" style="2" customWidth="1"/>
    <col min="20" max="21" width="22.5703125" style="2" customWidth="1"/>
    <col min="22" max="22" width="38.28515625" style="2" customWidth="1"/>
    <col min="23" max="23" width="26.7109375" style="2" customWidth="1"/>
    <col min="24" max="24" width="15.42578125" customWidth="1"/>
    <col min="25" max="25" width="12.7109375" style="2" customWidth="1"/>
    <col min="26" max="16384" width="9.140625" style="2"/>
  </cols>
  <sheetData>
    <row r="1" spans="1:25" x14ac:dyDescent="0.25">
      <c r="A1" s="2" t="s">
        <v>33</v>
      </c>
      <c r="B1" s="2" t="s">
        <v>912</v>
      </c>
      <c r="C1" s="2" t="s">
        <v>913</v>
      </c>
      <c r="E1" s="3" t="s">
        <v>1020</v>
      </c>
      <c r="F1" s="3" t="s">
        <v>950</v>
      </c>
      <c r="G1" s="3" t="s">
        <v>945</v>
      </c>
      <c r="H1" s="3" t="s">
        <v>0</v>
      </c>
      <c r="I1" s="3" t="s">
        <v>919</v>
      </c>
      <c r="J1" s="3" t="s">
        <v>921</v>
      </c>
      <c r="K1" s="3" t="s">
        <v>922</v>
      </c>
      <c r="L1" s="3" t="s">
        <v>920</v>
      </c>
      <c r="M1" s="3" t="s">
        <v>916</v>
      </c>
      <c r="N1" s="3" t="s">
        <v>917</v>
      </c>
      <c r="O1" s="3" t="s">
        <v>918</v>
      </c>
      <c r="P1" s="3" t="s">
        <v>926</v>
      </c>
      <c r="Q1" s="3" t="s">
        <v>927</v>
      </c>
      <c r="R1" s="3" t="s">
        <v>951</v>
      </c>
      <c r="S1" s="3" t="s">
        <v>952</v>
      </c>
      <c r="T1" s="3" t="s">
        <v>948</v>
      </c>
      <c r="U1" s="3" t="s">
        <v>949</v>
      </c>
      <c r="V1" s="3" t="s">
        <v>953</v>
      </c>
      <c r="W1" s="3" t="s">
        <v>954</v>
      </c>
      <c r="X1" s="3" t="s">
        <v>948</v>
      </c>
      <c r="Y1" s="3" t="s">
        <v>949</v>
      </c>
    </row>
    <row r="2" spans="1:25" x14ac:dyDescent="0.25">
      <c r="A2" s="2" t="s">
        <v>34</v>
      </c>
      <c r="B2" s="2">
        <v>14</v>
      </c>
      <c r="C2" s="2">
        <v>14</v>
      </c>
      <c r="E2" s="3" t="s">
        <v>946</v>
      </c>
      <c r="F2" s="3">
        <v>14</v>
      </c>
      <c r="G2" s="3">
        <v>7</v>
      </c>
      <c r="H2" s="3" t="s">
        <v>8</v>
      </c>
      <c r="I2" s="3">
        <v>1.1000000000000001</v>
      </c>
      <c r="J2" s="3" t="s">
        <v>923</v>
      </c>
      <c r="K2" s="3" t="s">
        <v>924</v>
      </c>
      <c r="L2" s="3">
        <v>5.6</v>
      </c>
      <c r="M2" s="3">
        <v>1.1299999999999999</v>
      </c>
      <c r="N2" s="3">
        <v>1.1000000000000001</v>
      </c>
      <c r="O2" s="3">
        <v>1.07</v>
      </c>
      <c r="P2" s="3">
        <f>(M2-O2)*100</f>
        <v>5.9999999999999831</v>
      </c>
      <c r="Q2" s="18">
        <f>I2-N2</f>
        <v>0</v>
      </c>
      <c r="R2" s="4">
        <f>F2+Q2</f>
        <v>14</v>
      </c>
      <c r="S2" s="3">
        <v>15</v>
      </c>
      <c r="T2" s="4">
        <f>STDEV(R2:S2)</f>
        <v>0.70710678118654757</v>
      </c>
      <c r="U2" s="4">
        <f>T2/SQRT(2)</f>
        <v>0.5</v>
      </c>
      <c r="V2" s="4">
        <f>F3+N2</f>
        <v>18.100000000000001</v>
      </c>
      <c r="W2" s="3">
        <v>17</v>
      </c>
      <c r="X2" s="4">
        <f>STDEV(V2:W2)</f>
        <v>0.7778174593052033</v>
      </c>
      <c r="Y2" s="4">
        <f>X2/SQRT(2)</f>
        <v>0.55000000000000071</v>
      </c>
    </row>
    <row r="3" spans="1:25" x14ac:dyDescent="0.25">
      <c r="A3" s="2" t="s">
        <v>35</v>
      </c>
      <c r="B3" s="2">
        <v>14</v>
      </c>
      <c r="C3" s="2">
        <v>14</v>
      </c>
      <c r="E3" s="3" t="s">
        <v>947</v>
      </c>
      <c r="F3" s="3">
        <v>17</v>
      </c>
      <c r="G3" s="3">
        <v>5</v>
      </c>
      <c r="H3" s="3"/>
      <c r="I3" s="3">
        <v>1.1000000000000001</v>
      </c>
      <c r="J3" s="3" t="s">
        <v>923</v>
      </c>
      <c r="K3" s="3" t="s">
        <v>925</v>
      </c>
      <c r="L3" s="3">
        <v>20.5</v>
      </c>
      <c r="M3" s="3">
        <v>1.1100000000000001</v>
      </c>
      <c r="N3" s="3">
        <v>1</v>
      </c>
      <c r="O3" s="3">
        <v>0.9</v>
      </c>
      <c r="P3" s="3">
        <f t="shared" ref="P3:P19" si="0">(M3-O3)*100</f>
        <v>21.000000000000007</v>
      </c>
      <c r="Q3" s="18">
        <f t="shared" ref="Q3:Q19" si="1">I3-N3</f>
        <v>0.10000000000000009</v>
      </c>
      <c r="R3" s="4">
        <f>F2+Q3</f>
        <v>14.1</v>
      </c>
      <c r="S3" s="3">
        <v>15</v>
      </c>
      <c r="T3" s="4">
        <f t="shared" ref="T3:T19" si="2">STDEV(R3:S3)</f>
        <v>0.63639610306789296</v>
      </c>
      <c r="U3" s="4">
        <f t="shared" ref="U3:U19" si="3">T3/SQRT(2)</f>
        <v>0.45000000000000012</v>
      </c>
      <c r="V3" s="4">
        <f>F3+Q3</f>
        <v>17.100000000000001</v>
      </c>
      <c r="W3" s="3">
        <v>17</v>
      </c>
      <c r="X3" s="4">
        <f t="shared" ref="X3:X19" si="4">STDEV(V3:W3)</f>
        <v>7.0710678118655765E-2</v>
      </c>
      <c r="Y3" s="4">
        <f t="shared" ref="Y3:Y19" si="5">X3/SQRT(2)</f>
        <v>5.0000000000000711E-2</v>
      </c>
    </row>
    <row r="4" spans="1:25" x14ac:dyDescent="0.25">
      <c r="A4" s="2" t="s">
        <v>36</v>
      </c>
      <c r="B4" s="2">
        <v>15</v>
      </c>
      <c r="C4" s="2">
        <v>16</v>
      </c>
      <c r="D4" s="23"/>
      <c r="E4" s="3" t="s">
        <v>946</v>
      </c>
      <c r="F4" s="3">
        <v>11</v>
      </c>
      <c r="G4" s="3">
        <v>132</v>
      </c>
      <c r="H4" s="3" t="s">
        <v>2</v>
      </c>
      <c r="I4" s="3">
        <v>1.2</v>
      </c>
      <c r="J4" s="3" t="s">
        <v>923</v>
      </c>
      <c r="K4" s="3" t="s">
        <v>928</v>
      </c>
      <c r="L4" s="3">
        <v>8.15</v>
      </c>
      <c r="M4" s="3">
        <v>1.28</v>
      </c>
      <c r="N4" s="3">
        <v>1.24</v>
      </c>
      <c r="O4" s="3">
        <v>1.2</v>
      </c>
      <c r="P4" s="3">
        <f t="shared" si="0"/>
        <v>8.0000000000000071</v>
      </c>
      <c r="Q4" s="18">
        <f t="shared" si="1"/>
        <v>-4.0000000000000036E-2</v>
      </c>
      <c r="R4" s="4">
        <f>F4+Q4</f>
        <v>10.96</v>
      </c>
      <c r="S4" s="3">
        <v>11</v>
      </c>
      <c r="T4" s="4">
        <f t="shared" si="2"/>
        <v>2.8284271247461298E-2</v>
      </c>
      <c r="U4" s="4">
        <f t="shared" si="3"/>
        <v>1.9999999999999574E-2</v>
      </c>
      <c r="V4" s="4">
        <f>F5+Q4</f>
        <v>12.96</v>
      </c>
      <c r="W4" s="3">
        <v>13</v>
      </c>
      <c r="X4" s="4">
        <f t="shared" si="4"/>
        <v>2.8284271247461298E-2</v>
      </c>
      <c r="Y4" s="4">
        <f t="shared" si="5"/>
        <v>1.9999999999999574E-2</v>
      </c>
    </row>
    <row r="5" spans="1:25" x14ac:dyDescent="0.25">
      <c r="A5" s="2" t="s">
        <v>37</v>
      </c>
      <c r="B5" s="2">
        <v>13</v>
      </c>
      <c r="C5" s="2">
        <v>15</v>
      </c>
      <c r="E5" s="3" t="s">
        <v>947</v>
      </c>
      <c r="F5" s="3">
        <v>13</v>
      </c>
      <c r="G5" s="3">
        <v>134</v>
      </c>
      <c r="H5" s="3"/>
      <c r="I5" s="3">
        <v>1.2</v>
      </c>
      <c r="J5" s="3" t="s">
        <v>923</v>
      </c>
      <c r="K5" s="3" t="s">
        <v>929</v>
      </c>
      <c r="L5" s="3">
        <v>8.8000000000000007</v>
      </c>
      <c r="M5" s="3">
        <v>1.27</v>
      </c>
      <c r="N5" s="3">
        <v>1.23</v>
      </c>
      <c r="O5" s="3">
        <v>1.18</v>
      </c>
      <c r="P5" s="3">
        <f t="shared" si="0"/>
        <v>9.0000000000000071</v>
      </c>
      <c r="Q5" s="18">
        <f t="shared" si="1"/>
        <v>-3.0000000000000027E-2</v>
      </c>
      <c r="R5" s="4">
        <f>F4+Q5</f>
        <v>10.97</v>
      </c>
      <c r="S5" s="3">
        <v>11</v>
      </c>
      <c r="T5" s="4">
        <f t="shared" si="2"/>
        <v>2.1213203435595972E-2</v>
      </c>
      <c r="U5" s="4">
        <f t="shared" si="3"/>
        <v>1.4999999999999679E-2</v>
      </c>
      <c r="V5" s="4">
        <f>F5+Q5</f>
        <v>12.97</v>
      </c>
      <c r="W5" s="3">
        <v>13</v>
      </c>
      <c r="X5" s="4">
        <f t="shared" si="4"/>
        <v>2.1213203435595972E-2</v>
      </c>
      <c r="Y5" s="4">
        <f t="shared" si="5"/>
        <v>1.4999999999999679E-2</v>
      </c>
    </row>
    <row r="6" spans="1:25" x14ac:dyDescent="0.25">
      <c r="A6" s="2" t="s">
        <v>38</v>
      </c>
      <c r="B6" s="2">
        <v>15</v>
      </c>
      <c r="C6" s="2">
        <v>17</v>
      </c>
      <c r="E6" s="3" t="s">
        <v>946</v>
      </c>
      <c r="F6" s="3">
        <v>12</v>
      </c>
      <c r="G6" s="3">
        <v>431</v>
      </c>
      <c r="H6" s="3" t="s">
        <v>933</v>
      </c>
      <c r="I6" s="3">
        <v>1.1399999999999999</v>
      </c>
      <c r="J6" s="3" t="s">
        <v>923</v>
      </c>
      <c r="K6" s="3" t="s">
        <v>930</v>
      </c>
      <c r="L6" s="3">
        <v>14.9</v>
      </c>
      <c r="M6" s="3">
        <v>1.22</v>
      </c>
      <c r="N6" s="3">
        <v>1.1499999999999999</v>
      </c>
      <c r="O6" s="3">
        <v>1.08</v>
      </c>
      <c r="P6" s="3">
        <f t="shared" si="0"/>
        <v>13.999999999999989</v>
      </c>
      <c r="Q6" s="18">
        <f t="shared" si="1"/>
        <v>-1.0000000000000009E-2</v>
      </c>
      <c r="R6" s="4">
        <f>F6+Q6</f>
        <v>11.99</v>
      </c>
      <c r="S6" s="3">
        <v>12</v>
      </c>
      <c r="T6" s="4">
        <f t="shared" si="2"/>
        <v>7.0710678118653244E-3</v>
      </c>
      <c r="U6" s="4">
        <f t="shared" si="3"/>
        <v>4.9999999999998934E-3</v>
      </c>
      <c r="V6" s="4">
        <f>F7+Q6</f>
        <v>11.99</v>
      </c>
      <c r="W6" s="3">
        <v>12</v>
      </c>
      <c r="X6" s="4">
        <f t="shared" si="4"/>
        <v>7.0710678118653244E-3</v>
      </c>
      <c r="Y6" s="4">
        <f t="shared" si="5"/>
        <v>4.9999999999998934E-3</v>
      </c>
    </row>
    <row r="7" spans="1:25" x14ac:dyDescent="0.25">
      <c r="A7" s="2" t="s">
        <v>39</v>
      </c>
      <c r="B7" s="2">
        <v>13</v>
      </c>
      <c r="C7" s="2">
        <v>15</v>
      </c>
      <c r="E7" s="3" t="s">
        <v>947</v>
      </c>
      <c r="F7" s="3">
        <v>12</v>
      </c>
      <c r="G7" s="3">
        <v>494</v>
      </c>
      <c r="H7" s="3"/>
      <c r="I7" s="3">
        <v>1.1399999999999999</v>
      </c>
      <c r="J7" s="3" t="s">
        <v>923</v>
      </c>
      <c r="K7" s="3" t="s">
        <v>931</v>
      </c>
      <c r="L7" s="3">
        <v>14.9</v>
      </c>
      <c r="M7" s="3">
        <v>1.22</v>
      </c>
      <c r="N7" s="3">
        <v>1.1499999999999999</v>
      </c>
      <c r="O7" s="3">
        <v>1.08</v>
      </c>
      <c r="P7" s="3">
        <f t="shared" si="0"/>
        <v>13.999999999999989</v>
      </c>
      <c r="Q7" s="18">
        <f t="shared" si="1"/>
        <v>-1.0000000000000009E-2</v>
      </c>
      <c r="R7" s="4">
        <f>F6+Q7</f>
        <v>11.99</v>
      </c>
      <c r="S7" s="3">
        <v>6</v>
      </c>
      <c r="T7" s="4">
        <f t="shared" si="2"/>
        <v>4.2355696193074142</v>
      </c>
      <c r="U7" s="4">
        <f t="shared" si="3"/>
        <v>2.9949999999999961</v>
      </c>
      <c r="V7" s="4">
        <f>F7+Q7</f>
        <v>11.99</v>
      </c>
      <c r="W7" s="3">
        <v>5</v>
      </c>
      <c r="X7" s="4">
        <f t="shared" si="4"/>
        <v>4.9426764004939638</v>
      </c>
      <c r="Y7" s="4">
        <f t="shared" si="5"/>
        <v>3.4949999999999974</v>
      </c>
    </row>
    <row r="8" spans="1:25" x14ac:dyDescent="0.25">
      <c r="A8" s="2" t="s">
        <v>40</v>
      </c>
      <c r="B8" s="2">
        <v>15</v>
      </c>
      <c r="C8" s="2">
        <v>17</v>
      </c>
      <c r="E8" s="3" t="s">
        <v>946</v>
      </c>
      <c r="F8" s="3">
        <v>8</v>
      </c>
      <c r="G8" s="3">
        <v>606</v>
      </c>
      <c r="H8" s="3" t="s">
        <v>4</v>
      </c>
      <c r="I8" s="3">
        <v>1.1200000000000001</v>
      </c>
      <c r="J8" s="3" t="s">
        <v>923</v>
      </c>
      <c r="K8" s="3" t="s">
        <v>932</v>
      </c>
      <c r="L8" s="3">
        <v>5.6</v>
      </c>
      <c r="M8" s="3">
        <v>1.1200000000000001</v>
      </c>
      <c r="N8" s="3">
        <v>1.0900000000000001</v>
      </c>
      <c r="O8" s="3">
        <v>1.06</v>
      </c>
      <c r="P8" s="3">
        <f t="shared" si="0"/>
        <v>6.0000000000000053</v>
      </c>
      <c r="Q8" s="18">
        <f t="shared" si="1"/>
        <v>3.0000000000000027E-2</v>
      </c>
      <c r="R8" s="4">
        <f>F8+Q8</f>
        <v>8.0299999999999994</v>
      </c>
      <c r="S8" s="3">
        <v>8</v>
      </c>
      <c r="T8" s="4">
        <f t="shared" si="2"/>
        <v>2.1213203435595972E-2</v>
      </c>
      <c r="U8" s="4">
        <f t="shared" si="3"/>
        <v>1.4999999999999679E-2</v>
      </c>
      <c r="V8" s="4">
        <f>F9+Q8</f>
        <v>8.0299999999999994</v>
      </c>
      <c r="W8" s="3">
        <v>8</v>
      </c>
      <c r="X8" s="4">
        <f t="shared" si="4"/>
        <v>2.1213203435595972E-2</v>
      </c>
      <c r="Y8" s="4">
        <f t="shared" si="5"/>
        <v>1.4999999999999679E-2</v>
      </c>
    </row>
    <row r="9" spans="1:25" x14ac:dyDescent="0.25">
      <c r="A9" s="2" t="s">
        <v>41</v>
      </c>
      <c r="B9" s="2">
        <v>15</v>
      </c>
      <c r="C9" s="2">
        <v>16</v>
      </c>
      <c r="E9" s="3" t="s">
        <v>947</v>
      </c>
      <c r="F9" s="3">
        <v>8</v>
      </c>
      <c r="G9" s="3">
        <v>604</v>
      </c>
      <c r="H9" s="3"/>
      <c r="I9" s="3">
        <v>1.1200000000000001</v>
      </c>
      <c r="J9" s="3" t="s">
        <v>923</v>
      </c>
      <c r="K9" s="3" t="s">
        <v>934</v>
      </c>
      <c r="L9" s="3">
        <v>10.7</v>
      </c>
      <c r="M9" s="3">
        <v>1.08</v>
      </c>
      <c r="N9" s="3">
        <v>1.03</v>
      </c>
      <c r="O9" s="3">
        <v>0.98</v>
      </c>
      <c r="P9" s="3">
        <f t="shared" si="0"/>
        <v>10.000000000000009</v>
      </c>
      <c r="Q9" s="18">
        <f t="shared" si="1"/>
        <v>9.000000000000008E-2</v>
      </c>
      <c r="R9" s="4">
        <f>F8+Q9</f>
        <v>8.09</v>
      </c>
      <c r="S9" s="3">
        <v>8</v>
      </c>
      <c r="T9" s="4">
        <f t="shared" si="2"/>
        <v>6.3639610306789177E-2</v>
      </c>
      <c r="U9" s="4">
        <f t="shared" si="3"/>
        <v>4.4999999999999929E-2</v>
      </c>
      <c r="V9" s="4">
        <f>F9+Q9</f>
        <v>8.09</v>
      </c>
      <c r="W9" s="3">
        <v>8</v>
      </c>
      <c r="X9" s="4">
        <f t="shared" si="4"/>
        <v>6.3639610306789177E-2</v>
      </c>
      <c r="Y9" s="4">
        <f t="shared" si="5"/>
        <v>4.4999999999999929E-2</v>
      </c>
    </row>
    <row r="10" spans="1:25" x14ac:dyDescent="0.25">
      <c r="A10" s="2" t="s">
        <v>42</v>
      </c>
      <c r="B10" s="2">
        <v>16</v>
      </c>
      <c r="C10" s="2">
        <v>18</v>
      </c>
      <c r="E10" s="3" t="s">
        <v>946</v>
      </c>
      <c r="F10" s="3">
        <v>7</v>
      </c>
      <c r="G10" s="3">
        <v>477</v>
      </c>
      <c r="H10" s="3" t="s">
        <v>6</v>
      </c>
      <c r="I10" s="3">
        <v>1.08</v>
      </c>
      <c r="J10" s="3" t="s">
        <v>923</v>
      </c>
      <c r="K10" s="3" t="s">
        <v>935</v>
      </c>
      <c r="L10" s="3">
        <v>6.7</v>
      </c>
      <c r="M10" s="3">
        <v>1.38</v>
      </c>
      <c r="N10" s="3">
        <v>1.35</v>
      </c>
      <c r="O10" s="3">
        <v>1.32</v>
      </c>
      <c r="P10" s="3">
        <f t="shared" si="0"/>
        <v>5.9999999999999831</v>
      </c>
      <c r="Q10" s="18">
        <f t="shared" si="1"/>
        <v>-0.27</v>
      </c>
      <c r="R10" s="4">
        <f>F10+Q10</f>
        <v>6.73</v>
      </c>
      <c r="S10" s="3">
        <v>6</v>
      </c>
      <c r="T10" s="4">
        <f t="shared" si="2"/>
        <v>0.51618795026618003</v>
      </c>
      <c r="U10" s="4">
        <f t="shared" si="3"/>
        <v>0.36500000000000021</v>
      </c>
      <c r="V10" s="4">
        <f>F11+Q10</f>
        <v>7.73</v>
      </c>
      <c r="W10" s="3">
        <v>8</v>
      </c>
      <c r="X10" s="4">
        <f t="shared" si="4"/>
        <v>0.19091883092036754</v>
      </c>
      <c r="Y10" s="4">
        <f t="shared" si="5"/>
        <v>0.13499999999999979</v>
      </c>
    </row>
    <row r="11" spans="1:25" x14ac:dyDescent="0.25">
      <c r="A11" s="2" t="s">
        <v>43</v>
      </c>
      <c r="B11" s="2">
        <v>14</v>
      </c>
      <c r="C11" s="2">
        <v>15</v>
      </c>
      <c r="E11" s="3" t="s">
        <v>947</v>
      </c>
      <c r="F11" s="3">
        <v>8</v>
      </c>
      <c r="G11" s="3">
        <v>533</v>
      </c>
      <c r="H11" s="3"/>
      <c r="I11" s="3">
        <v>1.08</v>
      </c>
      <c r="J11" s="3" t="s">
        <v>923</v>
      </c>
      <c r="K11" s="3" t="s">
        <v>936</v>
      </c>
      <c r="L11" s="3">
        <v>10</v>
      </c>
      <c r="M11" s="3">
        <v>1.3</v>
      </c>
      <c r="N11" s="3">
        <v>1.25</v>
      </c>
      <c r="O11" s="3">
        <v>1.2</v>
      </c>
      <c r="P11" s="3">
        <f t="shared" si="0"/>
        <v>10.000000000000009</v>
      </c>
      <c r="Q11" s="18">
        <f t="shared" si="1"/>
        <v>-0.16999999999999993</v>
      </c>
      <c r="R11" s="4">
        <f>F10+Q11</f>
        <v>6.83</v>
      </c>
      <c r="S11" s="3">
        <v>9</v>
      </c>
      <c r="T11" s="4">
        <f t="shared" si="2"/>
        <v>1.5344217151748081</v>
      </c>
      <c r="U11" s="4">
        <f t="shared" si="3"/>
        <v>1.085</v>
      </c>
      <c r="V11" s="4">
        <f>F11+Q11</f>
        <v>7.83</v>
      </c>
      <c r="W11" s="3">
        <v>8</v>
      </c>
      <c r="X11" s="4">
        <f t="shared" si="4"/>
        <v>0.12020815280171303</v>
      </c>
      <c r="Y11" s="4">
        <f t="shared" si="5"/>
        <v>8.4999999999999964E-2</v>
      </c>
    </row>
    <row r="12" spans="1:25" x14ac:dyDescent="0.25">
      <c r="A12" s="2" t="s">
        <v>44</v>
      </c>
      <c r="B12" s="2">
        <v>15</v>
      </c>
      <c r="C12" s="2">
        <v>18</v>
      </c>
      <c r="E12" s="3" t="s">
        <v>946</v>
      </c>
      <c r="F12" s="3">
        <v>7</v>
      </c>
      <c r="G12" s="3">
        <v>371</v>
      </c>
      <c r="H12" s="3" t="s">
        <v>5</v>
      </c>
      <c r="I12" s="3">
        <v>1.1000000000000001</v>
      </c>
      <c r="J12" s="3" t="s">
        <v>923</v>
      </c>
      <c r="K12" s="3" t="s">
        <v>937</v>
      </c>
      <c r="L12" s="3">
        <v>10.8</v>
      </c>
      <c r="M12" s="3">
        <v>1.1599999999999999</v>
      </c>
      <c r="N12" s="3">
        <v>1.1100000000000001</v>
      </c>
      <c r="O12" s="3">
        <v>1.05</v>
      </c>
      <c r="P12" s="3">
        <f t="shared" si="0"/>
        <v>10.999999999999988</v>
      </c>
      <c r="Q12" s="18">
        <f t="shared" si="1"/>
        <v>-1.0000000000000009E-2</v>
      </c>
      <c r="R12" s="4">
        <f>F12+Q12</f>
        <v>6.99</v>
      </c>
      <c r="S12" s="3">
        <v>6</v>
      </c>
      <c r="T12" s="4">
        <f t="shared" si="2"/>
        <v>0.70003571337468218</v>
      </c>
      <c r="U12" s="4">
        <f t="shared" si="3"/>
        <v>0.49500000000000005</v>
      </c>
      <c r="V12" s="4">
        <f>F13+Q12</f>
        <v>10.99</v>
      </c>
      <c r="W12" s="3">
        <v>11</v>
      </c>
      <c r="X12" s="4">
        <f t="shared" si="4"/>
        <v>7.0710678118653244E-3</v>
      </c>
      <c r="Y12" s="4">
        <f t="shared" si="5"/>
        <v>4.9999999999998934E-3</v>
      </c>
    </row>
    <row r="13" spans="1:25" x14ac:dyDescent="0.25">
      <c r="A13" s="2" t="s">
        <v>45</v>
      </c>
      <c r="B13" s="2">
        <v>14</v>
      </c>
      <c r="C13" s="2">
        <v>14</v>
      </c>
      <c r="E13" s="3" t="s">
        <v>947</v>
      </c>
      <c r="F13" s="3">
        <v>11</v>
      </c>
      <c r="G13" s="3">
        <v>370</v>
      </c>
      <c r="H13" s="3"/>
      <c r="I13" s="3">
        <v>1.1000000000000001</v>
      </c>
      <c r="J13" s="3" t="s">
        <v>923</v>
      </c>
      <c r="K13" s="3" t="s">
        <v>938</v>
      </c>
      <c r="L13" s="3">
        <v>25.8</v>
      </c>
      <c r="M13" s="3">
        <v>1.17</v>
      </c>
      <c r="N13" s="3">
        <v>1.05</v>
      </c>
      <c r="O13" s="3">
        <v>0.93</v>
      </c>
      <c r="P13" s="3">
        <f t="shared" si="0"/>
        <v>23.999999999999989</v>
      </c>
      <c r="Q13" s="18">
        <f t="shared" si="1"/>
        <v>5.0000000000000044E-2</v>
      </c>
      <c r="R13" s="4">
        <f>F12+Q13</f>
        <v>7.05</v>
      </c>
      <c r="S13" s="3">
        <v>7</v>
      </c>
      <c r="T13" s="4">
        <f t="shared" si="2"/>
        <v>3.5355339059327251E-2</v>
      </c>
      <c r="U13" s="4">
        <f t="shared" si="3"/>
        <v>2.4999999999999911E-2</v>
      </c>
      <c r="V13" s="4">
        <f>F13+Q13</f>
        <v>11.05</v>
      </c>
      <c r="W13" s="3">
        <v>10</v>
      </c>
      <c r="X13" s="4">
        <f t="shared" si="4"/>
        <v>0.74246212024587543</v>
      </c>
      <c r="Y13" s="4">
        <f t="shared" si="5"/>
        <v>0.52500000000000036</v>
      </c>
    </row>
    <row r="14" spans="1:25" x14ac:dyDescent="0.25">
      <c r="A14" s="2" t="s">
        <v>46</v>
      </c>
      <c r="B14" s="2">
        <v>15</v>
      </c>
      <c r="C14" s="2">
        <v>17</v>
      </c>
      <c r="E14" s="3" t="s">
        <v>946</v>
      </c>
      <c r="F14" s="3">
        <v>5</v>
      </c>
      <c r="G14" s="3">
        <v>678</v>
      </c>
      <c r="H14" s="3" t="s">
        <v>3</v>
      </c>
      <c r="I14" s="3">
        <v>1.1100000000000001</v>
      </c>
      <c r="J14" s="3" t="s">
        <v>923</v>
      </c>
      <c r="K14" s="3" t="s">
        <v>939</v>
      </c>
      <c r="L14" s="3">
        <v>11</v>
      </c>
      <c r="M14" s="3">
        <v>1.32</v>
      </c>
      <c r="N14" s="3">
        <v>1.25</v>
      </c>
      <c r="O14" s="3">
        <v>1.19</v>
      </c>
      <c r="P14" s="3">
        <f t="shared" si="0"/>
        <v>13.000000000000011</v>
      </c>
      <c r="Q14" s="18">
        <f t="shared" si="1"/>
        <v>-0.1399999999999999</v>
      </c>
      <c r="R14" s="4">
        <f>F14+Q14</f>
        <v>4.8600000000000003</v>
      </c>
      <c r="S14" s="3">
        <v>5</v>
      </c>
      <c r="T14" s="4">
        <f t="shared" si="2"/>
        <v>9.8994949366116428E-2</v>
      </c>
      <c r="U14" s="4">
        <f t="shared" si="3"/>
        <v>6.999999999999984E-2</v>
      </c>
      <c r="V14" s="4">
        <f>F15+Q14</f>
        <v>5.86</v>
      </c>
      <c r="W14" s="3">
        <v>6</v>
      </c>
      <c r="X14" s="4">
        <f t="shared" si="4"/>
        <v>9.8994949366116428E-2</v>
      </c>
      <c r="Y14" s="4">
        <f t="shared" si="5"/>
        <v>6.999999999999984E-2</v>
      </c>
    </row>
    <row r="15" spans="1:25" x14ac:dyDescent="0.25">
      <c r="A15" s="2" t="s">
        <v>47</v>
      </c>
      <c r="B15" s="2">
        <v>15</v>
      </c>
      <c r="C15" s="2">
        <v>18</v>
      </c>
      <c r="E15" s="3" t="s">
        <v>947</v>
      </c>
      <c r="F15" s="3">
        <v>6</v>
      </c>
      <c r="G15" s="3">
        <v>676</v>
      </c>
      <c r="H15" s="3"/>
      <c r="I15" s="3">
        <v>1.1100000000000001</v>
      </c>
      <c r="J15" s="3" t="s">
        <v>923</v>
      </c>
      <c r="K15" s="3" t="s">
        <v>940</v>
      </c>
      <c r="L15" s="3">
        <v>16.5</v>
      </c>
      <c r="M15" s="3">
        <v>1.27</v>
      </c>
      <c r="N15" s="3">
        <v>1.19</v>
      </c>
      <c r="O15" s="3">
        <v>1.1100000000000001</v>
      </c>
      <c r="P15" s="3">
        <f t="shared" si="0"/>
        <v>15.999999999999993</v>
      </c>
      <c r="Q15" s="18">
        <f t="shared" si="1"/>
        <v>-7.9999999999999849E-2</v>
      </c>
      <c r="R15" s="4">
        <f>F14+Q15</f>
        <v>4.92</v>
      </c>
      <c r="S15" s="3">
        <v>6</v>
      </c>
      <c r="T15" s="4">
        <f t="shared" si="2"/>
        <v>0.7636753236814714</v>
      </c>
      <c r="U15" s="4">
        <f t="shared" si="3"/>
        <v>0.54</v>
      </c>
      <c r="V15" s="4">
        <f>F15+Q15</f>
        <v>5.92</v>
      </c>
      <c r="W15" s="3">
        <v>6</v>
      </c>
      <c r="X15" s="4">
        <f t="shared" si="4"/>
        <v>5.6568542494923851E-2</v>
      </c>
      <c r="Y15" s="4">
        <f t="shared" si="5"/>
        <v>4.0000000000000036E-2</v>
      </c>
    </row>
    <row r="16" spans="1:25" x14ac:dyDescent="0.25">
      <c r="A16" s="2" t="s">
        <v>48</v>
      </c>
      <c r="B16" s="2">
        <v>15</v>
      </c>
      <c r="C16" s="2">
        <v>17</v>
      </c>
      <c r="E16" s="3" t="s">
        <v>946</v>
      </c>
      <c r="F16" s="3">
        <v>5</v>
      </c>
      <c r="G16" s="3">
        <v>780</v>
      </c>
      <c r="H16" s="3" t="s">
        <v>29</v>
      </c>
      <c r="I16" s="3">
        <v>1.1399999999999999</v>
      </c>
      <c r="J16" s="3" t="s">
        <v>923</v>
      </c>
      <c r="K16" s="3" t="s">
        <v>941</v>
      </c>
      <c r="L16" s="3">
        <v>13.35</v>
      </c>
      <c r="M16" s="3">
        <v>1.59</v>
      </c>
      <c r="N16" s="3">
        <v>1.52</v>
      </c>
      <c r="O16" s="3">
        <v>1.46</v>
      </c>
      <c r="P16" s="3">
        <f t="shared" si="0"/>
        <v>13.000000000000011</v>
      </c>
      <c r="Q16" s="18">
        <f t="shared" si="1"/>
        <v>-0.38000000000000012</v>
      </c>
      <c r="R16" s="4">
        <f>F16+Q16</f>
        <v>4.62</v>
      </c>
      <c r="S16" s="3">
        <v>5</v>
      </c>
      <c r="T16" s="4">
        <f t="shared" si="2"/>
        <v>0.268700576850888</v>
      </c>
      <c r="U16" s="4">
        <f t="shared" si="3"/>
        <v>0.18999999999999995</v>
      </c>
      <c r="V16" s="4">
        <f>F17+Q16</f>
        <v>6.62</v>
      </c>
      <c r="W16" s="3">
        <v>7</v>
      </c>
      <c r="X16" s="4">
        <f t="shared" si="4"/>
        <v>0.268700576850888</v>
      </c>
      <c r="Y16" s="4">
        <f t="shared" si="5"/>
        <v>0.18999999999999995</v>
      </c>
    </row>
    <row r="17" spans="1:25" x14ac:dyDescent="0.25">
      <c r="A17" s="2" t="s">
        <v>49</v>
      </c>
      <c r="B17" s="2">
        <v>15</v>
      </c>
      <c r="C17" s="2">
        <v>17</v>
      </c>
      <c r="E17" s="3" t="s">
        <v>947</v>
      </c>
      <c r="F17" s="3">
        <v>7</v>
      </c>
      <c r="G17" s="3">
        <v>761</v>
      </c>
      <c r="H17" s="3"/>
      <c r="I17" s="3">
        <v>1.1399999999999999</v>
      </c>
      <c r="J17" s="3" t="s">
        <v>923</v>
      </c>
      <c r="K17" s="3" t="s">
        <v>942</v>
      </c>
      <c r="L17" s="3">
        <v>19.100000000000001</v>
      </c>
      <c r="M17" s="3">
        <v>1.3</v>
      </c>
      <c r="N17" s="3">
        <v>1.2</v>
      </c>
      <c r="O17" s="3">
        <v>1.1100000000000001</v>
      </c>
      <c r="P17" s="3">
        <f t="shared" si="0"/>
        <v>18.999999999999993</v>
      </c>
      <c r="Q17" s="18">
        <f t="shared" si="1"/>
        <v>-6.0000000000000053E-2</v>
      </c>
      <c r="R17" s="4">
        <f>F16+Q17</f>
        <v>4.9399999999999995</v>
      </c>
      <c r="S17" s="3">
        <v>4</v>
      </c>
      <c r="T17" s="4">
        <f t="shared" si="2"/>
        <v>0.6646803743153552</v>
      </c>
      <c r="U17" s="4">
        <f t="shared" si="3"/>
        <v>0.47000000000000036</v>
      </c>
      <c r="V17" s="4">
        <f>F17+Q17</f>
        <v>6.9399999999999995</v>
      </c>
      <c r="W17" s="3">
        <v>7</v>
      </c>
      <c r="X17" s="4">
        <f t="shared" si="4"/>
        <v>4.2426406871193201E-2</v>
      </c>
      <c r="Y17" s="4">
        <f t="shared" si="5"/>
        <v>3.0000000000000245E-2</v>
      </c>
    </row>
    <row r="18" spans="1:25" x14ac:dyDescent="0.25">
      <c r="A18" s="2" t="s">
        <v>50</v>
      </c>
      <c r="B18" s="2">
        <v>14</v>
      </c>
      <c r="C18" s="2">
        <v>17</v>
      </c>
      <c r="E18" s="3" t="s">
        <v>946</v>
      </c>
      <c r="F18" s="3">
        <v>4</v>
      </c>
      <c r="G18" s="3">
        <v>735</v>
      </c>
      <c r="H18" s="3" t="s">
        <v>28</v>
      </c>
      <c r="I18" s="3">
        <v>1.1100000000000001</v>
      </c>
      <c r="J18" s="3" t="s">
        <v>923</v>
      </c>
      <c r="K18" s="3" t="s">
        <v>943</v>
      </c>
      <c r="L18" s="3">
        <v>15.5</v>
      </c>
      <c r="M18" s="3">
        <v>1.2</v>
      </c>
      <c r="N18" s="3">
        <v>1.1299999999999999</v>
      </c>
      <c r="O18" s="3">
        <v>1.05</v>
      </c>
      <c r="P18" s="3">
        <f t="shared" si="0"/>
        <v>14.999999999999991</v>
      </c>
      <c r="Q18" s="18">
        <f t="shared" si="1"/>
        <v>-1.9999999999999796E-2</v>
      </c>
      <c r="R18" s="4">
        <f>F18+Q18</f>
        <v>3.9800000000000004</v>
      </c>
      <c r="S18" s="3">
        <v>4</v>
      </c>
      <c r="T18" s="4">
        <f t="shared" si="2"/>
        <v>1.4142135623730649E-2</v>
      </c>
      <c r="U18" s="4">
        <f t="shared" si="3"/>
        <v>9.9999999999997868E-3</v>
      </c>
      <c r="V18" s="4">
        <f>F19+Q19</f>
        <v>3.88</v>
      </c>
      <c r="W18" s="3">
        <v>4</v>
      </c>
      <c r="X18" s="4">
        <f t="shared" si="4"/>
        <v>8.4852813742385777E-2</v>
      </c>
      <c r="Y18" s="4">
        <f t="shared" si="5"/>
        <v>6.0000000000000046E-2</v>
      </c>
    </row>
    <row r="19" spans="1:25" x14ac:dyDescent="0.25">
      <c r="A19" s="2" t="s">
        <v>51</v>
      </c>
      <c r="B19" s="2">
        <v>15</v>
      </c>
      <c r="C19" s="2">
        <v>17</v>
      </c>
      <c r="E19" s="3" t="s">
        <v>947</v>
      </c>
      <c r="F19" s="3">
        <v>4</v>
      </c>
      <c r="G19" s="3">
        <v>737</v>
      </c>
      <c r="H19" s="3"/>
      <c r="I19" s="3">
        <v>1.1100000000000001</v>
      </c>
      <c r="J19" s="3" t="s">
        <v>923</v>
      </c>
      <c r="K19" s="3" t="s">
        <v>944</v>
      </c>
      <c r="L19" s="3">
        <v>26.2</v>
      </c>
      <c r="M19" s="3">
        <v>1.37</v>
      </c>
      <c r="N19" s="3">
        <v>1.23</v>
      </c>
      <c r="O19" s="3">
        <v>1.1299999999999999</v>
      </c>
      <c r="P19" s="3">
        <f t="shared" si="0"/>
        <v>24.000000000000021</v>
      </c>
      <c r="Q19" s="18">
        <f t="shared" si="1"/>
        <v>-0.11999999999999988</v>
      </c>
      <c r="R19" s="4">
        <f>F18+Q19</f>
        <v>3.88</v>
      </c>
      <c r="S19" s="3">
        <v>4</v>
      </c>
      <c r="T19" s="4">
        <f t="shared" si="2"/>
        <v>8.4852813742385777E-2</v>
      </c>
      <c r="U19" s="4">
        <f t="shared" si="3"/>
        <v>6.0000000000000046E-2</v>
      </c>
      <c r="V19" s="4">
        <f>F19+Q19</f>
        <v>3.88</v>
      </c>
      <c r="W19" s="3">
        <v>4</v>
      </c>
      <c r="X19" s="4">
        <f t="shared" si="4"/>
        <v>8.4852813742385777E-2</v>
      </c>
      <c r="Y19" s="4">
        <f t="shared" si="5"/>
        <v>6.0000000000000046E-2</v>
      </c>
    </row>
    <row r="20" spans="1:25" x14ac:dyDescent="0.25">
      <c r="A20" s="2" t="s">
        <v>52</v>
      </c>
      <c r="B20" s="2">
        <v>15</v>
      </c>
      <c r="C20" s="2">
        <v>17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10" t="s">
        <v>2019</v>
      </c>
      <c r="R20" s="10">
        <f>CORREL(R2:R19,S2:S19)</f>
        <v>0.89091945892733659</v>
      </c>
      <c r="S20" s="4"/>
      <c r="T20" s="19">
        <f>AVERAGE(T2:T19)</f>
        <v>0.57786337506967256</v>
      </c>
      <c r="U20" s="19">
        <f>AVERAGE(U2:U19)</f>
        <v>0.40861111111111087</v>
      </c>
      <c r="V20" s="4"/>
      <c r="W20" s="3"/>
      <c r="X20" s="20">
        <f>AVERAGE(X2:X19)</f>
        <v>0.42387123161126916</v>
      </c>
      <c r="Y20" s="20">
        <f>AVERAGE(Y2:Y19)</f>
        <v>0.29972222222222206</v>
      </c>
    </row>
    <row r="21" spans="1:25" x14ac:dyDescent="0.25">
      <c r="A21" s="2" t="s">
        <v>53</v>
      </c>
      <c r="B21" s="2">
        <v>16</v>
      </c>
      <c r="C21" s="2">
        <v>17</v>
      </c>
      <c r="Q21" s="10"/>
      <c r="T21" s="10"/>
      <c r="U21" s="10"/>
      <c r="V21" s="10" t="s">
        <v>2019</v>
      </c>
      <c r="W21" s="10">
        <f>CORREL(V2:V19,W2:W19)</f>
        <v>0.91418921967340949</v>
      </c>
    </row>
    <row r="22" spans="1:25" x14ac:dyDescent="0.25">
      <c r="A22" s="2" t="s">
        <v>54</v>
      </c>
      <c r="B22" s="2">
        <v>14</v>
      </c>
      <c r="C22" s="2">
        <v>16</v>
      </c>
      <c r="G22" s="11"/>
      <c r="N22" s="3"/>
      <c r="Q22" s="10"/>
      <c r="R22" s="10"/>
      <c r="S22" s="10"/>
      <c r="T22" s="10"/>
      <c r="U22" s="10"/>
      <c r="V22" s="10"/>
    </row>
    <row r="23" spans="1:25" x14ac:dyDescent="0.25">
      <c r="A23" s="2" t="s">
        <v>55</v>
      </c>
      <c r="B23" s="2">
        <v>15</v>
      </c>
      <c r="C23" s="2">
        <v>18</v>
      </c>
      <c r="G23" s="11"/>
      <c r="R23" s="10"/>
      <c r="V23" s="10"/>
    </row>
    <row r="24" spans="1:25" x14ac:dyDescent="0.25">
      <c r="A24" s="2" t="s">
        <v>56</v>
      </c>
      <c r="B24" s="2">
        <v>16</v>
      </c>
      <c r="C24" s="2">
        <v>18</v>
      </c>
      <c r="D24" s="2" t="s">
        <v>959</v>
      </c>
      <c r="E24" s="11">
        <f>891*2.6%*0.78</f>
        <v>18.069480000000002</v>
      </c>
      <c r="G24" s="11"/>
      <c r="R24" s="10"/>
      <c r="V24" s="10"/>
    </row>
    <row r="25" spans="1:25" x14ac:dyDescent="0.25">
      <c r="A25" s="2" t="s">
        <v>57</v>
      </c>
      <c r="B25" s="2">
        <v>15</v>
      </c>
      <c r="C25" s="2">
        <v>17</v>
      </c>
      <c r="G25" s="11"/>
    </row>
    <row r="26" spans="1:25" x14ac:dyDescent="0.25">
      <c r="A26" s="2" t="s">
        <v>58</v>
      </c>
      <c r="B26" s="2">
        <v>15</v>
      </c>
      <c r="C26" s="2">
        <v>17</v>
      </c>
      <c r="G26" s="11"/>
    </row>
    <row r="27" spans="1:25" x14ac:dyDescent="0.25">
      <c r="A27" s="2" t="s">
        <v>59</v>
      </c>
      <c r="B27" s="2">
        <v>15</v>
      </c>
      <c r="C27" s="2">
        <v>18</v>
      </c>
      <c r="G27" s="11"/>
    </row>
    <row r="28" spans="1:25" x14ac:dyDescent="0.25">
      <c r="A28" s="2" t="s">
        <v>60</v>
      </c>
      <c r="B28" s="2">
        <v>14</v>
      </c>
      <c r="C28" s="2">
        <v>17</v>
      </c>
      <c r="G28" s="11"/>
    </row>
    <row r="29" spans="1:25" x14ac:dyDescent="0.25">
      <c r="A29" s="2" t="s">
        <v>61</v>
      </c>
      <c r="B29" s="2">
        <v>15</v>
      </c>
      <c r="C29" s="2">
        <v>17</v>
      </c>
      <c r="G29" s="11"/>
    </row>
    <row r="30" spans="1:25" x14ac:dyDescent="0.25">
      <c r="A30" s="2" t="s">
        <v>62</v>
      </c>
      <c r="B30" s="2">
        <v>14</v>
      </c>
      <c r="C30" s="2">
        <v>15</v>
      </c>
      <c r="G30" s="11"/>
    </row>
    <row r="31" spans="1:25" x14ac:dyDescent="0.25">
      <c r="A31" s="2" t="s">
        <v>63</v>
      </c>
      <c r="B31" s="2">
        <v>15</v>
      </c>
      <c r="C31" s="2">
        <v>15</v>
      </c>
      <c r="G31" s="11"/>
    </row>
    <row r="32" spans="1:25" x14ac:dyDescent="0.25">
      <c r="A32" s="2" t="s">
        <v>64</v>
      </c>
      <c r="B32" s="2">
        <v>15</v>
      </c>
      <c r="C32" s="2">
        <v>16</v>
      </c>
      <c r="G32" s="11"/>
    </row>
    <row r="33" spans="1:7" x14ac:dyDescent="0.25">
      <c r="A33" s="2" t="s">
        <v>65</v>
      </c>
      <c r="B33" s="2">
        <v>15</v>
      </c>
      <c r="C33" s="2">
        <v>17</v>
      </c>
      <c r="G33" s="11"/>
    </row>
    <row r="34" spans="1:7" x14ac:dyDescent="0.25">
      <c r="A34" s="2" t="s">
        <v>66</v>
      </c>
      <c r="B34" s="2">
        <v>15</v>
      </c>
      <c r="C34" s="2">
        <v>16</v>
      </c>
      <c r="G34" s="11"/>
    </row>
    <row r="35" spans="1:7" x14ac:dyDescent="0.25">
      <c r="A35" s="2" t="s">
        <v>67</v>
      </c>
      <c r="B35" s="2">
        <v>14</v>
      </c>
      <c r="C35" s="2">
        <v>16</v>
      </c>
      <c r="G35" s="11"/>
    </row>
    <row r="36" spans="1:7" x14ac:dyDescent="0.25">
      <c r="A36" s="2" t="s">
        <v>68</v>
      </c>
      <c r="B36" s="2">
        <v>14</v>
      </c>
      <c r="C36" s="2">
        <v>16</v>
      </c>
      <c r="G36" s="11"/>
    </row>
    <row r="37" spans="1:7" x14ac:dyDescent="0.25">
      <c r="A37" s="2" t="s">
        <v>69</v>
      </c>
      <c r="B37" s="2">
        <v>13</v>
      </c>
      <c r="C37" s="2">
        <v>17</v>
      </c>
      <c r="G37" s="11"/>
    </row>
    <row r="38" spans="1:7" x14ac:dyDescent="0.25">
      <c r="A38" s="2" t="s">
        <v>70</v>
      </c>
      <c r="B38" s="2">
        <v>14</v>
      </c>
      <c r="C38" s="2">
        <v>16</v>
      </c>
      <c r="G38" s="11"/>
    </row>
    <row r="39" spans="1:7" x14ac:dyDescent="0.25">
      <c r="A39" s="2" t="s">
        <v>71</v>
      </c>
      <c r="B39" s="2">
        <v>14</v>
      </c>
      <c r="C39" s="2">
        <v>16</v>
      </c>
      <c r="G39" s="11"/>
    </row>
    <row r="40" spans="1:7" x14ac:dyDescent="0.25">
      <c r="A40" s="2" t="s">
        <v>72</v>
      </c>
      <c r="B40" s="2">
        <v>14</v>
      </c>
      <c r="C40" s="2">
        <v>15</v>
      </c>
    </row>
    <row r="41" spans="1:7" x14ac:dyDescent="0.25">
      <c r="A41" s="2" t="s">
        <v>73</v>
      </c>
      <c r="B41" s="2">
        <v>14</v>
      </c>
      <c r="C41" s="2">
        <v>15</v>
      </c>
    </row>
    <row r="42" spans="1:7" x14ac:dyDescent="0.25">
      <c r="A42" s="2" t="s">
        <v>74</v>
      </c>
      <c r="B42" s="2">
        <v>14</v>
      </c>
      <c r="C42" s="2">
        <v>16</v>
      </c>
    </row>
    <row r="43" spans="1:7" x14ac:dyDescent="0.25">
      <c r="A43" s="2" t="s">
        <v>75</v>
      </c>
      <c r="B43" s="2">
        <v>14</v>
      </c>
      <c r="C43" s="2">
        <v>16</v>
      </c>
    </row>
    <row r="44" spans="1:7" x14ac:dyDescent="0.25">
      <c r="A44" s="2" t="s">
        <v>76</v>
      </c>
      <c r="B44" s="2">
        <v>13</v>
      </c>
      <c r="C44" s="2">
        <v>18</v>
      </c>
    </row>
    <row r="45" spans="1:7" x14ac:dyDescent="0.25">
      <c r="A45" s="2" t="s">
        <v>77</v>
      </c>
      <c r="B45" s="2">
        <v>15</v>
      </c>
      <c r="C45" s="2">
        <v>17</v>
      </c>
    </row>
    <row r="46" spans="1:7" x14ac:dyDescent="0.25">
      <c r="A46" s="2" t="s">
        <v>78</v>
      </c>
      <c r="B46" s="2">
        <v>12</v>
      </c>
      <c r="C46" s="2">
        <v>16</v>
      </c>
    </row>
    <row r="47" spans="1:7" x14ac:dyDescent="0.25">
      <c r="A47" s="2" t="s">
        <v>79</v>
      </c>
      <c r="B47" s="2">
        <v>14</v>
      </c>
      <c r="C47" s="2">
        <v>16</v>
      </c>
    </row>
    <row r="48" spans="1:7" x14ac:dyDescent="0.25">
      <c r="A48" s="2" t="s">
        <v>80</v>
      </c>
      <c r="B48" s="2">
        <v>12</v>
      </c>
      <c r="C48" s="2">
        <v>17</v>
      </c>
    </row>
    <row r="49" spans="1:3" x14ac:dyDescent="0.25">
      <c r="A49" s="2" t="s">
        <v>81</v>
      </c>
      <c r="B49" s="2">
        <v>13</v>
      </c>
      <c r="C49" s="2">
        <v>18</v>
      </c>
    </row>
    <row r="50" spans="1:3" x14ac:dyDescent="0.25">
      <c r="A50" s="2" t="s">
        <v>82</v>
      </c>
      <c r="B50" s="2">
        <v>13</v>
      </c>
      <c r="C50" s="2">
        <v>19</v>
      </c>
    </row>
    <row r="51" spans="1:3" x14ac:dyDescent="0.25">
      <c r="A51" s="2" t="s">
        <v>83</v>
      </c>
      <c r="B51" s="2">
        <v>14</v>
      </c>
      <c r="C51" s="2">
        <v>18</v>
      </c>
    </row>
    <row r="52" spans="1:3" x14ac:dyDescent="0.25">
      <c r="A52" s="2" t="s">
        <v>84</v>
      </c>
      <c r="B52" s="2">
        <v>13</v>
      </c>
      <c r="C52" s="2">
        <v>17</v>
      </c>
    </row>
    <row r="53" spans="1:3" x14ac:dyDescent="0.25">
      <c r="A53" s="2" t="s">
        <v>85</v>
      </c>
      <c r="B53" s="2">
        <v>14</v>
      </c>
      <c r="C53" s="2">
        <v>18</v>
      </c>
    </row>
    <row r="54" spans="1:3" x14ac:dyDescent="0.25">
      <c r="A54" s="2" t="s">
        <v>86</v>
      </c>
      <c r="B54" s="2">
        <v>14</v>
      </c>
      <c r="C54" s="2">
        <v>18</v>
      </c>
    </row>
    <row r="55" spans="1:3" x14ac:dyDescent="0.25">
      <c r="A55" s="2" t="s">
        <v>87</v>
      </c>
      <c r="B55" s="2">
        <v>14</v>
      </c>
      <c r="C55" s="2">
        <v>18</v>
      </c>
    </row>
    <row r="56" spans="1:3" x14ac:dyDescent="0.25">
      <c r="A56" s="2" t="s">
        <v>88</v>
      </c>
      <c r="B56" s="2">
        <v>14</v>
      </c>
      <c r="C56" s="2">
        <v>18</v>
      </c>
    </row>
    <row r="57" spans="1:3" x14ac:dyDescent="0.25">
      <c r="A57" s="2" t="s">
        <v>89</v>
      </c>
      <c r="B57" s="2">
        <v>14</v>
      </c>
      <c r="C57" s="2">
        <v>18</v>
      </c>
    </row>
    <row r="58" spans="1:3" x14ac:dyDescent="0.25">
      <c r="A58" s="2" t="s">
        <v>90</v>
      </c>
      <c r="B58" s="2">
        <v>13</v>
      </c>
      <c r="C58" s="2">
        <v>18</v>
      </c>
    </row>
    <row r="59" spans="1:3" x14ac:dyDescent="0.25">
      <c r="A59" s="2" t="s">
        <v>91</v>
      </c>
      <c r="B59" s="2">
        <v>13</v>
      </c>
      <c r="C59" s="2">
        <v>18</v>
      </c>
    </row>
    <row r="60" spans="1:3" x14ac:dyDescent="0.25">
      <c r="A60" s="2" t="s">
        <v>92</v>
      </c>
      <c r="B60" s="2">
        <v>14</v>
      </c>
      <c r="C60" s="2">
        <v>18</v>
      </c>
    </row>
    <row r="61" spans="1:3" x14ac:dyDescent="0.25">
      <c r="A61" s="2" t="s">
        <v>93</v>
      </c>
      <c r="B61" s="2">
        <v>13</v>
      </c>
      <c r="C61" s="2">
        <v>18</v>
      </c>
    </row>
    <row r="62" spans="1:3" x14ac:dyDescent="0.25">
      <c r="A62" s="2" t="s">
        <v>94</v>
      </c>
      <c r="B62" s="2">
        <v>14</v>
      </c>
      <c r="C62" s="2">
        <v>18</v>
      </c>
    </row>
    <row r="63" spans="1:3" x14ac:dyDescent="0.25">
      <c r="A63" s="2" t="s">
        <v>95</v>
      </c>
      <c r="B63" s="2">
        <v>14</v>
      </c>
      <c r="C63" s="2">
        <v>17</v>
      </c>
    </row>
    <row r="64" spans="1:3" x14ac:dyDescent="0.25">
      <c r="A64" s="2" t="s">
        <v>96</v>
      </c>
      <c r="B64" s="2">
        <v>14</v>
      </c>
      <c r="C64" s="2">
        <v>18</v>
      </c>
    </row>
    <row r="65" spans="1:3" x14ac:dyDescent="0.25">
      <c r="A65" s="2" t="s">
        <v>97</v>
      </c>
      <c r="B65" s="2">
        <v>14</v>
      </c>
      <c r="C65" s="2">
        <v>17</v>
      </c>
    </row>
    <row r="66" spans="1:3" x14ac:dyDescent="0.25">
      <c r="A66" s="2" t="s">
        <v>98</v>
      </c>
      <c r="B66" s="2">
        <v>14</v>
      </c>
      <c r="C66" s="2">
        <v>18</v>
      </c>
    </row>
    <row r="67" spans="1:3" x14ac:dyDescent="0.25">
      <c r="A67" s="2" t="s">
        <v>99</v>
      </c>
      <c r="B67" s="2">
        <v>14</v>
      </c>
      <c r="C67" s="2">
        <v>18</v>
      </c>
    </row>
    <row r="68" spans="1:3" x14ac:dyDescent="0.25">
      <c r="A68" s="2" t="s">
        <v>100</v>
      </c>
      <c r="B68" s="2">
        <v>14</v>
      </c>
      <c r="C68" s="2">
        <v>18</v>
      </c>
    </row>
    <row r="69" spans="1:3" x14ac:dyDescent="0.25">
      <c r="A69" s="2" t="s">
        <v>101</v>
      </c>
      <c r="B69" s="2">
        <v>14</v>
      </c>
      <c r="C69" s="2">
        <v>18</v>
      </c>
    </row>
    <row r="70" spans="1:3" x14ac:dyDescent="0.25">
      <c r="A70" s="2" t="s">
        <v>102</v>
      </c>
      <c r="B70" s="2">
        <v>14</v>
      </c>
      <c r="C70" s="2">
        <v>18</v>
      </c>
    </row>
    <row r="71" spans="1:3" x14ac:dyDescent="0.25">
      <c r="A71" s="2" t="s">
        <v>103</v>
      </c>
      <c r="B71" s="2">
        <v>14</v>
      </c>
      <c r="C71" s="2">
        <v>18</v>
      </c>
    </row>
    <row r="72" spans="1:3" x14ac:dyDescent="0.25">
      <c r="A72" s="2" t="s">
        <v>104</v>
      </c>
      <c r="B72" s="2">
        <v>14</v>
      </c>
      <c r="C72" s="2">
        <v>18</v>
      </c>
    </row>
    <row r="73" spans="1:3" x14ac:dyDescent="0.25">
      <c r="A73" s="2" t="s">
        <v>105</v>
      </c>
      <c r="B73" s="2">
        <v>14</v>
      </c>
      <c r="C73" s="2">
        <v>18</v>
      </c>
    </row>
    <row r="74" spans="1:3" x14ac:dyDescent="0.25">
      <c r="A74" s="2" t="s">
        <v>106</v>
      </c>
      <c r="B74" s="2">
        <v>15</v>
      </c>
      <c r="C74" s="2">
        <v>18</v>
      </c>
    </row>
    <row r="75" spans="1:3" x14ac:dyDescent="0.25">
      <c r="A75" s="2" t="s">
        <v>107</v>
      </c>
      <c r="B75" s="2">
        <v>13</v>
      </c>
      <c r="C75" s="2">
        <v>18</v>
      </c>
    </row>
    <row r="76" spans="1:3" x14ac:dyDescent="0.25">
      <c r="A76" s="2" t="s">
        <v>108</v>
      </c>
      <c r="B76" s="2">
        <v>14</v>
      </c>
      <c r="C76" s="2">
        <v>16</v>
      </c>
    </row>
    <row r="77" spans="1:3" x14ac:dyDescent="0.25">
      <c r="A77" s="2" t="s">
        <v>109</v>
      </c>
      <c r="B77" s="2">
        <v>14</v>
      </c>
      <c r="C77" s="2">
        <v>16</v>
      </c>
    </row>
    <row r="78" spans="1:3" x14ac:dyDescent="0.25">
      <c r="A78" s="2" t="s">
        <v>110</v>
      </c>
      <c r="B78" s="2">
        <v>13</v>
      </c>
      <c r="C78" s="2">
        <v>15</v>
      </c>
    </row>
    <row r="79" spans="1:3" x14ac:dyDescent="0.25">
      <c r="A79" s="2" t="s">
        <v>111</v>
      </c>
      <c r="B79" s="2">
        <v>13</v>
      </c>
      <c r="C79" s="2">
        <v>15</v>
      </c>
    </row>
    <row r="80" spans="1:3" x14ac:dyDescent="0.25">
      <c r="A80" s="2" t="s">
        <v>112</v>
      </c>
      <c r="B80" s="2">
        <v>11</v>
      </c>
      <c r="C80" s="2">
        <v>15</v>
      </c>
    </row>
    <row r="81" spans="1:3" x14ac:dyDescent="0.25">
      <c r="A81" s="2" t="s">
        <v>113</v>
      </c>
      <c r="B81" s="2">
        <v>13</v>
      </c>
      <c r="C81" s="2">
        <v>15</v>
      </c>
    </row>
    <row r="82" spans="1:3" x14ac:dyDescent="0.25">
      <c r="A82" s="2" t="s">
        <v>114</v>
      </c>
      <c r="B82" s="2">
        <v>13</v>
      </c>
      <c r="C82" s="2">
        <v>15</v>
      </c>
    </row>
    <row r="83" spans="1:3" x14ac:dyDescent="0.25">
      <c r="A83" s="2" t="s">
        <v>115</v>
      </c>
      <c r="B83" s="2">
        <v>14</v>
      </c>
      <c r="C83" s="2">
        <v>16</v>
      </c>
    </row>
    <row r="84" spans="1:3" x14ac:dyDescent="0.25">
      <c r="A84" s="2" t="s">
        <v>116</v>
      </c>
      <c r="B84" s="2">
        <v>13</v>
      </c>
      <c r="C84" s="2">
        <v>15</v>
      </c>
    </row>
    <row r="85" spans="1:3" x14ac:dyDescent="0.25">
      <c r="A85" s="2" t="s">
        <v>117</v>
      </c>
      <c r="B85" s="2">
        <v>13</v>
      </c>
      <c r="C85" s="2">
        <v>15</v>
      </c>
    </row>
    <row r="86" spans="1:3" x14ac:dyDescent="0.25">
      <c r="A86" s="2" t="s">
        <v>118</v>
      </c>
      <c r="B86" s="2">
        <v>13</v>
      </c>
      <c r="C86" s="2">
        <v>15</v>
      </c>
    </row>
    <row r="87" spans="1:3" x14ac:dyDescent="0.25">
      <c r="A87" s="2" t="s">
        <v>119</v>
      </c>
      <c r="B87" s="2">
        <v>12</v>
      </c>
      <c r="C87" s="2">
        <v>15</v>
      </c>
    </row>
    <row r="88" spans="1:3" x14ac:dyDescent="0.25">
      <c r="A88" s="2" t="s">
        <v>120</v>
      </c>
      <c r="B88" s="2">
        <v>12</v>
      </c>
      <c r="C88" s="2">
        <v>15</v>
      </c>
    </row>
    <row r="89" spans="1:3" x14ac:dyDescent="0.25">
      <c r="A89" s="2" t="s">
        <v>121</v>
      </c>
      <c r="B89" s="2">
        <v>12</v>
      </c>
      <c r="C89" s="2">
        <v>15</v>
      </c>
    </row>
    <row r="90" spans="1:3" x14ac:dyDescent="0.25">
      <c r="A90" s="2" t="s">
        <v>122</v>
      </c>
      <c r="B90" s="2">
        <v>12</v>
      </c>
      <c r="C90" s="2">
        <v>15</v>
      </c>
    </row>
    <row r="91" spans="1:3" x14ac:dyDescent="0.25">
      <c r="A91" s="2" t="s">
        <v>123</v>
      </c>
      <c r="B91" s="2">
        <v>12</v>
      </c>
      <c r="C91" s="2">
        <v>15</v>
      </c>
    </row>
    <row r="92" spans="1:3" x14ac:dyDescent="0.25">
      <c r="A92" s="2" t="s">
        <v>124</v>
      </c>
      <c r="B92" s="2">
        <v>12</v>
      </c>
      <c r="C92" s="2">
        <v>16</v>
      </c>
    </row>
    <row r="93" spans="1:3" x14ac:dyDescent="0.25">
      <c r="A93" s="2" t="s">
        <v>125</v>
      </c>
      <c r="B93" s="2">
        <v>12</v>
      </c>
      <c r="C93" s="2">
        <v>15</v>
      </c>
    </row>
    <row r="94" spans="1:3" x14ac:dyDescent="0.25">
      <c r="A94" s="2" t="s">
        <v>126</v>
      </c>
      <c r="B94" s="2">
        <v>12</v>
      </c>
      <c r="C94" s="2">
        <v>15</v>
      </c>
    </row>
    <row r="95" spans="1:3" x14ac:dyDescent="0.25">
      <c r="A95" s="2" t="s">
        <v>127</v>
      </c>
      <c r="B95" s="2">
        <v>13</v>
      </c>
      <c r="C95" s="2">
        <v>15</v>
      </c>
    </row>
    <row r="96" spans="1:3" x14ac:dyDescent="0.25">
      <c r="A96" s="2" t="s">
        <v>128</v>
      </c>
      <c r="B96" s="2">
        <v>13</v>
      </c>
      <c r="C96" s="2">
        <v>15</v>
      </c>
    </row>
    <row r="97" spans="1:3" x14ac:dyDescent="0.25">
      <c r="A97" s="2" t="s">
        <v>129</v>
      </c>
      <c r="B97" s="2">
        <v>13</v>
      </c>
      <c r="C97" s="2">
        <v>15</v>
      </c>
    </row>
    <row r="98" spans="1:3" x14ac:dyDescent="0.25">
      <c r="A98" s="2" t="s">
        <v>130</v>
      </c>
      <c r="B98" s="2">
        <v>13</v>
      </c>
      <c r="C98" s="2">
        <v>16</v>
      </c>
    </row>
    <row r="99" spans="1:3" x14ac:dyDescent="0.25">
      <c r="A99" s="2" t="s">
        <v>131</v>
      </c>
      <c r="B99" s="2">
        <v>13</v>
      </c>
      <c r="C99" s="2">
        <v>16</v>
      </c>
    </row>
    <row r="100" spans="1:3" x14ac:dyDescent="0.25">
      <c r="A100" s="2" t="s">
        <v>132</v>
      </c>
      <c r="B100" s="2">
        <v>12</v>
      </c>
      <c r="C100" s="2">
        <v>15</v>
      </c>
    </row>
    <row r="101" spans="1:3" x14ac:dyDescent="0.25">
      <c r="A101" s="2" t="s">
        <v>133</v>
      </c>
      <c r="B101" s="2">
        <v>11</v>
      </c>
      <c r="C101" s="2">
        <v>15</v>
      </c>
    </row>
    <row r="102" spans="1:3" x14ac:dyDescent="0.25">
      <c r="A102" s="2" t="s">
        <v>134</v>
      </c>
      <c r="B102" s="2">
        <v>12</v>
      </c>
      <c r="C102" s="2">
        <v>16</v>
      </c>
    </row>
    <row r="103" spans="1:3" x14ac:dyDescent="0.25">
      <c r="A103" s="2" t="s">
        <v>135</v>
      </c>
      <c r="B103" s="2">
        <v>13</v>
      </c>
      <c r="C103" s="2">
        <v>16</v>
      </c>
    </row>
    <row r="104" spans="1:3" x14ac:dyDescent="0.25">
      <c r="A104" s="2" t="s">
        <v>136</v>
      </c>
      <c r="B104" s="2">
        <v>13</v>
      </c>
      <c r="C104" s="2">
        <v>16</v>
      </c>
    </row>
    <row r="105" spans="1:3" x14ac:dyDescent="0.25">
      <c r="A105" s="2" t="s">
        <v>137</v>
      </c>
      <c r="B105" s="2">
        <v>13</v>
      </c>
      <c r="C105" s="2">
        <v>16</v>
      </c>
    </row>
    <row r="106" spans="1:3" x14ac:dyDescent="0.25">
      <c r="A106" s="2" t="s">
        <v>138</v>
      </c>
      <c r="B106" s="2">
        <v>13</v>
      </c>
      <c r="C106" s="2">
        <v>15</v>
      </c>
    </row>
    <row r="107" spans="1:3" x14ac:dyDescent="0.25">
      <c r="A107" s="2" t="s">
        <v>139</v>
      </c>
      <c r="B107" s="2">
        <v>13</v>
      </c>
      <c r="C107" s="2">
        <v>15</v>
      </c>
    </row>
    <row r="108" spans="1:3" x14ac:dyDescent="0.25">
      <c r="A108" s="2" t="s">
        <v>140</v>
      </c>
      <c r="B108" s="2">
        <v>13</v>
      </c>
      <c r="C108" s="2">
        <v>15</v>
      </c>
    </row>
    <row r="109" spans="1:3" x14ac:dyDescent="0.25">
      <c r="A109" s="2" t="s">
        <v>141</v>
      </c>
      <c r="B109" s="2">
        <v>13</v>
      </c>
      <c r="C109" s="2">
        <v>15</v>
      </c>
    </row>
    <row r="110" spans="1:3" x14ac:dyDescent="0.25">
      <c r="A110" s="2" t="s">
        <v>142</v>
      </c>
      <c r="B110" s="2">
        <v>12</v>
      </c>
      <c r="C110" s="2">
        <v>15</v>
      </c>
    </row>
    <row r="111" spans="1:3" x14ac:dyDescent="0.25">
      <c r="A111" s="2" t="s">
        <v>143</v>
      </c>
      <c r="B111" s="2">
        <v>13</v>
      </c>
      <c r="C111" s="2">
        <v>15</v>
      </c>
    </row>
    <row r="112" spans="1:3" x14ac:dyDescent="0.25">
      <c r="A112" s="2" t="s">
        <v>144</v>
      </c>
      <c r="B112" s="2">
        <v>11</v>
      </c>
      <c r="C112" s="2">
        <v>15</v>
      </c>
    </row>
    <row r="113" spans="1:3" x14ac:dyDescent="0.25">
      <c r="A113" s="2" t="s">
        <v>145</v>
      </c>
      <c r="B113" s="2">
        <v>13</v>
      </c>
      <c r="C113" s="2">
        <v>15</v>
      </c>
    </row>
    <row r="114" spans="1:3" x14ac:dyDescent="0.25">
      <c r="A114" s="2" t="s">
        <v>146</v>
      </c>
      <c r="B114" s="2">
        <v>12</v>
      </c>
      <c r="C114" s="2">
        <v>15</v>
      </c>
    </row>
    <row r="115" spans="1:3" x14ac:dyDescent="0.25">
      <c r="A115" s="2" t="s">
        <v>147</v>
      </c>
      <c r="B115" s="2">
        <v>13</v>
      </c>
      <c r="C115" s="2">
        <v>15</v>
      </c>
    </row>
    <row r="116" spans="1:3" x14ac:dyDescent="0.25">
      <c r="A116" s="2" t="s">
        <v>148</v>
      </c>
      <c r="B116" s="2">
        <v>12</v>
      </c>
      <c r="C116" s="2">
        <v>15</v>
      </c>
    </row>
    <row r="117" spans="1:3" x14ac:dyDescent="0.25">
      <c r="A117" s="2" t="s">
        <v>149</v>
      </c>
      <c r="B117" s="2">
        <v>12</v>
      </c>
      <c r="C117" s="2">
        <v>15</v>
      </c>
    </row>
    <row r="118" spans="1:3" x14ac:dyDescent="0.25">
      <c r="A118" s="2" t="s">
        <v>150</v>
      </c>
      <c r="B118" s="2">
        <v>12</v>
      </c>
      <c r="C118" s="2">
        <v>15</v>
      </c>
    </row>
    <row r="119" spans="1:3" x14ac:dyDescent="0.25">
      <c r="A119" s="2" t="s">
        <v>151</v>
      </c>
      <c r="B119" s="2">
        <v>12</v>
      </c>
      <c r="C119" s="2">
        <v>15</v>
      </c>
    </row>
    <row r="120" spans="1:3" x14ac:dyDescent="0.25">
      <c r="A120" s="2" t="s">
        <v>152</v>
      </c>
      <c r="B120" s="2">
        <v>12</v>
      </c>
      <c r="C120" s="2">
        <v>15</v>
      </c>
    </row>
    <row r="121" spans="1:3" x14ac:dyDescent="0.25">
      <c r="A121" s="2" t="s">
        <v>153</v>
      </c>
      <c r="B121" s="2">
        <v>12</v>
      </c>
      <c r="C121" s="2">
        <v>15</v>
      </c>
    </row>
    <row r="122" spans="1:3" x14ac:dyDescent="0.25">
      <c r="A122" s="2" t="s">
        <v>154</v>
      </c>
      <c r="B122" s="2">
        <v>12</v>
      </c>
      <c r="C122" s="2">
        <v>14</v>
      </c>
    </row>
    <row r="123" spans="1:3" x14ac:dyDescent="0.25">
      <c r="A123" s="2" t="s">
        <v>155</v>
      </c>
      <c r="B123" s="2">
        <v>12</v>
      </c>
      <c r="C123" s="2">
        <v>14</v>
      </c>
    </row>
    <row r="124" spans="1:3" x14ac:dyDescent="0.25">
      <c r="A124" s="2" t="s">
        <v>156</v>
      </c>
      <c r="B124" s="2">
        <v>12</v>
      </c>
      <c r="C124" s="2">
        <v>14</v>
      </c>
    </row>
    <row r="125" spans="1:3" x14ac:dyDescent="0.25">
      <c r="A125" s="2" t="s">
        <v>157</v>
      </c>
      <c r="B125" s="2">
        <v>12</v>
      </c>
      <c r="C125" s="2">
        <v>14</v>
      </c>
    </row>
    <row r="126" spans="1:3" x14ac:dyDescent="0.25">
      <c r="A126" s="2" t="s">
        <v>158</v>
      </c>
      <c r="B126" s="2">
        <v>12</v>
      </c>
      <c r="C126" s="2">
        <v>14</v>
      </c>
    </row>
    <row r="127" spans="1:3" x14ac:dyDescent="0.25">
      <c r="A127" s="2" t="s">
        <v>159</v>
      </c>
      <c r="B127" s="2">
        <v>13</v>
      </c>
      <c r="C127" s="2">
        <v>16</v>
      </c>
    </row>
    <row r="128" spans="1:3" x14ac:dyDescent="0.25">
      <c r="A128" s="2" t="s">
        <v>160</v>
      </c>
      <c r="B128" s="2">
        <v>13</v>
      </c>
      <c r="C128" s="2">
        <v>16</v>
      </c>
    </row>
    <row r="129" spans="1:3" x14ac:dyDescent="0.25">
      <c r="A129" s="2" t="s">
        <v>161</v>
      </c>
      <c r="B129" s="2">
        <v>12</v>
      </c>
      <c r="C129" s="2">
        <v>14</v>
      </c>
    </row>
    <row r="130" spans="1:3" x14ac:dyDescent="0.25">
      <c r="A130" s="2" t="s">
        <v>162</v>
      </c>
      <c r="B130" s="2">
        <v>12</v>
      </c>
      <c r="C130" s="2">
        <v>14</v>
      </c>
    </row>
    <row r="131" spans="1:3" x14ac:dyDescent="0.25">
      <c r="A131" s="2" t="s">
        <v>163</v>
      </c>
      <c r="B131" s="2">
        <v>12</v>
      </c>
      <c r="C131" s="2">
        <v>14</v>
      </c>
    </row>
    <row r="132" spans="1:3" x14ac:dyDescent="0.25">
      <c r="A132" s="2" t="s">
        <v>164</v>
      </c>
      <c r="B132" s="2">
        <v>11</v>
      </c>
      <c r="C132" s="2">
        <v>15</v>
      </c>
    </row>
    <row r="133" spans="1:3" x14ac:dyDescent="0.25">
      <c r="A133" s="2" t="s">
        <v>165</v>
      </c>
      <c r="B133" s="2">
        <v>11</v>
      </c>
      <c r="C133" s="2">
        <v>13</v>
      </c>
    </row>
    <row r="134" spans="1:3" x14ac:dyDescent="0.25">
      <c r="A134" s="2" t="s">
        <v>166</v>
      </c>
      <c r="B134" s="2">
        <v>11</v>
      </c>
      <c r="C134" s="2">
        <v>13</v>
      </c>
    </row>
    <row r="135" spans="1:3" x14ac:dyDescent="0.25">
      <c r="A135" s="2" t="s">
        <v>167</v>
      </c>
      <c r="B135" s="2">
        <v>11</v>
      </c>
      <c r="C135" s="2">
        <v>13</v>
      </c>
    </row>
    <row r="136" spans="1:3" x14ac:dyDescent="0.25">
      <c r="A136" s="2" t="s">
        <v>168</v>
      </c>
      <c r="B136" s="2">
        <v>11</v>
      </c>
      <c r="C136" s="2">
        <v>13</v>
      </c>
    </row>
    <row r="137" spans="1:3" x14ac:dyDescent="0.25">
      <c r="A137" s="2" t="s">
        <v>169</v>
      </c>
      <c r="B137" s="2">
        <v>12</v>
      </c>
      <c r="C137" s="2">
        <v>14</v>
      </c>
    </row>
    <row r="138" spans="1:3" x14ac:dyDescent="0.25">
      <c r="A138" s="2" t="s">
        <v>170</v>
      </c>
      <c r="B138" s="2">
        <v>11</v>
      </c>
      <c r="C138" s="2">
        <v>13</v>
      </c>
    </row>
    <row r="139" spans="1:3" x14ac:dyDescent="0.25">
      <c r="A139" s="2" t="s">
        <v>171</v>
      </c>
      <c r="B139" s="2">
        <v>13</v>
      </c>
      <c r="C139" s="2">
        <v>14</v>
      </c>
    </row>
    <row r="140" spans="1:3" x14ac:dyDescent="0.25">
      <c r="A140" s="2" t="s">
        <v>172</v>
      </c>
      <c r="B140" s="2">
        <v>13</v>
      </c>
      <c r="C140" s="2">
        <v>15</v>
      </c>
    </row>
    <row r="141" spans="1:3" x14ac:dyDescent="0.25">
      <c r="A141" s="2" t="s">
        <v>173</v>
      </c>
      <c r="B141" s="2">
        <v>13</v>
      </c>
      <c r="C141" s="2">
        <v>15</v>
      </c>
    </row>
    <row r="142" spans="1:3" x14ac:dyDescent="0.25">
      <c r="A142" s="2" t="s">
        <v>174</v>
      </c>
      <c r="B142" s="2">
        <v>12</v>
      </c>
      <c r="C142" s="2">
        <v>15</v>
      </c>
    </row>
    <row r="143" spans="1:3" x14ac:dyDescent="0.25">
      <c r="A143" s="2" t="s">
        <v>175</v>
      </c>
      <c r="B143" s="2">
        <v>14</v>
      </c>
      <c r="C143" s="2">
        <v>15</v>
      </c>
    </row>
    <row r="144" spans="1:3" x14ac:dyDescent="0.25">
      <c r="A144" s="2" t="s">
        <v>176</v>
      </c>
      <c r="B144" s="2">
        <v>13</v>
      </c>
      <c r="C144" s="2">
        <v>15</v>
      </c>
    </row>
    <row r="145" spans="1:3" x14ac:dyDescent="0.25">
      <c r="A145" s="2" t="s">
        <v>177</v>
      </c>
      <c r="B145" s="2">
        <v>13</v>
      </c>
      <c r="C145" s="2">
        <v>14</v>
      </c>
    </row>
    <row r="146" spans="1:3" x14ac:dyDescent="0.25">
      <c r="A146" s="2" t="s">
        <v>178</v>
      </c>
      <c r="B146" s="2">
        <v>11</v>
      </c>
      <c r="C146" s="2">
        <v>13</v>
      </c>
    </row>
    <row r="147" spans="1:3" x14ac:dyDescent="0.25">
      <c r="A147" s="2" t="s">
        <v>179</v>
      </c>
      <c r="B147" s="2">
        <v>14</v>
      </c>
      <c r="C147" s="2">
        <v>15</v>
      </c>
    </row>
    <row r="148" spans="1:3" x14ac:dyDescent="0.25">
      <c r="A148" s="2" t="s">
        <v>180</v>
      </c>
      <c r="B148" s="2">
        <v>14</v>
      </c>
      <c r="C148" s="2">
        <v>15</v>
      </c>
    </row>
    <row r="149" spans="1:3" x14ac:dyDescent="0.25">
      <c r="A149" s="2" t="s">
        <v>181</v>
      </c>
      <c r="B149" s="2">
        <v>13</v>
      </c>
      <c r="C149" s="2">
        <v>15</v>
      </c>
    </row>
    <row r="150" spans="1:3" x14ac:dyDescent="0.25">
      <c r="A150" s="2" t="s">
        <v>182</v>
      </c>
      <c r="B150" s="2">
        <v>13</v>
      </c>
      <c r="C150" s="2">
        <v>15</v>
      </c>
    </row>
    <row r="151" spans="1:3" x14ac:dyDescent="0.25">
      <c r="A151" s="2" t="s">
        <v>183</v>
      </c>
      <c r="B151" s="2">
        <v>13</v>
      </c>
      <c r="C151" s="2">
        <v>15</v>
      </c>
    </row>
    <row r="152" spans="1:3" x14ac:dyDescent="0.25">
      <c r="A152" s="2" t="s">
        <v>184</v>
      </c>
      <c r="B152" s="2">
        <v>13</v>
      </c>
      <c r="C152" s="2">
        <v>15</v>
      </c>
    </row>
    <row r="153" spans="1:3" x14ac:dyDescent="0.25">
      <c r="A153" s="2" t="s">
        <v>185</v>
      </c>
      <c r="B153" s="2">
        <v>13</v>
      </c>
      <c r="C153" s="2">
        <v>15</v>
      </c>
    </row>
    <row r="154" spans="1:3" x14ac:dyDescent="0.25">
      <c r="A154" s="2" t="s">
        <v>186</v>
      </c>
      <c r="B154" s="2">
        <v>14</v>
      </c>
      <c r="C154" s="2">
        <v>15</v>
      </c>
    </row>
    <row r="155" spans="1:3" x14ac:dyDescent="0.25">
      <c r="A155" s="2" t="s">
        <v>187</v>
      </c>
      <c r="B155" s="2">
        <v>13</v>
      </c>
      <c r="C155" s="2">
        <v>14</v>
      </c>
    </row>
    <row r="156" spans="1:3" x14ac:dyDescent="0.25">
      <c r="A156" s="2" t="s">
        <v>188</v>
      </c>
      <c r="B156" s="2">
        <v>14</v>
      </c>
      <c r="C156" s="2">
        <v>14</v>
      </c>
    </row>
    <row r="157" spans="1:3" x14ac:dyDescent="0.25">
      <c r="A157" s="2" t="s">
        <v>189</v>
      </c>
      <c r="B157" s="2">
        <v>12</v>
      </c>
      <c r="C157" s="2">
        <v>14</v>
      </c>
    </row>
    <row r="158" spans="1:3" x14ac:dyDescent="0.25">
      <c r="A158" s="2" t="s">
        <v>190</v>
      </c>
      <c r="B158" s="2">
        <v>12</v>
      </c>
      <c r="C158" s="2">
        <v>14</v>
      </c>
    </row>
    <row r="159" spans="1:3" x14ac:dyDescent="0.25">
      <c r="A159" s="2" t="s">
        <v>191</v>
      </c>
      <c r="B159" s="2">
        <v>12</v>
      </c>
      <c r="C159" s="2">
        <v>14</v>
      </c>
    </row>
    <row r="160" spans="1:3" x14ac:dyDescent="0.25">
      <c r="A160" s="2" t="s">
        <v>192</v>
      </c>
      <c r="B160" s="2">
        <v>12</v>
      </c>
      <c r="C160" s="2">
        <v>14</v>
      </c>
    </row>
    <row r="161" spans="1:4" x14ac:dyDescent="0.25">
      <c r="A161" s="2" t="s">
        <v>193</v>
      </c>
      <c r="B161" s="2">
        <v>11</v>
      </c>
      <c r="C161" s="2">
        <v>14</v>
      </c>
      <c r="D161" s="23"/>
    </row>
    <row r="162" spans="1:4" x14ac:dyDescent="0.25">
      <c r="A162" s="2" t="s">
        <v>194</v>
      </c>
      <c r="B162" s="2">
        <v>13</v>
      </c>
      <c r="C162" s="2">
        <v>14</v>
      </c>
    </row>
    <row r="163" spans="1:4" x14ac:dyDescent="0.25">
      <c r="A163" s="2" t="s">
        <v>195</v>
      </c>
      <c r="B163" s="2">
        <v>12</v>
      </c>
      <c r="C163" s="2">
        <v>14</v>
      </c>
    </row>
    <row r="164" spans="1:4" x14ac:dyDescent="0.25">
      <c r="A164" s="2" t="s">
        <v>196</v>
      </c>
      <c r="B164" s="2">
        <v>11</v>
      </c>
      <c r="C164" s="2">
        <v>13</v>
      </c>
    </row>
    <row r="165" spans="1:4" x14ac:dyDescent="0.25">
      <c r="A165" s="2" t="s">
        <v>197</v>
      </c>
      <c r="B165" s="2">
        <v>11</v>
      </c>
      <c r="C165" s="2">
        <v>14</v>
      </c>
    </row>
    <row r="166" spans="1:4" x14ac:dyDescent="0.25">
      <c r="A166" s="2" t="s">
        <v>198</v>
      </c>
      <c r="B166" s="2">
        <v>11</v>
      </c>
      <c r="C166" s="2">
        <v>15</v>
      </c>
    </row>
    <row r="167" spans="1:4" x14ac:dyDescent="0.25">
      <c r="A167" s="2" t="s">
        <v>199</v>
      </c>
      <c r="B167" s="2">
        <v>11</v>
      </c>
      <c r="C167" s="2">
        <v>15</v>
      </c>
    </row>
    <row r="168" spans="1:4" x14ac:dyDescent="0.25">
      <c r="A168" s="2" t="s">
        <v>200</v>
      </c>
      <c r="B168" s="2">
        <v>12</v>
      </c>
      <c r="C168" s="2">
        <v>16</v>
      </c>
    </row>
    <row r="169" spans="1:4" x14ac:dyDescent="0.25">
      <c r="A169" s="2" t="s">
        <v>201</v>
      </c>
      <c r="B169" s="2">
        <v>12</v>
      </c>
      <c r="C169" s="2">
        <v>17</v>
      </c>
    </row>
    <row r="170" spans="1:4" x14ac:dyDescent="0.25">
      <c r="A170" s="2" t="s">
        <v>202</v>
      </c>
      <c r="B170" s="2">
        <v>12</v>
      </c>
      <c r="C170" s="2">
        <v>17</v>
      </c>
    </row>
    <row r="171" spans="1:4" x14ac:dyDescent="0.25">
      <c r="A171" s="2" t="s">
        <v>203</v>
      </c>
      <c r="B171" s="2">
        <v>14</v>
      </c>
      <c r="C171" s="2">
        <v>15</v>
      </c>
    </row>
    <row r="172" spans="1:4" x14ac:dyDescent="0.25">
      <c r="A172" s="2" t="s">
        <v>204</v>
      </c>
      <c r="B172" s="2">
        <v>12</v>
      </c>
      <c r="C172" s="2">
        <v>13</v>
      </c>
    </row>
    <row r="173" spans="1:4" x14ac:dyDescent="0.25">
      <c r="A173" s="2" t="s">
        <v>205</v>
      </c>
      <c r="B173" s="2">
        <v>11</v>
      </c>
      <c r="C173" s="2">
        <v>12</v>
      </c>
    </row>
    <row r="174" spans="1:4" x14ac:dyDescent="0.25">
      <c r="A174" s="2" t="s">
        <v>206</v>
      </c>
      <c r="B174" s="2">
        <v>12</v>
      </c>
      <c r="C174" s="2">
        <v>11</v>
      </c>
    </row>
    <row r="175" spans="1:4" x14ac:dyDescent="0.25">
      <c r="A175" s="2" t="s">
        <v>207</v>
      </c>
      <c r="B175" s="2">
        <v>11</v>
      </c>
      <c r="C175" s="2">
        <v>13</v>
      </c>
    </row>
    <row r="176" spans="1:4" x14ac:dyDescent="0.25">
      <c r="A176" s="2" t="s">
        <v>208</v>
      </c>
      <c r="B176" s="2">
        <v>11</v>
      </c>
      <c r="C176" s="2">
        <v>13</v>
      </c>
    </row>
    <row r="177" spans="1:3" x14ac:dyDescent="0.25">
      <c r="A177" s="2" t="s">
        <v>209</v>
      </c>
      <c r="B177" s="2">
        <v>12</v>
      </c>
      <c r="C177" s="2">
        <v>12</v>
      </c>
    </row>
    <row r="178" spans="1:3" x14ac:dyDescent="0.25">
      <c r="A178" s="2" t="s">
        <v>210</v>
      </c>
      <c r="B178" s="2">
        <v>11</v>
      </c>
      <c r="C178" s="2">
        <v>11</v>
      </c>
    </row>
    <row r="179" spans="1:3" x14ac:dyDescent="0.25">
      <c r="A179" s="2" t="s">
        <v>211</v>
      </c>
      <c r="B179" s="2">
        <v>12</v>
      </c>
      <c r="C179" s="2">
        <v>11</v>
      </c>
    </row>
    <row r="180" spans="1:3" x14ac:dyDescent="0.25">
      <c r="A180" s="2" t="s">
        <v>212</v>
      </c>
      <c r="B180" s="2">
        <v>12</v>
      </c>
      <c r="C180" s="2">
        <v>11</v>
      </c>
    </row>
    <row r="181" spans="1:3" x14ac:dyDescent="0.25">
      <c r="A181" s="2" t="s">
        <v>213</v>
      </c>
      <c r="B181" s="2">
        <v>12</v>
      </c>
      <c r="C181" s="2">
        <v>11</v>
      </c>
    </row>
    <row r="182" spans="1:3" x14ac:dyDescent="0.25">
      <c r="A182" s="2" t="s">
        <v>214</v>
      </c>
      <c r="B182" s="2">
        <v>12</v>
      </c>
      <c r="C182" s="2">
        <v>12</v>
      </c>
    </row>
    <row r="183" spans="1:3" x14ac:dyDescent="0.25">
      <c r="A183" s="2" t="s">
        <v>215</v>
      </c>
      <c r="B183" s="2">
        <v>12</v>
      </c>
      <c r="C183" s="2">
        <v>12</v>
      </c>
    </row>
    <row r="184" spans="1:3" x14ac:dyDescent="0.25">
      <c r="A184" s="2" t="s">
        <v>216</v>
      </c>
      <c r="B184" s="2">
        <v>14</v>
      </c>
      <c r="C184" s="2">
        <v>15</v>
      </c>
    </row>
    <row r="185" spans="1:3" x14ac:dyDescent="0.25">
      <c r="A185" s="2" t="s">
        <v>217</v>
      </c>
      <c r="B185" s="2">
        <v>13</v>
      </c>
      <c r="C185" s="2">
        <v>16</v>
      </c>
    </row>
    <row r="186" spans="1:3" x14ac:dyDescent="0.25">
      <c r="A186" s="2" t="s">
        <v>218</v>
      </c>
      <c r="B186" s="2">
        <v>13</v>
      </c>
      <c r="C186" s="2">
        <v>15</v>
      </c>
    </row>
    <row r="187" spans="1:3" x14ac:dyDescent="0.25">
      <c r="A187" s="2" t="s">
        <v>219</v>
      </c>
      <c r="B187" s="2">
        <v>12</v>
      </c>
      <c r="C187" s="2">
        <v>15</v>
      </c>
    </row>
    <row r="188" spans="1:3" x14ac:dyDescent="0.25">
      <c r="A188" s="2" t="s">
        <v>220</v>
      </c>
      <c r="B188" s="2">
        <v>11</v>
      </c>
      <c r="C188" s="2">
        <v>12</v>
      </c>
    </row>
    <row r="189" spans="1:3" x14ac:dyDescent="0.25">
      <c r="A189" s="2" t="s">
        <v>221</v>
      </c>
      <c r="B189" s="2">
        <v>13</v>
      </c>
      <c r="C189" s="2">
        <v>16</v>
      </c>
    </row>
    <row r="190" spans="1:3" x14ac:dyDescent="0.25">
      <c r="A190" s="2" t="s">
        <v>222</v>
      </c>
      <c r="B190" s="2">
        <v>13</v>
      </c>
      <c r="C190" s="2">
        <v>17</v>
      </c>
    </row>
    <row r="191" spans="1:3" x14ac:dyDescent="0.25">
      <c r="A191" s="2" t="s">
        <v>223</v>
      </c>
      <c r="B191" s="2">
        <v>11</v>
      </c>
      <c r="C191" s="2">
        <v>15</v>
      </c>
    </row>
    <row r="192" spans="1:3" x14ac:dyDescent="0.25">
      <c r="A192" s="2" t="s">
        <v>224</v>
      </c>
      <c r="B192" s="2">
        <v>12</v>
      </c>
      <c r="C192" s="2">
        <v>13</v>
      </c>
    </row>
    <row r="193" spans="1:3" x14ac:dyDescent="0.25">
      <c r="A193" s="2" t="s">
        <v>225</v>
      </c>
      <c r="B193" s="2">
        <v>12</v>
      </c>
      <c r="C193" s="2">
        <v>14</v>
      </c>
    </row>
    <row r="194" spans="1:3" x14ac:dyDescent="0.25">
      <c r="A194" s="2" t="s">
        <v>226</v>
      </c>
      <c r="B194" s="2">
        <v>12</v>
      </c>
      <c r="C194" s="2">
        <v>14</v>
      </c>
    </row>
    <row r="195" spans="1:3" x14ac:dyDescent="0.25">
      <c r="A195" s="2" t="s">
        <v>227</v>
      </c>
      <c r="B195" s="2">
        <v>11</v>
      </c>
      <c r="C195" s="2">
        <v>14</v>
      </c>
    </row>
    <row r="196" spans="1:3" x14ac:dyDescent="0.25">
      <c r="A196" s="2" t="s">
        <v>228</v>
      </c>
      <c r="B196" s="2">
        <v>11</v>
      </c>
      <c r="C196" s="2">
        <v>15</v>
      </c>
    </row>
    <row r="197" spans="1:3" x14ac:dyDescent="0.25">
      <c r="A197" s="2" t="s">
        <v>229</v>
      </c>
      <c r="B197" s="2">
        <v>11</v>
      </c>
      <c r="C197" s="2">
        <v>12</v>
      </c>
    </row>
    <row r="198" spans="1:3" x14ac:dyDescent="0.25">
      <c r="A198" s="2" t="s">
        <v>230</v>
      </c>
      <c r="B198" s="2">
        <v>11</v>
      </c>
      <c r="C198" s="2">
        <v>13</v>
      </c>
    </row>
    <row r="199" spans="1:3" x14ac:dyDescent="0.25">
      <c r="A199" s="2" t="s">
        <v>231</v>
      </c>
      <c r="B199" s="2">
        <v>11</v>
      </c>
      <c r="C199" s="2">
        <v>13</v>
      </c>
    </row>
    <row r="200" spans="1:3" x14ac:dyDescent="0.25">
      <c r="A200" s="2" t="s">
        <v>232</v>
      </c>
      <c r="B200" s="2">
        <v>11</v>
      </c>
      <c r="C200" s="2">
        <v>14</v>
      </c>
    </row>
    <row r="201" spans="1:3" x14ac:dyDescent="0.25">
      <c r="A201" s="2" t="s">
        <v>233</v>
      </c>
      <c r="B201" s="2">
        <v>11</v>
      </c>
      <c r="C201" s="2">
        <v>13</v>
      </c>
    </row>
    <row r="202" spans="1:3" x14ac:dyDescent="0.25">
      <c r="A202" s="2" t="s">
        <v>234</v>
      </c>
      <c r="B202" s="2">
        <v>11</v>
      </c>
      <c r="C202" s="2">
        <v>13</v>
      </c>
    </row>
    <row r="203" spans="1:3" x14ac:dyDescent="0.25">
      <c r="A203" s="2" t="s">
        <v>235</v>
      </c>
      <c r="B203" s="2">
        <v>10</v>
      </c>
      <c r="C203" s="2">
        <v>15</v>
      </c>
    </row>
    <row r="204" spans="1:3" x14ac:dyDescent="0.25">
      <c r="A204" s="2" t="s">
        <v>236</v>
      </c>
      <c r="B204" s="2">
        <v>10</v>
      </c>
      <c r="C204" s="2">
        <v>15</v>
      </c>
    </row>
    <row r="205" spans="1:3" x14ac:dyDescent="0.25">
      <c r="A205" s="2" t="s">
        <v>237</v>
      </c>
      <c r="B205" s="2">
        <v>11</v>
      </c>
      <c r="C205" s="2">
        <v>12</v>
      </c>
    </row>
    <row r="206" spans="1:3" x14ac:dyDescent="0.25">
      <c r="A206" s="2" t="s">
        <v>238</v>
      </c>
      <c r="B206" s="2">
        <v>11</v>
      </c>
      <c r="C206" s="2">
        <v>9</v>
      </c>
    </row>
    <row r="207" spans="1:3" x14ac:dyDescent="0.25">
      <c r="A207" s="2" t="s">
        <v>239</v>
      </c>
      <c r="B207" s="2">
        <v>11</v>
      </c>
      <c r="C207" s="2">
        <v>16</v>
      </c>
    </row>
    <row r="208" spans="1:3" x14ac:dyDescent="0.25">
      <c r="A208" s="2" t="s">
        <v>240</v>
      </c>
      <c r="B208" s="2">
        <v>11</v>
      </c>
      <c r="C208" s="2">
        <v>14</v>
      </c>
    </row>
    <row r="209" spans="1:3" x14ac:dyDescent="0.25">
      <c r="A209" s="2" t="s">
        <v>241</v>
      </c>
      <c r="B209" s="2">
        <v>11</v>
      </c>
      <c r="C209" s="2">
        <v>11</v>
      </c>
    </row>
    <row r="210" spans="1:3" x14ac:dyDescent="0.25">
      <c r="A210" s="2" t="s">
        <v>242</v>
      </c>
      <c r="B210" s="2">
        <v>11</v>
      </c>
      <c r="C210" s="2">
        <v>13</v>
      </c>
    </row>
    <row r="211" spans="1:3" x14ac:dyDescent="0.25">
      <c r="A211" s="2" t="s">
        <v>243</v>
      </c>
      <c r="B211" s="2">
        <v>12</v>
      </c>
      <c r="C211" s="2">
        <v>13</v>
      </c>
    </row>
    <row r="212" spans="1:3" x14ac:dyDescent="0.25">
      <c r="A212" s="2" t="s">
        <v>244</v>
      </c>
      <c r="B212" s="2">
        <v>11</v>
      </c>
      <c r="C212" s="2">
        <v>13</v>
      </c>
    </row>
    <row r="213" spans="1:3" x14ac:dyDescent="0.25">
      <c r="A213" s="2" t="s">
        <v>245</v>
      </c>
      <c r="B213" s="2">
        <v>11</v>
      </c>
      <c r="C213" s="2">
        <v>13</v>
      </c>
    </row>
    <row r="214" spans="1:3" x14ac:dyDescent="0.25">
      <c r="A214" s="2" t="s">
        <v>246</v>
      </c>
      <c r="B214" s="2">
        <v>11</v>
      </c>
      <c r="C214" s="2">
        <v>12</v>
      </c>
    </row>
    <row r="215" spans="1:3" x14ac:dyDescent="0.25">
      <c r="A215" s="2" t="s">
        <v>247</v>
      </c>
      <c r="B215" s="2">
        <v>10</v>
      </c>
      <c r="C215" s="2">
        <v>13</v>
      </c>
    </row>
    <row r="216" spans="1:3" x14ac:dyDescent="0.25">
      <c r="A216" s="2" t="s">
        <v>248</v>
      </c>
      <c r="B216" s="2">
        <v>10</v>
      </c>
      <c r="C216" s="2">
        <v>13</v>
      </c>
    </row>
    <row r="217" spans="1:3" x14ac:dyDescent="0.25">
      <c r="A217" s="2" t="s">
        <v>249</v>
      </c>
      <c r="B217" s="2">
        <v>10</v>
      </c>
      <c r="C217" s="2">
        <v>12</v>
      </c>
    </row>
    <row r="218" spans="1:3" x14ac:dyDescent="0.25">
      <c r="A218" s="2" t="s">
        <v>250</v>
      </c>
      <c r="B218" s="2">
        <v>11</v>
      </c>
      <c r="C218" s="2">
        <v>13</v>
      </c>
    </row>
    <row r="219" spans="1:3" x14ac:dyDescent="0.25">
      <c r="A219" s="2" t="s">
        <v>251</v>
      </c>
      <c r="B219" s="2">
        <v>11</v>
      </c>
      <c r="C219" s="2">
        <v>13</v>
      </c>
    </row>
    <row r="220" spans="1:3" x14ac:dyDescent="0.25">
      <c r="A220" s="2" t="s">
        <v>252</v>
      </c>
      <c r="B220" s="2">
        <v>11</v>
      </c>
      <c r="C220" s="2">
        <v>14</v>
      </c>
    </row>
    <row r="221" spans="1:3" x14ac:dyDescent="0.25">
      <c r="A221" s="2" t="s">
        <v>253</v>
      </c>
      <c r="B221" s="2">
        <v>10</v>
      </c>
      <c r="C221" s="2">
        <v>14</v>
      </c>
    </row>
    <row r="222" spans="1:3" x14ac:dyDescent="0.25">
      <c r="A222" s="2" t="s">
        <v>254</v>
      </c>
      <c r="B222" s="2">
        <v>11</v>
      </c>
      <c r="C222" s="2">
        <v>15</v>
      </c>
    </row>
    <row r="223" spans="1:3" x14ac:dyDescent="0.25">
      <c r="A223" s="2" t="s">
        <v>255</v>
      </c>
      <c r="B223" s="2">
        <v>12</v>
      </c>
      <c r="C223" s="2">
        <v>13</v>
      </c>
    </row>
    <row r="224" spans="1:3" x14ac:dyDescent="0.25">
      <c r="A224" s="2" t="s">
        <v>256</v>
      </c>
      <c r="B224" s="2">
        <v>10</v>
      </c>
      <c r="C224" s="2">
        <v>13</v>
      </c>
    </row>
    <row r="225" spans="1:3" x14ac:dyDescent="0.25">
      <c r="A225" s="2" t="s">
        <v>257</v>
      </c>
      <c r="B225" s="2">
        <v>11</v>
      </c>
      <c r="C225" s="2">
        <v>13</v>
      </c>
    </row>
    <row r="226" spans="1:3" x14ac:dyDescent="0.25">
      <c r="A226" s="2" t="s">
        <v>258</v>
      </c>
      <c r="B226" s="2">
        <v>10</v>
      </c>
      <c r="C226" s="2">
        <v>11</v>
      </c>
    </row>
    <row r="227" spans="1:3" x14ac:dyDescent="0.25">
      <c r="A227" s="2" t="s">
        <v>259</v>
      </c>
      <c r="B227" s="2">
        <v>11</v>
      </c>
      <c r="C227" s="2">
        <v>11</v>
      </c>
    </row>
    <row r="228" spans="1:3" x14ac:dyDescent="0.25">
      <c r="A228" s="2" t="s">
        <v>260</v>
      </c>
      <c r="B228" s="2">
        <v>9</v>
      </c>
      <c r="C228" s="2">
        <v>11</v>
      </c>
    </row>
    <row r="229" spans="1:3" x14ac:dyDescent="0.25">
      <c r="A229" s="2" t="s">
        <v>261</v>
      </c>
      <c r="B229" s="2">
        <v>11</v>
      </c>
      <c r="C229" s="2">
        <v>11</v>
      </c>
    </row>
    <row r="230" spans="1:3" x14ac:dyDescent="0.25">
      <c r="A230" s="2" t="s">
        <v>262</v>
      </c>
      <c r="B230" s="2">
        <v>10</v>
      </c>
      <c r="C230" s="2">
        <v>11</v>
      </c>
    </row>
    <row r="231" spans="1:3" x14ac:dyDescent="0.25">
      <c r="A231" s="2" t="s">
        <v>263</v>
      </c>
      <c r="B231" s="2">
        <v>10</v>
      </c>
      <c r="C231" s="2">
        <v>11</v>
      </c>
    </row>
    <row r="232" spans="1:3" x14ac:dyDescent="0.25">
      <c r="A232" s="2" t="s">
        <v>264</v>
      </c>
      <c r="B232" s="2">
        <v>10</v>
      </c>
      <c r="C232" s="2">
        <v>11</v>
      </c>
    </row>
    <row r="233" spans="1:3" x14ac:dyDescent="0.25">
      <c r="A233" s="2" t="s">
        <v>265</v>
      </c>
      <c r="B233" s="2">
        <v>11</v>
      </c>
      <c r="C233" s="2">
        <v>11</v>
      </c>
    </row>
    <row r="234" spans="1:3" x14ac:dyDescent="0.25">
      <c r="A234" s="2" t="s">
        <v>266</v>
      </c>
      <c r="B234" s="2">
        <v>10</v>
      </c>
      <c r="C234" s="2">
        <v>11</v>
      </c>
    </row>
    <row r="235" spans="1:3" x14ac:dyDescent="0.25">
      <c r="A235" s="2" t="s">
        <v>267</v>
      </c>
      <c r="B235" s="2">
        <v>11</v>
      </c>
      <c r="C235" s="2">
        <v>11</v>
      </c>
    </row>
    <row r="236" spans="1:3" x14ac:dyDescent="0.25">
      <c r="A236" s="2" t="s">
        <v>268</v>
      </c>
      <c r="B236" s="2">
        <v>10</v>
      </c>
      <c r="C236" s="2">
        <v>10</v>
      </c>
    </row>
    <row r="237" spans="1:3" x14ac:dyDescent="0.25">
      <c r="A237" s="2" t="s">
        <v>269</v>
      </c>
      <c r="B237" s="2">
        <v>10</v>
      </c>
      <c r="C237" s="2">
        <v>10</v>
      </c>
    </row>
    <row r="238" spans="1:3" x14ac:dyDescent="0.25">
      <c r="A238" s="2" t="s">
        <v>270</v>
      </c>
      <c r="B238" s="2">
        <v>10</v>
      </c>
      <c r="C238" s="2">
        <v>10</v>
      </c>
    </row>
    <row r="239" spans="1:3" x14ac:dyDescent="0.25">
      <c r="A239" s="2" t="s">
        <v>271</v>
      </c>
      <c r="B239" s="2">
        <v>9</v>
      </c>
      <c r="C239" s="2">
        <v>11</v>
      </c>
    </row>
    <row r="240" spans="1:3" x14ac:dyDescent="0.25">
      <c r="A240" s="2" t="s">
        <v>272</v>
      </c>
      <c r="B240" s="2">
        <v>10</v>
      </c>
      <c r="C240" s="2">
        <v>10</v>
      </c>
    </row>
    <row r="241" spans="1:3" x14ac:dyDescent="0.25">
      <c r="A241" s="2" t="s">
        <v>273</v>
      </c>
      <c r="B241" s="2">
        <v>10</v>
      </c>
      <c r="C241" s="2">
        <v>11</v>
      </c>
    </row>
    <row r="242" spans="1:3" x14ac:dyDescent="0.25">
      <c r="A242" s="2" t="s">
        <v>274</v>
      </c>
      <c r="B242" s="2">
        <v>10</v>
      </c>
      <c r="C242" s="2">
        <v>10</v>
      </c>
    </row>
    <row r="243" spans="1:3" x14ac:dyDescent="0.25">
      <c r="A243" s="2" t="s">
        <v>275</v>
      </c>
      <c r="B243" s="2">
        <v>10</v>
      </c>
      <c r="C243" s="2">
        <v>10</v>
      </c>
    </row>
    <row r="244" spans="1:3" x14ac:dyDescent="0.25">
      <c r="A244" s="2" t="s">
        <v>276</v>
      </c>
      <c r="B244" s="2">
        <v>10</v>
      </c>
      <c r="C244" s="2">
        <v>10</v>
      </c>
    </row>
    <row r="245" spans="1:3" x14ac:dyDescent="0.25">
      <c r="A245" s="2" t="s">
        <v>277</v>
      </c>
      <c r="B245" s="2">
        <v>10</v>
      </c>
      <c r="C245" s="2">
        <v>10</v>
      </c>
    </row>
    <row r="246" spans="1:3" x14ac:dyDescent="0.25">
      <c r="A246" s="2" t="s">
        <v>278</v>
      </c>
      <c r="B246" s="2">
        <v>10</v>
      </c>
      <c r="C246" s="2">
        <v>10</v>
      </c>
    </row>
    <row r="247" spans="1:3" x14ac:dyDescent="0.25">
      <c r="A247" s="2" t="s">
        <v>279</v>
      </c>
      <c r="B247" s="2">
        <v>9</v>
      </c>
      <c r="C247" s="2">
        <v>10</v>
      </c>
    </row>
    <row r="248" spans="1:3" x14ac:dyDescent="0.25">
      <c r="A248" s="2" t="s">
        <v>280</v>
      </c>
      <c r="B248" s="2">
        <v>9</v>
      </c>
      <c r="C248" s="2">
        <v>11</v>
      </c>
    </row>
    <row r="249" spans="1:3" x14ac:dyDescent="0.25">
      <c r="A249" s="2" t="s">
        <v>281</v>
      </c>
      <c r="B249" s="2">
        <v>9</v>
      </c>
      <c r="C249" s="2">
        <v>7</v>
      </c>
    </row>
    <row r="250" spans="1:3" x14ac:dyDescent="0.25">
      <c r="A250" s="2" t="s">
        <v>282</v>
      </c>
      <c r="B250" s="2">
        <v>9</v>
      </c>
      <c r="C250" s="2">
        <v>8</v>
      </c>
    </row>
    <row r="251" spans="1:3" x14ac:dyDescent="0.25">
      <c r="A251" s="2" t="s">
        <v>283</v>
      </c>
      <c r="B251" s="2">
        <v>10</v>
      </c>
      <c r="C251" s="2">
        <v>10</v>
      </c>
    </row>
    <row r="252" spans="1:3" x14ac:dyDescent="0.25">
      <c r="A252" s="2" t="s">
        <v>284</v>
      </c>
      <c r="B252" s="2">
        <v>10</v>
      </c>
      <c r="C252" s="2">
        <v>10</v>
      </c>
    </row>
    <row r="253" spans="1:3" x14ac:dyDescent="0.25">
      <c r="A253" s="2" t="s">
        <v>285</v>
      </c>
      <c r="B253" s="2">
        <v>9</v>
      </c>
      <c r="C253" s="2">
        <v>9</v>
      </c>
    </row>
    <row r="254" spans="1:3" x14ac:dyDescent="0.25">
      <c r="A254" s="2" t="s">
        <v>286</v>
      </c>
      <c r="B254" s="2">
        <v>9</v>
      </c>
      <c r="C254" s="2">
        <v>8</v>
      </c>
    </row>
    <row r="255" spans="1:3" x14ac:dyDescent="0.25">
      <c r="A255" s="2" t="s">
        <v>287</v>
      </c>
      <c r="B255" s="2">
        <v>8</v>
      </c>
      <c r="C255" s="2">
        <v>8</v>
      </c>
    </row>
    <row r="256" spans="1:3" x14ac:dyDescent="0.25">
      <c r="A256" s="2" t="s">
        <v>288</v>
      </c>
      <c r="B256" s="2">
        <v>11</v>
      </c>
      <c r="C256" s="2">
        <v>9</v>
      </c>
    </row>
    <row r="257" spans="1:3" x14ac:dyDescent="0.25">
      <c r="A257" s="2" t="s">
        <v>289</v>
      </c>
      <c r="B257" s="2">
        <v>9</v>
      </c>
      <c r="C257" s="2">
        <v>8</v>
      </c>
    </row>
    <row r="258" spans="1:3" x14ac:dyDescent="0.25">
      <c r="A258" s="2" t="s">
        <v>290</v>
      </c>
      <c r="B258" s="2">
        <v>7</v>
      </c>
      <c r="C258" s="2">
        <v>8</v>
      </c>
    </row>
    <row r="259" spans="1:3" x14ac:dyDescent="0.25">
      <c r="A259" s="2" t="s">
        <v>291</v>
      </c>
      <c r="B259" s="2">
        <v>9</v>
      </c>
      <c r="C259" s="2">
        <v>8</v>
      </c>
    </row>
    <row r="260" spans="1:3" x14ac:dyDescent="0.25">
      <c r="A260" s="2" t="s">
        <v>292</v>
      </c>
      <c r="B260" s="2">
        <v>10</v>
      </c>
      <c r="C260" s="2">
        <v>9</v>
      </c>
    </row>
    <row r="261" spans="1:3" x14ac:dyDescent="0.25">
      <c r="A261" s="2" t="s">
        <v>293</v>
      </c>
      <c r="B261" s="2">
        <v>9</v>
      </c>
      <c r="C261" s="2">
        <v>9</v>
      </c>
    </row>
    <row r="262" spans="1:3" x14ac:dyDescent="0.25">
      <c r="A262" s="2" t="s">
        <v>294</v>
      </c>
      <c r="B262" s="2">
        <v>12</v>
      </c>
      <c r="C262" s="2">
        <v>9</v>
      </c>
    </row>
    <row r="263" spans="1:3" x14ac:dyDescent="0.25">
      <c r="A263" s="2" t="s">
        <v>295</v>
      </c>
      <c r="B263" s="2">
        <v>11</v>
      </c>
      <c r="C263" s="2">
        <v>9</v>
      </c>
    </row>
    <row r="264" spans="1:3" x14ac:dyDescent="0.25">
      <c r="A264" s="2" t="s">
        <v>296</v>
      </c>
      <c r="B264" s="2">
        <v>11</v>
      </c>
      <c r="C264" s="2">
        <v>9</v>
      </c>
    </row>
    <row r="265" spans="1:3" x14ac:dyDescent="0.25">
      <c r="A265" s="2" t="s">
        <v>297</v>
      </c>
      <c r="B265" s="2">
        <v>9</v>
      </c>
      <c r="C265" s="2">
        <v>10</v>
      </c>
    </row>
    <row r="266" spans="1:3" x14ac:dyDescent="0.25">
      <c r="A266" s="2" t="s">
        <v>298</v>
      </c>
      <c r="B266" s="2">
        <v>9</v>
      </c>
      <c r="C266" s="2">
        <v>10</v>
      </c>
    </row>
    <row r="267" spans="1:3" x14ac:dyDescent="0.25">
      <c r="A267" s="2" t="s">
        <v>299</v>
      </c>
      <c r="B267" s="2">
        <v>11</v>
      </c>
      <c r="C267" s="2">
        <v>10</v>
      </c>
    </row>
    <row r="268" spans="1:3" x14ac:dyDescent="0.25">
      <c r="A268" s="2" t="s">
        <v>300</v>
      </c>
      <c r="B268" s="2">
        <v>10</v>
      </c>
      <c r="C268" s="2">
        <v>11</v>
      </c>
    </row>
    <row r="269" spans="1:3" x14ac:dyDescent="0.25">
      <c r="A269" s="2" t="s">
        <v>301</v>
      </c>
      <c r="B269" s="2">
        <v>10</v>
      </c>
      <c r="C269" s="2">
        <v>11</v>
      </c>
    </row>
    <row r="270" spans="1:3" x14ac:dyDescent="0.25">
      <c r="A270" s="2" t="s">
        <v>302</v>
      </c>
      <c r="B270" s="2">
        <v>10</v>
      </c>
      <c r="C270" s="2">
        <v>10</v>
      </c>
    </row>
    <row r="271" spans="1:3" x14ac:dyDescent="0.25">
      <c r="A271" s="2" t="s">
        <v>303</v>
      </c>
      <c r="B271" s="2">
        <v>10</v>
      </c>
      <c r="C271" s="2">
        <v>10</v>
      </c>
    </row>
    <row r="272" spans="1:3" x14ac:dyDescent="0.25">
      <c r="A272" s="2" t="s">
        <v>304</v>
      </c>
      <c r="B272" s="2">
        <v>9</v>
      </c>
      <c r="C272" s="2">
        <v>12</v>
      </c>
    </row>
    <row r="273" spans="1:3" x14ac:dyDescent="0.25">
      <c r="A273" s="2" t="s">
        <v>305</v>
      </c>
      <c r="B273" s="2">
        <v>9</v>
      </c>
      <c r="C273" s="2">
        <v>12</v>
      </c>
    </row>
    <row r="274" spans="1:3" x14ac:dyDescent="0.25">
      <c r="A274" s="2" t="s">
        <v>306</v>
      </c>
      <c r="B274" s="2">
        <v>10</v>
      </c>
      <c r="C274" s="2">
        <v>12</v>
      </c>
    </row>
    <row r="275" spans="1:3" x14ac:dyDescent="0.25">
      <c r="A275" s="2" t="s">
        <v>307</v>
      </c>
      <c r="B275" s="2">
        <v>10</v>
      </c>
      <c r="C275" s="2">
        <v>12</v>
      </c>
    </row>
    <row r="276" spans="1:3" x14ac:dyDescent="0.25">
      <c r="A276" s="2" t="s">
        <v>308</v>
      </c>
      <c r="B276" s="2">
        <v>10</v>
      </c>
      <c r="C276" s="2">
        <v>12</v>
      </c>
    </row>
    <row r="277" spans="1:3" x14ac:dyDescent="0.25">
      <c r="A277" s="2" t="s">
        <v>309</v>
      </c>
      <c r="B277" s="2">
        <v>10</v>
      </c>
      <c r="C277" s="2">
        <v>13</v>
      </c>
    </row>
    <row r="278" spans="1:3" x14ac:dyDescent="0.25">
      <c r="A278" s="2" t="s">
        <v>310</v>
      </c>
      <c r="B278" s="2">
        <v>9</v>
      </c>
      <c r="C278" s="2">
        <v>13</v>
      </c>
    </row>
    <row r="279" spans="1:3" x14ac:dyDescent="0.25">
      <c r="A279" s="2" t="s">
        <v>311</v>
      </c>
      <c r="B279" s="2">
        <v>10</v>
      </c>
      <c r="C279" s="2">
        <v>13</v>
      </c>
    </row>
    <row r="280" spans="1:3" x14ac:dyDescent="0.25">
      <c r="A280" s="2" t="s">
        <v>312</v>
      </c>
      <c r="B280" s="2">
        <v>11</v>
      </c>
      <c r="C280" s="2">
        <v>13</v>
      </c>
    </row>
    <row r="281" spans="1:3" x14ac:dyDescent="0.25">
      <c r="A281" s="2" t="s">
        <v>313</v>
      </c>
      <c r="B281" s="2">
        <v>11</v>
      </c>
      <c r="C281" s="2">
        <v>12</v>
      </c>
    </row>
    <row r="282" spans="1:3" x14ac:dyDescent="0.25">
      <c r="A282" s="2" t="s">
        <v>314</v>
      </c>
      <c r="B282" s="2">
        <v>11</v>
      </c>
      <c r="C282" s="2">
        <v>11</v>
      </c>
    </row>
    <row r="283" spans="1:3" x14ac:dyDescent="0.25">
      <c r="A283" s="2" t="s">
        <v>315</v>
      </c>
      <c r="B283" s="2">
        <v>10</v>
      </c>
      <c r="C283" s="2">
        <v>13</v>
      </c>
    </row>
    <row r="284" spans="1:3" x14ac:dyDescent="0.25">
      <c r="A284" s="2" t="s">
        <v>316</v>
      </c>
      <c r="B284" s="2">
        <v>10</v>
      </c>
      <c r="C284" s="2">
        <v>13</v>
      </c>
    </row>
    <row r="285" spans="1:3" x14ac:dyDescent="0.25">
      <c r="A285" s="2" t="s">
        <v>317</v>
      </c>
      <c r="B285" s="2">
        <v>10</v>
      </c>
      <c r="C285" s="2">
        <v>13</v>
      </c>
    </row>
    <row r="286" spans="1:3" x14ac:dyDescent="0.25">
      <c r="A286" s="2" t="s">
        <v>318</v>
      </c>
      <c r="B286" s="2">
        <v>8</v>
      </c>
      <c r="C286" s="2">
        <v>11</v>
      </c>
    </row>
    <row r="287" spans="1:3" x14ac:dyDescent="0.25">
      <c r="A287" s="2" t="s">
        <v>319</v>
      </c>
      <c r="B287" s="2">
        <v>9</v>
      </c>
      <c r="C287" s="2">
        <v>11</v>
      </c>
    </row>
    <row r="288" spans="1:3" x14ac:dyDescent="0.25">
      <c r="A288" s="2" t="s">
        <v>320</v>
      </c>
      <c r="B288" s="2">
        <v>10</v>
      </c>
      <c r="C288" s="2">
        <v>12</v>
      </c>
    </row>
    <row r="289" spans="1:3" x14ac:dyDescent="0.25">
      <c r="A289" s="2" t="s">
        <v>321</v>
      </c>
      <c r="B289" s="2">
        <v>10</v>
      </c>
      <c r="C289" s="2">
        <v>11</v>
      </c>
    </row>
    <row r="290" spans="1:3" x14ac:dyDescent="0.25">
      <c r="A290" s="2" t="s">
        <v>322</v>
      </c>
      <c r="B290" s="2">
        <v>11</v>
      </c>
      <c r="C290" s="2">
        <v>13</v>
      </c>
    </row>
    <row r="291" spans="1:3" x14ac:dyDescent="0.25">
      <c r="A291" s="2" t="s">
        <v>323</v>
      </c>
      <c r="B291" s="2">
        <v>11</v>
      </c>
      <c r="C291" s="2">
        <v>13</v>
      </c>
    </row>
    <row r="292" spans="1:3" x14ac:dyDescent="0.25">
      <c r="A292" s="2" t="s">
        <v>324</v>
      </c>
      <c r="B292" s="2">
        <v>7</v>
      </c>
      <c r="C292" s="2">
        <v>9</v>
      </c>
    </row>
    <row r="293" spans="1:3" x14ac:dyDescent="0.25">
      <c r="A293" s="2" t="s">
        <v>325</v>
      </c>
      <c r="B293" s="2">
        <v>10</v>
      </c>
      <c r="C293" s="2">
        <v>10</v>
      </c>
    </row>
    <row r="294" spans="1:3" x14ac:dyDescent="0.25">
      <c r="A294" s="2" t="s">
        <v>326</v>
      </c>
      <c r="B294" s="2">
        <v>9</v>
      </c>
      <c r="C294" s="2">
        <v>9</v>
      </c>
    </row>
    <row r="295" spans="1:3" x14ac:dyDescent="0.25">
      <c r="A295" s="2" t="s">
        <v>327</v>
      </c>
      <c r="B295" s="2">
        <v>10</v>
      </c>
      <c r="C295" s="2">
        <v>12</v>
      </c>
    </row>
    <row r="296" spans="1:3" x14ac:dyDescent="0.25">
      <c r="A296" s="2" t="s">
        <v>328</v>
      </c>
      <c r="B296" s="2">
        <v>11</v>
      </c>
      <c r="C296" s="2">
        <v>13</v>
      </c>
    </row>
    <row r="297" spans="1:3" x14ac:dyDescent="0.25">
      <c r="A297" s="2" t="s">
        <v>329</v>
      </c>
      <c r="B297" s="2">
        <v>7</v>
      </c>
      <c r="C297" s="2">
        <v>5</v>
      </c>
    </row>
    <row r="298" spans="1:3" x14ac:dyDescent="0.25">
      <c r="A298" s="2" t="s">
        <v>330</v>
      </c>
      <c r="B298" s="2">
        <v>7</v>
      </c>
      <c r="C298" s="2">
        <v>9</v>
      </c>
    </row>
    <row r="299" spans="1:3" x14ac:dyDescent="0.25">
      <c r="A299" s="2" t="s">
        <v>331</v>
      </c>
      <c r="B299" s="2">
        <v>8</v>
      </c>
      <c r="C299" s="2">
        <v>9</v>
      </c>
    </row>
    <row r="300" spans="1:3" x14ac:dyDescent="0.25">
      <c r="A300" s="2" t="s">
        <v>332</v>
      </c>
      <c r="B300" s="2">
        <v>8</v>
      </c>
      <c r="C300" s="2">
        <v>7</v>
      </c>
    </row>
    <row r="301" spans="1:3" x14ac:dyDescent="0.25">
      <c r="A301" s="2" t="s">
        <v>333</v>
      </c>
      <c r="B301" s="2">
        <v>10</v>
      </c>
      <c r="C301" s="2">
        <v>13</v>
      </c>
    </row>
    <row r="302" spans="1:3" x14ac:dyDescent="0.25">
      <c r="A302" s="2" t="s">
        <v>334</v>
      </c>
      <c r="B302" s="2">
        <v>10</v>
      </c>
      <c r="C302" s="2">
        <v>12</v>
      </c>
    </row>
    <row r="303" spans="1:3" x14ac:dyDescent="0.25">
      <c r="A303" s="2" t="s">
        <v>335</v>
      </c>
      <c r="B303" s="2">
        <v>9</v>
      </c>
      <c r="C303" s="2">
        <v>10</v>
      </c>
    </row>
    <row r="304" spans="1:3" x14ac:dyDescent="0.25">
      <c r="A304" s="2" t="s">
        <v>336</v>
      </c>
      <c r="B304" s="2">
        <v>10</v>
      </c>
      <c r="C304" s="2">
        <v>13</v>
      </c>
    </row>
    <row r="305" spans="1:3" x14ac:dyDescent="0.25">
      <c r="A305" s="2" t="s">
        <v>337</v>
      </c>
      <c r="B305" s="2">
        <v>9</v>
      </c>
      <c r="C305" s="2">
        <v>10</v>
      </c>
    </row>
    <row r="306" spans="1:3" x14ac:dyDescent="0.25">
      <c r="A306" s="2" t="s">
        <v>338</v>
      </c>
      <c r="B306" s="2">
        <v>8</v>
      </c>
      <c r="C306" s="2">
        <v>9</v>
      </c>
    </row>
    <row r="307" spans="1:3" x14ac:dyDescent="0.25">
      <c r="A307" s="2" t="s">
        <v>339</v>
      </c>
      <c r="B307" s="2">
        <v>8</v>
      </c>
      <c r="C307" s="2">
        <v>9</v>
      </c>
    </row>
    <row r="308" spans="1:3" x14ac:dyDescent="0.25">
      <c r="A308" s="2" t="s">
        <v>340</v>
      </c>
      <c r="B308" s="2">
        <v>8</v>
      </c>
      <c r="C308" s="2">
        <v>9</v>
      </c>
    </row>
    <row r="309" spans="1:3" x14ac:dyDescent="0.25">
      <c r="A309" s="2" t="s">
        <v>341</v>
      </c>
      <c r="B309" s="2">
        <v>10</v>
      </c>
      <c r="C309" s="2">
        <v>12</v>
      </c>
    </row>
    <row r="310" spans="1:3" x14ac:dyDescent="0.25">
      <c r="A310" s="2" t="s">
        <v>342</v>
      </c>
      <c r="B310" s="2">
        <v>10</v>
      </c>
      <c r="C310" s="2">
        <v>11</v>
      </c>
    </row>
    <row r="311" spans="1:3" x14ac:dyDescent="0.25">
      <c r="A311" s="2" t="s">
        <v>343</v>
      </c>
      <c r="B311" s="2">
        <v>9</v>
      </c>
      <c r="C311" s="2">
        <v>10</v>
      </c>
    </row>
    <row r="312" spans="1:3" x14ac:dyDescent="0.25">
      <c r="A312" s="2" t="s">
        <v>344</v>
      </c>
      <c r="B312" s="2">
        <v>9</v>
      </c>
      <c r="C312" s="2">
        <v>10</v>
      </c>
    </row>
    <row r="313" spans="1:3" x14ac:dyDescent="0.25">
      <c r="A313" s="2" t="s">
        <v>345</v>
      </c>
      <c r="B313" s="2">
        <v>10</v>
      </c>
      <c r="C313" s="2">
        <v>11</v>
      </c>
    </row>
    <row r="314" spans="1:3" x14ac:dyDescent="0.25">
      <c r="A314" s="2" t="s">
        <v>346</v>
      </c>
      <c r="B314" s="2">
        <v>9</v>
      </c>
      <c r="C314" s="2">
        <v>10</v>
      </c>
    </row>
    <row r="315" spans="1:3" x14ac:dyDescent="0.25">
      <c r="A315" s="2" t="s">
        <v>347</v>
      </c>
      <c r="B315" s="2">
        <v>10</v>
      </c>
      <c r="C315" s="2">
        <v>10</v>
      </c>
    </row>
    <row r="316" spans="1:3" x14ac:dyDescent="0.25">
      <c r="A316" s="2" t="s">
        <v>348</v>
      </c>
      <c r="B316" s="2">
        <v>9</v>
      </c>
      <c r="C316" s="2">
        <v>11</v>
      </c>
    </row>
    <row r="317" spans="1:3" x14ac:dyDescent="0.25">
      <c r="A317" s="2" t="s">
        <v>349</v>
      </c>
      <c r="B317" s="2">
        <v>7</v>
      </c>
      <c r="C317" s="2">
        <v>10</v>
      </c>
    </row>
    <row r="318" spans="1:3" x14ac:dyDescent="0.25">
      <c r="A318" s="2" t="s">
        <v>350</v>
      </c>
      <c r="B318" s="2">
        <v>10</v>
      </c>
      <c r="C318" s="2">
        <v>10</v>
      </c>
    </row>
    <row r="319" spans="1:3" x14ac:dyDescent="0.25">
      <c r="A319" s="2" t="s">
        <v>351</v>
      </c>
      <c r="B319" s="2">
        <v>9</v>
      </c>
      <c r="C319" s="2">
        <v>11</v>
      </c>
    </row>
    <row r="320" spans="1:3" x14ac:dyDescent="0.25">
      <c r="A320" s="2" t="s">
        <v>352</v>
      </c>
      <c r="B320" s="2">
        <v>9</v>
      </c>
      <c r="C320" s="2">
        <v>11</v>
      </c>
    </row>
    <row r="321" spans="1:3" x14ac:dyDescent="0.25">
      <c r="A321" s="2" t="s">
        <v>353</v>
      </c>
      <c r="B321" s="2">
        <v>9</v>
      </c>
      <c r="C321" s="2">
        <v>10</v>
      </c>
    </row>
    <row r="322" spans="1:3" x14ac:dyDescent="0.25">
      <c r="A322" s="2" t="s">
        <v>354</v>
      </c>
      <c r="B322" s="2">
        <v>8</v>
      </c>
      <c r="C322" s="2">
        <v>10</v>
      </c>
    </row>
    <row r="323" spans="1:3" x14ac:dyDescent="0.25">
      <c r="A323" s="2" t="s">
        <v>355</v>
      </c>
      <c r="B323" s="2">
        <v>8</v>
      </c>
      <c r="C323" s="2">
        <v>9</v>
      </c>
    </row>
    <row r="324" spans="1:3" x14ac:dyDescent="0.25">
      <c r="A324" s="2" t="s">
        <v>356</v>
      </c>
      <c r="B324" s="2">
        <v>8</v>
      </c>
      <c r="C324" s="2">
        <v>9</v>
      </c>
    </row>
    <row r="325" spans="1:3" x14ac:dyDescent="0.25">
      <c r="A325" s="2" t="s">
        <v>357</v>
      </c>
      <c r="B325" s="2">
        <v>9</v>
      </c>
      <c r="C325" s="2">
        <v>9</v>
      </c>
    </row>
    <row r="326" spans="1:3" x14ac:dyDescent="0.25">
      <c r="A326" s="2" t="s">
        <v>358</v>
      </c>
      <c r="B326" s="2">
        <v>9</v>
      </c>
      <c r="C326" s="2">
        <v>9</v>
      </c>
    </row>
    <row r="327" spans="1:3" x14ac:dyDescent="0.25">
      <c r="A327" s="2" t="s">
        <v>359</v>
      </c>
      <c r="B327" s="2">
        <v>8</v>
      </c>
      <c r="C327" s="2">
        <v>9</v>
      </c>
    </row>
    <row r="328" spans="1:3" x14ac:dyDescent="0.25">
      <c r="A328" s="2" t="s">
        <v>360</v>
      </c>
      <c r="B328" s="2">
        <v>8</v>
      </c>
      <c r="C328" s="2">
        <v>9</v>
      </c>
    </row>
    <row r="329" spans="1:3" x14ac:dyDescent="0.25">
      <c r="A329" s="2" t="s">
        <v>361</v>
      </c>
      <c r="B329" s="2">
        <v>9</v>
      </c>
      <c r="C329" s="2">
        <v>9</v>
      </c>
    </row>
    <row r="330" spans="1:3" x14ac:dyDescent="0.25">
      <c r="A330" s="2" t="s">
        <v>362</v>
      </c>
      <c r="B330" s="2">
        <v>9</v>
      </c>
      <c r="C330" s="2">
        <v>10</v>
      </c>
    </row>
    <row r="331" spans="1:3" x14ac:dyDescent="0.25">
      <c r="A331" s="2" t="s">
        <v>363</v>
      </c>
      <c r="B331" s="2">
        <v>8</v>
      </c>
      <c r="C331" s="2">
        <v>8</v>
      </c>
    </row>
    <row r="332" spans="1:3" x14ac:dyDescent="0.25">
      <c r="A332" s="2" t="s">
        <v>364</v>
      </c>
      <c r="B332" s="2">
        <v>8</v>
      </c>
      <c r="C332" s="2">
        <v>8</v>
      </c>
    </row>
    <row r="333" spans="1:3" x14ac:dyDescent="0.25">
      <c r="A333" s="2" t="s">
        <v>365</v>
      </c>
      <c r="B333" s="2">
        <v>8</v>
      </c>
      <c r="C333" s="2">
        <v>8</v>
      </c>
    </row>
    <row r="334" spans="1:3" x14ac:dyDescent="0.25">
      <c r="A334" s="2" t="s">
        <v>366</v>
      </c>
      <c r="B334" s="2">
        <v>8</v>
      </c>
      <c r="C334" s="2">
        <v>10</v>
      </c>
    </row>
    <row r="335" spans="1:3" x14ac:dyDescent="0.25">
      <c r="A335" s="2" t="s">
        <v>367</v>
      </c>
      <c r="B335" s="2">
        <v>8</v>
      </c>
      <c r="C335" s="2">
        <v>11</v>
      </c>
    </row>
    <row r="336" spans="1:3" x14ac:dyDescent="0.25">
      <c r="A336" s="2" t="s">
        <v>368</v>
      </c>
      <c r="B336" s="2">
        <v>9</v>
      </c>
      <c r="C336" s="2">
        <v>10</v>
      </c>
    </row>
    <row r="337" spans="1:3" x14ac:dyDescent="0.25">
      <c r="A337" s="2" t="s">
        <v>369</v>
      </c>
      <c r="B337" s="2">
        <v>8</v>
      </c>
      <c r="C337" s="2">
        <v>9</v>
      </c>
    </row>
    <row r="338" spans="1:3" x14ac:dyDescent="0.25">
      <c r="A338" s="2" t="s">
        <v>370</v>
      </c>
      <c r="B338" s="2">
        <v>8</v>
      </c>
      <c r="C338" s="2">
        <v>7</v>
      </c>
    </row>
    <row r="339" spans="1:3" x14ac:dyDescent="0.25">
      <c r="A339" s="2" t="s">
        <v>371</v>
      </c>
      <c r="B339" s="2">
        <v>8</v>
      </c>
      <c r="C339" s="2">
        <v>8</v>
      </c>
    </row>
    <row r="340" spans="1:3" x14ac:dyDescent="0.25">
      <c r="A340" s="2" t="s">
        <v>372</v>
      </c>
      <c r="B340" s="2">
        <v>8</v>
      </c>
      <c r="C340" s="2">
        <v>9</v>
      </c>
    </row>
    <row r="341" spans="1:3" x14ac:dyDescent="0.25">
      <c r="A341" s="2" t="s">
        <v>373</v>
      </c>
      <c r="B341" s="2">
        <v>8</v>
      </c>
      <c r="C341" s="2">
        <v>9</v>
      </c>
    </row>
    <row r="342" spans="1:3" x14ac:dyDescent="0.25">
      <c r="A342" s="2" t="s">
        <v>374</v>
      </c>
      <c r="B342" s="2">
        <v>8</v>
      </c>
      <c r="C342" s="2">
        <v>10</v>
      </c>
    </row>
    <row r="343" spans="1:3" x14ac:dyDescent="0.25">
      <c r="A343" s="2" t="s">
        <v>375</v>
      </c>
      <c r="B343" s="2">
        <v>8</v>
      </c>
      <c r="C343" s="2">
        <v>10</v>
      </c>
    </row>
    <row r="344" spans="1:3" x14ac:dyDescent="0.25">
      <c r="A344" s="2" t="s">
        <v>376</v>
      </c>
      <c r="B344" s="2">
        <v>8</v>
      </c>
      <c r="C344" s="2">
        <v>8</v>
      </c>
    </row>
    <row r="345" spans="1:3" x14ac:dyDescent="0.25">
      <c r="A345" s="2" t="s">
        <v>377</v>
      </c>
      <c r="B345" s="2">
        <v>8</v>
      </c>
      <c r="C345" s="2">
        <v>8</v>
      </c>
    </row>
    <row r="346" spans="1:3" x14ac:dyDescent="0.25">
      <c r="A346" s="2" t="s">
        <v>378</v>
      </c>
      <c r="B346" s="2">
        <v>7</v>
      </c>
      <c r="C346" s="2">
        <v>8</v>
      </c>
    </row>
    <row r="347" spans="1:3" x14ac:dyDescent="0.25">
      <c r="A347" s="2" t="s">
        <v>379</v>
      </c>
      <c r="B347" s="2">
        <v>8</v>
      </c>
      <c r="C347" s="2">
        <v>9</v>
      </c>
    </row>
    <row r="348" spans="1:3" x14ac:dyDescent="0.25">
      <c r="A348" s="2" t="s">
        <v>380</v>
      </c>
      <c r="B348" s="2">
        <v>8</v>
      </c>
      <c r="C348" s="2">
        <v>8</v>
      </c>
    </row>
    <row r="349" spans="1:3" x14ac:dyDescent="0.25">
      <c r="A349" s="2" t="s">
        <v>381</v>
      </c>
      <c r="B349" s="2">
        <v>8</v>
      </c>
      <c r="C349" s="2">
        <v>8</v>
      </c>
    </row>
    <row r="350" spans="1:3" x14ac:dyDescent="0.25">
      <c r="A350" s="2" t="s">
        <v>382</v>
      </c>
      <c r="B350" s="2">
        <v>8</v>
      </c>
      <c r="C350" s="2">
        <v>9</v>
      </c>
    </row>
    <row r="351" spans="1:3" x14ac:dyDescent="0.25">
      <c r="A351" s="2" t="s">
        <v>383</v>
      </c>
      <c r="B351" s="2">
        <v>8</v>
      </c>
      <c r="C351" s="2">
        <v>8</v>
      </c>
    </row>
    <row r="352" spans="1:3" x14ac:dyDescent="0.25">
      <c r="A352" s="2" t="s">
        <v>384</v>
      </c>
      <c r="B352" s="2">
        <v>8</v>
      </c>
      <c r="C352" s="2">
        <v>8</v>
      </c>
    </row>
    <row r="353" spans="1:3" x14ac:dyDescent="0.25">
      <c r="A353" s="2" t="s">
        <v>385</v>
      </c>
      <c r="B353" s="2">
        <v>8</v>
      </c>
      <c r="C353" s="2">
        <v>8</v>
      </c>
    </row>
    <row r="354" spans="1:3" x14ac:dyDescent="0.25">
      <c r="A354" s="2" t="s">
        <v>386</v>
      </c>
      <c r="B354" s="2">
        <v>8</v>
      </c>
      <c r="C354" s="2">
        <v>8</v>
      </c>
    </row>
    <row r="355" spans="1:3" x14ac:dyDescent="0.25">
      <c r="A355" s="2" t="s">
        <v>387</v>
      </c>
      <c r="B355" s="2">
        <v>8</v>
      </c>
      <c r="C355" s="2">
        <v>8</v>
      </c>
    </row>
    <row r="356" spans="1:3" x14ac:dyDescent="0.25">
      <c r="A356" s="2" t="s">
        <v>388</v>
      </c>
      <c r="B356" s="2">
        <v>8</v>
      </c>
      <c r="C356" s="2">
        <v>9</v>
      </c>
    </row>
    <row r="357" spans="1:3" x14ac:dyDescent="0.25">
      <c r="A357" s="2" t="s">
        <v>389</v>
      </c>
      <c r="B357" s="2">
        <v>8</v>
      </c>
      <c r="C357" s="2">
        <v>9</v>
      </c>
    </row>
    <row r="358" spans="1:3" x14ac:dyDescent="0.25">
      <c r="A358" s="2" t="s">
        <v>390</v>
      </c>
      <c r="B358" s="2">
        <v>7</v>
      </c>
      <c r="C358" s="2">
        <v>9</v>
      </c>
    </row>
    <row r="359" spans="1:3" x14ac:dyDescent="0.25">
      <c r="A359" s="2" t="s">
        <v>391</v>
      </c>
      <c r="B359" s="2">
        <v>8</v>
      </c>
      <c r="C359" s="2">
        <v>9</v>
      </c>
    </row>
    <row r="360" spans="1:3" x14ac:dyDescent="0.25">
      <c r="A360" s="2" t="s">
        <v>392</v>
      </c>
      <c r="B360" s="2">
        <v>7</v>
      </c>
      <c r="C360" s="2">
        <v>9</v>
      </c>
    </row>
    <row r="361" spans="1:3" x14ac:dyDescent="0.25">
      <c r="A361" s="2" t="s">
        <v>393</v>
      </c>
      <c r="B361" s="2">
        <v>6</v>
      </c>
      <c r="C361" s="2">
        <v>9</v>
      </c>
    </row>
    <row r="362" spans="1:3" x14ac:dyDescent="0.25">
      <c r="A362" s="2" t="s">
        <v>394</v>
      </c>
      <c r="B362" s="2">
        <v>8</v>
      </c>
      <c r="C362" s="2">
        <v>9</v>
      </c>
    </row>
    <row r="363" spans="1:3" x14ac:dyDescent="0.25">
      <c r="A363" s="2" t="s">
        <v>395</v>
      </c>
      <c r="B363" s="2">
        <v>8</v>
      </c>
      <c r="C363" s="2">
        <v>9</v>
      </c>
    </row>
    <row r="364" spans="1:3" x14ac:dyDescent="0.25">
      <c r="A364" s="2" t="s">
        <v>396</v>
      </c>
      <c r="B364" s="2">
        <v>8</v>
      </c>
      <c r="C364" s="2">
        <v>9</v>
      </c>
    </row>
    <row r="365" spans="1:3" x14ac:dyDescent="0.25">
      <c r="A365" s="2" t="s">
        <v>397</v>
      </c>
      <c r="B365" s="2">
        <v>6</v>
      </c>
      <c r="C365" s="2">
        <v>9</v>
      </c>
    </row>
    <row r="366" spans="1:3" x14ac:dyDescent="0.25">
      <c r="A366" s="2" t="s">
        <v>398</v>
      </c>
      <c r="B366" s="2">
        <v>6</v>
      </c>
      <c r="C366" s="2">
        <v>9</v>
      </c>
    </row>
    <row r="367" spans="1:3" x14ac:dyDescent="0.25">
      <c r="A367" s="2" t="s">
        <v>399</v>
      </c>
      <c r="B367" s="2">
        <v>8</v>
      </c>
      <c r="C367" s="2">
        <v>9</v>
      </c>
    </row>
    <row r="368" spans="1:3" x14ac:dyDescent="0.25">
      <c r="A368" s="2" t="s">
        <v>400</v>
      </c>
      <c r="B368" s="2">
        <v>6</v>
      </c>
      <c r="C368" s="2">
        <v>9</v>
      </c>
    </row>
    <row r="369" spans="1:3" x14ac:dyDescent="0.25">
      <c r="A369" s="2" t="s">
        <v>401</v>
      </c>
      <c r="B369" s="2">
        <v>9</v>
      </c>
      <c r="C369" s="2">
        <v>9</v>
      </c>
    </row>
    <row r="370" spans="1:3" x14ac:dyDescent="0.25">
      <c r="A370" s="2" t="s">
        <v>402</v>
      </c>
      <c r="B370" s="2">
        <v>6</v>
      </c>
      <c r="C370" s="2">
        <v>9</v>
      </c>
    </row>
    <row r="371" spans="1:3" x14ac:dyDescent="0.25">
      <c r="A371" s="2" t="s">
        <v>403</v>
      </c>
      <c r="B371" s="2">
        <v>7</v>
      </c>
      <c r="C371" s="2">
        <v>10</v>
      </c>
    </row>
    <row r="372" spans="1:3" x14ac:dyDescent="0.25">
      <c r="A372" s="2" t="s">
        <v>404</v>
      </c>
      <c r="B372" s="2">
        <v>6</v>
      </c>
      <c r="C372" s="2">
        <v>11</v>
      </c>
    </row>
    <row r="373" spans="1:3" x14ac:dyDescent="0.25">
      <c r="A373" s="2" t="s">
        <v>405</v>
      </c>
      <c r="B373" s="2">
        <v>8</v>
      </c>
      <c r="C373" s="2">
        <v>7</v>
      </c>
    </row>
    <row r="374" spans="1:3" x14ac:dyDescent="0.25">
      <c r="A374" s="2" t="s">
        <v>406</v>
      </c>
      <c r="B374" s="2">
        <v>7</v>
      </c>
      <c r="C374" s="2">
        <v>8</v>
      </c>
    </row>
    <row r="375" spans="1:3" x14ac:dyDescent="0.25">
      <c r="A375" s="2" t="s">
        <v>407</v>
      </c>
      <c r="B375" s="2">
        <v>6</v>
      </c>
      <c r="C375" s="2">
        <v>10</v>
      </c>
    </row>
    <row r="376" spans="1:3" x14ac:dyDescent="0.25">
      <c r="A376" s="2" t="s">
        <v>408</v>
      </c>
      <c r="B376" s="2">
        <v>7</v>
      </c>
      <c r="C376" s="2">
        <v>9</v>
      </c>
    </row>
    <row r="377" spans="1:3" x14ac:dyDescent="0.25">
      <c r="A377" s="2" t="s">
        <v>409</v>
      </c>
      <c r="B377" s="2">
        <v>8</v>
      </c>
      <c r="C377" s="2">
        <v>9</v>
      </c>
    </row>
    <row r="378" spans="1:3" x14ac:dyDescent="0.25">
      <c r="A378" s="2" t="s">
        <v>410</v>
      </c>
      <c r="B378" s="2">
        <v>6</v>
      </c>
      <c r="C378" s="2">
        <v>7</v>
      </c>
    </row>
    <row r="379" spans="1:3" x14ac:dyDescent="0.25">
      <c r="A379" s="2" t="s">
        <v>411</v>
      </c>
      <c r="B379" s="2">
        <v>5</v>
      </c>
      <c r="C379" s="2">
        <v>7</v>
      </c>
    </row>
    <row r="380" spans="1:3" x14ac:dyDescent="0.25">
      <c r="A380" s="2" t="s">
        <v>412</v>
      </c>
      <c r="B380" s="2">
        <v>7</v>
      </c>
      <c r="C380" s="2">
        <v>7</v>
      </c>
    </row>
    <row r="381" spans="1:3" x14ac:dyDescent="0.25">
      <c r="A381" s="2" t="s">
        <v>413</v>
      </c>
      <c r="B381" s="2">
        <v>6</v>
      </c>
      <c r="C381" s="2">
        <v>7</v>
      </c>
    </row>
    <row r="382" spans="1:3" x14ac:dyDescent="0.25">
      <c r="A382" s="2" t="s">
        <v>414</v>
      </c>
      <c r="B382" s="2">
        <v>7</v>
      </c>
      <c r="C382" s="2">
        <v>8</v>
      </c>
    </row>
    <row r="383" spans="1:3" x14ac:dyDescent="0.25">
      <c r="A383" s="2" t="s">
        <v>415</v>
      </c>
      <c r="B383" s="2">
        <v>7</v>
      </c>
      <c r="C383" s="2">
        <v>9</v>
      </c>
    </row>
    <row r="384" spans="1:3" x14ac:dyDescent="0.25">
      <c r="A384" s="2" t="s">
        <v>416</v>
      </c>
      <c r="B384" s="2">
        <v>6</v>
      </c>
      <c r="C384" s="2">
        <v>7</v>
      </c>
    </row>
    <row r="385" spans="1:3" x14ac:dyDescent="0.25">
      <c r="A385" s="2" t="s">
        <v>417</v>
      </c>
      <c r="B385" s="2">
        <v>6</v>
      </c>
      <c r="C385" s="2">
        <v>8</v>
      </c>
    </row>
    <row r="386" spans="1:3" x14ac:dyDescent="0.25">
      <c r="A386" s="2" t="s">
        <v>418</v>
      </c>
      <c r="B386" s="2">
        <v>7</v>
      </c>
      <c r="C386" s="2">
        <v>9</v>
      </c>
    </row>
    <row r="387" spans="1:3" x14ac:dyDescent="0.25">
      <c r="A387" s="2" t="s">
        <v>419</v>
      </c>
      <c r="B387" s="2">
        <v>6</v>
      </c>
      <c r="C387" s="2">
        <v>7</v>
      </c>
    </row>
    <row r="388" spans="1:3" x14ac:dyDescent="0.25">
      <c r="A388" s="2" t="s">
        <v>420</v>
      </c>
      <c r="B388" s="2">
        <v>6</v>
      </c>
      <c r="C388" s="2">
        <v>7</v>
      </c>
    </row>
    <row r="389" spans="1:3" x14ac:dyDescent="0.25">
      <c r="A389" s="2" t="s">
        <v>421</v>
      </c>
      <c r="B389" s="2">
        <v>8</v>
      </c>
      <c r="C389" s="2">
        <v>9</v>
      </c>
    </row>
    <row r="390" spans="1:3" x14ac:dyDescent="0.25">
      <c r="A390" s="2" t="s">
        <v>422</v>
      </c>
      <c r="B390" s="2">
        <v>6</v>
      </c>
      <c r="C390" s="2">
        <v>8</v>
      </c>
    </row>
    <row r="391" spans="1:3" x14ac:dyDescent="0.25">
      <c r="A391" s="2" t="s">
        <v>423</v>
      </c>
      <c r="B391" s="2">
        <v>7</v>
      </c>
      <c r="C391" s="2">
        <v>9</v>
      </c>
    </row>
    <row r="392" spans="1:3" x14ac:dyDescent="0.25">
      <c r="A392" s="2" t="s">
        <v>424</v>
      </c>
      <c r="B392" s="2">
        <v>14</v>
      </c>
      <c r="C392" s="2">
        <v>15</v>
      </c>
    </row>
    <row r="393" spans="1:3" x14ac:dyDescent="0.25">
      <c r="A393" s="2" t="s">
        <v>425</v>
      </c>
      <c r="B393" s="2">
        <v>11</v>
      </c>
      <c r="C393" s="2">
        <v>15</v>
      </c>
    </row>
    <row r="394" spans="1:3" x14ac:dyDescent="0.25">
      <c r="A394" s="2" t="s">
        <v>426</v>
      </c>
      <c r="B394" s="2">
        <v>11</v>
      </c>
      <c r="C394" s="2">
        <v>14</v>
      </c>
    </row>
    <row r="395" spans="1:3" x14ac:dyDescent="0.25">
      <c r="A395" s="2" t="s">
        <v>427</v>
      </c>
      <c r="B395" s="2">
        <v>12</v>
      </c>
      <c r="C395" s="2">
        <v>12</v>
      </c>
    </row>
    <row r="396" spans="1:3" x14ac:dyDescent="0.25">
      <c r="A396" s="2" t="s">
        <v>428</v>
      </c>
      <c r="B396" s="2">
        <v>10</v>
      </c>
      <c r="C396" s="2">
        <v>11</v>
      </c>
    </row>
    <row r="397" spans="1:3" x14ac:dyDescent="0.25">
      <c r="A397" s="2" t="s">
        <v>429</v>
      </c>
      <c r="B397" s="2">
        <v>10</v>
      </c>
      <c r="C397" s="2">
        <v>10</v>
      </c>
    </row>
    <row r="398" spans="1:3" x14ac:dyDescent="0.25">
      <c r="A398" s="2" t="s">
        <v>430</v>
      </c>
      <c r="B398" s="2">
        <v>10</v>
      </c>
      <c r="C398" s="2">
        <v>10</v>
      </c>
    </row>
    <row r="399" spans="1:3" x14ac:dyDescent="0.25">
      <c r="A399" s="2" t="s">
        <v>431</v>
      </c>
      <c r="B399" s="2">
        <v>10</v>
      </c>
      <c r="C399" s="2">
        <v>10</v>
      </c>
    </row>
    <row r="400" spans="1:3" x14ac:dyDescent="0.25">
      <c r="A400" s="2" t="s">
        <v>432</v>
      </c>
      <c r="B400" s="2">
        <v>10</v>
      </c>
      <c r="C400" s="2">
        <v>10</v>
      </c>
    </row>
    <row r="401" spans="1:3" x14ac:dyDescent="0.25">
      <c r="A401" s="2" t="s">
        <v>433</v>
      </c>
      <c r="B401" s="2">
        <v>9</v>
      </c>
      <c r="C401" s="2">
        <v>11</v>
      </c>
    </row>
    <row r="402" spans="1:3" x14ac:dyDescent="0.25">
      <c r="A402" s="2" t="s">
        <v>434</v>
      </c>
      <c r="B402" s="2">
        <v>7</v>
      </c>
      <c r="C402" s="2">
        <v>10</v>
      </c>
    </row>
    <row r="403" spans="1:3" x14ac:dyDescent="0.25">
      <c r="A403" s="2" t="s">
        <v>435</v>
      </c>
      <c r="B403" s="2">
        <v>9</v>
      </c>
      <c r="C403" s="2">
        <v>13</v>
      </c>
    </row>
    <row r="404" spans="1:3" x14ac:dyDescent="0.25">
      <c r="A404" s="2" t="s">
        <v>436</v>
      </c>
      <c r="B404" s="2">
        <v>8</v>
      </c>
      <c r="C404" s="2">
        <v>10</v>
      </c>
    </row>
    <row r="405" spans="1:3" x14ac:dyDescent="0.25">
      <c r="A405" s="2" t="s">
        <v>437</v>
      </c>
      <c r="B405" s="2">
        <v>7</v>
      </c>
      <c r="C405" s="2">
        <v>10</v>
      </c>
    </row>
    <row r="406" spans="1:3" x14ac:dyDescent="0.25">
      <c r="A406" s="2" t="s">
        <v>438</v>
      </c>
      <c r="B406" s="2">
        <v>7</v>
      </c>
      <c r="C406" s="2">
        <v>10</v>
      </c>
    </row>
    <row r="407" spans="1:3" x14ac:dyDescent="0.25">
      <c r="A407" s="2" t="s">
        <v>439</v>
      </c>
      <c r="B407" s="2">
        <v>12</v>
      </c>
      <c r="C407" s="2">
        <v>15</v>
      </c>
    </row>
    <row r="408" spans="1:3" x14ac:dyDescent="0.25">
      <c r="A408" s="2" t="s">
        <v>440</v>
      </c>
      <c r="B408" s="2">
        <v>12</v>
      </c>
      <c r="C408" s="2">
        <v>14</v>
      </c>
    </row>
    <row r="409" spans="1:3" x14ac:dyDescent="0.25">
      <c r="A409" s="2" t="s">
        <v>441</v>
      </c>
      <c r="B409" s="2">
        <v>12</v>
      </c>
      <c r="C409" s="2">
        <v>14</v>
      </c>
    </row>
    <row r="410" spans="1:3" x14ac:dyDescent="0.25">
      <c r="A410" s="2" t="s">
        <v>442</v>
      </c>
      <c r="B410" s="2">
        <v>12</v>
      </c>
      <c r="C410" s="2">
        <v>15</v>
      </c>
    </row>
    <row r="411" spans="1:3" x14ac:dyDescent="0.25">
      <c r="A411" s="2" t="s">
        <v>443</v>
      </c>
      <c r="B411" s="2">
        <v>13</v>
      </c>
      <c r="C411" s="2">
        <v>15</v>
      </c>
    </row>
    <row r="412" spans="1:3" x14ac:dyDescent="0.25">
      <c r="A412" s="2" t="s">
        <v>444</v>
      </c>
      <c r="B412" s="2">
        <v>12</v>
      </c>
      <c r="C412" s="2">
        <v>15</v>
      </c>
    </row>
    <row r="413" spans="1:3" x14ac:dyDescent="0.25">
      <c r="A413" s="2" t="s">
        <v>445</v>
      </c>
      <c r="B413" s="2">
        <v>12</v>
      </c>
      <c r="C413" s="2">
        <v>15</v>
      </c>
    </row>
    <row r="414" spans="1:3" x14ac:dyDescent="0.25">
      <c r="A414" s="2" t="s">
        <v>446</v>
      </c>
      <c r="B414" s="2">
        <v>11</v>
      </c>
      <c r="C414" s="2">
        <v>14</v>
      </c>
    </row>
    <row r="415" spans="1:3" x14ac:dyDescent="0.25">
      <c r="A415" s="2" t="s">
        <v>447</v>
      </c>
      <c r="B415" s="2">
        <v>11</v>
      </c>
      <c r="C415" s="2">
        <v>15</v>
      </c>
    </row>
    <row r="416" spans="1:3" x14ac:dyDescent="0.25">
      <c r="A416" s="2" t="s">
        <v>448</v>
      </c>
      <c r="B416" s="2">
        <v>14</v>
      </c>
      <c r="C416" s="2">
        <v>15</v>
      </c>
    </row>
    <row r="417" spans="1:3" x14ac:dyDescent="0.25">
      <c r="A417" s="2" t="s">
        <v>449</v>
      </c>
      <c r="B417" s="2">
        <v>8</v>
      </c>
      <c r="C417" s="2">
        <v>9</v>
      </c>
    </row>
    <row r="418" spans="1:3" x14ac:dyDescent="0.25">
      <c r="A418" s="2" t="s">
        <v>450</v>
      </c>
      <c r="B418" s="2">
        <v>9</v>
      </c>
      <c r="C418" s="2">
        <v>10</v>
      </c>
    </row>
    <row r="419" spans="1:3" x14ac:dyDescent="0.25">
      <c r="A419" s="2" t="s">
        <v>451</v>
      </c>
      <c r="B419" s="2">
        <v>11</v>
      </c>
      <c r="C419" s="2">
        <v>13</v>
      </c>
    </row>
    <row r="420" spans="1:3" x14ac:dyDescent="0.25">
      <c r="A420" s="2" t="s">
        <v>452</v>
      </c>
      <c r="B420" s="2">
        <v>12</v>
      </c>
      <c r="C420" s="2">
        <v>13</v>
      </c>
    </row>
    <row r="421" spans="1:3" x14ac:dyDescent="0.25">
      <c r="A421" s="2" t="s">
        <v>453</v>
      </c>
      <c r="B421" s="2">
        <v>11</v>
      </c>
      <c r="C421" s="2">
        <v>13</v>
      </c>
    </row>
    <row r="422" spans="1:3" x14ac:dyDescent="0.25">
      <c r="A422" s="2" t="s">
        <v>454</v>
      </c>
      <c r="B422" s="2">
        <v>10</v>
      </c>
      <c r="C422" s="2">
        <v>13</v>
      </c>
    </row>
    <row r="423" spans="1:3" x14ac:dyDescent="0.25">
      <c r="A423" s="2" t="s">
        <v>455</v>
      </c>
      <c r="B423" s="2">
        <v>11</v>
      </c>
      <c r="C423" s="2">
        <v>12</v>
      </c>
    </row>
    <row r="424" spans="1:3" x14ac:dyDescent="0.25">
      <c r="A424" s="2" t="s">
        <v>456</v>
      </c>
      <c r="B424" s="2">
        <v>11</v>
      </c>
      <c r="C424" s="2">
        <v>11</v>
      </c>
    </row>
    <row r="425" spans="1:3" x14ac:dyDescent="0.25">
      <c r="A425" s="2" t="s">
        <v>457</v>
      </c>
      <c r="B425" s="2">
        <v>11</v>
      </c>
      <c r="C425" s="2">
        <v>11</v>
      </c>
    </row>
    <row r="426" spans="1:3" x14ac:dyDescent="0.25">
      <c r="A426" s="2" t="s">
        <v>458</v>
      </c>
      <c r="B426" s="2">
        <v>11</v>
      </c>
      <c r="C426" s="2">
        <v>11</v>
      </c>
    </row>
    <row r="427" spans="1:3" x14ac:dyDescent="0.25">
      <c r="A427" s="2" t="s">
        <v>459</v>
      </c>
      <c r="B427" s="2">
        <v>10</v>
      </c>
      <c r="C427" s="2">
        <v>11</v>
      </c>
    </row>
    <row r="428" spans="1:3" x14ac:dyDescent="0.25">
      <c r="A428" s="2" t="s">
        <v>460</v>
      </c>
      <c r="B428" s="2">
        <v>10</v>
      </c>
      <c r="C428" s="2">
        <v>13</v>
      </c>
    </row>
    <row r="429" spans="1:3" x14ac:dyDescent="0.25">
      <c r="A429" s="2" t="s">
        <v>461</v>
      </c>
      <c r="B429" s="2">
        <v>9</v>
      </c>
      <c r="C429" s="2">
        <v>12</v>
      </c>
    </row>
    <row r="430" spans="1:3" x14ac:dyDescent="0.25">
      <c r="A430" s="2" t="s">
        <v>462</v>
      </c>
      <c r="B430" s="2">
        <v>9</v>
      </c>
      <c r="C430" s="2">
        <v>10</v>
      </c>
    </row>
    <row r="431" spans="1:3" x14ac:dyDescent="0.25">
      <c r="A431" s="2" t="s">
        <v>463</v>
      </c>
      <c r="B431" s="2">
        <v>8</v>
      </c>
      <c r="C431" s="2">
        <v>9</v>
      </c>
    </row>
    <row r="432" spans="1:3" x14ac:dyDescent="0.25">
      <c r="A432" s="2" t="s">
        <v>464</v>
      </c>
      <c r="B432" s="2">
        <v>12</v>
      </c>
      <c r="C432" s="2">
        <v>12</v>
      </c>
    </row>
    <row r="433" spans="1:3" x14ac:dyDescent="0.25">
      <c r="A433" s="2" t="s">
        <v>465</v>
      </c>
      <c r="B433" s="2">
        <v>11</v>
      </c>
      <c r="C433" s="2">
        <v>11</v>
      </c>
    </row>
    <row r="434" spans="1:3" x14ac:dyDescent="0.25">
      <c r="A434" s="2" t="s">
        <v>466</v>
      </c>
      <c r="B434" s="2">
        <v>10</v>
      </c>
      <c r="C434" s="2">
        <v>10</v>
      </c>
    </row>
    <row r="435" spans="1:3" x14ac:dyDescent="0.25">
      <c r="A435" s="2" t="s">
        <v>467</v>
      </c>
      <c r="B435" s="2">
        <v>10</v>
      </c>
      <c r="C435" s="2">
        <v>10</v>
      </c>
    </row>
    <row r="436" spans="1:3" x14ac:dyDescent="0.25">
      <c r="A436" s="2" t="s">
        <v>468</v>
      </c>
      <c r="B436" s="2">
        <v>10</v>
      </c>
      <c r="C436" s="2">
        <v>10</v>
      </c>
    </row>
    <row r="437" spans="1:3" x14ac:dyDescent="0.25">
      <c r="A437" s="2" t="s">
        <v>469</v>
      </c>
      <c r="B437" s="2">
        <v>10</v>
      </c>
      <c r="C437" s="2">
        <v>10</v>
      </c>
    </row>
    <row r="438" spans="1:3" x14ac:dyDescent="0.25">
      <c r="A438" s="2" t="s">
        <v>470</v>
      </c>
      <c r="B438" s="2">
        <v>10</v>
      </c>
      <c r="C438" s="2">
        <v>11</v>
      </c>
    </row>
    <row r="439" spans="1:3" x14ac:dyDescent="0.25">
      <c r="A439" s="2" t="s">
        <v>471</v>
      </c>
      <c r="B439" s="2">
        <v>9</v>
      </c>
      <c r="C439" s="2">
        <v>11</v>
      </c>
    </row>
    <row r="440" spans="1:3" x14ac:dyDescent="0.25">
      <c r="A440" s="2" t="s">
        <v>472</v>
      </c>
      <c r="B440" s="2">
        <v>9</v>
      </c>
      <c r="C440" s="2">
        <v>11</v>
      </c>
    </row>
    <row r="441" spans="1:3" x14ac:dyDescent="0.25">
      <c r="A441" s="2" t="s">
        <v>473</v>
      </c>
      <c r="B441" s="2">
        <v>6</v>
      </c>
      <c r="C441" s="2">
        <v>10</v>
      </c>
    </row>
    <row r="442" spans="1:3" x14ac:dyDescent="0.25">
      <c r="A442" s="2" t="s">
        <v>474</v>
      </c>
      <c r="B442" s="2">
        <v>9</v>
      </c>
      <c r="C442" s="2">
        <v>13</v>
      </c>
    </row>
    <row r="443" spans="1:3" x14ac:dyDescent="0.25">
      <c r="A443" s="2" t="s">
        <v>475</v>
      </c>
      <c r="B443" s="2">
        <v>9</v>
      </c>
      <c r="C443" s="2">
        <v>10</v>
      </c>
    </row>
    <row r="444" spans="1:3" x14ac:dyDescent="0.25">
      <c r="A444" s="2" t="s">
        <v>476</v>
      </c>
      <c r="B444" s="2">
        <v>7</v>
      </c>
      <c r="C444" s="2">
        <v>10</v>
      </c>
    </row>
    <row r="445" spans="1:3" x14ac:dyDescent="0.25">
      <c r="A445" s="2" t="s">
        <v>477</v>
      </c>
      <c r="B445" s="2">
        <v>5</v>
      </c>
      <c r="C445" s="2">
        <v>10</v>
      </c>
    </row>
    <row r="446" spans="1:3" x14ac:dyDescent="0.25">
      <c r="A446" s="2" t="s">
        <v>478</v>
      </c>
      <c r="B446" s="2">
        <v>6</v>
      </c>
      <c r="C446" s="2">
        <v>10</v>
      </c>
    </row>
    <row r="447" spans="1:3" x14ac:dyDescent="0.25">
      <c r="A447" s="2" t="s">
        <v>479</v>
      </c>
      <c r="B447" s="2">
        <v>6</v>
      </c>
      <c r="C447" s="2">
        <v>9</v>
      </c>
    </row>
    <row r="448" spans="1:3" x14ac:dyDescent="0.25">
      <c r="A448" s="2" t="s">
        <v>480</v>
      </c>
      <c r="B448" s="2">
        <v>7</v>
      </c>
      <c r="C448" s="2">
        <v>9</v>
      </c>
    </row>
    <row r="449" spans="1:3" x14ac:dyDescent="0.25">
      <c r="A449" s="2" t="s">
        <v>481</v>
      </c>
      <c r="B449" s="2">
        <v>7</v>
      </c>
      <c r="C449" s="2">
        <v>10</v>
      </c>
    </row>
    <row r="450" spans="1:3" x14ac:dyDescent="0.25">
      <c r="A450" s="2" t="s">
        <v>482</v>
      </c>
      <c r="B450" s="2">
        <v>6</v>
      </c>
      <c r="C450" s="2">
        <v>6</v>
      </c>
    </row>
    <row r="451" spans="1:3" x14ac:dyDescent="0.25">
      <c r="A451" s="2" t="s">
        <v>483</v>
      </c>
      <c r="B451" s="2">
        <v>6</v>
      </c>
      <c r="C451" s="2">
        <v>8</v>
      </c>
    </row>
    <row r="452" spans="1:3" x14ac:dyDescent="0.25">
      <c r="A452" s="2" t="s">
        <v>484</v>
      </c>
      <c r="B452" s="2">
        <v>4</v>
      </c>
      <c r="C452" s="2">
        <v>6</v>
      </c>
    </row>
    <row r="453" spans="1:3" x14ac:dyDescent="0.25">
      <c r="A453" s="2" t="s">
        <v>485</v>
      </c>
      <c r="B453" s="2">
        <v>4</v>
      </c>
      <c r="C453" s="2">
        <v>5</v>
      </c>
    </row>
    <row r="454" spans="1:3" x14ac:dyDescent="0.25">
      <c r="A454" s="2" t="s">
        <v>486</v>
      </c>
      <c r="B454" s="2">
        <v>5</v>
      </c>
      <c r="C454" s="2">
        <v>7</v>
      </c>
    </row>
    <row r="455" spans="1:3" x14ac:dyDescent="0.25">
      <c r="A455" s="2" t="s">
        <v>487</v>
      </c>
      <c r="B455" s="2">
        <v>4</v>
      </c>
      <c r="C455" s="2">
        <v>6</v>
      </c>
    </row>
    <row r="456" spans="1:3" x14ac:dyDescent="0.25">
      <c r="A456" s="2" t="s">
        <v>488</v>
      </c>
      <c r="B456" s="2">
        <v>4</v>
      </c>
      <c r="C456" s="2">
        <v>6</v>
      </c>
    </row>
    <row r="457" spans="1:3" x14ac:dyDescent="0.25">
      <c r="A457" s="2" t="s">
        <v>489</v>
      </c>
      <c r="B457" s="2">
        <v>4</v>
      </c>
      <c r="C457" s="2">
        <v>4</v>
      </c>
    </row>
    <row r="458" spans="1:3" x14ac:dyDescent="0.25">
      <c r="A458" s="2" t="s">
        <v>490</v>
      </c>
      <c r="B458" s="2">
        <v>5</v>
      </c>
      <c r="C458" s="2">
        <v>7</v>
      </c>
    </row>
    <row r="459" spans="1:3" x14ac:dyDescent="0.25">
      <c r="A459" s="2" t="s">
        <v>491</v>
      </c>
      <c r="B459" s="2">
        <v>4</v>
      </c>
      <c r="C459" s="2">
        <v>7</v>
      </c>
    </row>
    <row r="460" spans="1:3" x14ac:dyDescent="0.25">
      <c r="A460" s="2" t="s">
        <v>492</v>
      </c>
      <c r="B460" s="2">
        <v>5</v>
      </c>
      <c r="C460" s="2">
        <v>5</v>
      </c>
    </row>
    <row r="461" spans="1:3" x14ac:dyDescent="0.25">
      <c r="A461" s="2" t="s">
        <v>493</v>
      </c>
      <c r="B461" s="2">
        <v>8</v>
      </c>
      <c r="C461" s="2">
        <v>10</v>
      </c>
    </row>
    <row r="462" spans="1:3" x14ac:dyDescent="0.25">
      <c r="A462" s="2" t="s">
        <v>494</v>
      </c>
      <c r="B462" s="2">
        <v>14</v>
      </c>
      <c r="C462" s="2">
        <v>15</v>
      </c>
    </row>
    <row r="463" spans="1:3" x14ac:dyDescent="0.25">
      <c r="A463" s="2" t="s">
        <v>495</v>
      </c>
      <c r="B463" s="2">
        <v>11</v>
      </c>
      <c r="C463" s="2">
        <v>14</v>
      </c>
    </row>
    <row r="464" spans="1:3" x14ac:dyDescent="0.25">
      <c r="A464" s="2" t="s">
        <v>496</v>
      </c>
      <c r="B464" s="2">
        <v>11</v>
      </c>
      <c r="C464" s="2">
        <v>14</v>
      </c>
    </row>
    <row r="465" spans="1:3" x14ac:dyDescent="0.25">
      <c r="A465" s="2" t="s">
        <v>497</v>
      </c>
      <c r="B465" s="2">
        <v>10</v>
      </c>
      <c r="C465" s="2">
        <v>12</v>
      </c>
    </row>
    <row r="466" spans="1:3" x14ac:dyDescent="0.25">
      <c r="A466" s="2" t="s">
        <v>498</v>
      </c>
      <c r="B466" s="2">
        <v>11</v>
      </c>
      <c r="C466" s="2">
        <v>13</v>
      </c>
    </row>
    <row r="467" spans="1:3" x14ac:dyDescent="0.25">
      <c r="A467" s="2" t="s">
        <v>499</v>
      </c>
      <c r="B467" s="2">
        <v>11</v>
      </c>
      <c r="C467" s="2">
        <v>13</v>
      </c>
    </row>
    <row r="468" spans="1:3" x14ac:dyDescent="0.25">
      <c r="A468" s="2" t="s">
        <v>500</v>
      </c>
      <c r="B468" s="2">
        <v>12</v>
      </c>
      <c r="C468" s="2">
        <v>11</v>
      </c>
    </row>
    <row r="469" spans="1:3" x14ac:dyDescent="0.25">
      <c r="A469" s="2" t="s">
        <v>501</v>
      </c>
      <c r="B469" s="2">
        <v>10</v>
      </c>
      <c r="C469" s="2">
        <v>13</v>
      </c>
    </row>
    <row r="470" spans="1:3" x14ac:dyDescent="0.25">
      <c r="A470" s="2" t="s">
        <v>502</v>
      </c>
      <c r="B470" s="2">
        <v>8</v>
      </c>
      <c r="C470" s="2">
        <v>12</v>
      </c>
    </row>
    <row r="471" spans="1:3" x14ac:dyDescent="0.25">
      <c r="A471" s="2" t="s">
        <v>503</v>
      </c>
      <c r="B471" s="2">
        <v>8</v>
      </c>
      <c r="C471" s="2">
        <v>10</v>
      </c>
    </row>
    <row r="472" spans="1:3" x14ac:dyDescent="0.25">
      <c r="A472" s="2" t="s">
        <v>504</v>
      </c>
      <c r="B472" s="2">
        <v>7</v>
      </c>
      <c r="C472" s="2">
        <v>9</v>
      </c>
    </row>
    <row r="473" spans="1:3" x14ac:dyDescent="0.25">
      <c r="A473" s="2" t="s">
        <v>505</v>
      </c>
      <c r="B473" s="2">
        <v>7</v>
      </c>
      <c r="C473" s="2">
        <v>9</v>
      </c>
    </row>
    <row r="474" spans="1:3" x14ac:dyDescent="0.25">
      <c r="A474" s="2" t="s">
        <v>506</v>
      </c>
      <c r="B474" s="2">
        <v>5</v>
      </c>
      <c r="C474" s="2">
        <v>7</v>
      </c>
    </row>
    <row r="475" spans="1:3" x14ac:dyDescent="0.25">
      <c r="A475" s="2" t="s">
        <v>507</v>
      </c>
      <c r="B475" s="2">
        <v>6</v>
      </c>
      <c r="C475" s="2">
        <v>6</v>
      </c>
    </row>
    <row r="476" spans="1:3" x14ac:dyDescent="0.25">
      <c r="A476" s="2" t="s">
        <v>508</v>
      </c>
      <c r="B476" s="2">
        <v>7</v>
      </c>
      <c r="C476" s="2">
        <v>8</v>
      </c>
    </row>
    <row r="477" spans="1:3" x14ac:dyDescent="0.25">
      <c r="A477" s="2" t="s">
        <v>509</v>
      </c>
      <c r="B477" s="2">
        <v>8</v>
      </c>
      <c r="C477" s="2">
        <v>8</v>
      </c>
    </row>
    <row r="478" spans="1:3" x14ac:dyDescent="0.25">
      <c r="A478" s="2" t="s">
        <v>510</v>
      </c>
      <c r="B478" s="2">
        <v>6</v>
      </c>
      <c r="C478" s="2">
        <v>8</v>
      </c>
    </row>
    <row r="479" spans="1:3" x14ac:dyDescent="0.25">
      <c r="A479" s="2" t="s">
        <v>511</v>
      </c>
      <c r="B479" s="2">
        <v>6</v>
      </c>
      <c r="C479" s="2">
        <v>9</v>
      </c>
    </row>
    <row r="480" spans="1:3" x14ac:dyDescent="0.25">
      <c r="A480" s="2" t="s">
        <v>512</v>
      </c>
      <c r="B480" s="2">
        <v>7</v>
      </c>
      <c r="C480" s="2">
        <v>8</v>
      </c>
    </row>
    <row r="481" spans="1:3" x14ac:dyDescent="0.25">
      <c r="A481" s="2" t="s">
        <v>513</v>
      </c>
      <c r="B481" s="2">
        <v>9</v>
      </c>
      <c r="C481" s="2">
        <v>10</v>
      </c>
    </row>
    <row r="482" spans="1:3" x14ac:dyDescent="0.25">
      <c r="A482" s="2" t="s">
        <v>514</v>
      </c>
      <c r="B482" s="2">
        <v>9</v>
      </c>
      <c r="C482" s="2">
        <v>11</v>
      </c>
    </row>
    <row r="483" spans="1:3" x14ac:dyDescent="0.25">
      <c r="A483" s="2" t="s">
        <v>515</v>
      </c>
      <c r="B483" s="2">
        <v>10</v>
      </c>
      <c r="C483" s="2">
        <v>11</v>
      </c>
    </row>
    <row r="484" spans="1:3" x14ac:dyDescent="0.25">
      <c r="A484" s="2" t="s">
        <v>516</v>
      </c>
      <c r="B484" s="2">
        <v>9</v>
      </c>
      <c r="C484" s="2">
        <v>11</v>
      </c>
    </row>
    <row r="485" spans="1:3" x14ac:dyDescent="0.25">
      <c r="A485" s="2" t="s">
        <v>517</v>
      </c>
      <c r="B485" s="2">
        <v>11</v>
      </c>
      <c r="C485" s="2">
        <v>10</v>
      </c>
    </row>
    <row r="486" spans="1:3" x14ac:dyDescent="0.25">
      <c r="A486" s="2" t="s">
        <v>518</v>
      </c>
      <c r="B486" s="2">
        <v>11</v>
      </c>
      <c r="C486" s="2">
        <v>11</v>
      </c>
    </row>
    <row r="487" spans="1:3" x14ac:dyDescent="0.25">
      <c r="A487" s="2" t="s">
        <v>519</v>
      </c>
      <c r="B487" s="2">
        <v>12</v>
      </c>
      <c r="C487" s="2">
        <v>11</v>
      </c>
    </row>
    <row r="488" spans="1:3" x14ac:dyDescent="0.25">
      <c r="A488" s="2" t="s">
        <v>520</v>
      </c>
      <c r="B488" s="2">
        <v>12</v>
      </c>
      <c r="C488" s="2">
        <v>12</v>
      </c>
    </row>
    <row r="489" spans="1:3" x14ac:dyDescent="0.25">
      <c r="A489" s="2" t="s">
        <v>521</v>
      </c>
      <c r="B489" s="2">
        <v>8</v>
      </c>
      <c r="C489" s="2">
        <v>9</v>
      </c>
    </row>
    <row r="490" spans="1:3" x14ac:dyDescent="0.25">
      <c r="A490" s="2" t="s">
        <v>522</v>
      </c>
      <c r="B490" s="2">
        <v>8</v>
      </c>
      <c r="C490" s="2">
        <v>9</v>
      </c>
    </row>
    <row r="491" spans="1:3" x14ac:dyDescent="0.25">
      <c r="A491" s="2" t="s">
        <v>523</v>
      </c>
      <c r="B491" s="2">
        <v>7</v>
      </c>
      <c r="C491" s="2">
        <v>7</v>
      </c>
    </row>
    <row r="492" spans="1:3" x14ac:dyDescent="0.25">
      <c r="A492" s="2" t="s">
        <v>524</v>
      </c>
      <c r="B492" s="2">
        <v>6</v>
      </c>
      <c r="C492" s="2">
        <v>5</v>
      </c>
    </row>
    <row r="493" spans="1:3" x14ac:dyDescent="0.25">
      <c r="A493" s="2" t="s">
        <v>525</v>
      </c>
      <c r="B493" s="2">
        <v>6</v>
      </c>
      <c r="C493" s="2">
        <v>5</v>
      </c>
    </row>
    <row r="494" spans="1:3" x14ac:dyDescent="0.25">
      <c r="A494" s="2" t="s">
        <v>526</v>
      </c>
      <c r="B494" s="2">
        <v>8</v>
      </c>
      <c r="C494" s="2">
        <v>8</v>
      </c>
    </row>
    <row r="495" spans="1:3" x14ac:dyDescent="0.25">
      <c r="A495" s="2" t="s">
        <v>527</v>
      </c>
      <c r="B495" s="2">
        <v>6</v>
      </c>
      <c r="C495" s="2">
        <v>5</v>
      </c>
    </row>
    <row r="496" spans="1:3" x14ac:dyDescent="0.25">
      <c r="A496" s="2" t="s">
        <v>528</v>
      </c>
      <c r="B496" s="2">
        <v>5</v>
      </c>
      <c r="C496" s="2">
        <v>7</v>
      </c>
    </row>
    <row r="497" spans="1:3" x14ac:dyDescent="0.25">
      <c r="A497" s="2" t="s">
        <v>529</v>
      </c>
      <c r="B497" s="2">
        <v>4</v>
      </c>
      <c r="C497" s="2">
        <v>5</v>
      </c>
    </row>
    <row r="498" spans="1:3" x14ac:dyDescent="0.25">
      <c r="A498" s="2" t="s">
        <v>530</v>
      </c>
      <c r="B498" s="2">
        <v>5</v>
      </c>
      <c r="C498" s="2">
        <v>6</v>
      </c>
    </row>
    <row r="499" spans="1:3" x14ac:dyDescent="0.25">
      <c r="A499" s="2" t="s">
        <v>531</v>
      </c>
      <c r="B499" s="2">
        <v>6</v>
      </c>
      <c r="C499" s="2">
        <v>7</v>
      </c>
    </row>
    <row r="500" spans="1:3" x14ac:dyDescent="0.25">
      <c r="A500" s="2" t="s">
        <v>532</v>
      </c>
      <c r="B500" s="2">
        <v>6</v>
      </c>
      <c r="C500" s="2">
        <v>7</v>
      </c>
    </row>
    <row r="501" spans="1:3" x14ac:dyDescent="0.25">
      <c r="A501" s="2" t="s">
        <v>533</v>
      </c>
      <c r="B501" s="2">
        <v>6</v>
      </c>
      <c r="C501" s="2">
        <v>7</v>
      </c>
    </row>
    <row r="502" spans="1:3" x14ac:dyDescent="0.25">
      <c r="A502" s="2" t="s">
        <v>534</v>
      </c>
      <c r="B502" s="2">
        <v>6</v>
      </c>
      <c r="C502" s="2">
        <v>8</v>
      </c>
    </row>
    <row r="503" spans="1:3" x14ac:dyDescent="0.25">
      <c r="A503" s="2" t="s">
        <v>535</v>
      </c>
      <c r="B503" s="2">
        <v>5</v>
      </c>
      <c r="C503" s="2">
        <v>7</v>
      </c>
    </row>
    <row r="504" spans="1:3" x14ac:dyDescent="0.25">
      <c r="A504" s="2" t="s">
        <v>536</v>
      </c>
      <c r="B504" s="2">
        <v>5</v>
      </c>
      <c r="C504" s="2">
        <v>7</v>
      </c>
    </row>
    <row r="505" spans="1:3" x14ac:dyDescent="0.25">
      <c r="A505" s="2" t="s">
        <v>537</v>
      </c>
      <c r="B505" s="2">
        <v>7</v>
      </c>
      <c r="C505" s="2">
        <v>7</v>
      </c>
    </row>
    <row r="506" spans="1:3" x14ac:dyDescent="0.25">
      <c r="A506" s="2" t="s">
        <v>538</v>
      </c>
      <c r="B506" s="2">
        <v>6</v>
      </c>
      <c r="C506" s="2">
        <v>7</v>
      </c>
    </row>
    <row r="507" spans="1:3" x14ac:dyDescent="0.25">
      <c r="A507" s="2" t="s">
        <v>539</v>
      </c>
      <c r="B507" s="2">
        <v>5</v>
      </c>
      <c r="C507" s="2">
        <v>7</v>
      </c>
    </row>
    <row r="508" spans="1:3" x14ac:dyDescent="0.25">
      <c r="A508" s="2" t="s">
        <v>540</v>
      </c>
      <c r="B508" s="2">
        <v>5</v>
      </c>
      <c r="C508" s="2">
        <v>8</v>
      </c>
    </row>
    <row r="509" spans="1:3" x14ac:dyDescent="0.25">
      <c r="A509" s="2" t="s">
        <v>541</v>
      </c>
      <c r="B509" s="2">
        <v>6</v>
      </c>
      <c r="C509" s="2">
        <v>8</v>
      </c>
    </row>
    <row r="510" spans="1:3" x14ac:dyDescent="0.25">
      <c r="A510" s="2" t="s">
        <v>542</v>
      </c>
      <c r="B510" s="2">
        <v>6</v>
      </c>
      <c r="C510" s="2">
        <v>9</v>
      </c>
    </row>
    <row r="511" spans="1:3" x14ac:dyDescent="0.25">
      <c r="A511" s="2" t="s">
        <v>543</v>
      </c>
      <c r="B511" s="2">
        <v>6</v>
      </c>
      <c r="C511" s="2">
        <v>8</v>
      </c>
    </row>
    <row r="512" spans="1:3" x14ac:dyDescent="0.25">
      <c r="A512" s="2" t="s">
        <v>544</v>
      </c>
      <c r="B512" s="2">
        <v>9</v>
      </c>
      <c r="C512" s="2">
        <v>12</v>
      </c>
    </row>
    <row r="513" spans="1:3" x14ac:dyDescent="0.25">
      <c r="A513" s="2" t="s">
        <v>545</v>
      </c>
      <c r="B513" s="2">
        <v>9</v>
      </c>
      <c r="C513" s="2">
        <v>12</v>
      </c>
    </row>
    <row r="514" spans="1:3" x14ac:dyDescent="0.25">
      <c r="A514" s="2" t="s">
        <v>546</v>
      </c>
      <c r="B514" s="2">
        <v>10</v>
      </c>
      <c r="C514" s="2">
        <v>9</v>
      </c>
    </row>
    <row r="515" spans="1:3" x14ac:dyDescent="0.25">
      <c r="A515" s="2" t="s">
        <v>547</v>
      </c>
      <c r="B515" s="2">
        <v>10</v>
      </c>
      <c r="C515" s="2">
        <v>9</v>
      </c>
    </row>
    <row r="516" spans="1:3" x14ac:dyDescent="0.25">
      <c r="A516" s="2" t="s">
        <v>548</v>
      </c>
      <c r="B516" s="2">
        <v>10</v>
      </c>
      <c r="C516" s="2">
        <v>9</v>
      </c>
    </row>
    <row r="517" spans="1:3" x14ac:dyDescent="0.25">
      <c r="A517" s="2" t="s">
        <v>549</v>
      </c>
      <c r="B517" s="2">
        <v>10</v>
      </c>
      <c r="C517" s="2">
        <v>9</v>
      </c>
    </row>
    <row r="518" spans="1:3" x14ac:dyDescent="0.25">
      <c r="A518" s="2" t="s">
        <v>550</v>
      </c>
      <c r="B518" s="2">
        <v>9</v>
      </c>
      <c r="C518" s="2">
        <v>11</v>
      </c>
    </row>
    <row r="519" spans="1:3" x14ac:dyDescent="0.25">
      <c r="A519" s="2" t="s">
        <v>551</v>
      </c>
      <c r="B519" s="2">
        <v>8</v>
      </c>
      <c r="C519" s="2">
        <v>11</v>
      </c>
    </row>
    <row r="520" spans="1:3" x14ac:dyDescent="0.25">
      <c r="A520" s="2" t="s">
        <v>552</v>
      </c>
      <c r="B520" s="2">
        <v>10</v>
      </c>
      <c r="C520" s="2">
        <v>9</v>
      </c>
    </row>
    <row r="521" spans="1:3" x14ac:dyDescent="0.25">
      <c r="A521" s="2" t="s">
        <v>553</v>
      </c>
      <c r="B521" s="2">
        <v>9</v>
      </c>
      <c r="C521" s="2">
        <v>9</v>
      </c>
    </row>
    <row r="522" spans="1:3" x14ac:dyDescent="0.25">
      <c r="A522" s="2" t="s">
        <v>554</v>
      </c>
      <c r="B522" s="2">
        <v>9</v>
      </c>
      <c r="C522" s="2">
        <v>10</v>
      </c>
    </row>
    <row r="523" spans="1:3" x14ac:dyDescent="0.25">
      <c r="A523" s="2" t="s">
        <v>555</v>
      </c>
      <c r="B523" s="2">
        <v>10</v>
      </c>
      <c r="C523" s="2">
        <v>10</v>
      </c>
    </row>
    <row r="524" spans="1:3" x14ac:dyDescent="0.25">
      <c r="A524" s="2" t="s">
        <v>556</v>
      </c>
      <c r="B524" s="2">
        <v>10</v>
      </c>
      <c r="C524" s="2">
        <v>10</v>
      </c>
    </row>
    <row r="525" spans="1:3" x14ac:dyDescent="0.25">
      <c r="A525" s="2" t="s">
        <v>557</v>
      </c>
      <c r="B525" s="2">
        <v>8</v>
      </c>
      <c r="C525" s="2">
        <v>10</v>
      </c>
    </row>
    <row r="526" spans="1:3" x14ac:dyDescent="0.25">
      <c r="A526" s="2" t="s">
        <v>558</v>
      </c>
      <c r="B526" s="2">
        <v>8</v>
      </c>
      <c r="C526" s="2">
        <v>9</v>
      </c>
    </row>
    <row r="527" spans="1:3" x14ac:dyDescent="0.25">
      <c r="A527" s="2" t="s">
        <v>559</v>
      </c>
      <c r="B527" s="2">
        <v>8</v>
      </c>
      <c r="C527" s="2">
        <v>9</v>
      </c>
    </row>
    <row r="528" spans="1:3" x14ac:dyDescent="0.25">
      <c r="A528" s="2" t="s">
        <v>560</v>
      </c>
      <c r="B528" s="2">
        <v>9</v>
      </c>
      <c r="C528" s="2">
        <v>9</v>
      </c>
    </row>
    <row r="529" spans="1:3" x14ac:dyDescent="0.25">
      <c r="A529" s="2" t="s">
        <v>561</v>
      </c>
      <c r="B529" s="2">
        <v>8</v>
      </c>
      <c r="C529" s="2">
        <v>9</v>
      </c>
    </row>
    <row r="530" spans="1:3" x14ac:dyDescent="0.25">
      <c r="A530" s="2" t="s">
        <v>562</v>
      </c>
      <c r="B530" s="2">
        <v>9</v>
      </c>
      <c r="C530" s="2">
        <v>9</v>
      </c>
    </row>
    <row r="531" spans="1:3" x14ac:dyDescent="0.25">
      <c r="A531" s="2" t="s">
        <v>563</v>
      </c>
      <c r="B531" s="2">
        <v>9</v>
      </c>
      <c r="C531" s="2">
        <v>8</v>
      </c>
    </row>
    <row r="532" spans="1:3" x14ac:dyDescent="0.25">
      <c r="A532" s="2" t="s">
        <v>564</v>
      </c>
      <c r="B532" s="2">
        <v>9</v>
      </c>
      <c r="C532" s="2">
        <v>8</v>
      </c>
    </row>
    <row r="533" spans="1:3" x14ac:dyDescent="0.25">
      <c r="A533" s="2" t="s">
        <v>565</v>
      </c>
      <c r="B533" s="2">
        <v>9</v>
      </c>
      <c r="C533" s="2">
        <v>8</v>
      </c>
    </row>
    <row r="534" spans="1:3" x14ac:dyDescent="0.25">
      <c r="A534" s="2" t="s">
        <v>566</v>
      </c>
      <c r="B534" s="2">
        <v>9</v>
      </c>
      <c r="C534" s="2">
        <v>8</v>
      </c>
    </row>
    <row r="535" spans="1:3" x14ac:dyDescent="0.25">
      <c r="A535" s="2" t="s">
        <v>567</v>
      </c>
      <c r="B535" s="2">
        <v>9</v>
      </c>
      <c r="C535" s="2">
        <v>8</v>
      </c>
    </row>
    <row r="536" spans="1:3" x14ac:dyDescent="0.25">
      <c r="A536" s="2" t="s">
        <v>568</v>
      </c>
      <c r="B536" s="2">
        <v>9</v>
      </c>
      <c r="C536" s="2">
        <v>8</v>
      </c>
    </row>
    <row r="537" spans="1:3" x14ac:dyDescent="0.25">
      <c r="A537" s="2" t="s">
        <v>569</v>
      </c>
      <c r="B537" s="2">
        <v>9</v>
      </c>
      <c r="C537" s="2">
        <v>8</v>
      </c>
    </row>
    <row r="538" spans="1:3" x14ac:dyDescent="0.25">
      <c r="A538" s="2" t="s">
        <v>570</v>
      </c>
      <c r="B538" s="2">
        <v>8</v>
      </c>
      <c r="C538" s="2">
        <v>7</v>
      </c>
    </row>
    <row r="539" spans="1:3" x14ac:dyDescent="0.25">
      <c r="A539" s="2" t="s">
        <v>571</v>
      </c>
      <c r="B539" s="2">
        <v>9</v>
      </c>
      <c r="C539" s="2">
        <v>8</v>
      </c>
    </row>
    <row r="540" spans="1:3" x14ac:dyDescent="0.25">
      <c r="A540" s="2" t="s">
        <v>572</v>
      </c>
      <c r="B540" s="2">
        <v>7</v>
      </c>
      <c r="C540" s="2">
        <v>7</v>
      </c>
    </row>
    <row r="541" spans="1:3" x14ac:dyDescent="0.25">
      <c r="A541" s="2" t="s">
        <v>573</v>
      </c>
      <c r="B541" s="2">
        <v>8</v>
      </c>
      <c r="C541" s="2">
        <v>7</v>
      </c>
    </row>
    <row r="542" spans="1:3" x14ac:dyDescent="0.25">
      <c r="A542" s="2" t="s">
        <v>574</v>
      </c>
      <c r="B542" s="2">
        <v>8</v>
      </c>
      <c r="C542" s="2">
        <v>7</v>
      </c>
    </row>
    <row r="543" spans="1:3" x14ac:dyDescent="0.25">
      <c r="A543" s="2" t="s">
        <v>575</v>
      </c>
      <c r="B543" s="2">
        <v>8</v>
      </c>
      <c r="C543" s="2">
        <v>6</v>
      </c>
    </row>
    <row r="544" spans="1:3" x14ac:dyDescent="0.25">
      <c r="A544" s="2" t="s">
        <v>576</v>
      </c>
      <c r="B544" s="2">
        <v>8</v>
      </c>
      <c r="C544" s="2">
        <v>6</v>
      </c>
    </row>
    <row r="545" spans="1:3" x14ac:dyDescent="0.25">
      <c r="A545" s="2" t="s">
        <v>577</v>
      </c>
      <c r="B545" s="2">
        <v>8</v>
      </c>
      <c r="C545" s="2">
        <v>6</v>
      </c>
    </row>
    <row r="546" spans="1:3" x14ac:dyDescent="0.25">
      <c r="A546" s="2" t="s">
        <v>578</v>
      </c>
      <c r="B546" s="2">
        <v>8</v>
      </c>
      <c r="C546" s="2">
        <v>6</v>
      </c>
    </row>
    <row r="547" spans="1:3" x14ac:dyDescent="0.25">
      <c r="A547" s="2" t="s">
        <v>579</v>
      </c>
      <c r="B547" s="2">
        <v>8</v>
      </c>
      <c r="C547" s="2">
        <v>6</v>
      </c>
    </row>
    <row r="548" spans="1:3" x14ac:dyDescent="0.25">
      <c r="A548" s="2" t="s">
        <v>580</v>
      </c>
      <c r="B548" s="2">
        <v>8</v>
      </c>
      <c r="C548" s="2">
        <v>6</v>
      </c>
    </row>
    <row r="549" spans="1:3" x14ac:dyDescent="0.25">
      <c r="A549" s="2" t="s">
        <v>581</v>
      </c>
      <c r="B549" s="2">
        <v>8</v>
      </c>
      <c r="C549" s="2">
        <v>6</v>
      </c>
    </row>
    <row r="550" spans="1:3" x14ac:dyDescent="0.25">
      <c r="A550" s="2" t="s">
        <v>582</v>
      </c>
      <c r="B550" s="2">
        <v>8</v>
      </c>
      <c r="C550" s="2">
        <v>8</v>
      </c>
    </row>
    <row r="551" spans="1:3" x14ac:dyDescent="0.25">
      <c r="A551" s="2" t="s">
        <v>583</v>
      </c>
      <c r="B551" s="2">
        <v>8</v>
      </c>
      <c r="C551" s="2">
        <v>8</v>
      </c>
    </row>
    <row r="552" spans="1:3" x14ac:dyDescent="0.25">
      <c r="A552" s="2" t="s">
        <v>584</v>
      </c>
      <c r="B552" s="2">
        <v>9</v>
      </c>
      <c r="C552" s="2">
        <v>9</v>
      </c>
    </row>
    <row r="553" spans="1:3" x14ac:dyDescent="0.25">
      <c r="A553" s="2" t="s">
        <v>585</v>
      </c>
      <c r="B553" s="2">
        <v>10</v>
      </c>
      <c r="C553" s="2">
        <v>9</v>
      </c>
    </row>
    <row r="554" spans="1:3" x14ac:dyDescent="0.25">
      <c r="A554" s="2" t="s">
        <v>586</v>
      </c>
      <c r="B554" s="2">
        <v>8</v>
      </c>
      <c r="C554" s="2">
        <v>8</v>
      </c>
    </row>
    <row r="555" spans="1:3" x14ac:dyDescent="0.25">
      <c r="A555" s="2" t="s">
        <v>587</v>
      </c>
      <c r="B555" s="2">
        <v>8</v>
      </c>
      <c r="C555" s="2">
        <v>8</v>
      </c>
    </row>
    <row r="556" spans="1:3" x14ac:dyDescent="0.25">
      <c r="A556" s="2" t="s">
        <v>588</v>
      </c>
      <c r="B556" s="2">
        <v>8</v>
      </c>
      <c r="C556" s="2">
        <v>9</v>
      </c>
    </row>
    <row r="557" spans="1:3" x14ac:dyDescent="0.25">
      <c r="A557" s="2" t="s">
        <v>589</v>
      </c>
      <c r="B557" s="2">
        <v>8</v>
      </c>
      <c r="C557" s="2">
        <v>8</v>
      </c>
    </row>
    <row r="558" spans="1:3" x14ac:dyDescent="0.25">
      <c r="A558" s="2" t="s">
        <v>590</v>
      </c>
      <c r="B558" s="2">
        <v>9</v>
      </c>
      <c r="C558" s="2">
        <v>8</v>
      </c>
    </row>
    <row r="559" spans="1:3" x14ac:dyDescent="0.25">
      <c r="A559" s="2" t="s">
        <v>591</v>
      </c>
      <c r="B559" s="2">
        <v>7</v>
      </c>
      <c r="C559" s="2">
        <v>7</v>
      </c>
    </row>
    <row r="560" spans="1:3" x14ac:dyDescent="0.25">
      <c r="A560" s="2" t="s">
        <v>592</v>
      </c>
      <c r="B560" s="2">
        <v>8</v>
      </c>
      <c r="C560" s="2">
        <v>8</v>
      </c>
    </row>
    <row r="561" spans="1:3" x14ac:dyDescent="0.25">
      <c r="A561" s="2" t="s">
        <v>593</v>
      </c>
      <c r="B561" s="2">
        <v>5</v>
      </c>
      <c r="C561" s="2">
        <v>7</v>
      </c>
    </row>
    <row r="562" spans="1:3" x14ac:dyDescent="0.25">
      <c r="A562" s="2" t="s">
        <v>594</v>
      </c>
      <c r="B562" s="2">
        <v>9</v>
      </c>
      <c r="C562" s="2">
        <v>8</v>
      </c>
    </row>
    <row r="563" spans="1:3" x14ac:dyDescent="0.25">
      <c r="A563" s="2" t="s">
        <v>595</v>
      </c>
      <c r="B563" s="2">
        <v>7</v>
      </c>
      <c r="C563" s="2">
        <v>8</v>
      </c>
    </row>
    <row r="564" spans="1:3" x14ac:dyDescent="0.25">
      <c r="A564" s="2" t="s">
        <v>596</v>
      </c>
      <c r="B564" s="2">
        <v>7</v>
      </c>
      <c r="C564" s="2">
        <v>8</v>
      </c>
    </row>
    <row r="565" spans="1:3" x14ac:dyDescent="0.25">
      <c r="A565" s="2" t="s">
        <v>597</v>
      </c>
      <c r="B565" s="2">
        <v>4</v>
      </c>
      <c r="C565" s="2">
        <v>7</v>
      </c>
    </row>
    <row r="566" spans="1:3" x14ac:dyDescent="0.25">
      <c r="A566" s="2" t="s">
        <v>598</v>
      </c>
      <c r="B566" s="2">
        <v>9</v>
      </c>
      <c r="C566" s="2">
        <v>8</v>
      </c>
    </row>
    <row r="567" spans="1:3" x14ac:dyDescent="0.25">
      <c r="A567" s="2" t="s">
        <v>599</v>
      </c>
      <c r="B567" s="2">
        <v>9</v>
      </c>
      <c r="C567" s="2">
        <v>8</v>
      </c>
    </row>
    <row r="568" spans="1:3" x14ac:dyDescent="0.25">
      <c r="A568" s="2" t="s">
        <v>600</v>
      </c>
      <c r="B568" s="2">
        <v>9</v>
      </c>
      <c r="C568" s="2">
        <v>8</v>
      </c>
    </row>
    <row r="569" spans="1:3" x14ac:dyDescent="0.25">
      <c r="A569" s="2" t="s">
        <v>601</v>
      </c>
      <c r="B569" s="2">
        <v>9</v>
      </c>
      <c r="C569" s="2">
        <v>8</v>
      </c>
    </row>
    <row r="570" spans="1:3" x14ac:dyDescent="0.25">
      <c r="A570" s="2" t="s">
        <v>602</v>
      </c>
      <c r="B570" s="2">
        <v>9</v>
      </c>
      <c r="C570" s="2">
        <v>8</v>
      </c>
    </row>
    <row r="571" spans="1:3" x14ac:dyDescent="0.25">
      <c r="A571" s="2" t="s">
        <v>603</v>
      </c>
      <c r="B571" s="2">
        <v>8</v>
      </c>
      <c r="C571" s="2">
        <v>8</v>
      </c>
    </row>
    <row r="572" spans="1:3" x14ac:dyDescent="0.25">
      <c r="A572" s="2" t="s">
        <v>604</v>
      </c>
      <c r="B572" s="2">
        <v>9</v>
      </c>
      <c r="C572" s="2">
        <v>8</v>
      </c>
    </row>
    <row r="573" spans="1:3" x14ac:dyDescent="0.25">
      <c r="A573" s="2" t="s">
        <v>605</v>
      </c>
      <c r="B573" s="2">
        <v>8</v>
      </c>
      <c r="C573" s="2">
        <v>8</v>
      </c>
    </row>
    <row r="574" spans="1:3" x14ac:dyDescent="0.25">
      <c r="A574" s="2" t="s">
        <v>606</v>
      </c>
      <c r="B574" s="2">
        <v>6</v>
      </c>
      <c r="C574" s="2">
        <v>8</v>
      </c>
    </row>
    <row r="575" spans="1:3" x14ac:dyDescent="0.25">
      <c r="A575" s="2" t="s">
        <v>607</v>
      </c>
      <c r="B575" s="2">
        <v>7</v>
      </c>
      <c r="C575" s="2">
        <v>8</v>
      </c>
    </row>
    <row r="576" spans="1:3" x14ac:dyDescent="0.25">
      <c r="A576" s="2" t="s">
        <v>608</v>
      </c>
      <c r="B576" s="2">
        <v>7</v>
      </c>
      <c r="C576" s="2">
        <v>7</v>
      </c>
    </row>
    <row r="577" spans="1:3" x14ac:dyDescent="0.25">
      <c r="A577" s="2" t="s">
        <v>609</v>
      </c>
      <c r="B577" s="2">
        <v>7</v>
      </c>
      <c r="C577" s="2">
        <v>7</v>
      </c>
    </row>
    <row r="578" spans="1:3" x14ac:dyDescent="0.25">
      <c r="A578" s="2" t="s">
        <v>610</v>
      </c>
      <c r="B578" s="2">
        <v>7</v>
      </c>
      <c r="C578" s="2">
        <v>7</v>
      </c>
    </row>
    <row r="579" spans="1:3" x14ac:dyDescent="0.25">
      <c r="A579" s="2" t="s">
        <v>611</v>
      </c>
      <c r="B579" s="2">
        <v>8</v>
      </c>
      <c r="C579" s="2">
        <v>7</v>
      </c>
    </row>
    <row r="580" spans="1:3" x14ac:dyDescent="0.25">
      <c r="A580" s="2" t="s">
        <v>612</v>
      </c>
      <c r="B580" s="2">
        <v>8</v>
      </c>
      <c r="C580" s="2">
        <v>7</v>
      </c>
    </row>
    <row r="581" spans="1:3" x14ac:dyDescent="0.25">
      <c r="A581" s="2" t="s">
        <v>613</v>
      </c>
      <c r="B581" s="2">
        <v>7</v>
      </c>
      <c r="C581" s="2">
        <v>7</v>
      </c>
    </row>
    <row r="582" spans="1:3" x14ac:dyDescent="0.25">
      <c r="A582" s="2" t="s">
        <v>614</v>
      </c>
      <c r="B582" s="2">
        <v>7</v>
      </c>
      <c r="C582" s="2">
        <v>7</v>
      </c>
    </row>
    <row r="583" spans="1:3" x14ac:dyDescent="0.25">
      <c r="A583" s="2" t="s">
        <v>615</v>
      </c>
      <c r="B583" s="2">
        <v>7</v>
      </c>
      <c r="C583" s="2">
        <v>7</v>
      </c>
    </row>
    <row r="584" spans="1:3" x14ac:dyDescent="0.25">
      <c r="A584" s="2" t="s">
        <v>616</v>
      </c>
      <c r="B584" s="2">
        <v>8</v>
      </c>
      <c r="C584" s="2">
        <v>7</v>
      </c>
    </row>
    <row r="585" spans="1:3" x14ac:dyDescent="0.25">
      <c r="A585" s="2" t="s">
        <v>617</v>
      </c>
      <c r="B585" s="2">
        <v>7</v>
      </c>
      <c r="C585" s="2">
        <v>7</v>
      </c>
    </row>
    <row r="586" spans="1:3" x14ac:dyDescent="0.25">
      <c r="A586" s="2" t="s">
        <v>618</v>
      </c>
      <c r="B586" s="2">
        <v>7</v>
      </c>
      <c r="C586" s="2">
        <v>8</v>
      </c>
    </row>
    <row r="587" spans="1:3" x14ac:dyDescent="0.25">
      <c r="A587" s="2" t="s">
        <v>619</v>
      </c>
      <c r="B587" s="2">
        <v>7</v>
      </c>
      <c r="C587" s="2">
        <v>8</v>
      </c>
    </row>
    <row r="588" spans="1:3" x14ac:dyDescent="0.25">
      <c r="A588" s="2" t="s">
        <v>620</v>
      </c>
      <c r="B588" s="2">
        <v>7</v>
      </c>
      <c r="C588" s="2">
        <v>8</v>
      </c>
    </row>
    <row r="589" spans="1:3" x14ac:dyDescent="0.25">
      <c r="A589" s="2" t="s">
        <v>621</v>
      </c>
      <c r="B589" s="2">
        <v>7</v>
      </c>
      <c r="C589" s="2">
        <v>8</v>
      </c>
    </row>
    <row r="590" spans="1:3" x14ac:dyDescent="0.25">
      <c r="A590" s="2" t="s">
        <v>622</v>
      </c>
      <c r="B590" s="2">
        <v>8</v>
      </c>
      <c r="C590" s="2">
        <v>8</v>
      </c>
    </row>
    <row r="591" spans="1:3" x14ac:dyDescent="0.25">
      <c r="A591" s="2" t="s">
        <v>623</v>
      </c>
      <c r="B591" s="2">
        <v>8</v>
      </c>
      <c r="C591" s="2">
        <v>8</v>
      </c>
    </row>
    <row r="592" spans="1:3" x14ac:dyDescent="0.25">
      <c r="A592" s="2" t="s">
        <v>624</v>
      </c>
      <c r="B592" s="2">
        <v>8</v>
      </c>
      <c r="C592" s="2">
        <v>8</v>
      </c>
    </row>
    <row r="593" spans="1:3" x14ac:dyDescent="0.25">
      <c r="A593" s="2" t="s">
        <v>625</v>
      </c>
      <c r="B593" s="2">
        <v>8</v>
      </c>
      <c r="C593" s="2">
        <v>8</v>
      </c>
    </row>
    <row r="594" spans="1:3" x14ac:dyDescent="0.25">
      <c r="A594" s="2" t="s">
        <v>626</v>
      </c>
      <c r="B594" s="2">
        <v>7</v>
      </c>
      <c r="C594" s="2">
        <v>9</v>
      </c>
    </row>
    <row r="595" spans="1:3" x14ac:dyDescent="0.25">
      <c r="A595" s="2" t="s">
        <v>627</v>
      </c>
      <c r="B595" s="2">
        <v>7</v>
      </c>
      <c r="C595" s="2">
        <v>8</v>
      </c>
    </row>
    <row r="596" spans="1:3" x14ac:dyDescent="0.25">
      <c r="A596" s="2" t="s">
        <v>628</v>
      </c>
      <c r="B596" s="2">
        <v>8</v>
      </c>
      <c r="C596" s="2">
        <v>9</v>
      </c>
    </row>
    <row r="597" spans="1:3" x14ac:dyDescent="0.25">
      <c r="A597" s="2" t="s">
        <v>629</v>
      </c>
      <c r="B597" s="2">
        <v>8</v>
      </c>
      <c r="C597" s="2">
        <v>9</v>
      </c>
    </row>
    <row r="598" spans="1:3" x14ac:dyDescent="0.25">
      <c r="A598" s="2" t="s">
        <v>630</v>
      </c>
      <c r="B598" s="2">
        <v>8</v>
      </c>
      <c r="C598" s="2">
        <v>9</v>
      </c>
    </row>
    <row r="599" spans="1:3" x14ac:dyDescent="0.25">
      <c r="A599" s="2" t="s">
        <v>631</v>
      </c>
      <c r="B599" s="2">
        <v>7</v>
      </c>
      <c r="C599" s="2">
        <v>8</v>
      </c>
    </row>
    <row r="600" spans="1:3" x14ac:dyDescent="0.25">
      <c r="A600" s="2" t="s">
        <v>632</v>
      </c>
      <c r="B600" s="2">
        <v>7</v>
      </c>
      <c r="C600" s="2">
        <v>9</v>
      </c>
    </row>
    <row r="601" spans="1:3" x14ac:dyDescent="0.25">
      <c r="A601" s="2" t="s">
        <v>633</v>
      </c>
      <c r="B601" s="2">
        <v>7</v>
      </c>
      <c r="C601" s="2">
        <v>8</v>
      </c>
    </row>
    <row r="602" spans="1:3" x14ac:dyDescent="0.25">
      <c r="A602" s="2" t="s">
        <v>634</v>
      </c>
      <c r="B602" s="2">
        <v>8</v>
      </c>
      <c r="C602" s="2">
        <v>9</v>
      </c>
    </row>
    <row r="603" spans="1:3" x14ac:dyDescent="0.25">
      <c r="A603" s="2" t="s">
        <v>635</v>
      </c>
      <c r="B603" s="2">
        <v>7</v>
      </c>
      <c r="C603" s="2">
        <v>8</v>
      </c>
    </row>
    <row r="604" spans="1:3" x14ac:dyDescent="0.25">
      <c r="A604" s="2" t="s">
        <v>636</v>
      </c>
      <c r="B604" s="2">
        <v>8</v>
      </c>
      <c r="C604" s="2">
        <v>9</v>
      </c>
    </row>
    <row r="605" spans="1:3" x14ac:dyDescent="0.25">
      <c r="A605" s="2" t="s">
        <v>637</v>
      </c>
      <c r="B605" s="2">
        <v>8</v>
      </c>
      <c r="C605" s="2">
        <v>8</v>
      </c>
    </row>
    <row r="606" spans="1:3" x14ac:dyDescent="0.25">
      <c r="A606" s="2" t="s">
        <v>638</v>
      </c>
      <c r="B606" s="2">
        <v>8</v>
      </c>
      <c r="C606" s="2">
        <v>9</v>
      </c>
    </row>
    <row r="607" spans="1:3" x14ac:dyDescent="0.25">
      <c r="A607" s="2" t="s">
        <v>639</v>
      </c>
      <c r="B607" s="2">
        <v>8</v>
      </c>
      <c r="C607" s="2">
        <v>8</v>
      </c>
    </row>
    <row r="608" spans="1:3" x14ac:dyDescent="0.25">
      <c r="A608" s="2" t="s">
        <v>640</v>
      </c>
      <c r="B608" s="2">
        <v>8</v>
      </c>
      <c r="C608" s="2">
        <v>8</v>
      </c>
    </row>
    <row r="609" spans="1:3" x14ac:dyDescent="0.25">
      <c r="A609" s="2" t="s">
        <v>641</v>
      </c>
      <c r="B609" s="2">
        <v>8</v>
      </c>
      <c r="C609" s="2">
        <v>8</v>
      </c>
    </row>
    <row r="610" spans="1:3" x14ac:dyDescent="0.25">
      <c r="A610" s="2" t="s">
        <v>642</v>
      </c>
      <c r="B610" s="2">
        <v>8</v>
      </c>
      <c r="C610" s="2">
        <v>8</v>
      </c>
    </row>
    <row r="611" spans="1:3" x14ac:dyDescent="0.25">
      <c r="A611" s="2" t="s">
        <v>643</v>
      </c>
      <c r="B611" s="2">
        <v>8</v>
      </c>
      <c r="C611" s="2">
        <v>8</v>
      </c>
    </row>
    <row r="612" spans="1:3" x14ac:dyDescent="0.25">
      <c r="A612" s="2" t="s">
        <v>644</v>
      </c>
      <c r="B612" s="2">
        <v>8</v>
      </c>
      <c r="C612" s="2">
        <v>8</v>
      </c>
    </row>
    <row r="613" spans="1:3" x14ac:dyDescent="0.25">
      <c r="A613" s="2" t="s">
        <v>645</v>
      </c>
      <c r="B613" s="2">
        <v>8</v>
      </c>
      <c r="C613" s="2">
        <v>8</v>
      </c>
    </row>
    <row r="614" spans="1:3" x14ac:dyDescent="0.25">
      <c r="A614" s="2" t="s">
        <v>646</v>
      </c>
      <c r="B614" s="2">
        <v>8</v>
      </c>
      <c r="C614" s="2">
        <v>8</v>
      </c>
    </row>
    <row r="615" spans="1:3" x14ac:dyDescent="0.25">
      <c r="A615" s="2" t="s">
        <v>647</v>
      </c>
      <c r="B615" s="2">
        <v>8</v>
      </c>
      <c r="C615" s="2">
        <v>8</v>
      </c>
    </row>
    <row r="616" spans="1:3" x14ac:dyDescent="0.25">
      <c r="A616" s="2" t="s">
        <v>648</v>
      </c>
      <c r="B616" s="2">
        <v>7</v>
      </c>
      <c r="C616" s="2">
        <v>8</v>
      </c>
    </row>
    <row r="617" spans="1:3" x14ac:dyDescent="0.25">
      <c r="A617" s="2" t="s">
        <v>649</v>
      </c>
      <c r="B617" s="2">
        <v>6</v>
      </c>
      <c r="C617" s="2">
        <v>8</v>
      </c>
    </row>
    <row r="618" spans="1:3" x14ac:dyDescent="0.25">
      <c r="A618" s="2" t="s">
        <v>650</v>
      </c>
      <c r="B618" s="2">
        <v>8</v>
      </c>
      <c r="C618" s="2">
        <v>8</v>
      </c>
    </row>
    <row r="619" spans="1:3" x14ac:dyDescent="0.25">
      <c r="A619" s="2" t="s">
        <v>651</v>
      </c>
      <c r="B619" s="2">
        <v>7</v>
      </c>
      <c r="C619" s="2">
        <v>8</v>
      </c>
    </row>
    <row r="620" spans="1:3" x14ac:dyDescent="0.25">
      <c r="A620" s="2" t="s">
        <v>652</v>
      </c>
      <c r="B620" s="2">
        <v>8</v>
      </c>
      <c r="C620" s="2">
        <v>8</v>
      </c>
    </row>
    <row r="621" spans="1:3" x14ac:dyDescent="0.25">
      <c r="A621" s="2" t="s">
        <v>653</v>
      </c>
      <c r="B621" s="2">
        <v>8</v>
      </c>
      <c r="C621" s="2">
        <v>11</v>
      </c>
    </row>
    <row r="622" spans="1:3" x14ac:dyDescent="0.25">
      <c r="A622" s="2" t="s">
        <v>654</v>
      </c>
      <c r="B622" s="2">
        <v>8</v>
      </c>
      <c r="C622" s="2">
        <v>8</v>
      </c>
    </row>
    <row r="623" spans="1:3" x14ac:dyDescent="0.25">
      <c r="A623" s="2" t="s">
        <v>655</v>
      </c>
      <c r="B623" s="2">
        <v>8</v>
      </c>
      <c r="C623" s="2">
        <v>11</v>
      </c>
    </row>
    <row r="624" spans="1:3" x14ac:dyDescent="0.25">
      <c r="A624" s="2" t="s">
        <v>656</v>
      </c>
      <c r="B624" s="2">
        <v>8</v>
      </c>
      <c r="C624" s="2">
        <v>8</v>
      </c>
    </row>
    <row r="625" spans="1:3" x14ac:dyDescent="0.25">
      <c r="A625" s="2" t="s">
        <v>657</v>
      </c>
      <c r="B625" s="2">
        <v>9</v>
      </c>
      <c r="C625" s="2">
        <v>11</v>
      </c>
    </row>
    <row r="626" spans="1:3" x14ac:dyDescent="0.25">
      <c r="A626" s="2" t="s">
        <v>658</v>
      </c>
      <c r="B626" s="2">
        <v>8</v>
      </c>
      <c r="C626" s="2">
        <v>8</v>
      </c>
    </row>
    <row r="627" spans="1:3" x14ac:dyDescent="0.25">
      <c r="A627" s="2" t="s">
        <v>659</v>
      </c>
      <c r="B627" s="2">
        <v>9</v>
      </c>
      <c r="C627" s="2">
        <v>11</v>
      </c>
    </row>
    <row r="628" spans="1:3" x14ac:dyDescent="0.25">
      <c r="A628" s="2" t="s">
        <v>660</v>
      </c>
      <c r="B628" s="2">
        <v>8</v>
      </c>
      <c r="C628" s="2">
        <v>8</v>
      </c>
    </row>
    <row r="629" spans="1:3" x14ac:dyDescent="0.25">
      <c r="A629" s="2" t="s">
        <v>661</v>
      </c>
      <c r="B629" s="2">
        <v>9</v>
      </c>
      <c r="C629" s="2">
        <v>11</v>
      </c>
    </row>
    <row r="630" spans="1:3" x14ac:dyDescent="0.25">
      <c r="A630" s="2" t="s">
        <v>662</v>
      </c>
      <c r="B630" s="2">
        <v>8</v>
      </c>
      <c r="C630" s="2">
        <v>8</v>
      </c>
    </row>
    <row r="631" spans="1:3" x14ac:dyDescent="0.25">
      <c r="A631" s="2" t="s">
        <v>663</v>
      </c>
      <c r="B631" s="2">
        <v>9</v>
      </c>
      <c r="C631" s="2">
        <v>10</v>
      </c>
    </row>
    <row r="632" spans="1:3" x14ac:dyDescent="0.25">
      <c r="A632" s="2" t="s">
        <v>664</v>
      </c>
      <c r="B632" s="2">
        <v>8</v>
      </c>
      <c r="C632" s="2">
        <v>8</v>
      </c>
    </row>
    <row r="633" spans="1:3" x14ac:dyDescent="0.25">
      <c r="A633" s="2" t="s">
        <v>665</v>
      </c>
      <c r="B633" s="2">
        <v>8</v>
      </c>
      <c r="C633" s="2">
        <v>10</v>
      </c>
    </row>
    <row r="634" spans="1:3" x14ac:dyDescent="0.25">
      <c r="A634" s="2" t="s">
        <v>666</v>
      </c>
      <c r="B634" s="2">
        <v>7</v>
      </c>
      <c r="C634" s="2">
        <v>8</v>
      </c>
    </row>
    <row r="635" spans="1:3" x14ac:dyDescent="0.25">
      <c r="A635" s="2" t="s">
        <v>667</v>
      </c>
      <c r="B635" s="2">
        <v>8</v>
      </c>
      <c r="C635" s="2">
        <v>10</v>
      </c>
    </row>
    <row r="636" spans="1:3" x14ac:dyDescent="0.25">
      <c r="A636" s="2" t="s">
        <v>668</v>
      </c>
      <c r="B636" s="2">
        <v>8</v>
      </c>
      <c r="C636" s="2">
        <v>8</v>
      </c>
    </row>
    <row r="637" spans="1:3" x14ac:dyDescent="0.25">
      <c r="A637" s="2" t="s">
        <v>669</v>
      </c>
      <c r="B637" s="2">
        <v>9</v>
      </c>
      <c r="C637" s="2">
        <v>10</v>
      </c>
    </row>
    <row r="638" spans="1:3" x14ac:dyDescent="0.25">
      <c r="A638" s="2" t="s">
        <v>670</v>
      </c>
      <c r="B638" s="2">
        <v>7</v>
      </c>
      <c r="C638" s="2">
        <v>9</v>
      </c>
    </row>
    <row r="639" spans="1:3" x14ac:dyDescent="0.25">
      <c r="A639" s="2" t="s">
        <v>671</v>
      </c>
      <c r="B639" s="2">
        <v>9</v>
      </c>
      <c r="C639" s="2">
        <v>10</v>
      </c>
    </row>
    <row r="640" spans="1:3" x14ac:dyDescent="0.25">
      <c r="A640" s="2" t="s">
        <v>672</v>
      </c>
      <c r="B640" s="2">
        <v>9</v>
      </c>
      <c r="C640" s="2">
        <v>9</v>
      </c>
    </row>
    <row r="641" spans="1:3" x14ac:dyDescent="0.25">
      <c r="A641" s="2" t="s">
        <v>673</v>
      </c>
      <c r="B641" s="2">
        <v>8</v>
      </c>
      <c r="C641" s="2">
        <v>8</v>
      </c>
    </row>
    <row r="642" spans="1:3" x14ac:dyDescent="0.25">
      <c r="A642" s="2" t="s">
        <v>674</v>
      </c>
      <c r="B642" s="2">
        <v>8</v>
      </c>
      <c r="C642" s="2">
        <v>8</v>
      </c>
    </row>
    <row r="643" spans="1:3" x14ac:dyDescent="0.25">
      <c r="A643" s="2" t="s">
        <v>675</v>
      </c>
      <c r="B643" s="2">
        <v>9</v>
      </c>
      <c r="C643" s="2">
        <v>9</v>
      </c>
    </row>
    <row r="644" spans="1:3" x14ac:dyDescent="0.25">
      <c r="A644" s="2" t="s">
        <v>676</v>
      </c>
      <c r="B644" s="2">
        <v>8</v>
      </c>
      <c r="C644" s="2">
        <v>8</v>
      </c>
    </row>
    <row r="645" spans="1:3" x14ac:dyDescent="0.25">
      <c r="A645" s="2" t="s">
        <v>677</v>
      </c>
      <c r="B645" s="2">
        <v>9</v>
      </c>
      <c r="C645" s="2">
        <v>9</v>
      </c>
    </row>
    <row r="646" spans="1:3" x14ac:dyDescent="0.25">
      <c r="A646" s="2" t="s">
        <v>678</v>
      </c>
      <c r="B646" s="2">
        <v>8</v>
      </c>
      <c r="C646" s="2">
        <v>8</v>
      </c>
    </row>
    <row r="647" spans="1:3" x14ac:dyDescent="0.25">
      <c r="A647" s="2" t="s">
        <v>679</v>
      </c>
      <c r="B647" s="2">
        <v>9</v>
      </c>
      <c r="C647" s="2">
        <v>9</v>
      </c>
    </row>
    <row r="648" spans="1:3" x14ac:dyDescent="0.25">
      <c r="A648" s="2" t="s">
        <v>680</v>
      </c>
      <c r="B648" s="2">
        <v>7</v>
      </c>
      <c r="C648" s="2">
        <v>12</v>
      </c>
    </row>
    <row r="649" spans="1:3" x14ac:dyDescent="0.25">
      <c r="A649" s="2" t="s">
        <v>681</v>
      </c>
      <c r="B649" s="2">
        <v>7</v>
      </c>
      <c r="C649" s="2">
        <v>11</v>
      </c>
    </row>
    <row r="650" spans="1:3" x14ac:dyDescent="0.25">
      <c r="A650" s="2" t="s">
        <v>682</v>
      </c>
      <c r="B650" s="2">
        <v>7</v>
      </c>
      <c r="C650" s="2">
        <v>11</v>
      </c>
    </row>
    <row r="651" spans="1:3" x14ac:dyDescent="0.25">
      <c r="A651" s="2" t="s">
        <v>683</v>
      </c>
      <c r="B651" s="2">
        <v>8</v>
      </c>
      <c r="C651" s="2">
        <v>10</v>
      </c>
    </row>
    <row r="652" spans="1:3" x14ac:dyDescent="0.25">
      <c r="A652" s="2" t="s">
        <v>684</v>
      </c>
      <c r="B652" s="2">
        <v>8</v>
      </c>
      <c r="C652" s="2">
        <v>10</v>
      </c>
    </row>
    <row r="653" spans="1:3" x14ac:dyDescent="0.25">
      <c r="A653" s="2" t="s">
        <v>685</v>
      </c>
      <c r="B653" s="2">
        <v>7</v>
      </c>
      <c r="C653" s="2">
        <v>9</v>
      </c>
    </row>
    <row r="654" spans="1:3" x14ac:dyDescent="0.25">
      <c r="A654" s="2" t="s">
        <v>686</v>
      </c>
      <c r="B654" s="2">
        <v>7</v>
      </c>
      <c r="C654" s="2">
        <v>9</v>
      </c>
    </row>
    <row r="655" spans="1:3" x14ac:dyDescent="0.25">
      <c r="A655" s="2" t="s">
        <v>687</v>
      </c>
      <c r="B655" s="2">
        <v>7</v>
      </c>
      <c r="C655" s="2">
        <v>9</v>
      </c>
    </row>
    <row r="656" spans="1:3" x14ac:dyDescent="0.25">
      <c r="A656" s="2" t="s">
        <v>688</v>
      </c>
      <c r="B656" s="2">
        <v>6</v>
      </c>
      <c r="C656" s="2">
        <v>9</v>
      </c>
    </row>
    <row r="657" spans="1:3" x14ac:dyDescent="0.25">
      <c r="A657" s="2" t="s">
        <v>689</v>
      </c>
      <c r="B657" s="2">
        <v>6</v>
      </c>
      <c r="C657" s="2">
        <v>10</v>
      </c>
    </row>
    <row r="658" spans="1:3" x14ac:dyDescent="0.25">
      <c r="A658" s="2" t="s">
        <v>690</v>
      </c>
      <c r="B658" s="2">
        <v>6</v>
      </c>
      <c r="C658" s="2">
        <v>8</v>
      </c>
    </row>
    <row r="659" spans="1:3" x14ac:dyDescent="0.25">
      <c r="A659" s="2" t="s">
        <v>691</v>
      </c>
      <c r="B659" s="2">
        <v>7</v>
      </c>
      <c r="C659" s="2">
        <v>10</v>
      </c>
    </row>
    <row r="660" spans="1:3" x14ac:dyDescent="0.25">
      <c r="A660" s="2" t="s">
        <v>692</v>
      </c>
      <c r="B660" s="2">
        <v>7</v>
      </c>
      <c r="C660" s="2">
        <v>9</v>
      </c>
    </row>
    <row r="661" spans="1:3" x14ac:dyDescent="0.25">
      <c r="A661" s="2" t="s">
        <v>693</v>
      </c>
      <c r="B661" s="2">
        <v>6</v>
      </c>
      <c r="C661" s="2">
        <v>10</v>
      </c>
    </row>
    <row r="662" spans="1:3" x14ac:dyDescent="0.25">
      <c r="A662" s="2" t="s">
        <v>694</v>
      </c>
      <c r="B662" s="2">
        <v>6</v>
      </c>
      <c r="C662" s="2">
        <v>10</v>
      </c>
    </row>
    <row r="663" spans="1:3" x14ac:dyDescent="0.25">
      <c r="A663" s="2" t="s">
        <v>695</v>
      </c>
      <c r="B663" s="2">
        <v>7</v>
      </c>
      <c r="C663" s="2">
        <v>9</v>
      </c>
    </row>
    <row r="664" spans="1:3" x14ac:dyDescent="0.25">
      <c r="A664" s="2" t="s">
        <v>696</v>
      </c>
      <c r="B664" s="2">
        <v>7</v>
      </c>
      <c r="C664" s="2">
        <v>9</v>
      </c>
    </row>
    <row r="665" spans="1:3" x14ac:dyDescent="0.25">
      <c r="A665" s="2" t="s">
        <v>697</v>
      </c>
      <c r="B665" s="2">
        <v>7</v>
      </c>
      <c r="C665" s="2">
        <v>9</v>
      </c>
    </row>
    <row r="666" spans="1:3" x14ac:dyDescent="0.25">
      <c r="A666" s="2" t="s">
        <v>698</v>
      </c>
      <c r="B666" s="2">
        <v>7</v>
      </c>
      <c r="C666" s="2">
        <v>10</v>
      </c>
    </row>
    <row r="667" spans="1:3" x14ac:dyDescent="0.25">
      <c r="A667" s="2" t="s">
        <v>699</v>
      </c>
      <c r="B667" s="2">
        <v>6</v>
      </c>
      <c r="C667" s="2">
        <v>9</v>
      </c>
    </row>
    <row r="668" spans="1:3" x14ac:dyDescent="0.25">
      <c r="A668" s="2" t="s">
        <v>700</v>
      </c>
      <c r="B668" s="2">
        <v>7</v>
      </c>
      <c r="C668" s="2">
        <v>10</v>
      </c>
    </row>
    <row r="669" spans="1:3" x14ac:dyDescent="0.25">
      <c r="A669" s="2" t="s">
        <v>701</v>
      </c>
      <c r="B669" s="2">
        <v>8</v>
      </c>
      <c r="C669" s="2">
        <v>10</v>
      </c>
    </row>
    <row r="670" spans="1:3" x14ac:dyDescent="0.25">
      <c r="A670" s="2" t="s">
        <v>702</v>
      </c>
      <c r="B670" s="2">
        <v>6</v>
      </c>
      <c r="C670" s="2">
        <v>8</v>
      </c>
    </row>
    <row r="671" spans="1:3" x14ac:dyDescent="0.25">
      <c r="A671" s="2" t="s">
        <v>703</v>
      </c>
      <c r="B671" s="2">
        <v>4</v>
      </c>
      <c r="C671" s="2">
        <v>7</v>
      </c>
    </row>
    <row r="672" spans="1:3" x14ac:dyDescent="0.25">
      <c r="A672" s="2" t="s">
        <v>704</v>
      </c>
      <c r="B672" s="2">
        <v>4</v>
      </c>
      <c r="C672" s="2">
        <v>7</v>
      </c>
    </row>
    <row r="673" spans="1:3" x14ac:dyDescent="0.25">
      <c r="A673" s="2" t="s">
        <v>705</v>
      </c>
      <c r="B673" s="2">
        <v>6</v>
      </c>
      <c r="C673" s="2">
        <v>6</v>
      </c>
    </row>
    <row r="674" spans="1:3" x14ac:dyDescent="0.25">
      <c r="A674" s="2" t="s">
        <v>706</v>
      </c>
      <c r="B674" s="2">
        <v>5</v>
      </c>
      <c r="C674" s="2">
        <v>5</v>
      </c>
    </row>
    <row r="675" spans="1:3" x14ac:dyDescent="0.25">
      <c r="A675" s="2" t="s">
        <v>707</v>
      </c>
      <c r="B675" s="2">
        <v>6</v>
      </c>
      <c r="C675" s="2">
        <v>6</v>
      </c>
    </row>
    <row r="676" spans="1:3" x14ac:dyDescent="0.25">
      <c r="A676" s="2" t="s">
        <v>708</v>
      </c>
      <c r="B676" s="2">
        <v>5</v>
      </c>
      <c r="C676" s="2">
        <v>5</v>
      </c>
    </row>
    <row r="677" spans="1:3" x14ac:dyDescent="0.25">
      <c r="A677" s="2" t="s">
        <v>709</v>
      </c>
      <c r="B677" s="2">
        <v>6</v>
      </c>
      <c r="C677" s="2">
        <v>6</v>
      </c>
    </row>
    <row r="678" spans="1:3" x14ac:dyDescent="0.25">
      <c r="A678" s="2" t="s">
        <v>710</v>
      </c>
      <c r="B678" s="2">
        <v>6</v>
      </c>
      <c r="C678" s="2">
        <v>5</v>
      </c>
    </row>
    <row r="679" spans="1:3" x14ac:dyDescent="0.25">
      <c r="A679" s="2" t="s">
        <v>711</v>
      </c>
      <c r="B679" s="2">
        <v>5</v>
      </c>
      <c r="C679" s="2">
        <v>6</v>
      </c>
    </row>
    <row r="680" spans="1:3" x14ac:dyDescent="0.25">
      <c r="A680" s="2" t="s">
        <v>712</v>
      </c>
      <c r="B680" s="2">
        <v>6</v>
      </c>
      <c r="C680" s="2">
        <v>5</v>
      </c>
    </row>
    <row r="681" spans="1:3" x14ac:dyDescent="0.25">
      <c r="A681" s="2" t="s">
        <v>713</v>
      </c>
      <c r="B681" s="2">
        <v>6</v>
      </c>
      <c r="C681" s="2">
        <v>6</v>
      </c>
    </row>
    <row r="682" spans="1:3" x14ac:dyDescent="0.25">
      <c r="A682" s="2" t="s">
        <v>714</v>
      </c>
      <c r="B682" s="2">
        <v>5</v>
      </c>
      <c r="C682" s="2">
        <v>5</v>
      </c>
    </row>
    <row r="683" spans="1:3" x14ac:dyDescent="0.25">
      <c r="A683" s="2" t="s">
        <v>715</v>
      </c>
      <c r="B683" s="2">
        <v>6</v>
      </c>
      <c r="C683" s="2">
        <v>6</v>
      </c>
    </row>
    <row r="684" spans="1:3" x14ac:dyDescent="0.25">
      <c r="A684" s="2" t="s">
        <v>716</v>
      </c>
      <c r="B684" s="2">
        <v>6</v>
      </c>
      <c r="C684" s="2">
        <v>5</v>
      </c>
    </row>
    <row r="685" spans="1:3" x14ac:dyDescent="0.25">
      <c r="A685" s="2" t="s">
        <v>717</v>
      </c>
      <c r="B685" s="2">
        <v>6</v>
      </c>
      <c r="C685" s="2">
        <v>7</v>
      </c>
    </row>
    <row r="686" spans="1:3" x14ac:dyDescent="0.25">
      <c r="A686" s="2" t="s">
        <v>718</v>
      </c>
      <c r="B686" s="2">
        <v>6</v>
      </c>
      <c r="C686" s="2">
        <v>7</v>
      </c>
    </row>
    <row r="687" spans="1:3" x14ac:dyDescent="0.25">
      <c r="A687" s="2" t="s">
        <v>719</v>
      </c>
      <c r="B687" s="2">
        <v>6</v>
      </c>
      <c r="C687" s="2">
        <v>7</v>
      </c>
    </row>
    <row r="688" spans="1:3" x14ac:dyDescent="0.25">
      <c r="A688" s="2" t="s">
        <v>720</v>
      </c>
      <c r="B688" s="2">
        <v>6</v>
      </c>
      <c r="C688" s="2">
        <v>7</v>
      </c>
    </row>
    <row r="689" spans="1:3" x14ac:dyDescent="0.25">
      <c r="A689" s="2" t="s">
        <v>721</v>
      </c>
      <c r="B689" s="2">
        <v>6</v>
      </c>
      <c r="C689" s="2">
        <v>9</v>
      </c>
    </row>
    <row r="690" spans="1:3" x14ac:dyDescent="0.25">
      <c r="A690" s="2" t="s">
        <v>722</v>
      </c>
      <c r="B690" s="2">
        <v>7</v>
      </c>
      <c r="C690" s="2">
        <v>8</v>
      </c>
    </row>
    <row r="691" spans="1:3" x14ac:dyDescent="0.25">
      <c r="A691" s="2" t="s">
        <v>723</v>
      </c>
      <c r="B691" s="2">
        <v>6</v>
      </c>
      <c r="C691" s="2">
        <v>7</v>
      </c>
    </row>
    <row r="692" spans="1:3" x14ac:dyDescent="0.25">
      <c r="A692" s="2" t="s">
        <v>724</v>
      </c>
      <c r="B692" s="2">
        <v>6</v>
      </c>
      <c r="C692" s="2">
        <v>8</v>
      </c>
    </row>
    <row r="693" spans="1:3" x14ac:dyDescent="0.25">
      <c r="A693" s="2" t="s">
        <v>725</v>
      </c>
      <c r="B693" s="2">
        <v>5</v>
      </c>
      <c r="C693" s="2">
        <v>6</v>
      </c>
    </row>
    <row r="694" spans="1:3" x14ac:dyDescent="0.25">
      <c r="A694" s="2" t="s">
        <v>726</v>
      </c>
      <c r="B694" s="2">
        <v>4</v>
      </c>
      <c r="C694" s="2">
        <v>2</v>
      </c>
    </row>
    <row r="695" spans="1:3" x14ac:dyDescent="0.25">
      <c r="A695" s="2" t="s">
        <v>727</v>
      </c>
      <c r="B695" s="2">
        <v>5</v>
      </c>
      <c r="C695" s="2">
        <v>4</v>
      </c>
    </row>
    <row r="696" spans="1:3" x14ac:dyDescent="0.25">
      <c r="A696" s="2" t="s">
        <v>728</v>
      </c>
      <c r="B696" s="2">
        <v>6</v>
      </c>
      <c r="C696" s="2">
        <v>6</v>
      </c>
    </row>
    <row r="697" spans="1:3" x14ac:dyDescent="0.25">
      <c r="A697" s="2" t="s">
        <v>729</v>
      </c>
      <c r="B697" s="2">
        <v>6</v>
      </c>
      <c r="C697" s="2">
        <v>7</v>
      </c>
    </row>
    <row r="698" spans="1:3" x14ac:dyDescent="0.25">
      <c r="A698" s="2" t="s">
        <v>730</v>
      </c>
      <c r="B698" s="2">
        <v>5</v>
      </c>
      <c r="C698" s="2">
        <v>7</v>
      </c>
    </row>
    <row r="699" spans="1:3" x14ac:dyDescent="0.25">
      <c r="A699" s="2" t="s">
        <v>731</v>
      </c>
      <c r="B699" s="2">
        <v>5</v>
      </c>
      <c r="C699" s="2">
        <v>6</v>
      </c>
    </row>
    <row r="700" spans="1:3" x14ac:dyDescent="0.25">
      <c r="A700" s="2" t="s">
        <v>732</v>
      </c>
      <c r="B700" s="2">
        <v>5</v>
      </c>
      <c r="C700" s="2">
        <v>7</v>
      </c>
    </row>
    <row r="701" spans="1:3" x14ac:dyDescent="0.25">
      <c r="A701" s="2" t="s">
        <v>733</v>
      </c>
      <c r="B701" s="2">
        <v>6</v>
      </c>
      <c r="C701" s="2">
        <v>8</v>
      </c>
    </row>
    <row r="702" spans="1:3" x14ac:dyDescent="0.25">
      <c r="A702" s="2" t="s">
        <v>734</v>
      </c>
      <c r="B702" s="2">
        <v>5</v>
      </c>
      <c r="C702" s="2">
        <v>7</v>
      </c>
    </row>
    <row r="703" spans="1:3" x14ac:dyDescent="0.25">
      <c r="A703" s="2" t="s">
        <v>735</v>
      </c>
      <c r="B703" s="2">
        <v>5</v>
      </c>
      <c r="C703" s="2">
        <v>6</v>
      </c>
    </row>
    <row r="704" spans="1:3" x14ac:dyDescent="0.25">
      <c r="A704" s="2" t="s">
        <v>736</v>
      </c>
      <c r="B704" s="2">
        <v>6</v>
      </c>
      <c r="C704" s="2">
        <v>7</v>
      </c>
    </row>
    <row r="705" spans="1:3" x14ac:dyDescent="0.25">
      <c r="A705" s="2" t="s">
        <v>737</v>
      </c>
      <c r="B705" s="2">
        <v>5</v>
      </c>
      <c r="C705" s="2">
        <v>7</v>
      </c>
    </row>
    <row r="706" spans="1:3" x14ac:dyDescent="0.25">
      <c r="A706" s="2" t="s">
        <v>738</v>
      </c>
      <c r="B706" s="2">
        <v>5</v>
      </c>
      <c r="C706" s="2">
        <v>7</v>
      </c>
    </row>
    <row r="707" spans="1:3" x14ac:dyDescent="0.25">
      <c r="A707" s="2" t="s">
        <v>739</v>
      </c>
      <c r="B707" s="2">
        <v>6</v>
      </c>
      <c r="C707" s="2">
        <v>5</v>
      </c>
    </row>
    <row r="708" spans="1:3" x14ac:dyDescent="0.25">
      <c r="A708" s="2" t="s">
        <v>740</v>
      </c>
      <c r="B708" s="2">
        <v>5</v>
      </c>
      <c r="C708" s="2">
        <v>5</v>
      </c>
    </row>
    <row r="709" spans="1:3" x14ac:dyDescent="0.25">
      <c r="A709" s="2" t="s">
        <v>741</v>
      </c>
      <c r="B709" s="2">
        <v>5</v>
      </c>
      <c r="C709" s="2">
        <v>6</v>
      </c>
    </row>
    <row r="710" spans="1:3" x14ac:dyDescent="0.25">
      <c r="A710" s="2" t="s">
        <v>742</v>
      </c>
      <c r="B710" s="2">
        <v>5</v>
      </c>
      <c r="C710" s="2">
        <v>6</v>
      </c>
    </row>
    <row r="711" spans="1:3" x14ac:dyDescent="0.25">
      <c r="A711" s="2" t="s">
        <v>743</v>
      </c>
      <c r="B711" s="2">
        <v>5</v>
      </c>
      <c r="C711" s="2">
        <v>6</v>
      </c>
    </row>
    <row r="712" spans="1:3" x14ac:dyDescent="0.25">
      <c r="A712" s="2" t="s">
        <v>744</v>
      </c>
      <c r="B712" s="2">
        <v>6</v>
      </c>
      <c r="C712" s="2">
        <v>6</v>
      </c>
    </row>
    <row r="713" spans="1:3" x14ac:dyDescent="0.25">
      <c r="A713" s="2" t="s">
        <v>745</v>
      </c>
      <c r="B713" s="2">
        <v>6</v>
      </c>
      <c r="C713" s="2">
        <v>5</v>
      </c>
    </row>
    <row r="714" spans="1:3" x14ac:dyDescent="0.25">
      <c r="A714" s="2" t="s">
        <v>746</v>
      </c>
      <c r="B714" s="2">
        <v>5</v>
      </c>
      <c r="C714" s="2">
        <v>4</v>
      </c>
    </row>
    <row r="715" spans="1:3" x14ac:dyDescent="0.25">
      <c r="A715" s="2" t="s">
        <v>747</v>
      </c>
      <c r="B715" s="2">
        <v>6</v>
      </c>
      <c r="C715" s="2">
        <v>6</v>
      </c>
    </row>
    <row r="716" spans="1:3" x14ac:dyDescent="0.25">
      <c r="A716" s="2" t="s">
        <v>748</v>
      </c>
      <c r="B716" s="2">
        <v>5</v>
      </c>
      <c r="C716" s="2">
        <v>5</v>
      </c>
    </row>
    <row r="717" spans="1:3" x14ac:dyDescent="0.25">
      <c r="A717" s="2" t="s">
        <v>749</v>
      </c>
      <c r="B717" s="2">
        <v>4</v>
      </c>
      <c r="C717" s="2">
        <v>3</v>
      </c>
    </row>
    <row r="718" spans="1:3" x14ac:dyDescent="0.25">
      <c r="A718" s="2" t="s">
        <v>750</v>
      </c>
      <c r="B718" s="2">
        <v>5</v>
      </c>
      <c r="C718" s="2">
        <v>4</v>
      </c>
    </row>
    <row r="719" spans="1:3" x14ac:dyDescent="0.25">
      <c r="A719" s="2" t="s">
        <v>751</v>
      </c>
      <c r="B719" s="2">
        <v>6</v>
      </c>
      <c r="C719" s="2">
        <v>5</v>
      </c>
    </row>
    <row r="720" spans="1:3" x14ac:dyDescent="0.25">
      <c r="A720" s="2" t="s">
        <v>752</v>
      </c>
      <c r="B720" s="2">
        <v>5</v>
      </c>
      <c r="C720" s="2">
        <v>3</v>
      </c>
    </row>
    <row r="721" spans="1:3" x14ac:dyDescent="0.25">
      <c r="A721" s="2" t="s">
        <v>753</v>
      </c>
      <c r="B721" s="2">
        <v>5</v>
      </c>
      <c r="C721" s="2">
        <v>5</v>
      </c>
    </row>
    <row r="722" spans="1:3" x14ac:dyDescent="0.25">
      <c r="A722" s="2" t="s">
        <v>754</v>
      </c>
      <c r="B722" s="2">
        <v>5</v>
      </c>
      <c r="C722" s="2">
        <v>3</v>
      </c>
    </row>
    <row r="723" spans="1:3" x14ac:dyDescent="0.25">
      <c r="A723" s="2" t="s">
        <v>755</v>
      </c>
      <c r="B723" s="2">
        <v>5</v>
      </c>
      <c r="C723" s="2">
        <v>3</v>
      </c>
    </row>
    <row r="724" spans="1:3" x14ac:dyDescent="0.25">
      <c r="A724" s="2" t="s">
        <v>756</v>
      </c>
      <c r="B724" s="2">
        <v>5</v>
      </c>
      <c r="C724" s="2">
        <v>3</v>
      </c>
    </row>
    <row r="725" spans="1:3" x14ac:dyDescent="0.25">
      <c r="A725" s="2" t="s">
        <v>757</v>
      </c>
      <c r="B725" s="2">
        <v>4</v>
      </c>
      <c r="C725" s="2">
        <v>4</v>
      </c>
    </row>
    <row r="726" spans="1:3" x14ac:dyDescent="0.25">
      <c r="A726" s="2" t="s">
        <v>758</v>
      </c>
      <c r="B726" s="2">
        <v>4</v>
      </c>
      <c r="C726" s="2">
        <v>3</v>
      </c>
    </row>
    <row r="727" spans="1:3" x14ac:dyDescent="0.25">
      <c r="A727" s="2" t="s">
        <v>759</v>
      </c>
      <c r="B727" s="2">
        <v>3</v>
      </c>
      <c r="C727" s="2">
        <v>1</v>
      </c>
    </row>
    <row r="728" spans="1:3" x14ac:dyDescent="0.25">
      <c r="A728" s="2" t="s">
        <v>760</v>
      </c>
      <c r="B728" s="2">
        <v>5</v>
      </c>
      <c r="C728" s="2">
        <v>4</v>
      </c>
    </row>
    <row r="729" spans="1:3" x14ac:dyDescent="0.25">
      <c r="A729" s="2" t="s">
        <v>761</v>
      </c>
      <c r="B729" s="2">
        <v>5</v>
      </c>
      <c r="C729" s="2">
        <v>5</v>
      </c>
    </row>
    <row r="730" spans="1:3" x14ac:dyDescent="0.25">
      <c r="A730" s="2" t="s">
        <v>762</v>
      </c>
      <c r="B730" s="2">
        <v>5</v>
      </c>
      <c r="C730" s="2">
        <v>6</v>
      </c>
    </row>
    <row r="731" spans="1:3" x14ac:dyDescent="0.25">
      <c r="A731" s="2" t="s">
        <v>763</v>
      </c>
      <c r="B731" s="2">
        <v>4</v>
      </c>
      <c r="C731" s="2">
        <v>6</v>
      </c>
    </row>
    <row r="732" spans="1:3" x14ac:dyDescent="0.25">
      <c r="A732" s="2" t="s">
        <v>764</v>
      </c>
      <c r="B732" s="2">
        <v>4</v>
      </c>
      <c r="C732" s="2">
        <v>6</v>
      </c>
    </row>
    <row r="733" spans="1:3" x14ac:dyDescent="0.25">
      <c r="A733" s="2" t="s">
        <v>765</v>
      </c>
      <c r="B733" s="2">
        <v>4</v>
      </c>
      <c r="C733" s="2">
        <v>3</v>
      </c>
    </row>
    <row r="734" spans="1:3" x14ac:dyDescent="0.25">
      <c r="A734" s="2" t="s">
        <v>766</v>
      </c>
      <c r="B734" s="2">
        <v>5</v>
      </c>
      <c r="C734" s="2">
        <v>3</v>
      </c>
    </row>
    <row r="735" spans="1:3" x14ac:dyDescent="0.25">
      <c r="A735" s="2" t="s">
        <v>767</v>
      </c>
      <c r="B735" s="2">
        <v>5</v>
      </c>
      <c r="C735" s="2">
        <v>4</v>
      </c>
    </row>
    <row r="736" spans="1:3" x14ac:dyDescent="0.25">
      <c r="A736" s="2" t="s">
        <v>768</v>
      </c>
      <c r="B736" s="2">
        <v>4</v>
      </c>
      <c r="C736" s="2">
        <v>4</v>
      </c>
    </row>
    <row r="737" spans="1:3" x14ac:dyDescent="0.25">
      <c r="A737" s="2" t="s">
        <v>769</v>
      </c>
      <c r="B737" s="2">
        <v>4</v>
      </c>
      <c r="C737" s="2">
        <v>4</v>
      </c>
    </row>
    <row r="738" spans="1:3" x14ac:dyDescent="0.25">
      <c r="A738" s="2" t="s">
        <v>770</v>
      </c>
      <c r="B738" s="2">
        <v>4</v>
      </c>
      <c r="C738" s="2">
        <v>4</v>
      </c>
    </row>
    <row r="739" spans="1:3" x14ac:dyDescent="0.25">
      <c r="A739" s="2" t="s">
        <v>771</v>
      </c>
      <c r="B739" s="2">
        <v>4</v>
      </c>
      <c r="C739" s="2">
        <v>5</v>
      </c>
    </row>
    <row r="740" spans="1:3" x14ac:dyDescent="0.25">
      <c r="A740" s="2" t="s">
        <v>772</v>
      </c>
      <c r="B740" s="2">
        <v>4</v>
      </c>
      <c r="C740" s="2">
        <v>3</v>
      </c>
    </row>
    <row r="741" spans="1:3" x14ac:dyDescent="0.25">
      <c r="A741" s="2" t="s">
        <v>773</v>
      </c>
      <c r="B741" s="2">
        <v>3</v>
      </c>
      <c r="C741" s="2">
        <v>3</v>
      </c>
    </row>
    <row r="742" spans="1:3" x14ac:dyDescent="0.25">
      <c r="A742" s="2" t="s">
        <v>774</v>
      </c>
      <c r="B742" s="2">
        <v>4</v>
      </c>
      <c r="C742" s="2">
        <v>5</v>
      </c>
    </row>
    <row r="743" spans="1:3" x14ac:dyDescent="0.25">
      <c r="A743" s="2" t="s">
        <v>775</v>
      </c>
      <c r="B743" s="2">
        <v>4</v>
      </c>
      <c r="C743" s="2">
        <v>5</v>
      </c>
    </row>
    <row r="744" spans="1:3" x14ac:dyDescent="0.25">
      <c r="A744" s="2" t="s">
        <v>776</v>
      </c>
      <c r="B744" s="2">
        <v>4</v>
      </c>
      <c r="C744" s="2">
        <v>3</v>
      </c>
    </row>
    <row r="745" spans="1:3" x14ac:dyDescent="0.25">
      <c r="A745" s="2" t="s">
        <v>777</v>
      </c>
      <c r="B745" s="2">
        <v>4</v>
      </c>
      <c r="C745" s="2">
        <v>4</v>
      </c>
    </row>
    <row r="746" spans="1:3" x14ac:dyDescent="0.25">
      <c r="A746" s="2" t="s">
        <v>778</v>
      </c>
      <c r="B746" s="2">
        <v>4</v>
      </c>
      <c r="C746" s="2">
        <v>4</v>
      </c>
    </row>
    <row r="747" spans="1:3" x14ac:dyDescent="0.25">
      <c r="A747" s="2" t="s">
        <v>779</v>
      </c>
      <c r="B747" s="2">
        <v>4</v>
      </c>
      <c r="C747" s="2">
        <v>4</v>
      </c>
    </row>
    <row r="748" spans="1:3" x14ac:dyDescent="0.25">
      <c r="A748" s="2" t="s">
        <v>780</v>
      </c>
      <c r="B748" s="2">
        <v>4</v>
      </c>
      <c r="C748" s="2">
        <v>6</v>
      </c>
    </row>
    <row r="749" spans="1:3" x14ac:dyDescent="0.25">
      <c r="A749" s="2" t="s">
        <v>781</v>
      </c>
      <c r="B749" s="2">
        <v>7</v>
      </c>
      <c r="C749" s="2">
        <v>8</v>
      </c>
    </row>
    <row r="750" spans="1:3" x14ac:dyDescent="0.25">
      <c r="A750" s="2" t="s">
        <v>782</v>
      </c>
      <c r="B750" s="2">
        <v>4</v>
      </c>
      <c r="C750" s="2">
        <v>6</v>
      </c>
    </row>
    <row r="751" spans="1:3" x14ac:dyDescent="0.25">
      <c r="A751" s="2" t="s">
        <v>783</v>
      </c>
      <c r="B751" s="2">
        <v>4</v>
      </c>
      <c r="C751" s="2">
        <v>4</v>
      </c>
    </row>
    <row r="752" spans="1:3" x14ac:dyDescent="0.25">
      <c r="A752" s="2" t="s">
        <v>784</v>
      </c>
      <c r="B752" s="2">
        <v>3</v>
      </c>
      <c r="C752" s="2">
        <v>4</v>
      </c>
    </row>
    <row r="753" spans="1:3" x14ac:dyDescent="0.25">
      <c r="A753" s="2" t="s">
        <v>785</v>
      </c>
      <c r="B753" s="2">
        <v>7</v>
      </c>
      <c r="C753" s="2">
        <v>8</v>
      </c>
    </row>
    <row r="754" spans="1:3" x14ac:dyDescent="0.25">
      <c r="A754" s="2" t="s">
        <v>786</v>
      </c>
      <c r="B754" s="2">
        <v>7</v>
      </c>
      <c r="C754" s="2">
        <v>11</v>
      </c>
    </row>
    <row r="755" spans="1:3" x14ac:dyDescent="0.25">
      <c r="A755" s="2" t="s">
        <v>787</v>
      </c>
      <c r="B755" s="2">
        <v>7</v>
      </c>
      <c r="C755" s="2">
        <v>9</v>
      </c>
    </row>
    <row r="756" spans="1:3" x14ac:dyDescent="0.25">
      <c r="A756" s="2" t="s">
        <v>788</v>
      </c>
      <c r="B756" s="2">
        <v>5</v>
      </c>
      <c r="C756" s="2">
        <v>6</v>
      </c>
    </row>
    <row r="757" spans="1:3" x14ac:dyDescent="0.25">
      <c r="A757" s="2" t="s">
        <v>789</v>
      </c>
      <c r="B757" s="2">
        <v>5</v>
      </c>
      <c r="C757" s="2">
        <v>6</v>
      </c>
    </row>
    <row r="758" spans="1:3" x14ac:dyDescent="0.25">
      <c r="A758" s="2" t="s">
        <v>790</v>
      </c>
      <c r="B758" s="2">
        <v>5</v>
      </c>
      <c r="C758" s="2">
        <v>6</v>
      </c>
    </row>
    <row r="759" spans="1:3" x14ac:dyDescent="0.25">
      <c r="A759" s="2" t="s">
        <v>791</v>
      </c>
      <c r="B759" s="2">
        <v>6</v>
      </c>
      <c r="C759" s="2">
        <v>8</v>
      </c>
    </row>
    <row r="760" spans="1:3" x14ac:dyDescent="0.25">
      <c r="A760" s="2" t="s">
        <v>792</v>
      </c>
      <c r="B760" s="2">
        <v>6</v>
      </c>
      <c r="C760" s="2">
        <v>10</v>
      </c>
    </row>
    <row r="761" spans="1:3" x14ac:dyDescent="0.25">
      <c r="A761" s="2" t="s">
        <v>793</v>
      </c>
      <c r="B761" s="2">
        <v>4</v>
      </c>
      <c r="C761" s="2">
        <v>7</v>
      </c>
    </row>
    <row r="762" spans="1:3" x14ac:dyDescent="0.25">
      <c r="A762" s="2" t="s">
        <v>794</v>
      </c>
      <c r="B762" s="2">
        <v>4</v>
      </c>
      <c r="C762" s="2">
        <v>7</v>
      </c>
    </row>
    <row r="763" spans="1:3" x14ac:dyDescent="0.25">
      <c r="A763" s="2" t="s">
        <v>795</v>
      </c>
      <c r="B763" s="2">
        <v>4</v>
      </c>
      <c r="C763" s="2">
        <v>7</v>
      </c>
    </row>
    <row r="764" spans="1:3" x14ac:dyDescent="0.25">
      <c r="A764" s="2" t="s">
        <v>796</v>
      </c>
      <c r="B764" s="2">
        <v>4</v>
      </c>
      <c r="C764" s="2">
        <v>6</v>
      </c>
    </row>
    <row r="765" spans="1:3" x14ac:dyDescent="0.25">
      <c r="A765" s="2" t="s">
        <v>797</v>
      </c>
      <c r="B765" s="2">
        <v>5</v>
      </c>
      <c r="C765" s="2">
        <v>5</v>
      </c>
    </row>
    <row r="766" spans="1:3" x14ac:dyDescent="0.25">
      <c r="A766" s="2" t="s">
        <v>798</v>
      </c>
      <c r="B766" s="2">
        <v>4</v>
      </c>
      <c r="C766" s="2">
        <v>6</v>
      </c>
    </row>
    <row r="767" spans="1:3" x14ac:dyDescent="0.25">
      <c r="A767" s="2" t="s">
        <v>799</v>
      </c>
      <c r="B767" s="2">
        <v>5</v>
      </c>
      <c r="C767" s="2">
        <v>6</v>
      </c>
    </row>
    <row r="768" spans="1:3" x14ac:dyDescent="0.25">
      <c r="A768" s="2" t="s">
        <v>800</v>
      </c>
      <c r="B768" s="2">
        <v>5</v>
      </c>
      <c r="C768" s="2">
        <v>7</v>
      </c>
    </row>
    <row r="769" spans="1:3" x14ac:dyDescent="0.25">
      <c r="A769" s="2" t="s">
        <v>801</v>
      </c>
      <c r="B769" s="2">
        <v>4</v>
      </c>
      <c r="C769" s="2">
        <v>5</v>
      </c>
    </row>
    <row r="770" spans="1:3" x14ac:dyDescent="0.25">
      <c r="A770" s="2" t="s">
        <v>802</v>
      </c>
      <c r="B770" s="2">
        <v>4</v>
      </c>
      <c r="C770" s="2">
        <v>5</v>
      </c>
    </row>
    <row r="771" spans="1:3" x14ac:dyDescent="0.25">
      <c r="A771" s="2" t="s">
        <v>803</v>
      </c>
      <c r="B771" s="2">
        <v>5</v>
      </c>
      <c r="C771" s="2">
        <v>5</v>
      </c>
    </row>
    <row r="772" spans="1:3" x14ac:dyDescent="0.25">
      <c r="A772" s="2" t="s">
        <v>804</v>
      </c>
      <c r="B772" s="2">
        <v>5</v>
      </c>
      <c r="C772" s="2">
        <v>5</v>
      </c>
    </row>
    <row r="773" spans="1:3" x14ac:dyDescent="0.25">
      <c r="A773" s="2" t="s">
        <v>805</v>
      </c>
      <c r="B773" s="2">
        <v>5</v>
      </c>
      <c r="C773" s="2">
        <v>5</v>
      </c>
    </row>
    <row r="774" spans="1:3" x14ac:dyDescent="0.25">
      <c r="A774" s="2" t="s">
        <v>806</v>
      </c>
      <c r="B774" s="2">
        <v>5</v>
      </c>
      <c r="C774" s="2">
        <v>6</v>
      </c>
    </row>
    <row r="775" spans="1:3" x14ac:dyDescent="0.25">
      <c r="A775" s="2" t="s">
        <v>807</v>
      </c>
      <c r="B775" s="2">
        <v>5</v>
      </c>
      <c r="C775" s="2">
        <v>6</v>
      </c>
    </row>
    <row r="776" spans="1:3" x14ac:dyDescent="0.25">
      <c r="A776" s="2" t="s">
        <v>808</v>
      </c>
      <c r="B776" s="2">
        <v>4</v>
      </c>
      <c r="C776" s="2">
        <v>6</v>
      </c>
    </row>
    <row r="777" spans="1:3" x14ac:dyDescent="0.25">
      <c r="A777" s="2" t="s">
        <v>809</v>
      </c>
      <c r="B777" s="2">
        <v>4</v>
      </c>
      <c r="C777" s="2">
        <v>4</v>
      </c>
    </row>
    <row r="778" spans="1:3" x14ac:dyDescent="0.25">
      <c r="A778" s="2" t="s">
        <v>810</v>
      </c>
      <c r="B778" s="2">
        <v>4</v>
      </c>
      <c r="C778" s="2">
        <v>6</v>
      </c>
    </row>
    <row r="779" spans="1:3" x14ac:dyDescent="0.25">
      <c r="A779" s="2" t="s">
        <v>811</v>
      </c>
      <c r="B779" s="2">
        <v>4</v>
      </c>
      <c r="C779" s="2">
        <v>6</v>
      </c>
    </row>
    <row r="780" spans="1:3" x14ac:dyDescent="0.25">
      <c r="A780" s="2" t="s">
        <v>812</v>
      </c>
      <c r="B780" s="2">
        <v>4</v>
      </c>
      <c r="C780" s="2">
        <v>5</v>
      </c>
    </row>
    <row r="781" spans="1:3" x14ac:dyDescent="0.25">
      <c r="A781" s="2" t="s">
        <v>813</v>
      </c>
      <c r="B781" s="2">
        <v>5</v>
      </c>
      <c r="C781" s="2">
        <v>7</v>
      </c>
    </row>
    <row r="782" spans="1:3" x14ac:dyDescent="0.25">
      <c r="A782" s="2" t="s">
        <v>814</v>
      </c>
      <c r="B782" s="2">
        <v>5</v>
      </c>
      <c r="C782" s="2">
        <v>7</v>
      </c>
    </row>
    <row r="783" spans="1:3" x14ac:dyDescent="0.25">
      <c r="A783" s="2" t="s">
        <v>815</v>
      </c>
      <c r="B783" s="2">
        <v>4</v>
      </c>
      <c r="C783" s="2">
        <v>7</v>
      </c>
    </row>
    <row r="784" spans="1:3" x14ac:dyDescent="0.25">
      <c r="A784" s="2" t="s">
        <v>816</v>
      </c>
      <c r="B784" s="2">
        <v>4</v>
      </c>
      <c r="C784" s="2">
        <v>7</v>
      </c>
    </row>
    <row r="785" spans="1:3" x14ac:dyDescent="0.25">
      <c r="A785" s="2" t="s">
        <v>817</v>
      </c>
      <c r="B785" s="2">
        <v>4</v>
      </c>
      <c r="C785" s="2">
        <v>5</v>
      </c>
    </row>
    <row r="786" spans="1:3" x14ac:dyDescent="0.25">
      <c r="A786" s="2" t="s">
        <v>818</v>
      </c>
      <c r="B786" s="2">
        <v>5</v>
      </c>
      <c r="C786" s="2">
        <v>8</v>
      </c>
    </row>
    <row r="787" spans="1:3" x14ac:dyDescent="0.25">
      <c r="A787" s="2" t="s">
        <v>819</v>
      </c>
      <c r="B787" s="2">
        <v>5</v>
      </c>
      <c r="C787" s="2">
        <v>8</v>
      </c>
    </row>
    <row r="788" spans="1:3" x14ac:dyDescent="0.25">
      <c r="A788" s="2" t="s">
        <v>820</v>
      </c>
      <c r="B788" s="2">
        <v>4</v>
      </c>
      <c r="C788" s="2">
        <v>6</v>
      </c>
    </row>
    <row r="789" spans="1:3" x14ac:dyDescent="0.25">
      <c r="A789" s="2" t="s">
        <v>821</v>
      </c>
      <c r="B789" s="2">
        <v>5</v>
      </c>
      <c r="C789" s="2">
        <v>7</v>
      </c>
    </row>
    <row r="790" spans="1:3" x14ac:dyDescent="0.25">
      <c r="A790" s="2" t="s">
        <v>822</v>
      </c>
      <c r="B790" s="2">
        <v>4</v>
      </c>
      <c r="C790" s="2">
        <v>8</v>
      </c>
    </row>
    <row r="791" spans="1:3" x14ac:dyDescent="0.25">
      <c r="A791" s="2" t="s">
        <v>823</v>
      </c>
      <c r="B791" s="2">
        <v>4</v>
      </c>
      <c r="C791" s="2">
        <v>7</v>
      </c>
    </row>
    <row r="792" spans="1:3" x14ac:dyDescent="0.25">
      <c r="A792" s="2" t="s">
        <v>824</v>
      </c>
      <c r="B792" s="2">
        <v>5</v>
      </c>
      <c r="C792" s="2">
        <v>7</v>
      </c>
    </row>
    <row r="793" spans="1:3" x14ac:dyDescent="0.25">
      <c r="A793" s="2" t="s">
        <v>825</v>
      </c>
      <c r="B793" s="2">
        <v>5</v>
      </c>
      <c r="C793" s="2">
        <v>7</v>
      </c>
    </row>
    <row r="794" spans="1:3" x14ac:dyDescent="0.25">
      <c r="A794" s="2" t="s">
        <v>826</v>
      </c>
      <c r="B794" s="2">
        <v>5</v>
      </c>
      <c r="C794" s="2">
        <v>7</v>
      </c>
    </row>
    <row r="795" spans="1:3" x14ac:dyDescent="0.25">
      <c r="A795" s="2" t="s">
        <v>827</v>
      </c>
      <c r="B795" s="2">
        <v>5</v>
      </c>
      <c r="C795" s="2">
        <v>6</v>
      </c>
    </row>
    <row r="796" spans="1:3" x14ac:dyDescent="0.25">
      <c r="A796" s="2" t="s">
        <v>828</v>
      </c>
      <c r="B796" s="2">
        <v>5</v>
      </c>
      <c r="C796" s="2">
        <v>7</v>
      </c>
    </row>
    <row r="797" spans="1:3" x14ac:dyDescent="0.25">
      <c r="A797" s="2" t="s">
        <v>829</v>
      </c>
      <c r="B797" s="2">
        <v>4</v>
      </c>
      <c r="C797" s="2">
        <v>5</v>
      </c>
    </row>
    <row r="798" spans="1:3" x14ac:dyDescent="0.25">
      <c r="A798" s="2" t="s">
        <v>830</v>
      </c>
      <c r="B798" s="2">
        <v>4</v>
      </c>
      <c r="C798" s="2">
        <v>5</v>
      </c>
    </row>
    <row r="799" spans="1:3" x14ac:dyDescent="0.25">
      <c r="A799" s="2" t="s">
        <v>831</v>
      </c>
      <c r="B799" s="2">
        <v>5</v>
      </c>
      <c r="C799" s="2">
        <v>6</v>
      </c>
    </row>
    <row r="800" spans="1:3" x14ac:dyDescent="0.25">
      <c r="A800" s="2" t="s">
        <v>832</v>
      </c>
      <c r="B800" s="2">
        <v>5</v>
      </c>
      <c r="C800" s="2">
        <v>5</v>
      </c>
    </row>
    <row r="801" spans="1:3" x14ac:dyDescent="0.25">
      <c r="A801" s="2" t="s">
        <v>833</v>
      </c>
      <c r="B801" s="2">
        <v>5</v>
      </c>
      <c r="C801" s="2">
        <v>6</v>
      </c>
    </row>
    <row r="802" spans="1:3" x14ac:dyDescent="0.25">
      <c r="A802" s="2" t="s">
        <v>834</v>
      </c>
      <c r="B802" s="2">
        <v>4</v>
      </c>
      <c r="C802" s="2">
        <v>6</v>
      </c>
    </row>
    <row r="803" spans="1:3" x14ac:dyDescent="0.25">
      <c r="A803" s="2" t="s">
        <v>835</v>
      </c>
      <c r="B803" s="2">
        <v>5</v>
      </c>
      <c r="C803" s="2">
        <v>7</v>
      </c>
    </row>
    <row r="804" spans="1:3" x14ac:dyDescent="0.25">
      <c r="A804" s="2" t="s">
        <v>836</v>
      </c>
      <c r="B804" s="2">
        <v>4</v>
      </c>
      <c r="C804" s="2">
        <v>6</v>
      </c>
    </row>
    <row r="805" spans="1:3" x14ac:dyDescent="0.25">
      <c r="A805" s="2" t="s">
        <v>837</v>
      </c>
      <c r="B805" s="2">
        <v>4</v>
      </c>
      <c r="C805" s="2">
        <v>6</v>
      </c>
    </row>
    <row r="806" spans="1:3" x14ac:dyDescent="0.25">
      <c r="A806" s="2" t="s">
        <v>838</v>
      </c>
      <c r="B806" s="2">
        <v>5</v>
      </c>
      <c r="C806" s="2">
        <v>8</v>
      </c>
    </row>
    <row r="807" spans="1:3" x14ac:dyDescent="0.25">
      <c r="A807" s="2" t="s">
        <v>839</v>
      </c>
      <c r="B807" s="2">
        <v>5</v>
      </c>
      <c r="C807" s="2">
        <v>8</v>
      </c>
    </row>
    <row r="808" spans="1:3" x14ac:dyDescent="0.25">
      <c r="A808" s="2" t="s">
        <v>840</v>
      </c>
      <c r="B808" s="2">
        <v>4</v>
      </c>
      <c r="C808" s="2">
        <v>10</v>
      </c>
    </row>
    <row r="809" spans="1:3" x14ac:dyDescent="0.25">
      <c r="A809" s="2" t="s">
        <v>841</v>
      </c>
      <c r="B809" s="2">
        <v>4</v>
      </c>
      <c r="C809" s="2">
        <v>8</v>
      </c>
    </row>
    <row r="810" spans="1:3" x14ac:dyDescent="0.25">
      <c r="A810" s="2" t="s">
        <v>842</v>
      </c>
      <c r="B810" s="2">
        <v>4</v>
      </c>
      <c r="C810" s="2">
        <v>8</v>
      </c>
    </row>
    <row r="811" spans="1:3" x14ac:dyDescent="0.25">
      <c r="A811" s="2" t="s">
        <v>843</v>
      </c>
      <c r="B811" s="2">
        <v>4</v>
      </c>
      <c r="C811" s="2">
        <v>8</v>
      </c>
    </row>
    <row r="812" spans="1:3" x14ac:dyDescent="0.25">
      <c r="A812" s="2" t="s">
        <v>844</v>
      </c>
      <c r="B812" s="2">
        <v>4</v>
      </c>
      <c r="C812" s="2">
        <v>7</v>
      </c>
    </row>
    <row r="813" spans="1:3" x14ac:dyDescent="0.25">
      <c r="A813" s="2" t="s">
        <v>845</v>
      </c>
      <c r="B813" s="2">
        <v>5</v>
      </c>
      <c r="C813" s="2">
        <v>8</v>
      </c>
    </row>
    <row r="814" spans="1:3" x14ac:dyDescent="0.25">
      <c r="A814" s="2" t="s">
        <v>846</v>
      </c>
      <c r="B814" s="2">
        <v>5</v>
      </c>
      <c r="C814" s="2">
        <v>8</v>
      </c>
    </row>
    <row r="815" spans="1:3" x14ac:dyDescent="0.25">
      <c r="A815" s="2" t="s">
        <v>847</v>
      </c>
      <c r="B815" s="2">
        <v>4</v>
      </c>
      <c r="C815" s="2">
        <v>7</v>
      </c>
    </row>
    <row r="816" spans="1:3" x14ac:dyDescent="0.25">
      <c r="A816" s="2" t="s">
        <v>848</v>
      </c>
      <c r="B816" s="2">
        <v>4</v>
      </c>
      <c r="C816" s="2">
        <v>7</v>
      </c>
    </row>
    <row r="817" spans="1:3" x14ac:dyDescent="0.25">
      <c r="A817" s="2" t="s">
        <v>849</v>
      </c>
      <c r="B817" s="2">
        <v>5</v>
      </c>
      <c r="C817" s="2">
        <v>8</v>
      </c>
    </row>
    <row r="818" spans="1:3" x14ac:dyDescent="0.25">
      <c r="A818" s="2" t="s">
        <v>850</v>
      </c>
      <c r="B818" s="2">
        <v>4</v>
      </c>
      <c r="C818" s="2">
        <v>7</v>
      </c>
    </row>
    <row r="819" spans="1:3" x14ac:dyDescent="0.25">
      <c r="A819" s="2" t="s">
        <v>851</v>
      </c>
      <c r="B819" s="2">
        <v>4</v>
      </c>
      <c r="C819" s="2">
        <v>7</v>
      </c>
    </row>
    <row r="820" spans="1:3" x14ac:dyDescent="0.25">
      <c r="A820" s="2" t="s">
        <v>852</v>
      </c>
      <c r="B820" s="2">
        <v>4</v>
      </c>
      <c r="C820" s="2">
        <v>6</v>
      </c>
    </row>
    <row r="821" spans="1:3" x14ac:dyDescent="0.25">
      <c r="A821" s="2" t="s">
        <v>853</v>
      </c>
      <c r="B821" s="2">
        <v>4</v>
      </c>
      <c r="C821" s="2">
        <v>6</v>
      </c>
    </row>
    <row r="822" spans="1:3" x14ac:dyDescent="0.25">
      <c r="A822" s="2" t="s">
        <v>854</v>
      </c>
      <c r="B822" s="2">
        <v>4</v>
      </c>
      <c r="C822" s="2">
        <v>6</v>
      </c>
    </row>
    <row r="823" spans="1:3" x14ac:dyDescent="0.25">
      <c r="A823" s="2" t="s">
        <v>855</v>
      </c>
      <c r="B823" s="2">
        <v>4</v>
      </c>
      <c r="C823" s="2">
        <v>6</v>
      </c>
    </row>
    <row r="824" spans="1:3" x14ac:dyDescent="0.25">
      <c r="A824" s="2" t="s">
        <v>856</v>
      </c>
      <c r="B824" s="2">
        <v>4</v>
      </c>
      <c r="C824" s="2">
        <v>7</v>
      </c>
    </row>
    <row r="825" spans="1:3" x14ac:dyDescent="0.25">
      <c r="A825" s="2" t="s">
        <v>857</v>
      </c>
      <c r="B825" s="2">
        <v>3</v>
      </c>
      <c r="C825" s="2">
        <v>5</v>
      </c>
    </row>
    <row r="826" spans="1:3" x14ac:dyDescent="0.25">
      <c r="A826" s="2" t="s">
        <v>858</v>
      </c>
      <c r="B826" s="2">
        <v>4</v>
      </c>
      <c r="C826" s="2">
        <v>6</v>
      </c>
    </row>
    <row r="827" spans="1:3" x14ac:dyDescent="0.25">
      <c r="A827" s="2" t="s">
        <v>859</v>
      </c>
      <c r="B827" s="2">
        <v>4</v>
      </c>
      <c r="C827" s="2">
        <v>6</v>
      </c>
    </row>
    <row r="828" spans="1:3" x14ac:dyDescent="0.25">
      <c r="A828" s="2" t="s">
        <v>860</v>
      </c>
      <c r="B828" s="2">
        <v>4</v>
      </c>
      <c r="C828" s="2">
        <v>6</v>
      </c>
    </row>
    <row r="829" spans="1:3" x14ac:dyDescent="0.25">
      <c r="A829" s="2" t="s">
        <v>861</v>
      </c>
      <c r="B829" s="2">
        <v>4</v>
      </c>
      <c r="C829" s="2">
        <v>6</v>
      </c>
    </row>
    <row r="830" spans="1:3" x14ac:dyDescent="0.25">
      <c r="A830" s="2" t="s">
        <v>862</v>
      </c>
      <c r="B830" s="2">
        <v>4</v>
      </c>
      <c r="C830" s="2">
        <v>6</v>
      </c>
    </row>
    <row r="831" spans="1:3" x14ac:dyDescent="0.25">
      <c r="A831" s="2" t="s">
        <v>863</v>
      </c>
      <c r="B831" s="2">
        <v>4</v>
      </c>
      <c r="C831" s="2">
        <v>7</v>
      </c>
    </row>
    <row r="832" spans="1:3" x14ac:dyDescent="0.25">
      <c r="A832" s="2" t="s">
        <v>864</v>
      </c>
      <c r="B832" s="2">
        <v>4</v>
      </c>
      <c r="C832" s="2">
        <v>7</v>
      </c>
    </row>
    <row r="833" spans="1:3" x14ac:dyDescent="0.25">
      <c r="A833" s="2" t="s">
        <v>865</v>
      </c>
      <c r="B833" s="2">
        <v>4</v>
      </c>
      <c r="C833" s="2">
        <v>6</v>
      </c>
    </row>
    <row r="834" spans="1:3" x14ac:dyDescent="0.25">
      <c r="A834" s="2" t="s">
        <v>866</v>
      </c>
      <c r="B834" s="2">
        <v>4</v>
      </c>
      <c r="C834" s="2">
        <v>7</v>
      </c>
    </row>
    <row r="835" spans="1:3" x14ac:dyDescent="0.25">
      <c r="A835" s="2" t="s">
        <v>867</v>
      </c>
      <c r="B835" s="2">
        <v>4</v>
      </c>
      <c r="C835" s="2">
        <v>7</v>
      </c>
    </row>
    <row r="836" spans="1:3" x14ac:dyDescent="0.25">
      <c r="A836" s="2" t="s">
        <v>868</v>
      </c>
      <c r="B836" s="2">
        <v>4</v>
      </c>
      <c r="C836" s="2">
        <v>6</v>
      </c>
    </row>
    <row r="837" spans="1:3" x14ac:dyDescent="0.25">
      <c r="A837" s="2" t="s">
        <v>869</v>
      </c>
      <c r="B837" s="2">
        <v>4</v>
      </c>
      <c r="C837" s="2">
        <v>6</v>
      </c>
    </row>
    <row r="838" spans="1:3" x14ac:dyDescent="0.25">
      <c r="A838" s="2" t="s">
        <v>870</v>
      </c>
      <c r="B838" s="2">
        <v>4</v>
      </c>
      <c r="C838" s="2">
        <v>6</v>
      </c>
    </row>
    <row r="839" spans="1:3" x14ac:dyDescent="0.25">
      <c r="A839" s="2" t="s">
        <v>871</v>
      </c>
      <c r="B839" s="2">
        <v>4</v>
      </c>
      <c r="C839" s="2">
        <v>6</v>
      </c>
    </row>
    <row r="840" spans="1:3" x14ac:dyDescent="0.25">
      <c r="A840" s="2" t="s">
        <v>872</v>
      </c>
      <c r="B840" s="2">
        <v>4</v>
      </c>
      <c r="C840" s="2">
        <v>6</v>
      </c>
    </row>
    <row r="841" spans="1:3" x14ac:dyDescent="0.25">
      <c r="A841" s="2" t="s">
        <v>873</v>
      </c>
      <c r="B841" s="2">
        <v>4</v>
      </c>
      <c r="C841" s="2">
        <v>7</v>
      </c>
    </row>
    <row r="842" spans="1:3" x14ac:dyDescent="0.25">
      <c r="A842" s="2" t="s">
        <v>874</v>
      </c>
      <c r="B842" s="2">
        <v>4</v>
      </c>
      <c r="C842" s="2">
        <v>7</v>
      </c>
    </row>
    <row r="843" spans="1:3" x14ac:dyDescent="0.25">
      <c r="A843" s="2" t="s">
        <v>875</v>
      </c>
      <c r="B843" s="2">
        <v>4</v>
      </c>
      <c r="C843" s="2">
        <v>6</v>
      </c>
    </row>
    <row r="844" spans="1:3" x14ac:dyDescent="0.25">
      <c r="A844" s="2" t="s">
        <v>876</v>
      </c>
      <c r="B844" s="2">
        <v>4</v>
      </c>
      <c r="C844" s="2">
        <v>6</v>
      </c>
    </row>
    <row r="845" spans="1:3" x14ac:dyDescent="0.25">
      <c r="A845" s="2" t="s">
        <v>877</v>
      </c>
      <c r="B845" s="2">
        <v>3</v>
      </c>
      <c r="C845" s="2">
        <v>6</v>
      </c>
    </row>
    <row r="846" spans="1:3" x14ac:dyDescent="0.25">
      <c r="A846" s="2" t="s">
        <v>878</v>
      </c>
      <c r="B846" s="2">
        <v>4</v>
      </c>
      <c r="C846" s="2">
        <v>6</v>
      </c>
    </row>
    <row r="847" spans="1:3" x14ac:dyDescent="0.25">
      <c r="A847" s="2" t="s">
        <v>879</v>
      </c>
      <c r="B847" s="2">
        <v>4</v>
      </c>
      <c r="C847" s="2">
        <v>6</v>
      </c>
    </row>
    <row r="848" spans="1:3" x14ac:dyDescent="0.25">
      <c r="A848" s="2" t="s">
        <v>880</v>
      </c>
      <c r="B848" s="2">
        <v>4</v>
      </c>
      <c r="C848" s="2">
        <v>6</v>
      </c>
    </row>
    <row r="849" spans="1:3" x14ac:dyDescent="0.25">
      <c r="A849" s="2" t="s">
        <v>881</v>
      </c>
      <c r="B849" s="2">
        <v>4</v>
      </c>
      <c r="C849" s="2">
        <v>6</v>
      </c>
    </row>
    <row r="850" spans="1:3" x14ac:dyDescent="0.25">
      <c r="A850" s="2" t="s">
        <v>882</v>
      </c>
      <c r="B850" s="2">
        <v>4</v>
      </c>
      <c r="C850" s="2">
        <v>7</v>
      </c>
    </row>
    <row r="851" spans="1:3" x14ac:dyDescent="0.25">
      <c r="A851" s="2" t="s">
        <v>883</v>
      </c>
      <c r="B851" s="2">
        <v>4</v>
      </c>
      <c r="C851" s="2">
        <v>7</v>
      </c>
    </row>
    <row r="852" spans="1:3" x14ac:dyDescent="0.25">
      <c r="A852" s="2" t="s">
        <v>884</v>
      </c>
      <c r="B852" s="2">
        <v>3</v>
      </c>
      <c r="C852" s="2">
        <v>6</v>
      </c>
    </row>
    <row r="853" spans="1:3" x14ac:dyDescent="0.25">
      <c r="A853" s="2" t="s">
        <v>885</v>
      </c>
      <c r="B853" s="2">
        <v>4</v>
      </c>
      <c r="C853" s="2">
        <v>5</v>
      </c>
    </row>
    <row r="854" spans="1:3" x14ac:dyDescent="0.25">
      <c r="A854" s="2" t="s">
        <v>886</v>
      </c>
      <c r="B854" s="2">
        <v>4</v>
      </c>
      <c r="C854" s="2">
        <v>5</v>
      </c>
    </row>
    <row r="855" spans="1:3" x14ac:dyDescent="0.25">
      <c r="A855" s="2" t="s">
        <v>887</v>
      </c>
      <c r="B855" s="2">
        <v>4</v>
      </c>
      <c r="C855" s="2">
        <v>5</v>
      </c>
    </row>
    <row r="856" spans="1:3" x14ac:dyDescent="0.25">
      <c r="A856" s="2" t="s">
        <v>888</v>
      </c>
      <c r="B856" s="2">
        <v>4</v>
      </c>
      <c r="C856" s="2">
        <v>5</v>
      </c>
    </row>
    <row r="857" spans="1:3" x14ac:dyDescent="0.25">
      <c r="A857" s="2" t="s">
        <v>889</v>
      </c>
      <c r="B857" s="2">
        <v>4</v>
      </c>
      <c r="C857" s="2">
        <v>5</v>
      </c>
    </row>
    <row r="858" spans="1:3" x14ac:dyDescent="0.25">
      <c r="A858" s="2" t="s">
        <v>890</v>
      </c>
      <c r="B858" s="2">
        <v>4</v>
      </c>
      <c r="C858" s="2">
        <v>5</v>
      </c>
    </row>
    <row r="859" spans="1:3" x14ac:dyDescent="0.25">
      <c r="A859" s="2" t="s">
        <v>891</v>
      </c>
      <c r="B859" s="2">
        <v>4</v>
      </c>
      <c r="C859" s="2">
        <v>5</v>
      </c>
    </row>
    <row r="860" spans="1:3" x14ac:dyDescent="0.25">
      <c r="A860" s="2" t="s">
        <v>892</v>
      </c>
      <c r="B860" s="2">
        <v>4</v>
      </c>
      <c r="C860" s="2">
        <v>5</v>
      </c>
    </row>
    <row r="861" spans="1:3" x14ac:dyDescent="0.25">
      <c r="A861" s="2" t="s">
        <v>893</v>
      </c>
      <c r="B861" s="2">
        <v>3</v>
      </c>
      <c r="C861" s="2">
        <v>6</v>
      </c>
    </row>
    <row r="862" spans="1:3" x14ac:dyDescent="0.25">
      <c r="A862" s="2" t="s">
        <v>894</v>
      </c>
      <c r="B862" s="2">
        <v>3</v>
      </c>
      <c r="C862" s="2">
        <v>5</v>
      </c>
    </row>
    <row r="863" spans="1:3" x14ac:dyDescent="0.25">
      <c r="A863" s="2" t="s">
        <v>895</v>
      </c>
      <c r="B863" s="2">
        <v>6</v>
      </c>
      <c r="C863" s="2">
        <v>8</v>
      </c>
    </row>
    <row r="864" spans="1:3" x14ac:dyDescent="0.25">
      <c r="A864" s="2" t="s">
        <v>896</v>
      </c>
      <c r="B864" s="2">
        <v>5</v>
      </c>
      <c r="C864" s="2">
        <v>6</v>
      </c>
    </row>
    <row r="865" spans="1:3" x14ac:dyDescent="0.25">
      <c r="A865" s="2" t="s">
        <v>897</v>
      </c>
      <c r="B865" s="2">
        <v>6</v>
      </c>
      <c r="C865" s="2">
        <v>8</v>
      </c>
    </row>
    <row r="866" spans="1:3" x14ac:dyDescent="0.25">
      <c r="A866" s="2" t="s">
        <v>898</v>
      </c>
      <c r="B866" s="2">
        <v>5</v>
      </c>
      <c r="C866" s="2">
        <v>7</v>
      </c>
    </row>
    <row r="867" spans="1:3" x14ac:dyDescent="0.25">
      <c r="A867" s="2" t="s">
        <v>899</v>
      </c>
      <c r="B867" s="2">
        <v>5</v>
      </c>
      <c r="C867" s="2">
        <v>8</v>
      </c>
    </row>
    <row r="868" spans="1:3" x14ac:dyDescent="0.25">
      <c r="A868" s="2" t="s">
        <v>900</v>
      </c>
      <c r="B868" s="2">
        <v>5</v>
      </c>
      <c r="C868" s="2">
        <v>7</v>
      </c>
    </row>
    <row r="869" spans="1:3" x14ac:dyDescent="0.25">
      <c r="A869" s="2" t="s">
        <v>901</v>
      </c>
      <c r="B869" s="2">
        <v>5</v>
      </c>
      <c r="C869" s="2">
        <v>7</v>
      </c>
    </row>
    <row r="870" spans="1:3" x14ac:dyDescent="0.25">
      <c r="A870" s="2" t="s">
        <v>902</v>
      </c>
      <c r="B870" s="2">
        <v>5</v>
      </c>
      <c r="C870" s="2">
        <v>7</v>
      </c>
    </row>
    <row r="871" spans="1:3" x14ac:dyDescent="0.25">
      <c r="A871" s="2" t="s">
        <v>903</v>
      </c>
      <c r="B871" s="2">
        <v>5</v>
      </c>
      <c r="C871" s="2">
        <v>7</v>
      </c>
    </row>
    <row r="872" spans="1:3" x14ac:dyDescent="0.25">
      <c r="A872" s="2" t="s">
        <v>904</v>
      </c>
      <c r="B872" s="2">
        <v>10</v>
      </c>
      <c r="C872" s="2">
        <v>13</v>
      </c>
    </row>
    <row r="873" spans="1:3" x14ac:dyDescent="0.25">
      <c r="A873" s="2" t="s">
        <v>905</v>
      </c>
      <c r="B873" s="2">
        <v>4</v>
      </c>
      <c r="C873" s="2">
        <v>5</v>
      </c>
    </row>
    <row r="874" spans="1:3" x14ac:dyDescent="0.25">
      <c r="A874" s="2" t="s">
        <v>906</v>
      </c>
      <c r="B874" s="2">
        <v>4</v>
      </c>
      <c r="C874" s="2">
        <v>4</v>
      </c>
    </row>
    <row r="875" spans="1:3" x14ac:dyDescent="0.25">
      <c r="A875" s="2" t="s">
        <v>907</v>
      </c>
      <c r="B875" s="2">
        <v>5</v>
      </c>
      <c r="C875" s="2">
        <v>5</v>
      </c>
    </row>
    <row r="876" spans="1:3" x14ac:dyDescent="0.25">
      <c r="A876" s="2" t="s">
        <v>908</v>
      </c>
      <c r="B876" s="2">
        <v>13</v>
      </c>
      <c r="C876" s="2">
        <v>18</v>
      </c>
    </row>
    <row r="877" spans="1:3" x14ac:dyDescent="0.25">
      <c r="A877" s="2" t="s">
        <v>909</v>
      </c>
      <c r="B877" s="2">
        <v>5</v>
      </c>
      <c r="C877" s="2">
        <v>6</v>
      </c>
    </row>
    <row r="878" spans="1:3" x14ac:dyDescent="0.25">
      <c r="A878" s="2" t="s">
        <v>1000</v>
      </c>
      <c r="B878" s="2">
        <v>4</v>
      </c>
      <c r="C878" s="2">
        <v>1</v>
      </c>
    </row>
    <row r="879" spans="1:3" x14ac:dyDescent="0.25">
      <c r="A879" s="2" t="s">
        <v>1001</v>
      </c>
      <c r="B879" s="2">
        <v>5</v>
      </c>
      <c r="C879" s="2">
        <v>3</v>
      </c>
    </row>
    <row r="880" spans="1:3" x14ac:dyDescent="0.25">
      <c r="A880" s="2" t="s">
        <v>1002</v>
      </c>
      <c r="B880" s="2">
        <v>6</v>
      </c>
      <c r="C880" s="2">
        <v>5</v>
      </c>
    </row>
    <row r="881" spans="1:3" x14ac:dyDescent="0.25">
      <c r="A881" s="2" t="s">
        <v>1003</v>
      </c>
      <c r="B881" s="2">
        <v>14</v>
      </c>
      <c r="C881" s="2">
        <v>15</v>
      </c>
    </row>
    <row r="882" spans="1:3" x14ac:dyDescent="0.25">
      <c r="A882" s="2" t="s">
        <v>1004</v>
      </c>
      <c r="B882" s="2">
        <v>14</v>
      </c>
      <c r="C882" s="2">
        <v>15</v>
      </c>
    </row>
    <row r="883" spans="1:3" x14ac:dyDescent="0.25">
      <c r="A883" s="2" t="s">
        <v>1005</v>
      </c>
      <c r="B883" s="2">
        <v>10</v>
      </c>
      <c r="C883" s="2">
        <v>12</v>
      </c>
    </row>
    <row r="884" spans="1:3" x14ac:dyDescent="0.25">
      <c r="A884" s="2" t="s">
        <v>1006</v>
      </c>
      <c r="B884" s="2">
        <v>11</v>
      </c>
      <c r="C884" s="2">
        <v>12</v>
      </c>
    </row>
    <row r="885" spans="1:3" x14ac:dyDescent="0.25">
      <c r="A885" s="2" t="s">
        <v>1007</v>
      </c>
      <c r="B885" s="2">
        <v>11</v>
      </c>
      <c r="C885" s="2">
        <v>12</v>
      </c>
    </row>
    <row r="886" spans="1:3" x14ac:dyDescent="0.25">
      <c r="A886" s="2" t="s">
        <v>1008</v>
      </c>
      <c r="B886" s="2">
        <v>11</v>
      </c>
      <c r="C886" s="2">
        <v>12</v>
      </c>
    </row>
    <row r="887" spans="1:3" x14ac:dyDescent="0.25">
      <c r="A887" s="2" t="s">
        <v>1009</v>
      </c>
      <c r="B887" s="2">
        <v>4</v>
      </c>
      <c r="C887" s="2">
        <v>1</v>
      </c>
    </row>
    <row r="888" spans="1:3" x14ac:dyDescent="0.25">
      <c r="A888" s="2" t="s">
        <v>2020</v>
      </c>
      <c r="B888" s="2">
        <v>7</v>
      </c>
      <c r="C888" s="2">
        <v>10</v>
      </c>
    </row>
    <row r="889" spans="1:3" x14ac:dyDescent="0.25">
      <c r="A889" s="2" t="s">
        <v>2021</v>
      </c>
      <c r="B889" s="2">
        <v>7</v>
      </c>
      <c r="C889" s="2">
        <v>10</v>
      </c>
    </row>
    <row r="890" spans="1:3" x14ac:dyDescent="0.25">
      <c r="A890" s="2" t="s">
        <v>2022</v>
      </c>
      <c r="B890" s="2">
        <v>12</v>
      </c>
      <c r="C890" s="2">
        <v>14</v>
      </c>
    </row>
    <row r="891" spans="1:3" x14ac:dyDescent="0.25">
      <c r="A891" s="2" t="s">
        <v>2023</v>
      </c>
      <c r="B891" s="2">
        <v>13</v>
      </c>
      <c r="C891" s="2">
        <v>14</v>
      </c>
    </row>
    <row r="892" spans="1:3" x14ac:dyDescent="0.25">
      <c r="A892" s="2" t="s">
        <v>2042</v>
      </c>
      <c r="B892" s="2">
        <v>14</v>
      </c>
      <c r="C892" s="2">
        <v>17</v>
      </c>
    </row>
    <row r="893" spans="1:3" x14ac:dyDescent="0.25">
      <c r="A893" s="2" t="s">
        <v>910</v>
      </c>
      <c r="B893" s="2">
        <v>14</v>
      </c>
      <c r="C893" s="2">
        <v>18</v>
      </c>
    </row>
    <row r="894" spans="1:3" x14ac:dyDescent="0.25">
      <c r="A894" s="2" t="s">
        <v>911</v>
      </c>
      <c r="B894" s="2">
        <v>3</v>
      </c>
      <c r="C894" s="2">
        <v>6</v>
      </c>
    </row>
  </sheetData>
  <phoneticPr fontId="8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53C4D-4E95-42B4-95FA-4DA841AAA6AC}">
  <dimension ref="A1:Y894"/>
  <sheetViews>
    <sheetView topLeftCell="L1" zoomScale="80" zoomScaleNormal="80" workbookViewId="0">
      <selection activeCell="Q27" sqref="Q27"/>
    </sheetView>
  </sheetViews>
  <sheetFormatPr defaultRowHeight="15" x14ac:dyDescent="0.25"/>
  <cols>
    <col min="1" max="1" width="21.85546875" style="2" customWidth="1"/>
    <col min="2" max="2" width="19.7109375" style="2" customWidth="1"/>
    <col min="3" max="5" width="14.5703125" style="2" customWidth="1"/>
    <col min="6" max="6" width="18.85546875" style="2" customWidth="1"/>
    <col min="7" max="7" width="12.140625" style="2" customWidth="1"/>
    <col min="8" max="10" width="18.85546875" style="2" customWidth="1"/>
    <col min="11" max="11" width="32.140625" style="2" customWidth="1"/>
    <col min="12" max="12" width="29.5703125" style="2" customWidth="1"/>
    <col min="13" max="15" width="9.140625" style="2"/>
    <col min="16" max="17" width="15.85546875" style="2" customWidth="1"/>
    <col min="18" max="18" width="43.140625" style="2" customWidth="1"/>
    <col min="19" max="19" width="29.7109375" style="2" customWidth="1"/>
    <col min="20" max="20" width="38.140625" style="2" customWidth="1"/>
    <col min="21" max="21" width="25.140625" style="2" customWidth="1"/>
    <col min="22" max="22" width="38.28515625" style="2" customWidth="1"/>
    <col min="23" max="23" width="26.7109375" style="2" customWidth="1"/>
    <col min="24" max="24" width="15.42578125" customWidth="1"/>
    <col min="25" max="25" width="12.7109375" style="2" customWidth="1"/>
    <col min="26" max="16384" width="9.140625" style="2"/>
  </cols>
  <sheetData>
    <row r="1" spans="1:25" x14ac:dyDescent="0.25">
      <c r="A1" s="2" t="s">
        <v>33</v>
      </c>
      <c r="B1" s="2" t="s">
        <v>912</v>
      </c>
      <c r="C1" s="2" t="s">
        <v>913</v>
      </c>
      <c r="E1" s="3" t="s">
        <v>1020</v>
      </c>
      <c r="F1" s="3" t="s">
        <v>950</v>
      </c>
      <c r="G1" s="3" t="s">
        <v>945</v>
      </c>
      <c r="H1" s="3" t="s">
        <v>0</v>
      </c>
      <c r="I1" s="3" t="s">
        <v>919</v>
      </c>
      <c r="J1" s="3" t="s">
        <v>921</v>
      </c>
      <c r="K1" s="3" t="s">
        <v>922</v>
      </c>
      <c r="L1" s="3" t="s">
        <v>920</v>
      </c>
      <c r="M1" s="3" t="s">
        <v>916</v>
      </c>
      <c r="N1" s="3" t="s">
        <v>917</v>
      </c>
      <c r="O1" s="3" t="s">
        <v>918</v>
      </c>
      <c r="P1" s="3" t="s">
        <v>926</v>
      </c>
      <c r="Q1" s="3" t="s">
        <v>927</v>
      </c>
      <c r="R1" s="3" t="s">
        <v>951</v>
      </c>
      <c r="S1" s="3" t="s">
        <v>952</v>
      </c>
      <c r="T1" s="3" t="s">
        <v>953</v>
      </c>
      <c r="U1" s="3" t="s">
        <v>954</v>
      </c>
      <c r="X1" s="2"/>
    </row>
    <row r="2" spans="1:25" x14ac:dyDescent="0.25">
      <c r="A2" s="2" t="s">
        <v>34</v>
      </c>
      <c r="B2" s="2">
        <v>14</v>
      </c>
      <c r="C2" s="2">
        <v>14</v>
      </c>
      <c r="E2" s="3" t="s">
        <v>946</v>
      </c>
      <c r="F2" s="3">
        <v>14</v>
      </c>
      <c r="G2" s="3">
        <v>7</v>
      </c>
      <c r="H2" s="55" t="s">
        <v>8</v>
      </c>
      <c r="I2" s="3">
        <v>1.1000000000000001</v>
      </c>
      <c r="J2" s="3" t="s">
        <v>923</v>
      </c>
      <c r="K2" s="3" t="s">
        <v>924</v>
      </c>
      <c r="L2" s="3">
        <v>5.6</v>
      </c>
      <c r="M2" s="3">
        <v>1.1299999999999999</v>
      </c>
      <c r="N2" s="3">
        <v>1.1000000000000001</v>
      </c>
      <c r="O2" s="3">
        <v>1.07</v>
      </c>
      <c r="P2" s="3">
        <f>(M2-O2)*100</f>
        <v>5.9999999999999831</v>
      </c>
      <c r="Q2" s="18">
        <f>I2-N2</f>
        <v>0</v>
      </c>
      <c r="R2" s="4">
        <f>F2+Q2</f>
        <v>14</v>
      </c>
      <c r="S2" s="3">
        <v>15</v>
      </c>
      <c r="T2" s="4">
        <f>F3+N2</f>
        <v>18.100000000000001</v>
      </c>
      <c r="U2" s="3">
        <v>17</v>
      </c>
      <c r="X2" s="10"/>
      <c r="Y2" s="10"/>
    </row>
    <row r="3" spans="1:25" x14ac:dyDescent="0.25">
      <c r="A3" s="2" t="s">
        <v>35</v>
      </c>
      <c r="B3" s="2">
        <v>14</v>
      </c>
      <c r="C3" s="2">
        <v>14</v>
      </c>
      <c r="E3" s="3" t="s">
        <v>947</v>
      </c>
      <c r="F3" s="3">
        <v>17</v>
      </c>
      <c r="G3" s="3">
        <v>5</v>
      </c>
      <c r="H3" s="56"/>
      <c r="I3" s="3">
        <v>1.1000000000000001</v>
      </c>
      <c r="J3" s="3" t="s">
        <v>923</v>
      </c>
      <c r="K3" s="3" t="s">
        <v>925</v>
      </c>
      <c r="L3" s="3">
        <v>20.5</v>
      </c>
      <c r="M3" s="3">
        <v>1.1100000000000001</v>
      </c>
      <c r="N3" s="3">
        <v>1</v>
      </c>
      <c r="O3" s="3">
        <v>0.9</v>
      </c>
      <c r="P3" s="3">
        <f t="shared" ref="P3:P19" si="0">(M3-O3)*100</f>
        <v>21.000000000000007</v>
      </c>
      <c r="Q3" s="18">
        <f t="shared" ref="Q3:Q19" si="1">I3-N3</f>
        <v>0.10000000000000009</v>
      </c>
      <c r="R3" s="4">
        <f>F2+Q3</f>
        <v>14.1</v>
      </c>
      <c r="S3" s="3">
        <v>15</v>
      </c>
      <c r="T3" s="4">
        <f>F3+Q3</f>
        <v>17.100000000000001</v>
      </c>
      <c r="U3" s="3">
        <v>17</v>
      </c>
      <c r="X3" s="10"/>
      <c r="Y3" s="10"/>
    </row>
    <row r="4" spans="1:25" x14ac:dyDescent="0.25">
      <c r="A4" s="2" t="s">
        <v>36</v>
      </c>
      <c r="B4" s="2">
        <v>15</v>
      </c>
      <c r="C4" s="2">
        <v>16</v>
      </c>
      <c r="D4" s="23"/>
      <c r="E4" s="3" t="s">
        <v>946</v>
      </c>
      <c r="F4" s="3">
        <v>11</v>
      </c>
      <c r="G4" s="3">
        <v>132</v>
      </c>
      <c r="H4" s="55" t="s">
        <v>2</v>
      </c>
      <c r="I4" s="3">
        <v>1.2</v>
      </c>
      <c r="J4" s="3" t="s">
        <v>923</v>
      </c>
      <c r="K4" s="3" t="s">
        <v>928</v>
      </c>
      <c r="L4" s="3">
        <v>8.15</v>
      </c>
      <c r="M4" s="3">
        <v>1.28</v>
      </c>
      <c r="N4" s="3">
        <v>1.24</v>
      </c>
      <c r="O4" s="3">
        <v>1.2</v>
      </c>
      <c r="P4" s="3">
        <f t="shared" si="0"/>
        <v>8.0000000000000071</v>
      </c>
      <c r="Q4" s="18">
        <f t="shared" si="1"/>
        <v>-4.0000000000000036E-2</v>
      </c>
      <c r="R4" s="4">
        <f>F4+Q4</f>
        <v>10.96</v>
      </c>
      <c r="S4" s="3">
        <v>11</v>
      </c>
      <c r="T4" s="4">
        <f>F5+Q4</f>
        <v>12.96</v>
      </c>
      <c r="U4" s="3">
        <v>13</v>
      </c>
      <c r="X4" s="10"/>
      <c r="Y4" s="10"/>
    </row>
    <row r="5" spans="1:25" x14ac:dyDescent="0.25">
      <c r="A5" s="2" t="s">
        <v>37</v>
      </c>
      <c r="B5" s="2">
        <v>13</v>
      </c>
      <c r="C5" s="2">
        <v>15</v>
      </c>
      <c r="E5" s="3" t="s">
        <v>947</v>
      </c>
      <c r="F5" s="3">
        <v>13</v>
      </c>
      <c r="G5" s="3">
        <v>134</v>
      </c>
      <c r="H5" s="56"/>
      <c r="I5" s="3">
        <v>1.2</v>
      </c>
      <c r="J5" s="3" t="s">
        <v>923</v>
      </c>
      <c r="K5" s="3" t="s">
        <v>929</v>
      </c>
      <c r="L5" s="3">
        <v>8.8000000000000007</v>
      </c>
      <c r="M5" s="3">
        <v>1.27</v>
      </c>
      <c r="N5" s="3">
        <v>1.23</v>
      </c>
      <c r="O5" s="3">
        <v>1.18</v>
      </c>
      <c r="P5" s="3">
        <f t="shared" si="0"/>
        <v>9.0000000000000071</v>
      </c>
      <c r="Q5" s="18">
        <f t="shared" si="1"/>
        <v>-3.0000000000000027E-2</v>
      </c>
      <c r="R5" s="4">
        <f>F4+Q5</f>
        <v>10.97</v>
      </c>
      <c r="S5" s="3">
        <v>11</v>
      </c>
      <c r="T5" s="4">
        <f>F5+Q5</f>
        <v>12.97</v>
      </c>
      <c r="U5" s="3">
        <v>13</v>
      </c>
      <c r="X5" s="10"/>
      <c r="Y5" s="10"/>
    </row>
    <row r="6" spans="1:25" x14ac:dyDescent="0.25">
      <c r="A6" s="2" t="s">
        <v>38</v>
      </c>
      <c r="B6" s="2">
        <v>15</v>
      </c>
      <c r="C6" s="2">
        <v>17</v>
      </c>
      <c r="E6" s="3" t="s">
        <v>946</v>
      </c>
      <c r="F6" s="3">
        <v>12</v>
      </c>
      <c r="G6" s="3">
        <v>431</v>
      </c>
      <c r="H6" s="55" t="s">
        <v>933</v>
      </c>
      <c r="I6" s="3">
        <v>1.1399999999999999</v>
      </c>
      <c r="J6" s="3" t="s">
        <v>923</v>
      </c>
      <c r="K6" s="3" t="s">
        <v>930</v>
      </c>
      <c r="L6" s="3">
        <v>14.9</v>
      </c>
      <c r="M6" s="3">
        <v>1.22</v>
      </c>
      <c r="N6" s="3">
        <v>1.1499999999999999</v>
      </c>
      <c r="O6" s="3">
        <v>1.08</v>
      </c>
      <c r="P6" s="3">
        <f t="shared" si="0"/>
        <v>13.999999999999989</v>
      </c>
      <c r="Q6" s="18">
        <f t="shared" si="1"/>
        <v>-1.0000000000000009E-2</v>
      </c>
      <c r="R6" s="4">
        <f>F6+Q6</f>
        <v>11.99</v>
      </c>
      <c r="S6" s="3">
        <v>12</v>
      </c>
      <c r="T6" s="4">
        <f>F7+Q6</f>
        <v>11.99</v>
      </c>
      <c r="U6" s="3">
        <v>12</v>
      </c>
      <c r="X6" s="10"/>
      <c r="Y6" s="10"/>
    </row>
    <row r="7" spans="1:25" x14ac:dyDescent="0.25">
      <c r="A7" s="2" t="s">
        <v>39</v>
      </c>
      <c r="B7" s="2">
        <v>13</v>
      </c>
      <c r="C7" s="2">
        <v>15</v>
      </c>
      <c r="E7" s="3" t="s">
        <v>947</v>
      </c>
      <c r="F7" s="3">
        <v>12</v>
      </c>
      <c r="G7" s="3">
        <v>494</v>
      </c>
      <c r="H7" s="56"/>
      <c r="I7" s="3">
        <v>1.1399999999999999</v>
      </c>
      <c r="J7" s="3" t="s">
        <v>923</v>
      </c>
      <c r="K7" s="3" t="s">
        <v>931</v>
      </c>
      <c r="L7" s="3">
        <v>14.9</v>
      </c>
      <c r="M7" s="3">
        <v>1.22</v>
      </c>
      <c r="N7" s="3">
        <v>1.1499999999999999</v>
      </c>
      <c r="O7" s="3">
        <v>1.08</v>
      </c>
      <c r="P7" s="3">
        <f t="shared" si="0"/>
        <v>13.999999999999989</v>
      </c>
      <c r="Q7" s="18">
        <f t="shared" si="1"/>
        <v>-1.0000000000000009E-2</v>
      </c>
      <c r="R7" s="4">
        <f>F6+Q7</f>
        <v>11.99</v>
      </c>
      <c r="S7" s="3">
        <v>6</v>
      </c>
      <c r="T7" s="4">
        <f>F7+Q7</f>
        <v>11.99</v>
      </c>
      <c r="U7" s="3">
        <v>5</v>
      </c>
      <c r="X7" s="10"/>
      <c r="Y7" s="10"/>
    </row>
    <row r="8" spans="1:25" x14ac:dyDescent="0.25">
      <c r="A8" s="2" t="s">
        <v>40</v>
      </c>
      <c r="B8" s="2">
        <v>15</v>
      </c>
      <c r="C8" s="2">
        <v>17</v>
      </c>
      <c r="E8" s="3" t="s">
        <v>946</v>
      </c>
      <c r="F8" s="3">
        <v>8</v>
      </c>
      <c r="G8" s="3">
        <v>606</v>
      </c>
      <c r="H8" s="55" t="s">
        <v>4</v>
      </c>
      <c r="I8" s="3">
        <v>1.1200000000000001</v>
      </c>
      <c r="J8" s="3" t="s">
        <v>923</v>
      </c>
      <c r="K8" s="3" t="s">
        <v>932</v>
      </c>
      <c r="L8" s="3">
        <v>5.6</v>
      </c>
      <c r="M8" s="3">
        <v>1.1200000000000001</v>
      </c>
      <c r="N8" s="3">
        <v>1.0900000000000001</v>
      </c>
      <c r="O8" s="3">
        <v>1.06</v>
      </c>
      <c r="P8" s="3">
        <f t="shared" si="0"/>
        <v>6.0000000000000053</v>
      </c>
      <c r="Q8" s="18">
        <f t="shared" si="1"/>
        <v>3.0000000000000027E-2</v>
      </c>
      <c r="R8" s="4">
        <f>F8+Q8</f>
        <v>8.0299999999999994</v>
      </c>
      <c r="S8" s="3">
        <v>8</v>
      </c>
      <c r="T8" s="4">
        <f>F9+Q8</f>
        <v>8.0299999999999994</v>
      </c>
      <c r="U8" s="3">
        <v>8</v>
      </c>
      <c r="X8" s="10"/>
      <c r="Y8" s="10"/>
    </row>
    <row r="9" spans="1:25" x14ac:dyDescent="0.25">
      <c r="A9" s="2" t="s">
        <v>41</v>
      </c>
      <c r="B9" s="2">
        <v>15</v>
      </c>
      <c r="C9" s="2">
        <v>16</v>
      </c>
      <c r="E9" s="3" t="s">
        <v>947</v>
      </c>
      <c r="F9" s="3">
        <v>8</v>
      </c>
      <c r="G9" s="3">
        <v>604</v>
      </c>
      <c r="H9" s="56"/>
      <c r="I9" s="3">
        <v>1.1200000000000001</v>
      </c>
      <c r="J9" s="3" t="s">
        <v>923</v>
      </c>
      <c r="K9" s="3" t="s">
        <v>934</v>
      </c>
      <c r="L9" s="3">
        <v>10.7</v>
      </c>
      <c r="M9" s="3">
        <v>1.08</v>
      </c>
      <c r="N9" s="3">
        <v>1.03</v>
      </c>
      <c r="O9" s="3">
        <v>0.98</v>
      </c>
      <c r="P9" s="3">
        <f t="shared" si="0"/>
        <v>10.000000000000009</v>
      </c>
      <c r="Q9" s="18">
        <f t="shared" si="1"/>
        <v>9.000000000000008E-2</v>
      </c>
      <c r="R9" s="4">
        <f>F8+Q9</f>
        <v>8.09</v>
      </c>
      <c r="S9" s="3">
        <v>8</v>
      </c>
      <c r="T9" s="4">
        <f>F9+Q9</f>
        <v>8.09</v>
      </c>
      <c r="U9" s="3">
        <v>8</v>
      </c>
      <c r="X9" s="10"/>
      <c r="Y9" s="10"/>
    </row>
    <row r="10" spans="1:25" x14ac:dyDescent="0.25">
      <c r="A10" s="2" t="s">
        <v>42</v>
      </c>
      <c r="B10" s="2">
        <v>16</v>
      </c>
      <c r="C10" s="2">
        <v>18</v>
      </c>
      <c r="E10" s="3" t="s">
        <v>946</v>
      </c>
      <c r="F10" s="3">
        <v>7</v>
      </c>
      <c r="G10" s="3">
        <v>477</v>
      </c>
      <c r="H10" s="55" t="s">
        <v>6</v>
      </c>
      <c r="I10" s="3">
        <v>1.08</v>
      </c>
      <c r="J10" s="3" t="s">
        <v>923</v>
      </c>
      <c r="K10" s="3" t="s">
        <v>935</v>
      </c>
      <c r="L10" s="3">
        <v>6.7</v>
      </c>
      <c r="M10" s="3">
        <v>1.38</v>
      </c>
      <c r="N10" s="3">
        <v>1.35</v>
      </c>
      <c r="O10" s="3">
        <v>1.32</v>
      </c>
      <c r="P10" s="3">
        <f t="shared" si="0"/>
        <v>5.9999999999999831</v>
      </c>
      <c r="Q10" s="18">
        <f t="shared" si="1"/>
        <v>-0.27</v>
      </c>
      <c r="R10" s="4">
        <f>F10+Q10</f>
        <v>6.73</v>
      </c>
      <c r="S10" s="3">
        <v>6</v>
      </c>
      <c r="T10" s="4">
        <f>F11+Q10</f>
        <v>7.73</v>
      </c>
      <c r="U10" s="3">
        <v>8</v>
      </c>
      <c r="X10" s="10"/>
      <c r="Y10" s="10"/>
    </row>
    <row r="11" spans="1:25" x14ac:dyDescent="0.25">
      <c r="A11" s="2" t="s">
        <v>43</v>
      </c>
      <c r="B11" s="2">
        <v>14</v>
      </c>
      <c r="C11" s="2">
        <v>15</v>
      </c>
      <c r="E11" s="3" t="s">
        <v>947</v>
      </c>
      <c r="F11" s="3">
        <v>8</v>
      </c>
      <c r="G11" s="3">
        <v>533</v>
      </c>
      <c r="H11" s="56"/>
      <c r="I11" s="3">
        <v>1.08</v>
      </c>
      <c r="J11" s="3" t="s">
        <v>923</v>
      </c>
      <c r="K11" s="3" t="s">
        <v>936</v>
      </c>
      <c r="L11" s="3">
        <v>10</v>
      </c>
      <c r="M11" s="3">
        <v>1.3</v>
      </c>
      <c r="N11" s="3">
        <v>1.25</v>
      </c>
      <c r="O11" s="3">
        <v>1.2</v>
      </c>
      <c r="P11" s="3">
        <f t="shared" si="0"/>
        <v>10.000000000000009</v>
      </c>
      <c r="Q11" s="18">
        <f t="shared" si="1"/>
        <v>-0.16999999999999993</v>
      </c>
      <c r="R11" s="4">
        <f>F10+Q11</f>
        <v>6.83</v>
      </c>
      <c r="S11" s="3">
        <v>9</v>
      </c>
      <c r="T11" s="4">
        <f>F11+Q11</f>
        <v>7.83</v>
      </c>
      <c r="U11" s="3">
        <v>8</v>
      </c>
      <c r="X11" s="10"/>
      <c r="Y11" s="10"/>
    </row>
    <row r="12" spans="1:25" x14ac:dyDescent="0.25">
      <c r="A12" s="2" t="s">
        <v>44</v>
      </c>
      <c r="B12" s="2">
        <v>15</v>
      </c>
      <c r="C12" s="2">
        <v>18</v>
      </c>
      <c r="E12" s="3" t="s">
        <v>946</v>
      </c>
      <c r="F12" s="3">
        <v>7</v>
      </c>
      <c r="G12" s="3">
        <v>371</v>
      </c>
      <c r="H12" s="55" t="s">
        <v>5</v>
      </c>
      <c r="I12" s="3">
        <v>1.1000000000000001</v>
      </c>
      <c r="J12" s="3" t="s">
        <v>923</v>
      </c>
      <c r="K12" s="3" t="s">
        <v>937</v>
      </c>
      <c r="L12" s="3">
        <v>10.8</v>
      </c>
      <c r="M12" s="3">
        <v>1.1599999999999999</v>
      </c>
      <c r="N12" s="3">
        <v>1.1100000000000001</v>
      </c>
      <c r="O12" s="3">
        <v>1.05</v>
      </c>
      <c r="P12" s="3">
        <f t="shared" si="0"/>
        <v>10.999999999999988</v>
      </c>
      <c r="Q12" s="18">
        <f t="shared" si="1"/>
        <v>-1.0000000000000009E-2</v>
      </c>
      <c r="R12" s="4">
        <f>F12+Q12</f>
        <v>6.99</v>
      </c>
      <c r="S12" s="3">
        <v>6</v>
      </c>
      <c r="T12" s="4">
        <f>F13+Q12</f>
        <v>10.99</v>
      </c>
      <c r="U12" s="3">
        <v>11</v>
      </c>
      <c r="X12" s="10"/>
      <c r="Y12" s="10"/>
    </row>
    <row r="13" spans="1:25" x14ac:dyDescent="0.25">
      <c r="A13" s="2" t="s">
        <v>45</v>
      </c>
      <c r="B13" s="2">
        <v>14</v>
      </c>
      <c r="C13" s="2">
        <v>14</v>
      </c>
      <c r="E13" s="3" t="s">
        <v>947</v>
      </c>
      <c r="F13" s="3">
        <v>11</v>
      </c>
      <c r="G13" s="3">
        <v>370</v>
      </c>
      <c r="H13" s="56"/>
      <c r="I13" s="3">
        <v>1.1000000000000001</v>
      </c>
      <c r="J13" s="3" t="s">
        <v>923</v>
      </c>
      <c r="K13" s="3" t="s">
        <v>938</v>
      </c>
      <c r="L13" s="3">
        <v>25.8</v>
      </c>
      <c r="M13" s="3">
        <v>1.17</v>
      </c>
      <c r="N13" s="3">
        <v>1.05</v>
      </c>
      <c r="O13" s="3">
        <v>0.93</v>
      </c>
      <c r="P13" s="3">
        <f t="shared" si="0"/>
        <v>23.999999999999989</v>
      </c>
      <c r="Q13" s="18">
        <f t="shared" si="1"/>
        <v>5.0000000000000044E-2</v>
      </c>
      <c r="R13" s="4">
        <f>F12+Q13</f>
        <v>7.05</v>
      </c>
      <c r="S13" s="3">
        <v>7</v>
      </c>
      <c r="T13" s="4">
        <f>F13+Q13</f>
        <v>11.05</v>
      </c>
      <c r="U13" s="3">
        <v>10</v>
      </c>
      <c r="X13" s="10"/>
      <c r="Y13" s="10"/>
    </row>
    <row r="14" spans="1:25" x14ac:dyDescent="0.25">
      <c r="A14" s="2" t="s">
        <v>46</v>
      </c>
      <c r="B14" s="2">
        <v>15</v>
      </c>
      <c r="C14" s="2">
        <v>17</v>
      </c>
      <c r="E14" s="3" t="s">
        <v>946</v>
      </c>
      <c r="F14" s="3">
        <v>5</v>
      </c>
      <c r="G14" s="3">
        <v>678</v>
      </c>
      <c r="H14" s="55" t="s">
        <v>3</v>
      </c>
      <c r="I14" s="3">
        <v>1.1100000000000001</v>
      </c>
      <c r="J14" s="3" t="s">
        <v>923</v>
      </c>
      <c r="K14" s="3" t="s">
        <v>939</v>
      </c>
      <c r="L14" s="3">
        <v>11</v>
      </c>
      <c r="M14" s="3">
        <v>1.32</v>
      </c>
      <c r="N14" s="3">
        <v>1.25</v>
      </c>
      <c r="O14" s="3">
        <v>1.19</v>
      </c>
      <c r="P14" s="3">
        <f t="shared" si="0"/>
        <v>13.000000000000011</v>
      </c>
      <c r="Q14" s="18">
        <f t="shared" si="1"/>
        <v>-0.1399999999999999</v>
      </c>
      <c r="R14" s="4">
        <f>F14+Q14</f>
        <v>4.8600000000000003</v>
      </c>
      <c r="S14" s="3">
        <v>5</v>
      </c>
      <c r="T14" s="4">
        <f>F15+Q14</f>
        <v>5.86</v>
      </c>
      <c r="U14" s="3">
        <v>6</v>
      </c>
      <c r="X14" s="10"/>
      <c r="Y14" s="10"/>
    </row>
    <row r="15" spans="1:25" x14ac:dyDescent="0.25">
      <c r="A15" s="2" t="s">
        <v>47</v>
      </c>
      <c r="B15" s="2">
        <v>15</v>
      </c>
      <c r="C15" s="2">
        <v>18</v>
      </c>
      <c r="E15" s="3" t="s">
        <v>947</v>
      </c>
      <c r="F15" s="3">
        <v>6</v>
      </c>
      <c r="G15" s="3">
        <v>676</v>
      </c>
      <c r="H15" s="56"/>
      <c r="I15" s="3">
        <v>1.1100000000000001</v>
      </c>
      <c r="J15" s="3" t="s">
        <v>923</v>
      </c>
      <c r="K15" s="3" t="s">
        <v>940</v>
      </c>
      <c r="L15" s="3">
        <v>16.5</v>
      </c>
      <c r="M15" s="3">
        <v>1.27</v>
      </c>
      <c r="N15" s="3">
        <v>1.19</v>
      </c>
      <c r="O15" s="3">
        <v>1.1100000000000001</v>
      </c>
      <c r="P15" s="3">
        <f t="shared" si="0"/>
        <v>15.999999999999993</v>
      </c>
      <c r="Q15" s="18">
        <f t="shared" si="1"/>
        <v>-7.9999999999999849E-2</v>
      </c>
      <c r="R15" s="4">
        <f>F14+Q15</f>
        <v>4.92</v>
      </c>
      <c r="S15" s="3">
        <v>6</v>
      </c>
      <c r="T15" s="4">
        <f>F15+Q15</f>
        <v>5.92</v>
      </c>
      <c r="U15" s="3">
        <v>6</v>
      </c>
      <c r="X15" s="10"/>
      <c r="Y15" s="10"/>
    </row>
    <row r="16" spans="1:25" x14ac:dyDescent="0.25">
      <c r="A16" s="2" t="s">
        <v>48</v>
      </c>
      <c r="B16" s="2">
        <v>15</v>
      </c>
      <c r="C16" s="2">
        <v>17</v>
      </c>
      <c r="E16" s="3" t="s">
        <v>946</v>
      </c>
      <c r="F16" s="3">
        <v>5</v>
      </c>
      <c r="G16" s="3">
        <v>780</v>
      </c>
      <c r="H16" s="55" t="s">
        <v>29</v>
      </c>
      <c r="I16" s="3">
        <v>1.1399999999999999</v>
      </c>
      <c r="J16" s="3" t="s">
        <v>923</v>
      </c>
      <c r="K16" s="3" t="s">
        <v>941</v>
      </c>
      <c r="L16" s="3">
        <v>13.35</v>
      </c>
      <c r="M16" s="3">
        <v>1.59</v>
      </c>
      <c r="N16" s="3">
        <v>1.52</v>
      </c>
      <c r="O16" s="3">
        <v>1.46</v>
      </c>
      <c r="P16" s="3">
        <f t="shared" si="0"/>
        <v>13.000000000000011</v>
      </c>
      <c r="Q16" s="18">
        <f t="shared" si="1"/>
        <v>-0.38000000000000012</v>
      </c>
      <c r="R16" s="4">
        <f>F16+Q16</f>
        <v>4.62</v>
      </c>
      <c r="S16" s="3">
        <v>5</v>
      </c>
      <c r="T16" s="4">
        <f>F17+Q16</f>
        <v>6.62</v>
      </c>
      <c r="U16" s="3">
        <v>7</v>
      </c>
      <c r="X16" s="10"/>
      <c r="Y16" s="10"/>
    </row>
    <row r="17" spans="1:25" x14ac:dyDescent="0.25">
      <c r="A17" s="2" t="s">
        <v>49</v>
      </c>
      <c r="B17" s="2">
        <v>15</v>
      </c>
      <c r="C17" s="2">
        <v>17</v>
      </c>
      <c r="E17" s="3" t="s">
        <v>947</v>
      </c>
      <c r="F17" s="3">
        <v>7</v>
      </c>
      <c r="G17" s="3">
        <v>761</v>
      </c>
      <c r="H17" s="56"/>
      <c r="I17" s="3">
        <v>1.1399999999999999</v>
      </c>
      <c r="J17" s="3" t="s">
        <v>923</v>
      </c>
      <c r="K17" s="3" t="s">
        <v>942</v>
      </c>
      <c r="L17" s="3">
        <v>19.100000000000001</v>
      </c>
      <c r="M17" s="3">
        <v>1.3</v>
      </c>
      <c r="N17" s="3">
        <v>1.2</v>
      </c>
      <c r="O17" s="3">
        <v>1.1100000000000001</v>
      </c>
      <c r="P17" s="3">
        <f t="shared" si="0"/>
        <v>18.999999999999993</v>
      </c>
      <c r="Q17" s="18">
        <f t="shared" si="1"/>
        <v>-6.0000000000000053E-2</v>
      </c>
      <c r="R17" s="4">
        <f>F16+Q17</f>
        <v>4.9399999999999995</v>
      </c>
      <c r="S17" s="3">
        <v>4</v>
      </c>
      <c r="T17" s="4">
        <f>F17+Q17</f>
        <v>6.9399999999999995</v>
      </c>
      <c r="U17" s="3">
        <v>7</v>
      </c>
      <c r="X17" s="10"/>
      <c r="Y17" s="10"/>
    </row>
    <row r="18" spans="1:25" x14ac:dyDescent="0.25">
      <c r="A18" s="2" t="s">
        <v>50</v>
      </c>
      <c r="B18" s="2">
        <v>14</v>
      </c>
      <c r="C18" s="2">
        <v>17</v>
      </c>
      <c r="E18" s="3" t="s">
        <v>946</v>
      </c>
      <c r="F18" s="3">
        <v>4</v>
      </c>
      <c r="G18" s="3">
        <v>735</v>
      </c>
      <c r="H18" s="55" t="s">
        <v>28</v>
      </c>
      <c r="I18" s="3">
        <v>1.1100000000000001</v>
      </c>
      <c r="J18" s="3" t="s">
        <v>923</v>
      </c>
      <c r="K18" s="3" t="s">
        <v>943</v>
      </c>
      <c r="L18" s="3">
        <v>15.5</v>
      </c>
      <c r="M18" s="3">
        <v>1.2</v>
      </c>
      <c r="N18" s="3">
        <v>1.1299999999999999</v>
      </c>
      <c r="O18" s="3">
        <v>1.05</v>
      </c>
      <c r="P18" s="3">
        <f t="shared" si="0"/>
        <v>14.999999999999991</v>
      </c>
      <c r="Q18" s="18">
        <f t="shared" si="1"/>
        <v>-1.9999999999999796E-2</v>
      </c>
      <c r="R18" s="4">
        <f>F18+Q18</f>
        <v>3.9800000000000004</v>
      </c>
      <c r="S18" s="3">
        <v>4</v>
      </c>
      <c r="T18" s="4">
        <f>F19+Q19</f>
        <v>3.88</v>
      </c>
      <c r="U18" s="3">
        <v>4</v>
      </c>
      <c r="X18" s="10"/>
      <c r="Y18" s="10"/>
    </row>
    <row r="19" spans="1:25" x14ac:dyDescent="0.25">
      <c r="A19" s="2" t="s">
        <v>51</v>
      </c>
      <c r="B19" s="2">
        <v>15</v>
      </c>
      <c r="C19" s="2">
        <v>17</v>
      </c>
      <c r="E19" s="3" t="s">
        <v>947</v>
      </c>
      <c r="F19" s="3">
        <v>4</v>
      </c>
      <c r="G19" s="3">
        <v>737</v>
      </c>
      <c r="H19" s="56"/>
      <c r="I19" s="3">
        <v>1.1100000000000001</v>
      </c>
      <c r="J19" s="3" t="s">
        <v>923</v>
      </c>
      <c r="K19" s="3" t="s">
        <v>944</v>
      </c>
      <c r="L19" s="3">
        <v>26.2</v>
      </c>
      <c r="M19" s="3">
        <v>1.37</v>
      </c>
      <c r="N19" s="3">
        <v>1.23</v>
      </c>
      <c r="O19" s="3">
        <v>1.1299999999999999</v>
      </c>
      <c r="P19" s="3">
        <f t="shared" si="0"/>
        <v>24.000000000000021</v>
      </c>
      <c r="Q19" s="18">
        <f t="shared" si="1"/>
        <v>-0.11999999999999988</v>
      </c>
      <c r="R19" s="4">
        <f>F18+Q19</f>
        <v>3.88</v>
      </c>
      <c r="S19" s="3">
        <v>4</v>
      </c>
      <c r="T19" s="4">
        <f>F19+Q19</f>
        <v>3.88</v>
      </c>
      <c r="U19" s="3">
        <v>4</v>
      </c>
      <c r="X19" s="10"/>
      <c r="Y19" s="10"/>
    </row>
    <row r="20" spans="1:25" x14ac:dyDescent="0.25">
      <c r="A20" s="2" t="s">
        <v>52</v>
      </c>
      <c r="B20" s="2">
        <v>15</v>
      </c>
      <c r="C20" s="2">
        <v>17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4" t="s">
        <v>2019</v>
      </c>
      <c r="R20" s="57">
        <f>CORREL(R2:R19,S2:S19)</f>
        <v>0.89091945892733659</v>
      </c>
      <c r="S20" s="58"/>
      <c r="T20" s="59">
        <f>CORREL(T2:T19,U2:U19)</f>
        <v>0.91418921967340949</v>
      </c>
      <c r="U20" s="60"/>
      <c r="X20" s="34"/>
      <c r="Y20" s="34"/>
    </row>
    <row r="21" spans="1:25" x14ac:dyDescent="0.25">
      <c r="A21" s="2" t="s">
        <v>53</v>
      </c>
      <c r="B21" s="2">
        <v>16</v>
      </c>
      <c r="C21" s="2">
        <v>17</v>
      </c>
      <c r="Q21" s="10" t="s">
        <v>2079</v>
      </c>
      <c r="R21" s="10">
        <f>AVERAGE(R2:R19)</f>
        <v>8.0516666666666659</v>
      </c>
      <c r="S21" s="10">
        <f>AVERAGE(S2:S19)</f>
        <v>7.8888888888888893</v>
      </c>
      <c r="T21" s="10">
        <f>AVERAGE(T2:T19)</f>
        <v>9.5516666666666676</v>
      </c>
      <c r="U21" s="10">
        <f>AVERAGE(U2:U19)</f>
        <v>9.1111111111111107</v>
      </c>
    </row>
    <row r="22" spans="1:25" x14ac:dyDescent="0.25">
      <c r="A22" s="2" t="s">
        <v>54</v>
      </c>
      <c r="B22" s="2">
        <v>14</v>
      </c>
      <c r="C22" s="2">
        <v>16</v>
      </c>
      <c r="G22" s="11"/>
      <c r="N22" s="3"/>
      <c r="Q22" s="10" t="s">
        <v>2081</v>
      </c>
      <c r="R22" s="10">
        <f>STDEV(R2:R19)</f>
        <v>3.436541096201585</v>
      </c>
      <c r="S22" s="10">
        <f>STDEV(S2:S19)</f>
        <v>3.5626970763055823</v>
      </c>
      <c r="T22" s="10">
        <f>STDEV(T2:T19)</f>
        <v>4.1078178692657259</v>
      </c>
      <c r="U22" s="10">
        <f>STDEV(U2:U19)</f>
        <v>3.9836266197714409</v>
      </c>
      <c r="V22" s="10"/>
    </row>
    <row r="23" spans="1:25" x14ac:dyDescent="0.25">
      <c r="A23" s="2" t="s">
        <v>55</v>
      </c>
      <c r="B23" s="2">
        <v>15</v>
      </c>
      <c r="C23" s="2">
        <v>18</v>
      </c>
      <c r="G23" s="11"/>
      <c r="Q23" s="2" t="s">
        <v>2080</v>
      </c>
      <c r="R23" s="10">
        <f>R22/SQRT(18)</f>
        <v>0.81000050431679749</v>
      </c>
      <c r="S23" s="10">
        <f>S22/SQRT(18)</f>
        <v>0.83973575398972145</v>
      </c>
      <c r="T23" s="10">
        <f>T22/SQRT(18)</f>
        <v>0.96822195707902325</v>
      </c>
      <c r="U23" s="10">
        <f>U22/SQRT(18)</f>
        <v>0.93894979885187679</v>
      </c>
      <c r="V23" s="10"/>
    </row>
    <row r="24" spans="1:25" x14ac:dyDescent="0.25">
      <c r="A24" s="2" t="s">
        <v>56</v>
      </c>
      <c r="B24" s="2">
        <v>16</v>
      </c>
      <c r="C24" s="2">
        <v>18</v>
      </c>
      <c r="D24" s="2" t="s">
        <v>959</v>
      </c>
      <c r="E24" s="11">
        <f>891*2.6%*0.78</f>
        <v>18.069480000000002</v>
      </c>
      <c r="G24" s="11"/>
      <c r="R24" s="10"/>
      <c r="V24" s="10"/>
    </row>
    <row r="25" spans="1:25" x14ac:dyDescent="0.25">
      <c r="A25" s="2" t="s">
        <v>57</v>
      </c>
      <c r="B25" s="2">
        <v>15</v>
      </c>
      <c r="C25" s="2">
        <v>17</v>
      </c>
      <c r="G25" s="11"/>
    </row>
    <row r="26" spans="1:25" x14ac:dyDescent="0.25">
      <c r="A26" s="2" t="s">
        <v>58</v>
      </c>
      <c r="B26" s="2">
        <v>15</v>
      </c>
      <c r="C26" s="2">
        <v>17</v>
      </c>
      <c r="G26" s="11"/>
    </row>
    <row r="27" spans="1:25" x14ac:dyDescent="0.25">
      <c r="A27" s="2" t="s">
        <v>59</v>
      </c>
      <c r="B27" s="2">
        <v>15</v>
      </c>
      <c r="C27" s="2">
        <v>18</v>
      </c>
      <c r="G27" s="11"/>
    </row>
    <row r="28" spans="1:25" x14ac:dyDescent="0.25">
      <c r="A28" s="2" t="s">
        <v>60</v>
      </c>
      <c r="B28" s="2">
        <v>14</v>
      </c>
      <c r="C28" s="2">
        <v>17</v>
      </c>
      <c r="G28" s="11"/>
    </row>
    <row r="29" spans="1:25" x14ac:dyDescent="0.25">
      <c r="A29" s="2" t="s">
        <v>61</v>
      </c>
      <c r="B29" s="2">
        <v>15</v>
      </c>
      <c r="C29" s="2">
        <v>17</v>
      </c>
      <c r="G29" s="11"/>
    </row>
    <row r="30" spans="1:25" x14ac:dyDescent="0.25">
      <c r="A30" s="2" t="s">
        <v>62</v>
      </c>
      <c r="B30" s="2">
        <v>14</v>
      </c>
      <c r="C30" s="2">
        <v>15</v>
      </c>
      <c r="G30" s="11"/>
    </row>
    <row r="31" spans="1:25" x14ac:dyDescent="0.25">
      <c r="A31" s="2" t="s">
        <v>63</v>
      </c>
      <c r="B31" s="2">
        <v>15</v>
      </c>
      <c r="C31" s="2">
        <v>15</v>
      </c>
      <c r="G31" s="11"/>
    </row>
    <row r="32" spans="1:25" x14ac:dyDescent="0.25">
      <c r="A32" s="2" t="s">
        <v>64</v>
      </c>
      <c r="B32" s="2">
        <v>15</v>
      </c>
      <c r="C32" s="2">
        <v>16</v>
      </c>
      <c r="G32" s="11"/>
    </row>
    <row r="33" spans="1:7" x14ac:dyDescent="0.25">
      <c r="A33" s="2" t="s">
        <v>65</v>
      </c>
      <c r="B33" s="2">
        <v>15</v>
      </c>
      <c r="C33" s="2">
        <v>17</v>
      </c>
      <c r="G33" s="11"/>
    </row>
    <row r="34" spans="1:7" x14ac:dyDescent="0.25">
      <c r="A34" s="2" t="s">
        <v>66</v>
      </c>
      <c r="B34" s="2">
        <v>15</v>
      </c>
      <c r="C34" s="2">
        <v>16</v>
      </c>
      <c r="G34" s="11"/>
    </row>
    <row r="35" spans="1:7" x14ac:dyDescent="0.25">
      <c r="A35" s="2" t="s">
        <v>67</v>
      </c>
      <c r="B35" s="2">
        <v>14</v>
      </c>
      <c r="C35" s="2">
        <v>16</v>
      </c>
      <c r="G35" s="11"/>
    </row>
    <row r="36" spans="1:7" x14ac:dyDescent="0.25">
      <c r="A36" s="2" t="s">
        <v>68</v>
      </c>
      <c r="B36" s="2">
        <v>14</v>
      </c>
      <c r="C36" s="2">
        <v>16</v>
      </c>
      <c r="G36" s="11"/>
    </row>
    <row r="37" spans="1:7" x14ac:dyDescent="0.25">
      <c r="A37" s="2" t="s">
        <v>69</v>
      </c>
      <c r="B37" s="2">
        <v>13</v>
      </c>
      <c r="C37" s="2">
        <v>17</v>
      </c>
      <c r="G37" s="11"/>
    </row>
    <row r="38" spans="1:7" x14ac:dyDescent="0.25">
      <c r="A38" s="2" t="s">
        <v>70</v>
      </c>
      <c r="B38" s="2">
        <v>14</v>
      </c>
      <c r="C38" s="2">
        <v>16</v>
      </c>
      <c r="G38" s="11"/>
    </row>
    <row r="39" spans="1:7" x14ac:dyDescent="0.25">
      <c r="A39" s="2" t="s">
        <v>71</v>
      </c>
      <c r="B39" s="2">
        <v>14</v>
      </c>
      <c r="C39" s="2">
        <v>16</v>
      </c>
      <c r="G39" s="11"/>
    </row>
    <row r="40" spans="1:7" x14ac:dyDescent="0.25">
      <c r="A40" s="2" t="s">
        <v>72</v>
      </c>
      <c r="B40" s="2">
        <v>14</v>
      </c>
      <c r="C40" s="2">
        <v>15</v>
      </c>
    </row>
    <row r="41" spans="1:7" x14ac:dyDescent="0.25">
      <c r="A41" s="2" t="s">
        <v>73</v>
      </c>
      <c r="B41" s="2">
        <v>14</v>
      </c>
      <c r="C41" s="2">
        <v>15</v>
      </c>
    </row>
    <row r="42" spans="1:7" x14ac:dyDescent="0.25">
      <c r="A42" s="2" t="s">
        <v>74</v>
      </c>
      <c r="B42" s="2">
        <v>14</v>
      </c>
      <c r="C42" s="2">
        <v>16</v>
      </c>
    </row>
    <row r="43" spans="1:7" x14ac:dyDescent="0.25">
      <c r="A43" s="2" t="s">
        <v>75</v>
      </c>
      <c r="B43" s="2">
        <v>14</v>
      </c>
      <c r="C43" s="2">
        <v>16</v>
      </c>
    </row>
    <row r="44" spans="1:7" x14ac:dyDescent="0.25">
      <c r="A44" s="2" t="s">
        <v>76</v>
      </c>
      <c r="B44" s="2">
        <v>13</v>
      </c>
      <c r="C44" s="2">
        <v>18</v>
      </c>
    </row>
    <row r="45" spans="1:7" x14ac:dyDescent="0.25">
      <c r="A45" s="2" t="s">
        <v>77</v>
      </c>
      <c r="B45" s="2">
        <v>15</v>
      </c>
      <c r="C45" s="2">
        <v>17</v>
      </c>
    </row>
    <row r="46" spans="1:7" x14ac:dyDescent="0.25">
      <c r="A46" s="2" t="s">
        <v>78</v>
      </c>
      <c r="B46" s="2">
        <v>12</v>
      </c>
      <c r="C46" s="2">
        <v>16</v>
      </c>
    </row>
    <row r="47" spans="1:7" x14ac:dyDescent="0.25">
      <c r="A47" s="2" t="s">
        <v>79</v>
      </c>
      <c r="B47" s="2">
        <v>14</v>
      </c>
      <c r="C47" s="2">
        <v>16</v>
      </c>
    </row>
    <row r="48" spans="1:7" x14ac:dyDescent="0.25">
      <c r="A48" s="2" t="s">
        <v>80</v>
      </c>
      <c r="B48" s="2">
        <v>12</v>
      </c>
      <c r="C48" s="2">
        <v>17</v>
      </c>
    </row>
    <row r="49" spans="1:3" x14ac:dyDescent="0.25">
      <c r="A49" s="2" t="s">
        <v>81</v>
      </c>
      <c r="B49" s="2">
        <v>13</v>
      </c>
      <c r="C49" s="2">
        <v>18</v>
      </c>
    </row>
    <row r="50" spans="1:3" x14ac:dyDescent="0.25">
      <c r="A50" s="2" t="s">
        <v>82</v>
      </c>
      <c r="B50" s="2">
        <v>13</v>
      </c>
      <c r="C50" s="2">
        <v>19</v>
      </c>
    </row>
    <row r="51" spans="1:3" x14ac:dyDescent="0.25">
      <c r="A51" s="2" t="s">
        <v>83</v>
      </c>
      <c r="B51" s="2">
        <v>14</v>
      </c>
      <c r="C51" s="2">
        <v>18</v>
      </c>
    </row>
    <row r="52" spans="1:3" x14ac:dyDescent="0.25">
      <c r="A52" s="2" t="s">
        <v>84</v>
      </c>
      <c r="B52" s="2">
        <v>13</v>
      </c>
      <c r="C52" s="2">
        <v>17</v>
      </c>
    </row>
    <row r="53" spans="1:3" x14ac:dyDescent="0.25">
      <c r="A53" s="2" t="s">
        <v>85</v>
      </c>
      <c r="B53" s="2">
        <v>14</v>
      </c>
      <c r="C53" s="2">
        <v>18</v>
      </c>
    </row>
    <row r="54" spans="1:3" x14ac:dyDescent="0.25">
      <c r="A54" s="2" t="s">
        <v>86</v>
      </c>
      <c r="B54" s="2">
        <v>14</v>
      </c>
      <c r="C54" s="2">
        <v>18</v>
      </c>
    </row>
    <row r="55" spans="1:3" x14ac:dyDescent="0.25">
      <c r="A55" s="2" t="s">
        <v>87</v>
      </c>
      <c r="B55" s="2">
        <v>14</v>
      </c>
      <c r="C55" s="2">
        <v>18</v>
      </c>
    </row>
    <row r="56" spans="1:3" x14ac:dyDescent="0.25">
      <c r="A56" s="2" t="s">
        <v>88</v>
      </c>
      <c r="B56" s="2">
        <v>14</v>
      </c>
      <c r="C56" s="2">
        <v>18</v>
      </c>
    </row>
    <row r="57" spans="1:3" x14ac:dyDescent="0.25">
      <c r="A57" s="2" t="s">
        <v>89</v>
      </c>
      <c r="B57" s="2">
        <v>14</v>
      </c>
      <c r="C57" s="2">
        <v>18</v>
      </c>
    </row>
    <row r="58" spans="1:3" x14ac:dyDescent="0.25">
      <c r="A58" s="2" t="s">
        <v>90</v>
      </c>
      <c r="B58" s="2">
        <v>13</v>
      </c>
      <c r="C58" s="2">
        <v>18</v>
      </c>
    </row>
    <row r="59" spans="1:3" x14ac:dyDescent="0.25">
      <c r="A59" s="2" t="s">
        <v>91</v>
      </c>
      <c r="B59" s="2">
        <v>13</v>
      </c>
      <c r="C59" s="2">
        <v>18</v>
      </c>
    </row>
    <row r="60" spans="1:3" x14ac:dyDescent="0.25">
      <c r="A60" s="2" t="s">
        <v>92</v>
      </c>
      <c r="B60" s="2">
        <v>14</v>
      </c>
      <c r="C60" s="2">
        <v>18</v>
      </c>
    </row>
    <row r="61" spans="1:3" x14ac:dyDescent="0.25">
      <c r="A61" s="2" t="s">
        <v>93</v>
      </c>
      <c r="B61" s="2">
        <v>13</v>
      </c>
      <c r="C61" s="2">
        <v>18</v>
      </c>
    </row>
    <row r="62" spans="1:3" x14ac:dyDescent="0.25">
      <c r="A62" s="2" t="s">
        <v>94</v>
      </c>
      <c r="B62" s="2">
        <v>14</v>
      </c>
      <c r="C62" s="2">
        <v>18</v>
      </c>
    </row>
    <row r="63" spans="1:3" x14ac:dyDescent="0.25">
      <c r="A63" s="2" t="s">
        <v>95</v>
      </c>
      <c r="B63" s="2">
        <v>14</v>
      </c>
      <c r="C63" s="2">
        <v>17</v>
      </c>
    </row>
    <row r="64" spans="1:3" x14ac:dyDescent="0.25">
      <c r="A64" s="2" t="s">
        <v>96</v>
      </c>
      <c r="B64" s="2">
        <v>14</v>
      </c>
      <c r="C64" s="2">
        <v>18</v>
      </c>
    </row>
    <row r="65" spans="1:3" x14ac:dyDescent="0.25">
      <c r="A65" s="2" t="s">
        <v>97</v>
      </c>
      <c r="B65" s="2">
        <v>14</v>
      </c>
      <c r="C65" s="2">
        <v>17</v>
      </c>
    </row>
    <row r="66" spans="1:3" x14ac:dyDescent="0.25">
      <c r="A66" s="2" t="s">
        <v>98</v>
      </c>
      <c r="B66" s="2">
        <v>14</v>
      </c>
      <c r="C66" s="2">
        <v>18</v>
      </c>
    </row>
    <row r="67" spans="1:3" x14ac:dyDescent="0.25">
      <c r="A67" s="2" t="s">
        <v>99</v>
      </c>
      <c r="B67" s="2">
        <v>14</v>
      </c>
      <c r="C67" s="2">
        <v>18</v>
      </c>
    </row>
    <row r="68" spans="1:3" x14ac:dyDescent="0.25">
      <c r="A68" s="2" t="s">
        <v>100</v>
      </c>
      <c r="B68" s="2">
        <v>14</v>
      </c>
      <c r="C68" s="2">
        <v>18</v>
      </c>
    </row>
    <row r="69" spans="1:3" x14ac:dyDescent="0.25">
      <c r="A69" s="2" t="s">
        <v>101</v>
      </c>
      <c r="B69" s="2">
        <v>14</v>
      </c>
      <c r="C69" s="2">
        <v>18</v>
      </c>
    </row>
    <row r="70" spans="1:3" x14ac:dyDescent="0.25">
      <c r="A70" s="2" t="s">
        <v>102</v>
      </c>
      <c r="B70" s="2">
        <v>14</v>
      </c>
      <c r="C70" s="2">
        <v>18</v>
      </c>
    </row>
    <row r="71" spans="1:3" x14ac:dyDescent="0.25">
      <c r="A71" s="2" t="s">
        <v>103</v>
      </c>
      <c r="B71" s="2">
        <v>14</v>
      </c>
      <c r="C71" s="2">
        <v>18</v>
      </c>
    </row>
    <row r="72" spans="1:3" x14ac:dyDescent="0.25">
      <c r="A72" s="2" t="s">
        <v>104</v>
      </c>
      <c r="B72" s="2">
        <v>14</v>
      </c>
      <c r="C72" s="2">
        <v>18</v>
      </c>
    </row>
    <row r="73" spans="1:3" x14ac:dyDescent="0.25">
      <c r="A73" s="2" t="s">
        <v>105</v>
      </c>
      <c r="B73" s="2">
        <v>14</v>
      </c>
      <c r="C73" s="2">
        <v>18</v>
      </c>
    </row>
    <row r="74" spans="1:3" x14ac:dyDescent="0.25">
      <c r="A74" s="2" t="s">
        <v>106</v>
      </c>
      <c r="B74" s="2">
        <v>15</v>
      </c>
      <c r="C74" s="2">
        <v>18</v>
      </c>
    </row>
    <row r="75" spans="1:3" x14ac:dyDescent="0.25">
      <c r="A75" s="2" t="s">
        <v>107</v>
      </c>
      <c r="B75" s="2">
        <v>13</v>
      </c>
      <c r="C75" s="2">
        <v>18</v>
      </c>
    </row>
    <row r="76" spans="1:3" x14ac:dyDescent="0.25">
      <c r="A76" s="2" t="s">
        <v>108</v>
      </c>
      <c r="B76" s="2">
        <v>14</v>
      </c>
      <c r="C76" s="2">
        <v>16</v>
      </c>
    </row>
    <row r="77" spans="1:3" x14ac:dyDescent="0.25">
      <c r="A77" s="2" t="s">
        <v>109</v>
      </c>
      <c r="B77" s="2">
        <v>14</v>
      </c>
      <c r="C77" s="2">
        <v>16</v>
      </c>
    </row>
    <row r="78" spans="1:3" x14ac:dyDescent="0.25">
      <c r="A78" s="2" t="s">
        <v>110</v>
      </c>
      <c r="B78" s="2">
        <v>13</v>
      </c>
      <c r="C78" s="2">
        <v>15</v>
      </c>
    </row>
    <row r="79" spans="1:3" x14ac:dyDescent="0.25">
      <c r="A79" s="2" t="s">
        <v>111</v>
      </c>
      <c r="B79" s="2">
        <v>13</v>
      </c>
      <c r="C79" s="2">
        <v>15</v>
      </c>
    </row>
    <row r="80" spans="1:3" x14ac:dyDescent="0.25">
      <c r="A80" s="2" t="s">
        <v>112</v>
      </c>
      <c r="B80" s="2">
        <v>11</v>
      </c>
      <c r="C80" s="2">
        <v>15</v>
      </c>
    </row>
    <row r="81" spans="1:3" x14ac:dyDescent="0.25">
      <c r="A81" s="2" t="s">
        <v>113</v>
      </c>
      <c r="B81" s="2">
        <v>13</v>
      </c>
      <c r="C81" s="2">
        <v>15</v>
      </c>
    </row>
    <row r="82" spans="1:3" x14ac:dyDescent="0.25">
      <c r="A82" s="2" t="s">
        <v>114</v>
      </c>
      <c r="B82" s="2">
        <v>13</v>
      </c>
      <c r="C82" s="2">
        <v>15</v>
      </c>
    </row>
    <row r="83" spans="1:3" x14ac:dyDescent="0.25">
      <c r="A83" s="2" t="s">
        <v>115</v>
      </c>
      <c r="B83" s="2">
        <v>14</v>
      </c>
      <c r="C83" s="2">
        <v>16</v>
      </c>
    </row>
    <row r="84" spans="1:3" x14ac:dyDescent="0.25">
      <c r="A84" s="2" t="s">
        <v>116</v>
      </c>
      <c r="B84" s="2">
        <v>13</v>
      </c>
      <c r="C84" s="2">
        <v>15</v>
      </c>
    </row>
    <row r="85" spans="1:3" x14ac:dyDescent="0.25">
      <c r="A85" s="2" t="s">
        <v>117</v>
      </c>
      <c r="B85" s="2">
        <v>13</v>
      </c>
      <c r="C85" s="2">
        <v>15</v>
      </c>
    </row>
    <row r="86" spans="1:3" x14ac:dyDescent="0.25">
      <c r="A86" s="2" t="s">
        <v>118</v>
      </c>
      <c r="B86" s="2">
        <v>13</v>
      </c>
      <c r="C86" s="2">
        <v>15</v>
      </c>
    </row>
    <row r="87" spans="1:3" x14ac:dyDescent="0.25">
      <c r="A87" s="2" t="s">
        <v>119</v>
      </c>
      <c r="B87" s="2">
        <v>12</v>
      </c>
      <c r="C87" s="2">
        <v>15</v>
      </c>
    </row>
    <row r="88" spans="1:3" x14ac:dyDescent="0.25">
      <c r="A88" s="2" t="s">
        <v>120</v>
      </c>
      <c r="B88" s="2">
        <v>12</v>
      </c>
      <c r="C88" s="2">
        <v>15</v>
      </c>
    </row>
    <row r="89" spans="1:3" x14ac:dyDescent="0.25">
      <c r="A89" s="2" t="s">
        <v>121</v>
      </c>
      <c r="B89" s="2">
        <v>12</v>
      </c>
      <c r="C89" s="2">
        <v>15</v>
      </c>
    </row>
    <row r="90" spans="1:3" x14ac:dyDescent="0.25">
      <c r="A90" s="2" t="s">
        <v>122</v>
      </c>
      <c r="B90" s="2">
        <v>12</v>
      </c>
      <c r="C90" s="2">
        <v>15</v>
      </c>
    </row>
    <row r="91" spans="1:3" x14ac:dyDescent="0.25">
      <c r="A91" s="2" t="s">
        <v>123</v>
      </c>
      <c r="B91" s="2">
        <v>12</v>
      </c>
      <c r="C91" s="2">
        <v>15</v>
      </c>
    </row>
    <row r="92" spans="1:3" x14ac:dyDescent="0.25">
      <c r="A92" s="2" t="s">
        <v>124</v>
      </c>
      <c r="B92" s="2">
        <v>12</v>
      </c>
      <c r="C92" s="2">
        <v>16</v>
      </c>
    </row>
    <row r="93" spans="1:3" x14ac:dyDescent="0.25">
      <c r="A93" s="2" t="s">
        <v>125</v>
      </c>
      <c r="B93" s="2">
        <v>12</v>
      </c>
      <c r="C93" s="2">
        <v>15</v>
      </c>
    </row>
    <row r="94" spans="1:3" x14ac:dyDescent="0.25">
      <c r="A94" s="2" t="s">
        <v>126</v>
      </c>
      <c r="B94" s="2">
        <v>12</v>
      </c>
      <c r="C94" s="2">
        <v>15</v>
      </c>
    </row>
    <row r="95" spans="1:3" x14ac:dyDescent="0.25">
      <c r="A95" s="2" t="s">
        <v>127</v>
      </c>
      <c r="B95" s="2">
        <v>13</v>
      </c>
      <c r="C95" s="2">
        <v>15</v>
      </c>
    </row>
    <row r="96" spans="1:3" x14ac:dyDescent="0.25">
      <c r="A96" s="2" t="s">
        <v>128</v>
      </c>
      <c r="B96" s="2">
        <v>13</v>
      </c>
      <c r="C96" s="2">
        <v>15</v>
      </c>
    </row>
    <row r="97" spans="1:3" x14ac:dyDescent="0.25">
      <c r="A97" s="2" t="s">
        <v>129</v>
      </c>
      <c r="B97" s="2">
        <v>13</v>
      </c>
      <c r="C97" s="2">
        <v>15</v>
      </c>
    </row>
    <row r="98" spans="1:3" x14ac:dyDescent="0.25">
      <c r="A98" s="2" t="s">
        <v>130</v>
      </c>
      <c r="B98" s="2">
        <v>13</v>
      </c>
      <c r="C98" s="2">
        <v>16</v>
      </c>
    </row>
    <row r="99" spans="1:3" x14ac:dyDescent="0.25">
      <c r="A99" s="2" t="s">
        <v>131</v>
      </c>
      <c r="B99" s="2">
        <v>13</v>
      </c>
      <c r="C99" s="2">
        <v>16</v>
      </c>
    </row>
    <row r="100" spans="1:3" x14ac:dyDescent="0.25">
      <c r="A100" s="2" t="s">
        <v>132</v>
      </c>
      <c r="B100" s="2">
        <v>12</v>
      </c>
      <c r="C100" s="2">
        <v>15</v>
      </c>
    </row>
    <row r="101" spans="1:3" x14ac:dyDescent="0.25">
      <c r="A101" s="2" t="s">
        <v>133</v>
      </c>
      <c r="B101" s="2">
        <v>11</v>
      </c>
      <c r="C101" s="2">
        <v>15</v>
      </c>
    </row>
    <row r="102" spans="1:3" x14ac:dyDescent="0.25">
      <c r="A102" s="2" t="s">
        <v>134</v>
      </c>
      <c r="B102" s="2">
        <v>12</v>
      </c>
      <c r="C102" s="2">
        <v>16</v>
      </c>
    </row>
    <row r="103" spans="1:3" x14ac:dyDescent="0.25">
      <c r="A103" s="2" t="s">
        <v>135</v>
      </c>
      <c r="B103" s="2">
        <v>13</v>
      </c>
      <c r="C103" s="2">
        <v>16</v>
      </c>
    </row>
    <row r="104" spans="1:3" x14ac:dyDescent="0.25">
      <c r="A104" s="2" t="s">
        <v>136</v>
      </c>
      <c r="B104" s="2">
        <v>13</v>
      </c>
      <c r="C104" s="2">
        <v>16</v>
      </c>
    </row>
    <row r="105" spans="1:3" x14ac:dyDescent="0.25">
      <c r="A105" s="2" t="s">
        <v>137</v>
      </c>
      <c r="B105" s="2">
        <v>13</v>
      </c>
      <c r="C105" s="2">
        <v>16</v>
      </c>
    </row>
    <row r="106" spans="1:3" x14ac:dyDescent="0.25">
      <c r="A106" s="2" t="s">
        <v>138</v>
      </c>
      <c r="B106" s="2">
        <v>13</v>
      </c>
      <c r="C106" s="2">
        <v>15</v>
      </c>
    </row>
    <row r="107" spans="1:3" x14ac:dyDescent="0.25">
      <c r="A107" s="2" t="s">
        <v>139</v>
      </c>
      <c r="B107" s="2">
        <v>13</v>
      </c>
      <c r="C107" s="2">
        <v>15</v>
      </c>
    </row>
    <row r="108" spans="1:3" x14ac:dyDescent="0.25">
      <c r="A108" s="2" t="s">
        <v>140</v>
      </c>
      <c r="B108" s="2">
        <v>13</v>
      </c>
      <c r="C108" s="2">
        <v>15</v>
      </c>
    </row>
    <row r="109" spans="1:3" x14ac:dyDescent="0.25">
      <c r="A109" s="2" t="s">
        <v>141</v>
      </c>
      <c r="B109" s="2">
        <v>13</v>
      </c>
      <c r="C109" s="2">
        <v>15</v>
      </c>
    </row>
    <row r="110" spans="1:3" x14ac:dyDescent="0.25">
      <c r="A110" s="2" t="s">
        <v>142</v>
      </c>
      <c r="B110" s="2">
        <v>12</v>
      </c>
      <c r="C110" s="2">
        <v>15</v>
      </c>
    </row>
    <row r="111" spans="1:3" x14ac:dyDescent="0.25">
      <c r="A111" s="2" t="s">
        <v>143</v>
      </c>
      <c r="B111" s="2">
        <v>13</v>
      </c>
      <c r="C111" s="2">
        <v>15</v>
      </c>
    </row>
    <row r="112" spans="1:3" x14ac:dyDescent="0.25">
      <c r="A112" s="2" t="s">
        <v>144</v>
      </c>
      <c r="B112" s="2">
        <v>11</v>
      </c>
      <c r="C112" s="2">
        <v>15</v>
      </c>
    </row>
    <row r="113" spans="1:3" x14ac:dyDescent="0.25">
      <c r="A113" s="2" t="s">
        <v>145</v>
      </c>
      <c r="B113" s="2">
        <v>13</v>
      </c>
      <c r="C113" s="2">
        <v>15</v>
      </c>
    </row>
    <row r="114" spans="1:3" x14ac:dyDescent="0.25">
      <c r="A114" s="2" t="s">
        <v>146</v>
      </c>
      <c r="B114" s="2">
        <v>12</v>
      </c>
      <c r="C114" s="2">
        <v>15</v>
      </c>
    </row>
    <row r="115" spans="1:3" x14ac:dyDescent="0.25">
      <c r="A115" s="2" t="s">
        <v>147</v>
      </c>
      <c r="B115" s="2">
        <v>13</v>
      </c>
      <c r="C115" s="2">
        <v>15</v>
      </c>
    </row>
    <row r="116" spans="1:3" x14ac:dyDescent="0.25">
      <c r="A116" s="2" t="s">
        <v>148</v>
      </c>
      <c r="B116" s="2">
        <v>12</v>
      </c>
      <c r="C116" s="2">
        <v>15</v>
      </c>
    </row>
    <row r="117" spans="1:3" x14ac:dyDescent="0.25">
      <c r="A117" s="2" t="s">
        <v>149</v>
      </c>
      <c r="B117" s="2">
        <v>12</v>
      </c>
      <c r="C117" s="2">
        <v>15</v>
      </c>
    </row>
    <row r="118" spans="1:3" x14ac:dyDescent="0.25">
      <c r="A118" s="2" t="s">
        <v>150</v>
      </c>
      <c r="B118" s="2">
        <v>12</v>
      </c>
      <c r="C118" s="2">
        <v>15</v>
      </c>
    </row>
    <row r="119" spans="1:3" x14ac:dyDescent="0.25">
      <c r="A119" s="2" t="s">
        <v>151</v>
      </c>
      <c r="B119" s="2">
        <v>12</v>
      </c>
      <c r="C119" s="2">
        <v>15</v>
      </c>
    </row>
    <row r="120" spans="1:3" x14ac:dyDescent="0.25">
      <c r="A120" s="2" t="s">
        <v>152</v>
      </c>
      <c r="B120" s="2">
        <v>12</v>
      </c>
      <c r="C120" s="2">
        <v>15</v>
      </c>
    </row>
    <row r="121" spans="1:3" x14ac:dyDescent="0.25">
      <c r="A121" s="2" t="s">
        <v>153</v>
      </c>
      <c r="B121" s="2">
        <v>12</v>
      </c>
      <c r="C121" s="2">
        <v>15</v>
      </c>
    </row>
    <row r="122" spans="1:3" x14ac:dyDescent="0.25">
      <c r="A122" s="2" t="s">
        <v>154</v>
      </c>
      <c r="B122" s="2">
        <v>12</v>
      </c>
      <c r="C122" s="2">
        <v>14</v>
      </c>
    </row>
    <row r="123" spans="1:3" x14ac:dyDescent="0.25">
      <c r="A123" s="2" t="s">
        <v>155</v>
      </c>
      <c r="B123" s="2">
        <v>12</v>
      </c>
      <c r="C123" s="2">
        <v>14</v>
      </c>
    </row>
    <row r="124" spans="1:3" x14ac:dyDescent="0.25">
      <c r="A124" s="2" t="s">
        <v>156</v>
      </c>
      <c r="B124" s="2">
        <v>12</v>
      </c>
      <c r="C124" s="2">
        <v>14</v>
      </c>
    </row>
    <row r="125" spans="1:3" x14ac:dyDescent="0.25">
      <c r="A125" s="2" t="s">
        <v>157</v>
      </c>
      <c r="B125" s="2">
        <v>12</v>
      </c>
      <c r="C125" s="2">
        <v>14</v>
      </c>
    </row>
    <row r="126" spans="1:3" x14ac:dyDescent="0.25">
      <c r="A126" s="2" t="s">
        <v>158</v>
      </c>
      <c r="B126" s="2">
        <v>12</v>
      </c>
      <c r="C126" s="2">
        <v>14</v>
      </c>
    </row>
    <row r="127" spans="1:3" x14ac:dyDescent="0.25">
      <c r="A127" s="2" t="s">
        <v>159</v>
      </c>
      <c r="B127" s="2">
        <v>13</v>
      </c>
      <c r="C127" s="2">
        <v>16</v>
      </c>
    </row>
    <row r="128" spans="1:3" x14ac:dyDescent="0.25">
      <c r="A128" s="2" t="s">
        <v>160</v>
      </c>
      <c r="B128" s="2">
        <v>13</v>
      </c>
      <c r="C128" s="2">
        <v>16</v>
      </c>
    </row>
    <row r="129" spans="1:3" x14ac:dyDescent="0.25">
      <c r="A129" s="2" t="s">
        <v>161</v>
      </c>
      <c r="B129" s="2">
        <v>12</v>
      </c>
      <c r="C129" s="2">
        <v>14</v>
      </c>
    </row>
    <row r="130" spans="1:3" x14ac:dyDescent="0.25">
      <c r="A130" s="2" t="s">
        <v>162</v>
      </c>
      <c r="B130" s="2">
        <v>12</v>
      </c>
      <c r="C130" s="2">
        <v>14</v>
      </c>
    </row>
    <row r="131" spans="1:3" x14ac:dyDescent="0.25">
      <c r="A131" s="2" t="s">
        <v>163</v>
      </c>
      <c r="B131" s="2">
        <v>12</v>
      </c>
      <c r="C131" s="2">
        <v>14</v>
      </c>
    </row>
    <row r="132" spans="1:3" x14ac:dyDescent="0.25">
      <c r="A132" s="2" t="s">
        <v>164</v>
      </c>
      <c r="B132" s="2">
        <v>11</v>
      </c>
      <c r="C132" s="2">
        <v>15</v>
      </c>
    </row>
    <row r="133" spans="1:3" x14ac:dyDescent="0.25">
      <c r="A133" s="2" t="s">
        <v>165</v>
      </c>
      <c r="B133" s="2">
        <v>11</v>
      </c>
      <c r="C133" s="2">
        <v>13</v>
      </c>
    </row>
    <row r="134" spans="1:3" x14ac:dyDescent="0.25">
      <c r="A134" s="2" t="s">
        <v>166</v>
      </c>
      <c r="B134" s="2">
        <v>11</v>
      </c>
      <c r="C134" s="2">
        <v>13</v>
      </c>
    </row>
    <row r="135" spans="1:3" x14ac:dyDescent="0.25">
      <c r="A135" s="2" t="s">
        <v>167</v>
      </c>
      <c r="B135" s="2">
        <v>11</v>
      </c>
      <c r="C135" s="2">
        <v>13</v>
      </c>
    </row>
    <row r="136" spans="1:3" x14ac:dyDescent="0.25">
      <c r="A136" s="2" t="s">
        <v>168</v>
      </c>
      <c r="B136" s="2">
        <v>11</v>
      </c>
      <c r="C136" s="2">
        <v>13</v>
      </c>
    </row>
    <row r="137" spans="1:3" x14ac:dyDescent="0.25">
      <c r="A137" s="2" t="s">
        <v>169</v>
      </c>
      <c r="B137" s="2">
        <v>12</v>
      </c>
      <c r="C137" s="2">
        <v>14</v>
      </c>
    </row>
    <row r="138" spans="1:3" x14ac:dyDescent="0.25">
      <c r="A138" s="2" t="s">
        <v>170</v>
      </c>
      <c r="B138" s="2">
        <v>11</v>
      </c>
      <c r="C138" s="2">
        <v>13</v>
      </c>
    </row>
    <row r="139" spans="1:3" x14ac:dyDescent="0.25">
      <c r="A139" s="2" t="s">
        <v>171</v>
      </c>
      <c r="B139" s="2">
        <v>13</v>
      </c>
      <c r="C139" s="2">
        <v>14</v>
      </c>
    </row>
    <row r="140" spans="1:3" x14ac:dyDescent="0.25">
      <c r="A140" s="2" t="s">
        <v>172</v>
      </c>
      <c r="B140" s="2">
        <v>13</v>
      </c>
      <c r="C140" s="2">
        <v>15</v>
      </c>
    </row>
    <row r="141" spans="1:3" x14ac:dyDescent="0.25">
      <c r="A141" s="2" t="s">
        <v>173</v>
      </c>
      <c r="B141" s="2">
        <v>13</v>
      </c>
      <c r="C141" s="2">
        <v>15</v>
      </c>
    </row>
    <row r="142" spans="1:3" x14ac:dyDescent="0.25">
      <c r="A142" s="2" t="s">
        <v>174</v>
      </c>
      <c r="B142" s="2">
        <v>12</v>
      </c>
      <c r="C142" s="2">
        <v>15</v>
      </c>
    </row>
    <row r="143" spans="1:3" x14ac:dyDescent="0.25">
      <c r="A143" s="2" t="s">
        <v>175</v>
      </c>
      <c r="B143" s="2">
        <v>14</v>
      </c>
      <c r="C143" s="2">
        <v>15</v>
      </c>
    </row>
    <row r="144" spans="1:3" x14ac:dyDescent="0.25">
      <c r="A144" s="2" t="s">
        <v>176</v>
      </c>
      <c r="B144" s="2">
        <v>13</v>
      </c>
      <c r="C144" s="2">
        <v>15</v>
      </c>
    </row>
    <row r="145" spans="1:3" x14ac:dyDescent="0.25">
      <c r="A145" s="2" t="s">
        <v>177</v>
      </c>
      <c r="B145" s="2">
        <v>13</v>
      </c>
      <c r="C145" s="2">
        <v>14</v>
      </c>
    </row>
    <row r="146" spans="1:3" x14ac:dyDescent="0.25">
      <c r="A146" s="2" t="s">
        <v>178</v>
      </c>
      <c r="B146" s="2">
        <v>11</v>
      </c>
      <c r="C146" s="2">
        <v>13</v>
      </c>
    </row>
    <row r="147" spans="1:3" x14ac:dyDescent="0.25">
      <c r="A147" s="2" t="s">
        <v>179</v>
      </c>
      <c r="B147" s="2">
        <v>14</v>
      </c>
      <c r="C147" s="2">
        <v>15</v>
      </c>
    </row>
    <row r="148" spans="1:3" x14ac:dyDescent="0.25">
      <c r="A148" s="2" t="s">
        <v>180</v>
      </c>
      <c r="B148" s="2">
        <v>14</v>
      </c>
      <c r="C148" s="2">
        <v>15</v>
      </c>
    </row>
    <row r="149" spans="1:3" x14ac:dyDescent="0.25">
      <c r="A149" s="2" t="s">
        <v>181</v>
      </c>
      <c r="B149" s="2">
        <v>13</v>
      </c>
      <c r="C149" s="2">
        <v>15</v>
      </c>
    </row>
    <row r="150" spans="1:3" x14ac:dyDescent="0.25">
      <c r="A150" s="2" t="s">
        <v>182</v>
      </c>
      <c r="B150" s="2">
        <v>13</v>
      </c>
      <c r="C150" s="2">
        <v>15</v>
      </c>
    </row>
    <row r="151" spans="1:3" x14ac:dyDescent="0.25">
      <c r="A151" s="2" t="s">
        <v>183</v>
      </c>
      <c r="B151" s="2">
        <v>13</v>
      </c>
      <c r="C151" s="2">
        <v>15</v>
      </c>
    </row>
    <row r="152" spans="1:3" x14ac:dyDescent="0.25">
      <c r="A152" s="2" t="s">
        <v>184</v>
      </c>
      <c r="B152" s="2">
        <v>13</v>
      </c>
      <c r="C152" s="2">
        <v>15</v>
      </c>
    </row>
    <row r="153" spans="1:3" x14ac:dyDescent="0.25">
      <c r="A153" s="2" t="s">
        <v>185</v>
      </c>
      <c r="B153" s="2">
        <v>13</v>
      </c>
      <c r="C153" s="2">
        <v>15</v>
      </c>
    </row>
    <row r="154" spans="1:3" x14ac:dyDescent="0.25">
      <c r="A154" s="2" t="s">
        <v>186</v>
      </c>
      <c r="B154" s="2">
        <v>14</v>
      </c>
      <c r="C154" s="2">
        <v>15</v>
      </c>
    </row>
    <row r="155" spans="1:3" x14ac:dyDescent="0.25">
      <c r="A155" s="2" t="s">
        <v>187</v>
      </c>
      <c r="B155" s="2">
        <v>13</v>
      </c>
      <c r="C155" s="2">
        <v>14</v>
      </c>
    </row>
    <row r="156" spans="1:3" x14ac:dyDescent="0.25">
      <c r="A156" s="2" t="s">
        <v>188</v>
      </c>
      <c r="B156" s="2">
        <v>14</v>
      </c>
      <c r="C156" s="2">
        <v>14</v>
      </c>
    </row>
    <row r="157" spans="1:3" x14ac:dyDescent="0.25">
      <c r="A157" s="2" t="s">
        <v>189</v>
      </c>
      <c r="B157" s="2">
        <v>12</v>
      </c>
      <c r="C157" s="2">
        <v>14</v>
      </c>
    </row>
    <row r="158" spans="1:3" x14ac:dyDescent="0.25">
      <c r="A158" s="2" t="s">
        <v>190</v>
      </c>
      <c r="B158" s="2">
        <v>12</v>
      </c>
      <c r="C158" s="2">
        <v>14</v>
      </c>
    </row>
    <row r="159" spans="1:3" x14ac:dyDescent="0.25">
      <c r="A159" s="2" t="s">
        <v>191</v>
      </c>
      <c r="B159" s="2">
        <v>12</v>
      </c>
      <c r="C159" s="2">
        <v>14</v>
      </c>
    </row>
    <row r="160" spans="1:3" x14ac:dyDescent="0.25">
      <c r="A160" s="2" t="s">
        <v>192</v>
      </c>
      <c r="B160" s="2">
        <v>12</v>
      </c>
      <c r="C160" s="2">
        <v>14</v>
      </c>
    </row>
    <row r="161" spans="1:4" x14ac:dyDescent="0.25">
      <c r="A161" s="2" t="s">
        <v>193</v>
      </c>
      <c r="B161" s="2">
        <v>11</v>
      </c>
      <c r="C161" s="2">
        <v>14</v>
      </c>
      <c r="D161" s="23"/>
    </row>
    <row r="162" spans="1:4" x14ac:dyDescent="0.25">
      <c r="A162" s="2" t="s">
        <v>194</v>
      </c>
      <c r="B162" s="2">
        <v>13</v>
      </c>
      <c r="C162" s="2">
        <v>14</v>
      </c>
    </row>
    <row r="163" spans="1:4" x14ac:dyDescent="0.25">
      <c r="A163" s="2" t="s">
        <v>195</v>
      </c>
      <c r="B163" s="2">
        <v>12</v>
      </c>
      <c r="C163" s="2">
        <v>14</v>
      </c>
    </row>
    <row r="164" spans="1:4" x14ac:dyDescent="0.25">
      <c r="A164" s="2" t="s">
        <v>196</v>
      </c>
      <c r="B164" s="2">
        <v>11</v>
      </c>
      <c r="C164" s="2">
        <v>13</v>
      </c>
    </row>
    <row r="165" spans="1:4" x14ac:dyDescent="0.25">
      <c r="A165" s="2" t="s">
        <v>197</v>
      </c>
      <c r="B165" s="2">
        <v>11</v>
      </c>
      <c r="C165" s="2">
        <v>14</v>
      </c>
    </row>
    <row r="166" spans="1:4" x14ac:dyDescent="0.25">
      <c r="A166" s="2" t="s">
        <v>198</v>
      </c>
      <c r="B166" s="2">
        <v>11</v>
      </c>
      <c r="C166" s="2">
        <v>15</v>
      </c>
    </row>
    <row r="167" spans="1:4" x14ac:dyDescent="0.25">
      <c r="A167" s="2" t="s">
        <v>199</v>
      </c>
      <c r="B167" s="2">
        <v>11</v>
      </c>
      <c r="C167" s="2">
        <v>15</v>
      </c>
    </row>
    <row r="168" spans="1:4" x14ac:dyDescent="0.25">
      <c r="A168" s="2" t="s">
        <v>200</v>
      </c>
      <c r="B168" s="2">
        <v>12</v>
      </c>
      <c r="C168" s="2">
        <v>16</v>
      </c>
    </row>
    <row r="169" spans="1:4" x14ac:dyDescent="0.25">
      <c r="A169" s="2" t="s">
        <v>201</v>
      </c>
      <c r="B169" s="2">
        <v>12</v>
      </c>
      <c r="C169" s="2">
        <v>17</v>
      </c>
    </row>
    <row r="170" spans="1:4" x14ac:dyDescent="0.25">
      <c r="A170" s="2" t="s">
        <v>202</v>
      </c>
      <c r="B170" s="2">
        <v>12</v>
      </c>
      <c r="C170" s="2">
        <v>17</v>
      </c>
    </row>
    <row r="171" spans="1:4" x14ac:dyDescent="0.25">
      <c r="A171" s="2" t="s">
        <v>203</v>
      </c>
      <c r="B171" s="2">
        <v>14</v>
      </c>
      <c r="C171" s="2">
        <v>15</v>
      </c>
    </row>
    <row r="172" spans="1:4" x14ac:dyDescent="0.25">
      <c r="A172" s="2" t="s">
        <v>204</v>
      </c>
      <c r="B172" s="2">
        <v>12</v>
      </c>
      <c r="C172" s="2">
        <v>13</v>
      </c>
    </row>
    <row r="173" spans="1:4" x14ac:dyDescent="0.25">
      <c r="A173" s="2" t="s">
        <v>205</v>
      </c>
      <c r="B173" s="2">
        <v>11</v>
      </c>
      <c r="C173" s="2">
        <v>12</v>
      </c>
    </row>
    <row r="174" spans="1:4" x14ac:dyDescent="0.25">
      <c r="A174" s="2" t="s">
        <v>206</v>
      </c>
      <c r="B174" s="2">
        <v>12</v>
      </c>
      <c r="C174" s="2">
        <v>11</v>
      </c>
    </row>
    <row r="175" spans="1:4" x14ac:dyDescent="0.25">
      <c r="A175" s="2" t="s">
        <v>207</v>
      </c>
      <c r="B175" s="2">
        <v>11</v>
      </c>
      <c r="C175" s="2">
        <v>13</v>
      </c>
    </row>
    <row r="176" spans="1:4" x14ac:dyDescent="0.25">
      <c r="A176" s="2" t="s">
        <v>208</v>
      </c>
      <c r="B176" s="2">
        <v>11</v>
      </c>
      <c r="C176" s="2">
        <v>13</v>
      </c>
    </row>
    <row r="177" spans="1:3" x14ac:dyDescent="0.25">
      <c r="A177" s="2" t="s">
        <v>209</v>
      </c>
      <c r="B177" s="2">
        <v>12</v>
      </c>
      <c r="C177" s="2">
        <v>12</v>
      </c>
    </row>
    <row r="178" spans="1:3" x14ac:dyDescent="0.25">
      <c r="A178" s="2" t="s">
        <v>210</v>
      </c>
      <c r="B178" s="2">
        <v>11</v>
      </c>
      <c r="C178" s="2">
        <v>11</v>
      </c>
    </row>
    <row r="179" spans="1:3" x14ac:dyDescent="0.25">
      <c r="A179" s="2" t="s">
        <v>211</v>
      </c>
      <c r="B179" s="2">
        <v>12</v>
      </c>
      <c r="C179" s="2">
        <v>11</v>
      </c>
    </row>
    <row r="180" spans="1:3" x14ac:dyDescent="0.25">
      <c r="A180" s="2" t="s">
        <v>212</v>
      </c>
      <c r="B180" s="2">
        <v>12</v>
      </c>
      <c r="C180" s="2">
        <v>11</v>
      </c>
    </row>
    <row r="181" spans="1:3" x14ac:dyDescent="0.25">
      <c r="A181" s="2" t="s">
        <v>213</v>
      </c>
      <c r="B181" s="2">
        <v>12</v>
      </c>
      <c r="C181" s="2">
        <v>11</v>
      </c>
    </row>
    <row r="182" spans="1:3" x14ac:dyDescent="0.25">
      <c r="A182" s="2" t="s">
        <v>214</v>
      </c>
      <c r="B182" s="2">
        <v>12</v>
      </c>
      <c r="C182" s="2">
        <v>12</v>
      </c>
    </row>
    <row r="183" spans="1:3" x14ac:dyDescent="0.25">
      <c r="A183" s="2" t="s">
        <v>215</v>
      </c>
      <c r="B183" s="2">
        <v>12</v>
      </c>
      <c r="C183" s="2">
        <v>12</v>
      </c>
    </row>
    <row r="184" spans="1:3" x14ac:dyDescent="0.25">
      <c r="A184" s="2" t="s">
        <v>216</v>
      </c>
      <c r="B184" s="2">
        <v>14</v>
      </c>
      <c r="C184" s="2">
        <v>15</v>
      </c>
    </row>
    <row r="185" spans="1:3" x14ac:dyDescent="0.25">
      <c r="A185" s="2" t="s">
        <v>217</v>
      </c>
      <c r="B185" s="2">
        <v>13</v>
      </c>
      <c r="C185" s="2">
        <v>16</v>
      </c>
    </row>
    <row r="186" spans="1:3" x14ac:dyDescent="0.25">
      <c r="A186" s="2" t="s">
        <v>218</v>
      </c>
      <c r="B186" s="2">
        <v>13</v>
      </c>
      <c r="C186" s="2">
        <v>15</v>
      </c>
    </row>
    <row r="187" spans="1:3" x14ac:dyDescent="0.25">
      <c r="A187" s="2" t="s">
        <v>219</v>
      </c>
      <c r="B187" s="2">
        <v>12</v>
      </c>
      <c r="C187" s="2">
        <v>15</v>
      </c>
    </row>
    <row r="188" spans="1:3" x14ac:dyDescent="0.25">
      <c r="A188" s="2" t="s">
        <v>220</v>
      </c>
      <c r="B188" s="2">
        <v>11</v>
      </c>
      <c r="C188" s="2">
        <v>12</v>
      </c>
    </row>
    <row r="189" spans="1:3" x14ac:dyDescent="0.25">
      <c r="A189" s="2" t="s">
        <v>221</v>
      </c>
      <c r="B189" s="2">
        <v>13</v>
      </c>
      <c r="C189" s="2">
        <v>16</v>
      </c>
    </row>
    <row r="190" spans="1:3" x14ac:dyDescent="0.25">
      <c r="A190" s="2" t="s">
        <v>222</v>
      </c>
      <c r="B190" s="2">
        <v>13</v>
      </c>
      <c r="C190" s="2">
        <v>17</v>
      </c>
    </row>
    <row r="191" spans="1:3" x14ac:dyDescent="0.25">
      <c r="A191" s="2" t="s">
        <v>223</v>
      </c>
      <c r="B191" s="2">
        <v>11</v>
      </c>
      <c r="C191" s="2">
        <v>15</v>
      </c>
    </row>
    <row r="192" spans="1:3" x14ac:dyDescent="0.25">
      <c r="A192" s="2" t="s">
        <v>224</v>
      </c>
      <c r="B192" s="2">
        <v>12</v>
      </c>
      <c r="C192" s="2">
        <v>13</v>
      </c>
    </row>
    <row r="193" spans="1:3" x14ac:dyDescent="0.25">
      <c r="A193" s="2" t="s">
        <v>225</v>
      </c>
      <c r="B193" s="2">
        <v>12</v>
      </c>
      <c r="C193" s="2">
        <v>14</v>
      </c>
    </row>
    <row r="194" spans="1:3" x14ac:dyDescent="0.25">
      <c r="A194" s="2" t="s">
        <v>226</v>
      </c>
      <c r="B194" s="2">
        <v>12</v>
      </c>
      <c r="C194" s="2">
        <v>14</v>
      </c>
    </row>
    <row r="195" spans="1:3" x14ac:dyDescent="0.25">
      <c r="A195" s="2" t="s">
        <v>227</v>
      </c>
      <c r="B195" s="2">
        <v>11</v>
      </c>
      <c r="C195" s="2">
        <v>14</v>
      </c>
    </row>
    <row r="196" spans="1:3" x14ac:dyDescent="0.25">
      <c r="A196" s="2" t="s">
        <v>228</v>
      </c>
      <c r="B196" s="2">
        <v>11</v>
      </c>
      <c r="C196" s="2">
        <v>15</v>
      </c>
    </row>
    <row r="197" spans="1:3" x14ac:dyDescent="0.25">
      <c r="A197" s="2" t="s">
        <v>229</v>
      </c>
      <c r="B197" s="2">
        <v>11</v>
      </c>
      <c r="C197" s="2">
        <v>12</v>
      </c>
    </row>
    <row r="198" spans="1:3" x14ac:dyDescent="0.25">
      <c r="A198" s="2" t="s">
        <v>230</v>
      </c>
      <c r="B198" s="2">
        <v>11</v>
      </c>
      <c r="C198" s="2">
        <v>13</v>
      </c>
    </row>
    <row r="199" spans="1:3" x14ac:dyDescent="0.25">
      <c r="A199" s="2" t="s">
        <v>231</v>
      </c>
      <c r="B199" s="2">
        <v>11</v>
      </c>
      <c r="C199" s="2">
        <v>13</v>
      </c>
    </row>
    <row r="200" spans="1:3" x14ac:dyDescent="0.25">
      <c r="A200" s="2" t="s">
        <v>232</v>
      </c>
      <c r="B200" s="2">
        <v>11</v>
      </c>
      <c r="C200" s="2">
        <v>14</v>
      </c>
    </row>
    <row r="201" spans="1:3" x14ac:dyDescent="0.25">
      <c r="A201" s="2" t="s">
        <v>233</v>
      </c>
      <c r="B201" s="2">
        <v>11</v>
      </c>
      <c r="C201" s="2">
        <v>13</v>
      </c>
    </row>
    <row r="202" spans="1:3" x14ac:dyDescent="0.25">
      <c r="A202" s="2" t="s">
        <v>234</v>
      </c>
      <c r="B202" s="2">
        <v>11</v>
      </c>
      <c r="C202" s="2">
        <v>13</v>
      </c>
    </row>
    <row r="203" spans="1:3" x14ac:dyDescent="0.25">
      <c r="A203" s="2" t="s">
        <v>235</v>
      </c>
      <c r="B203" s="2">
        <v>10</v>
      </c>
      <c r="C203" s="2">
        <v>15</v>
      </c>
    </row>
    <row r="204" spans="1:3" x14ac:dyDescent="0.25">
      <c r="A204" s="2" t="s">
        <v>236</v>
      </c>
      <c r="B204" s="2">
        <v>10</v>
      </c>
      <c r="C204" s="2">
        <v>15</v>
      </c>
    </row>
    <row r="205" spans="1:3" x14ac:dyDescent="0.25">
      <c r="A205" s="2" t="s">
        <v>237</v>
      </c>
      <c r="B205" s="2">
        <v>11</v>
      </c>
      <c r="C205" s="2">
        <v>12</v>
      </c>
    </row>
    <row r="206" spans="1:3" x14ac:dyDescent="0.25">
      <c r="A206" s="2" t="s">
        <v>238</v>
      </c>
      <c r="B206" s="2">
        <v>11</v>
      </c>
      <c r="C206" s="2">
        <v>9</v>
      </c>
    </row>
    <row r="207" spans="1:3" x14ac:dyDescent="0.25">
      <c r="A207" s="2" t="s">
        <v>239</v>
      </c>
      <c r="B207" s="2">
        <v>11</v>
      </c>
      <c r="C207" s="2">
        <v>16</v>
      </c>
    </row>
    <row r="208" spans="1:3" x14ac:dyDescent="0.25">
      <c r="A208" s="2" t="s">
        <v>240</v>
      </c>
      <c r="B208" s="2">
        <v>11</v>
      </c>
      <c r="C208" s="2">
        <v>14</v>
      </c>
    </row>
    <row r="209" spans="1:3" x14ac:dyDescent="0.25">
      <c r="A209" s="2" t="s">
        <v>241</v>
      </c>
      <c r="B209" s="2">
        <v>11</v>
      </c>
      <c r="C209" s="2">
        <v>11</v>
      </c>
    </row>
    <row r="210" spans="1:3" x14ac:dyDescent="0.25">
      <c r="A210" s="2" t="s">
        <v>242</v>
      </c>
      <c r="B210" s="2">
        <v>11</v>
      </c>
      <c r="C210" s="2">
        <v>13</v>
      </c>
    </row>
    <row r="211" spans="1:3" x14ac:dyDescent="0.25">
      <c r="A211" s="2" t="s">
        <v>243</v>
      </c>
      <c r="B211" s="2">
        <v>12</v>
      </c>
      <c r="C211" s="2">
        <v>13</v>
      </c>
    </row>
    <row r="212" spans="1:3" x14ac:dyDescent="0.25">
      <c r="A212" s="2" t="s">
        <v>244</v>
      </c>
      <c r="B212" s="2">
        <v>11</v>
      </c>
      <c r="C212" s="2">
        <v>13</v>
      </c>
    </row>
    <row r="213" spans="1:3" x14ac:dyDescent="0.25">
      <c r="A213" s="2" t="s">
        <v>245</v>
      </c>
      <c r="B213" s="2">
        <v>11</v>
      </c>
      <c r="C213" s="2">
        <v>13</v>
      </c>
    </row>
    <row r="214" spans="1:3" x14ac:dyDescent="0.25">
      <c r="A214" s="2" t="s">
        <v>246</v>
      </c>
      <c r="B214" s="2">
        <v>11</v>
      </c>
      <c r="C214" s="2">
        <v>12</v>
      </c>
    </row>
    <row r="215" spans="1:3" x14ac:dyDescent="0.25">
      <c r="A215" s="2" t="s">
        <v>247</v>
      </c>
      <c r="B215" s="2">
        <v>10</v>
      </c>
      <c r="C215" s="2">
        <v>13</v>
      </c>
    </row>
    <row r="216" spans="1:3" x14ac:dyDescent="0.25">
      <c r="A216" s="2" t="s">
        <v>248</v>
      </c>
      <c r="B216" s="2">
        <v>10</v>
      </c>
      <c r="C216" s="2">
        <v>13</v>
      </c>
    </row>
    <row r="217" spans="1:3" x14ac:dyDescent="0.25">
      <c r="A217" s="2" t="s">
        <v>249</v>
      </c>
      <c r="B217" s="2">
        <v>10</v>
      </c>
      <c r="C217" s="2">
        <v>12</v>
      </c>
    </row>
    <row r="218" spans="1:3" x14ac:dyDescent="0.25">
      <c r="A218" s="2" t="s">
        <v>250</v>
      </c>
      <c r="B218" s="2">
        <v>11</v>
      </c>
      <c r="C218" s="2">
        <v>13</v>
      </c>
    </row>
    <row r="219" spans="1:3" x14ac:dyDescent="0.25">
      <c r="A219" s="2" t="s">
        <v>251</v>
      </c>
      <c r="B219" s="2">
        <v>11</v>
      </c>
      <c r="C219" s="2">
        <v>13</v>
      </c>
    </row>
    <row r="220" spans="1:3" x14ac:dyDescent="0.25">
      <c r="A220" s="2" t="s">
        <v>252</v>
      </c>
      <c r="B220" s="2">
        <v>11</v>
      </c>
      <c r="C220" s="2">
        <v>14</v>
      </c>
    </row>
    <row r="221" spans="1:3" x14ac:dyDescent="0.25">
      <c r="A221" s="2" t="s">
        <v>253</v>
      </c>
      <c r="B221" s="2">
        <v>10</v>
      </c>
      <c r="C221" s="2">
        <v>14</v>
      </c>
    </row>
    <row r="222" spans="1:3" x14ac:dyDescent="0.25">
      <c r="A222" s="2" t="s">
        <v>254</v>
      </c>
      <c r="B222" s="2">
        <v>11</v>
      </c>
      <c r="C222" s="2">
        <v>15</v>
      </c>
    </row>
    <row r="223" spans="1:3" x14ac:dyDescent="0.25">
      <c r="A223" s="2" t="s">
        <v>255</v>
      </c>
      <c r="B223" s="2">
        <v>12</v>
      </c>
      <c r="C223" s="2">
        <v>13</v>
      </c>
    </row>
    <row r="224" spans="1:3" x14ac:dyDescent="0.25">
      <c r="A224" s="2" t="s">
        <v>256</v>
      </c>
      <c r="B224" s="2">
        <v>10</v>
      </c>
      <c r="C224" s="2">
        <v>13</v>
      </c>
    </row>
    <row r="225" spans="1:3" x14ac:dyDescent="0.25">
      <c r="A225" s="2" t="s">
        <v>257</v>
      </c>
      <c r="B225" s="2">
        <v>11</v>
      </c>
      <c r="C225" s="2">
        <v>13</v>
      </c>
    </row>
    <row r="226" spans="1:3" x14ac:dyDescent="0.25">
      <c r="A226" s="2" t="s">
        <v>258</v>
      </c>
      <c r="B226" s="2">
        <v>10</v>
      </c>
      <c r="C226" s="2">
        <v>11</v>
      </c>
    </row>
    <row r="227" spans="1:3" x14ac:dyDescent="0.25">
      <c r="A227" s="2" t="s">
        <v>259</v>
      </c>
      <c r="B227" s="2">
        <v>11</v>
      </c>
      <c r="C227" s="2">
        <v>11</v>
      </c>
    </row>
    <row r="228" spans="1:3" x14ac:dyDescent="0.25">
      <c r="A228" s="2" t="s">
        <v>260</v>
      </c>
      <c r="B228" s="2">
        <v>9</v>
      </c>
      <c r="C228" s="2">
        <v>11</v>
      </c>
    </row>
    <row r="229" spans="1:3" x14ac:dyDescent="0.25">
      <c r="A229" s="2" t="s">
        <v>261</v>
      </c>
      <c r="B229" s="2">
        <v>11</v>
      </c>
      <c r="C229" s="2">
        <v>11</v>
      </c>
    </row>
    <row r="230" spans="1:3" x14ac:dyDescent="0.25">
      <c r="A230" s="2" t="s">
        <v>262</v>
      </c>
      <c r="B230" s="2">
        <v>10</v>
      </c>
      <c r="C230" s="2">
        <v>11</v>
      </c>
    </row>
    <row r="231" spans="1:3" x14ac:dyDescent="0.25">
      <c r="A231" s="2" t="s">
        <v>263</v>
      </c>
      <c r="B231" s="2">
        <v>10</v>
      </c>
      <c r="C231" s="2">
        <v>11</v>
      </c>
    </row>
    <row r="232" spans="1:3" x14ac:dyDescent="0.25">
      <c r="A232" s="2" t="s">
        <v>264</v>
      </c>
      <c r="B232" s="2">
        <v>10</v>
      </c>
      <c r="C232" s="2">
        <v>11</v>
      </c>
    </row>
    <row r="233" spans="1:3" x14ac:dyDescent="0.25">
      <c r="A233" s="2" t="s">
        <v>265</v>
      </c>
      <c r="B233" s="2">
        <v>11</v>
      </c>
      <c r="C233" s="2">
        <v>11</v>
      </c>
    </row>
    <row r="234" spans="1:3" x14ac:dyDescent="0.25">
      <c r="A234" s="2" t="s">
        <v>266</v>
      </c>
      <c r="B234" s="2">
        <v>10</v>
      </c>
      <c r="C234" s="2">
        <v>11</v>
      </c>
    </row>
    <row r="235" spans="1:3" x14ac:dyDescent="0.25">
      <c r="A235" s="2" t="s">
        <v>267</v>
      </c>
      <c r="B235" s="2">
        <v>11</v>
      </c>
      <c r="C235" s="2">
        <v>11</v>
      </c>
    </row>
    <row r="236" spans="1:3" x14ac:dyDescent="0.25">
      <c r="A236" s="2" t="s">
        <v>268</v>
      </c>
      <c r="B236" s="2">
        <v>10</v>
      </c>
      <c r="C236" s="2">
        <v>10</v>
      </c>
    </row>
    <row r="237" spans="1:3" x14ac:dyDescent="0.25">
      <c r="A237" s="2" t="s">
        <v>269</v>
      </c>
      <c r="B237" s="2">
        <v>10</v>
      </c>
      <c r="C237" s="2">
        <v>10</v>
      </c>
    </row>
    <row r="238" spans="1:3" x14ac:dyDescent="0.25">
      <c r="A238" s="2" t="s">
        <v>270</v>
      </c>
      <c r="B238" s="2">
        <v>10</v>
      </c>
      <c r="C238" s="2">
        <v>10</v>
      </c>
    </row>
    <row r="239" spans="1:3" x14ac:dyDescent="0.25">
      <c r="A239" s="2" t="s">
        <v>271</v>
      </c>
      <c r="B239" s="2">
        <v>9</v>
      </c>
      <c r="C239" s="2">
        <v>11</v>
      </c>
    </row>
    <row r="240" spans="1:3" x14ac:dyDescent="0.25">
      <c r="A240" s="2" t="s">
        <v>272</v>
      </c>
      <c r="B240" s="2">
        <v>10</v>
      </c>
      <c r="C240" s="2">
        <v>10</v>
      </c>
    </row>
    <row r="241" spans="1:3" x14ac:dyDescent="0.25">
      <c r="A241" s="2" t="s">
        <v>273</v>
      </c>
      <c r="B241" s="2">
        <v>10</v>
      </c>
      <c r="C241" s="2">
        <v>11</v>
      </c>
    </row>
    <row r="242" spans="1:3" x14ac:dyDescent="0.25">
      <c r="A242" s="2" t="s">
        <v>274</v>
      </c>
      <c r="B242" s="2">
        <v>10</v>
      </c>
      <c r="C242" s="2">
        <v>10</v>
      </c>
    </row>
    <row r="243" spans="1:3" x14ac:dyDescent="0.25">
      <c r="A243" s="2" t="s">
        <v>275</v>
      </c>
      <c r="B243" s="2">
        <v>10</v>
      </c>
      <c r="C243" s="2">
        <v>10</v>
      </c>
    </row>
    <row r="244" spans="1:3" x14ac:dyDescent="0.25">
      <c r="A244" s="2" t="s">
        <v>276</v>
      </c>
      <c r="B244" s="2">
        <v>10</v>
      </c>
      <c r="C244" s="2">
        <v>10</v>
      </c>
    </row>
    <row r="245" spans="1:3" x14ac:dyDescent="0.25">
      <c r="A245" s="2" t="s">
        <v>277</v>
      </c>
      <c r="B245" s="2">
        <v>10</v>
      </c>
      <c r="C245" s="2">
        <v>10</v>
      </c>
    </row>
    <row r="246" spans="1:3" x14ac:dyDescent="0.25">
      <c r="A246" s="2" t="s">
        <v>278</v>
      </c>
      <c r="B246" s="2">
        <v>10</v>
      </c>
      <c r="C246" s="2">
        <v>10</v>
      </c>
    </row>
    <row r="247" spans="1:3" x14ac:dyDescent="0.25">
      <c r="A247" s="2" t="s">
        <v>279</v>
      </c>
      <c r="B247" s="2">
        <v>9</v>
      </c>
      <c r="C247" s="2">
        <v>10</v>
      </c>
    </row>
    <row r="248" spans="1:3" x14ac:dyDescent="0.25">
      <c r="A248" s="2" t="s">
        <v>280</v>
      </c>
      <c r="B248" s="2">
        <v>9</v>
      </c>
      <c r="C248" s="2">
        <v>11</v>
      </c>
    </row>
    <row r="249" spans="1:3" x14ac:dyDescent="0.25">
      <c r="A249" s="2" t="s">
        <v>281</v>
      </c>
      <c r="B249" s="2">
        <v>9</v>
      </c>
      <c r="C249" s="2">
        <v>7</v>
      </c>
    </row>
    <row r="250" spans="1:3" x14ac:dyDescent="0.25">
      <c r="A250" s="2" t="s">
        <v>282</v>
      </c>
      <c r="B250" s="2">
        <v>9</v>
      </c>
      <c r="C250" s="2">
        <v>8</v>
      </c>
    </row>
    <row r="251" spans="1:3" x14ac:dyDescent="0.25">
      <c r="A251" s="2" t="s">
        <v>283</v>
      </c>
      <c r="B251" s="2">
        <v>10</v>
      </c>
      <c r="C251" s="2">
        <v>10</v>
      </c>
    </row>
    <row r="252" spans="1:3" x14ac:dyDescent="0.25">
      <c r="A252" s="2" t="s">
        <v>284</v>
      </c>
      <c r="B252" s="2">
        <v>10</v>
      </c>
      <c r="C252" s="2">
        <v>10</v>
      </c>
    </row>
    <row r="253" spans="1:3" x14ac:dyDescent="0.25">
      <c r="A253" s="2" t="s">
        <v>285</v>
      </c>
      <c r="B253" s="2">
        <v>9</v>
      </c>
      <c r="C253" s="2">
        <v>9</v>
      </c>
    </row>
    <row r="254" spans="1:3" x14ac:dyDescent="0.25">
      <c r="A254" s="2" t="s">
        <v>286</v>
      </c>
      <c r="B254" s="2">
        <v>9</v>
      </c>
      <c r="C254" s="2">
        <v>8</v>
      </c>
    </row>
    <row r="255" spans="1:3" x14ac:dyDescent="0.25">
      <c r="A255" s="2" t="s">
        <v>287</v>
      </c>
      <c r="B255" s="2">
        <v>8</v>
      </c>
      <c r="C255" s="2">
        <v>8</v>
      </c>
    </row>
    <row r="256" spans="1:3" x14ac:dyDescent="0.25">
      <c r="A256" s="2" t="s">
        <v>288</v>
      </c>
      <c r="B256" s="2">
        <v>11</v>
      </c>
      <c r="C256" s="2">
        <v>9</v>
      </c>
    </row>
    <row r="257" spans="1:3" x14ac:dyDescent="0.25">
      <c r="A257" s="2" t="s">
        <v>289</v>
      </c>
      <c r="B257" s="2">
        <v>9</v>
      </c>
      <c r="C257" s="2">
        <v>8</v>
      </c>
    </row>
    <row r="258" spans="1:3" x14ac:dyDescent="0.25">
      <c r="A258" s="2" t="s">
        <v>290</v>
      </c>
      <c r="B258" s="2">
        <v>7</v>
      </c>
      <c r="C258" s="2">
        <v>8</v>
      </c>
    </row>
    <row r="259" spans="1:3" x14ac:dyDescent="0.25">
      <c r="A259" s="2" t="s">
        <v>291</v>
      </c>
      <c r="B259" s="2">
        <v>9</v>
      </c>
      <c r="C259" s="2">
        <v>8</v>
      </c>
    </row>
    <row r="260" spans="1:3" x14ac:dyDescent="0.25">
      <c r="A260" s="2" t="s">
        <v>292</v>
      </c>
      <c r="B260" s="2">
        <v>10</v>
      </c>
      <c r="C260" s="2">
        <v>9</v>
      </c>
    </row>
    <row r="261" spans="1:3" x14ac:dyDescent="0.25">
      <c r="A261" s="2" t="s">
        <v>293</v>
      </c>
      <c r="B261" s="2">
        <v>9</v>
      </c>
      <c r="C261" s="2">
        <v>9</v>
      </c>
    </row>
    <row r="262" spans="1:3" x14ac:dyDescent="0.25">
      <c r="A262" s="2" t="s">
        <v>294</v>
      </c>
      <c r="B262" s="2">
        <v>12</v>
      </c>
      <c r="C262" s="2">
        <v>9</v>
      </c>
    </row>
    <row r="263" spans="1:3" x14ac:dyDescent="0.25">
      <c r="A263" s="2" t="s">
        <v>295</v>
      </c>
      <c r="B263" s="2">
        <v>11</v>
      </c>
      <c r="C263" s="2">
        <v>9</v>
      </c>
    </row>
    <row r="264" spans="1:3" x14ac:dyDescent="0.25">
      <c r="A264" s="2" t="s">
        <v>296</v>
      </c>
      <c r="B264" s="2">
        <v>11</v>
      </c>
      <c r="C264" s="2">
        <v>9</v>
      </c>
    </row>
    <row r="265" spans="1:3" x14ac:dyDescent="0.25">
      <c r="A265" s="2" t="s">
        <v>297</v>
      </c>
      <c r="B265" s="2">
        <v>9</v>
      </c>
      <c r="C265" s="2">
        <v>10</v>
      </c>
    </row>
    <row r="266" spans="1:3" x14ac:dyDescent="0.25">
      <c r="A266" s="2" t="s">
        <v>298</v>
      </c>
      <c r="B266" s="2">
        <v>9</v>
      </c>
      <c r="C266" s="2">
        <v>10</v>
      </c>
    </row>
    <row r="267" spans="1:3" x14ac:dyDescent="0.25">
      <c r="A267" s="2" t="s">
        <v>299</v>
      </c>
      <c r="B267" s="2">
        <v>11</v>
      </c>
      <c r="C267" s="2">
        <v>10</v>
      </c>
    </row>
    <row r="268" spans="1:3" x14ac:dyDescent="0.25">
      <c r="A268" s="2" t="s">
        <v>300</v>
      </c>
      <c r="B268" s="2">
        <v>10</v>
      </c>
      <c r="C268" s="2">
        <v>11</v>
      </c>
    </row>
    <row r="269" spans="1:3" x14ac:dyDescent="0.25">
      <c r="A269" s="2" t="s">
        <v>301</v>
      </c>
      <c r="B269" s="2">
        <v>10</v>
      </c>
      <c r="C269" s="2">
        <v>11</v>
      </c>
    </row>
    <row r="270" spans="1:3" x14ac:dyDescent="0.25">
      <c r="A270" s="2" t="s">
        <v>302</v>
      </c>
      <c r="B270" s="2">
        <v>10</v>
      </c>
      <c r="C270" s="2">
        <v>10</v>
      </c>
    </row>
    <row r="271" spans="1:3" x14ac:dyDescent="0.25">
      <c r="A271" s="2" t="s">
        <v>303</v>
      </c>
      <c r="B271" s="2">
        <v>10</v>
      </c>
      <c r="C271" s="2">
        <v>10</v>
      </c>
    </row>
    <row r="272" spans="1:3" x14ac:dyDescent="0.25">
      <c r="A272" s="2" t="s">
        <v>304</v>
      </c>
      <c r="B272" s="2">
        <v>9</v>
      </c>
      <c r="C272" s="2">
        <v>12</v>
      </c>
    </row>
    <row r="273" spans="1:3" x14ac:dyDescent="0.25">
      <c r="A273" s="2" t="s">
        <v>305</v>
      </c>
      <c r="B273" s="2">
        <v>9</v>
      </c>
      <c r="C273" s="2">
        <v>12</v>
      </c>
    </row>
    <row r="274" spans="1:3" x14ac:dyDescent="0.25">
      <c r="A274" s="2" t="s">
        <v>306</v>
      </c>
      <c r="B274" s="2">
        <v>10</v>
      </c>
      <c r="C274" s="2">
        <v>12</v>
      </c>
    </row>
    <row r="275" spans="1:3" x14ac:dyDescent="0.25">
      <c r="A275" s="2" t="s">
        <v>307</v>
      </c>
      <c r="B275" s="2">
        <v>10</v>
      </c>
      <c r="C275" s="2">
        <v>12</v>
      </c>
    </row>
    <row r="276" spans="1:3" x14ac:dyDescent="0.25">
      <c r="A276" s="2" t="s">
        <v>308</v>
      </c>
      <c r="B276" s="2">
        <v>10</v>
      </c>
      <c r="C276" s="2">
        <v>12</v>
      </c>
    </row>
    <row r="277" spans="1:3" x14ac:dyDescent="0.25">
      <c r="A277" s="2" t="s">
        <v>309</v>
      </c>
      <c r="B277" s="2">
        <v>10</v>
      </c>
      <c r="C277" s="2">
        <v>13</v>
      </c>
    </row>
    <row r="278" spans="1:3" x14ac:dyDescent="0.25">
      <c r="A278" s="2" t="s">
        <v>310</v>
      </c>
      <c r="B278" s="2">
        <v>9</v>
      </c>
      <c r="C278" s="2">
        <v>13</v>
      </c>
    </row>
    <row r="279" spans="1:3" x14ac:dyDescent="0.25">
      <c r="A279" s="2" t="s">
        <v>311</v>
      </c>
      <c r="B279" s="2">
        <v>10</v>
      </c>
      <c r="C279" s="2">
        <v>13</v>
      </c>
    </row>
    <row r="280" spans="1:3" x14ac:dyDescent="0.25">
      <c r="A280" s="2" t="s">
        <v>312</v>
      </c>
      <c r="B280" s="2">
        <v>11</v>
      </c>
      <c r="C280" s="2">
        <v>13</v>
      </c>
    </row>
    <row r="281" spans="1:3" x14ac:dyDescent="0.25">
      <c r="A281" s="2" t="s">
        <v>313</v>
      </c>
      <c r="B281" s="2">
        <v>11</v>
      </c>
      <c r="C281" s="2">
        <v>12</v>
      </c>
    </row>
    <row r="282" spans="1:3" x14ac:dyDescent="0.25">
      <c r="A282" s="2" t="s">
        <v>314</v>
      </c>
      <c r="B282" s="2">
        <v>11</v>
      </c>
      <c r="C282" s="2">
        <v>11</v>
      </c>
    </row>
    <row r="283" spans="1:3" x14ac:dyDescent="0.25">
      <c r="A283" s="2" t="s">
        <v>315</v>
      </c>
      <c r="B283" s="2">
        <v>10</v>
      </c>
      <c r="C283" s="2">
        <v>13</v>
      </c>
    </row>
    <row r="284" spans="1:3" x14ac:dyDescent="0.25">
      <c r="A284" s="2" t="s">
        <v>316</v>
      </c>
      <c r="B284" s="2">
        <v>10</v>
      </c>
      <c r="C284" s="2">
        <v>13</v>
      </c>
    </row>
    <row r="285" spans="1:3" x14ac:dyDescent="0.25">
      <c r="A285" s="2" t="s">
        <v>317</v>
      </c>
      <c r="B285" s="2">
        <v>10</v>
      </c>
      <c r="C285" s="2">
        <v>13</v>
      </c>
    </row>
    <row r="286" spans="1:3" x14ac:dyDescent="0.25">
      <c r="A286" s="2" t="s">
        <v>318</v>
      </c>
      <c r="B286" s="2">
        <v>8</v>
      </c>
      <c r="C286" s="2">
        <v>11</v>
      </c>
    </row>
    <row r="287" spans="1:3" x14ac:dyDescent="0.25">
      <c r="A287" s="2" t="s">
        <v>319</v>
      </c>
      <c r="B287" s="2">
        <v>9</v>
      </c>
      <c r="C287" s="2">
        <v>11</v>
      </c>
    </row>
    <row r="288" spans="1:3" x14ac:dyDescent="0.25">
      <c r="A288" s="2" t="s">
        <v>320</v>
      </c>
      <c r="B288" s="2">
        <v>10</v>
      </c>
      <c r="C288" s="2">
        <v>12</v>
      </c>
    </row>
    <row r="289" spans="1:3" x14ac:dyDescent="0.25">
      <c r="A289" s="2" t="s">
        <v>321</v>
      </c>
      <c r="B289" s="2">
        <v>10</v>
      </c>
      <c r="C289" s="2">
        <v>11</v>
      </c>
    </row>
    <row r="290" spans="1:3" x14ac:dyDescent="0.25">
      <c r="A290" s="2" t="s">
        <v>322</v>
      </c>
      <c r="B290" s="2">
        <v>11</v>
      </c>
      <c r="C290" s="2">
        <v>13</v>
      </c>
    </row>
    <row r="291" spans="1:3" x14ac:dyDescent="0.25">
      <c r="A291" s="2" t="s">
        <v>323</v>
      </c>
      <c r="B291" s="2">
        <v>11</v>
      </c>
      <c r="C291" s="2">
        <v>13</v>
      </c>
    </row>
    <row r="292" spans="1:3" x14ac:dyDescent="0.25">
      <c r="A292" s="2" t="s">
        <v>324</v>
      </c>
      <c r="B292" s="2">
        <v>7</v>
      </c>
      <c r="C292" s="2">
        <v>9</v>
      </c>
    </row>
    <row r="293" spans="1:3" x14ac:dyDescent="0.25">
      <c r="A293" s="2" t="s">
        <v>325</v>
      </c>
      <c r="B293" s="2">
        <v>10</v>
      </c>
      <c r="C293" s="2">
        <v>10</v>
      </c>
    </row>
    <row r="294" spans="1:3" x14ac:dyDescent="0.25">
      <c r="A294" s="2" t="s">
        <v>326</v>
      </c>
      <c r="B294" s="2">
        <v>9</v>
      </c>
      <c r="C294" s="2">
        <v>9</v>
      </c>
    </row>
    <row r="295" spans="1:3" x14ac:dyDescent="0.25">
      <c r="A295" s="2" t="s">
        <v>327</v>
      </c>
      <c r="B295" s="2">
        <v>10</v>
      </c>
      <c r="C295" s="2">
        <v>12</v>
      </c>
    </row>
    <row r="296" spans="1:3" x14ac:dyDescent="0.25">
      <c r="A296" s="2" t="s">
        <v>328</v>
      </c>
      <c r="B296" s="2">
        <v>11</v>
      </c>
      <c r="C296" s="2">
        <v>13</v>
      </c>
    </row>
    <row r="297" spans="1:3" x14ac:dyDescent="0.25">
      <c r="A297" s="2" t="s">
        <v>329</v>
      </c>
      <c r="B297" s="2">
        <v>7</v>
      </c>
      <c r="C297" s="2">
        <v>5</v>
      </c>
    </row>
    <row r="298" spans="1:3" x14ac:dyDescent="0.25">
      <c r="A298" s="2" t="s">
        <v>330</v>
      </c>
      <c r="B298" s="2">
        <v>7</v>
      </c>
      <c r="C298" s="2">
        <v>9</v>
      </c>
    </row>
    <row r="299" spans="1:3" x14ac:dyDescent="0.25">
      <c r="A299" s="2" t="s">
        <v>331</v>
      </c>
      <c r="B299" s="2">
        <v>8</v>
      </c>
      <c r="C299" s="2">
        <v>9</v>
      </c>
    </row>
    <row r="300" spans="1:3" x14ac:dyDescent="0.25">
      <c r="A300" s="2" t="s">
        <v>332</v>
      </c>
      <c r="B300" s="2">
        <v>8</v>
      </c>
      <c r="C300" s="2">
        <v>7</v>
      </c>
    </row>
    <row r="301" spans="1:3" x14ac:dyDescent="0.25">
      <c r="A301" s="2" t="s">
        <v>333</v>
      </c>
      <c r="B301" s="2">
        <v>10</v>
      </c>
      <c r="C301" s="2">
        <v>13</v>
      </c>
    </row>
    <row r="302" spans="1:3" x14ac:dyDescent="0.25">
      <c r="A302" s="2" t="s">
        <v>334</v>
      </c>
      <c r="B302" s="2">
        <v>10</v>
      </c>
      <c r="C302" s="2">
        <v>12</v>
      </c>
    </row>
    <row r="303" spans="1:3" x14ac:dyDescent="0.25">
      <c r="A303" s="2" t="s">
        <v>335</v>
      </c>
      <c r="B303" s="2">
        <v>9</v>
      </c>
      <c r="C303" s="2">
        <v>10</v>
      </c>
    </row>
    <row r="304" spans="1:3" x14ac:dyDescent="0.25">
      <c r="A304" s="2" t="s">
        <v>336</v>
      </c>
      <c r="B304" s="2">
        <v>10</v>
      </c>
      <c r="C304" s="2">
        <v>13</v>
      </c>
    </row>
    <row r="305" spans="1:3" x14ac:dyDescent="0.25">
      <c r="A305" s="2" t="s">
        <v>337</v>
      </c>
      <c r="B305" s="2">
        <v>9</v>
      </c>
      <c r="C305" s="2">
        <v>10</v>
      </c>
    </row>
    <row r="306" spans="1:3" x14ac:dyDescent="0.25">
      <c r="A306" s="2" t="s">
        <v>338</v>
      </c>
      <c r="B306" s="2">
        <v>8</v>
      </c>
      <c r="C306" s="2">
        <v>9</v>
      </c>
    </row>
    <row r="307" spans="1:3" x14ac:dyDescent="0.25">
      <c r="A307" s="2" t="s">
        <v>339</v>
      </c>
      <c r="B307" s="2">
        <v>8</v>
      </c>
      <c r="C307" s="2">
        <v>9</v>
      </c>
    </row>
    <row r="308" spans="1:3" x14ac:dyDescent="0.25">
      <c r="A308" s="2" t="s">
        <v>340</v>
      </c>
      <c r="B308" s="2">
        <v>8</v>
      </c>
      <c r="C308" s="2">
        <v>9</v>
      </c>
    </row>
    <row r="309" spans="1:3" x14ac:dyDescent="0.25">
      <c r="A309" s="2" t="s">
        <v>341</v>
      </c>
      <c r="B309" s="2">
        <v>10</v>
      </c>
      <c r="C309" s="2">
        <v>12</v>
      </c>
    </row>
    <row r="310" spans="1:3" x14ac:dyDescent="0.25">
      <c r="A310" s="2" t="s">
        <v>342</v>
      </c>
      <c r="B310" s="2">
        <v>10</v>
      </c>
      <c r="C310" s="2">
        <v>11</v>
      </c>
    </row>
    <row r="311" spans="1:3" x14ac:dyDescent="0.25">
      <c r="A311" s="2" t="s">
        <v>343</v>
      </c>
      <c r="B311" s="2">
        <v>9</v>
      </c>
      <c r="C311" s="2">
        <v>10</v>
      </c>
    </row>
    <row r="312" spans="1:3" x14ac:dyDescent="0.25">
      <c r="A312" s="2" t="s">
        <v>344</v>
      </c>
      <c r="B312" s="2">
        <v>9</v>
      </c>
      <c r="C312" s="2">
        <v>10</v>
      </c>
    </row>
    <row r="313" spans="1:3" x14ac:dyDescent="0.25">
      <c r="A313" s="2" t="s">
        <v>345</v>
      </c>
      <c r="B313" s="2">
        <v>10</v>
      </c>
      <c r="C313" s="2">
        <v>11</v>
      </c>
    </row>
    <row r="314" spans="1:3" x14ac:dyDescent="0.25">
      <c r="A314" s="2" t="s">
        <v>346</v>
      </c>
      <c r="B314" s="2">
        <v>9</v>
      </c>
      <c r="C314" s="2">
        <v>10</v>
      </c>
    </row>
    <row r="315" spans="1:3" x14ac:dyDescent="0.25">
      <c r="A315" s="2" t="s">
        <v>347</v>
      </c>
      <c r="B315" s="2">
        <v>10</v>
      </c>
      <c r="C315" s="2">
        <v>10</v>
      </c>
    </row>
    <row r="316" spans="1:3" x14ac:dyDescent="0.25">
      <c r="A316" s="2" t="s">
        <v>348</v>
      </c>
      <c r="B316" s="2">
        <v>9</v>
      </c>
      <c r="C316" s="2">
        <v>11</v>
      </c>
    </row>
    <row r="317" spans="1:3" x14ac:dyDescent="0.25">
      <c r="A317" s="2" t="s">
        <v>349</v>
      </c>
      <c r="B317" s="2">
        <v>7</v>
      </c>
      <c r="C317" s="2">
        <v>10</v>
      </c>
    </row>
    <row r="318" spans="1:3" x14ac:dyDescent="0.25">
      <c r="A318" s="2" t="s">
        <v>350</v>
      </c>
      <c r="B318" s="2">
        <v>10</v>
      </c>
      <c r="C318" s="2">
        <v>10</v>
      </c>
    </row>
    <row r="319" spans="1:3" x14ac:dyDescent="0.25">
      <c r="A319" s="2" t="s">
        <v>351</v>
      </c>
      <c r="B319" s="2">
        <v>9</v>
      </c>
      <c r="C319" s="2">
        <v>11</v>
      </c>
    </row>
    <row r="320" spans="1:3" x14ac:dyDescent="0.25">
      <c r="A320" s="2" t="s">
        <v>352</v>
      </c>
      <c r="B320" s="2">
        <v>9</v>
      </c>
      <c r="C320" s="2">
        <v>11</v>
      </c>
    </row>
    <row r="321" spans="1:3" x14ac:dyDescent="0.25">
      <c r="A321" s="2" t="s">
        <v>353</v>
      </c>
      <c r="B321" s="2">
        <v>9</v>
      </c>
      <c r="C321" s="2">
        <v>10</v>
      </c>
    </row>
    <row r="322" spans="1:3" x14ac:dyDescent="0.25">
      <c r="A322" s="2" t="s">
        <v>354</v>
      </c>
      <c r="B322" s="2">
        <v>8</v>
      </c>
      <c r="C322" s="2">
        <v>10</v>
      </c>
    </row>
    <row r="323" spans="1:3" x14ac:dyDescent="0.25">
      <c r="A323" s="2" t="s">
        <v>355</v>
      </c>
      <c r="B323" s="2">
        <v>8</v>
      </c>
      <c r="C323" s="2">
        <v>9</v>
      </c>
    </row>
    <row r="324" spans="1:3" x14ac:dyDescent="0.25">
      <c r="A324" s="2" t="s">
        <v>356</v>
      </c>
      <c r="B324" s="2">
        <v>8</v>
      </c>
      <c r="C324" s="2">
        <v>9</v>
      </c>
    </row>
    <row r="325" spans="1:3" x14ac:dyDescent="0.25">
      <c r="A325" s="2" t="s">
        <v>357</v>
      </c>
      <c r="B325" s="2">
        <v>9</v>
      </c>
      <c r="C325" s="2">
        <v>9</v>
      </c>
    </row>
    <row r="326" spans="1:3" x14ac:dyDescent="0.25">
      <c r="A326" s="2" t="s">
        <v>358</v>
      </c>
      <c r="B326" s="2">
        <v>9</v>
      </c>
      <c r="C326" s="2">
        <v>9</v>
      </c>
    </row>
    <row r="327" spans="1:3" x14ac:dyDescent="0.25">
      <c r="A327" s="2" t="s">
        <v>359</v>
      </c>
      <c r="B327" s="2">
        <v>8</v>
      </c>
      <c r="C327" s="2">
        <v>9</v>
      </c>
    </row>
    <row r="328" spans="1:3" x14ac:dyDescent="0.25">
      <c r="A328" s="2" t="s">
        <v>360</v>
      </c>
      <c r="B328" s="2">
        <v>8</v>
      </c>
      <c r="C328" s="2">
        <v>9</v>
      </c>
    </row>
    <row r="329" spans="1:3" x14ac:dyDescent="0.25">
      <c r="A329" s="2" t="s">
        <v>361</v>
      </c>
      <c r="B329" s="2">
        <v>9</v>
      </c>
      <c r="C329" s="2">
        <v>9</v>
      </c>
    </row>
    <row r="330" spans="1:3" x14ac:dyDescent="0.25">
      <c r="A330" s="2" t="s">
        <v>362</v>
      </c>
      <c r="B330" s="2">
        <v>9</v>
      </c>
      <c r="C330" s="2">
        <v>10</v>
      </c>
    </row>
    <row r="331" spans="1:3" x14ac:dyDescent="0.25">
      <c r="A331" s="2" t="s">
        <v>363</v>
      </c>
      <c r="B331" s="2">
        <v>8</v>
      </c>
      <c r="C331" s="2">
        <v>8</v>
      </c>
    </row>
    <row r="332" spans="1:3" x14ac:dyDescent="0.25">
      <c r="A332" s="2" t="s">
        <v>364</v>
      </c>
      <c r="B332" s="2">
        <v>8</v>
      </c>
      <c r="C332" s="2">
        <v>8</v>
      </c>
    </row>
    <row r="333" spans="1:3" x14ac:dyDescent="0.25">
      <c r="A333" s="2" t="s">
        <v>365</v>
      </c>
      <c r="B333" s="2">
        <v>8</v>
      </c>
      <c r="C333" s="2">
        <v>8</v>
      </c>
    </row>
    <row r="334" spans="1:3" x14ac:dyDescent="0.25">
      <c r="A334" s="2" t="s">
        <v>366</v>
      </c>
      <c r="B334" s="2">
        <v>8</v>
      </c>
      <c r="C334" s="2">
        <v>10</v>
      </c>
    </row>
    <row r="335" spans="1:3" x14ac:dyDescent="0.25">
      <c r="A335" s="2" t="s">
        <v>367</v>
      </c>
      <c r="B335" s="2">
        <v>8</v>
      </c>
      <c r="C335" s="2">
        <v>11</v>
      </c>
    </row>
    <row r="336" spans="1:3" x14ac:dyDescent="0.25">
      <c r="A336" s="2" t="s">
        <v>368</v>
      </c>
      <c r="B336" s="2">
        <v>9</v>
      </c>
      <c r="C336" s="2">
        <v>10</v>
      </c>
    </row>
    <row r="337" spans="1:3" x14ac:dyDescent="0.25">
      <c r="A337" s="2" t="s">
        <v>369</v>
      </c>
      <c r="B337" s="2">
        <v>8</v>
      </c>
      <c r="C337" s="2">
        <v>9</v>
      </c>
    </row>
    <row r="338" spans="1:3" x14ac:dyDescent="0.25">
      <c r="A338" s="2" t="s">
        <v>370</v>
      </c>
      <c r="B338" s="2">
        <v>8</v>
      </c>
      <c r="C338" s="2">
        <v>7</v>
      </c>
    </row>
    <row r="339" spans="1:3" x14ac:dyDescent="0.25">
      <c r="A339" s="2" t="s">
        <v>371</v>
      </c>
      <c r="B339" s="2">
        <v>8</v>
      </c>
      <c r="C339" s="2">
        <v>8</v>
      </c>
    </row>
    <row r="340" spans="1:3" x14ac:dyDescent="0.25">
      <c r="A340" s="2" t="s">
        <v>372</v>
      </c>
      <c r="B340" s="2">
        <v>8</v>
      </c>
      <c r="C340" s="2">
        <v>9</v>
      </c>
    </row>
    <row r="341" spans="1:3" x14ac:dyDescent="0.25">
      <c r="A341" s="2" t="s">
        <v>373</v>
      </c>
      <c r="B341" s="2">
        <v>8</v>
      </c>
      <c r="C341" s="2">
        <v>9</v>
      </c>
    </row>
    <row r="342" spans="1:3" x14ac:dyDescent="0.25">
      <c r="A342" s="2" t="s">
        <v>374</v>
      </c>
      <c r="B342" s="2">
        <v>8</v>
      </c>
      <c r="C342" s="2">
        <v>10</v>
      </c>
    </row>
    <row r="343" spans="1:3" x14ac:dyDescent="0.25">
      <c r="A343" s="2" t="s">
        <v>375</v>
      </c>
      <c r="B343" s="2">
        <v>8</v>
      </c>
      <c r="C343" s="2">
        <v>10</v>
      </c>
    </row>
    <row r="344" spans="1:3" x14ac:dyDescent="0.25">
      <c r="A344" s="2" t="s">
        <v>376</v>
      </c>
      <c r="B344" s="2">
        <v>8</v>
      </c>
      <c r="C344" s="2">
        <v>8</v>
      </c>
    </row>
    <row r="345" spans="1:3" x14ac:dyDescent="0.25">
      <c r="A345" s="2" t="s">
        <v>377</v>
      </c>
      <c r="B345" s="2">
        <v>8</v>
      </c>
      <c r="C345" s="2">
        <v>8</v>
      </c>
    </row>
    <row r="346" spans="1:3" x14ac:dyDescent="0.25">
      <c r="A346" s="2" t="s">
        <v>378</v>
      </c>
      <c r="B346" s="2">
        <v>7</v>
      </c>
      <c r="C346" s="2">
        <v>8</v>
      </c>
    </row>
    <row r="347" spans="1:3" x14ac:dyDescent="0.25">
      <c r="A347" s="2" t="s">
        <v>379</v>
      </c>
      <c r="B347" s="2">
        <v>8</v>
      </c>
      <c r="C347" s="2">
        <v>9</v>
      </c>
    </row>
    <row r="348" spans="1:3" x14ac:dyDescent="0.25">
      <c r="A348" s="2" t="s">
        <v>380</v>
      </c>
      <c r="B348" s="2">
        <v>8</v>
      </c>
      <c r="C348" s="2">
        <v>8</v>
      </c>
    </row>
    <row r="349" spans="1:3" x14ac:dyDescent="0.25">
      <c r="A349" s="2" t="s">
        <v>381</v>
      </c>
      <c r="B349" s="2">
        <v>8</v>
      </c>
      <c r="C349" s="2">
        <v>8</v>
      </c>
    </row>
    <row r="350" spans="1:3" x14ac:dyDescent="0.25">
      <c r="A350" s="2" t="s">
        <v>382</v>
      </c>
      <c r="B350" s="2">
        <v>8</v>
      </c>
      <c r="C350" s="2">
        <v>9</v>
      </c>
    </row>
    <row r="351" spans="1:3" x14ac:dyDescent="0.25">
      <c r="A351" s="2" t="s">
        <v>383</v>
      </c>
      <c r="B351" s="2">
        <v>8</v>
      </c>
      <c r="C351" s="2">
        <v>8</v>
      </c>
    </row>
    <row r="352" spans="1:3" x14ac:dyDescent="0.25">
      <c r="A352" s="2" t="s">
        <v>384</v>
      </c>
      <c r="B352" s="2">
        <v>8</v>
      </c>
      <c r="C352" s="2">
        <v>8</v>
      </c>
    </row>
    <row r="353" spans="1:3" x14ac:dyDescent="0.25">
      <c r="A353" s="2" t="s">
        <v>385</v>
      </c>
      <c r="B353" s="2">
        <v>8</v>
      </c>
      <c r="C353" s="2">
        <v>8</v>
      </c>
    </row>
    <row r="354" spans="1:3" x14ac:dyDescent="0.25">
      <c r="A354" s="2" t="s">
        <v>386</v>
      </c>
      <c r="B354" s="2">
        <v>8</v>
      </c>
      <c r="C354" s="2">
        <v>8</v>
      </c>
    </row>
    <row r="355" spans="1:3" x14ac:dyDescent="0.25">
      <c r="A355" s="2" t="s">
        <v>387</v>
      </c>
      <c r="B355" s="2">
        <v>8</v>
      </c>
      <c r="C355" s="2">
        <v>8</v>
      </c>
    </row>
    <row r="356" spans="1:3" x14ac:dyDescent="0.25">
      <c r="A356" s="2" t="s">
        <v>388</v>
      </c>
      <c r="B356" s="2">
        <v>8</v>
      </c>
      <c r="C356" s="2">
        <v>9</v>
      </c>
    </row>
    <row r="357" spans="1:3" x14ac:dyDescent="0.25">
      <c r="A357" s="2" t="s">
        <v>389</v>
      </c>
      <c r="B357" s="2">
        <v>8</v>
      </c>
      <c r="C357" s="2">
        <v>9</v>
      </c>
    </row>
    <row r="358" spans="1:3" x14ac:dyDescent="0.25">
      <c r="A358" s="2" t="s">
        <v>390</v>
      </c>
      <c r="B358" s="2">
        <v>7</v>
      </c>
      <c r="C358" s="2">
        <v>9</v>
      </c>
    </row>
    <row r="359" spans="1:3" x14ac:dyDescent="0.25">
      <c r="A359" s="2" t="s">
        <v>391</v>
      </c>
      <c r="B359" s="2">
        <v>8</v>
      </c>
      <c r="C359" s="2">
        <v>9</v>
      </c>
    </row>
    <row r="360" spans="1:3" x14ac:dyDescent="0.25">
      <c r="A360" s="2" t="s">
        <v>392</v>
      </c>
      <c r="B360" s="2">
        <v>7</v>
      </c>
      <c r="C360" s="2">
        <v>9</v>
      </c>
    </row>
    <row r="361" spans="1:3" x14ac:dyDescent="0.25">
      <c r="A361" s="2" t="s">
        <v>393</v>
      </c>
      <c r="B361" s="2">
        <v>6</v>
      </c>
      <c r="C361" s="2">
        <v>9</v>
      </c>
    </row>
    <row r="362" spans="1:3" x14ac:dyDescent="0.25">
      <c r="A362" s="2" t="s">
        <v>394</v>
      </c>
      <c r="B362" s="2">
        <v>8</v>
      </c>
      <c r="C362" s="2">
        <v>9</v>
      </c>
    </row>
    <row r="363" spans="1:3" x14ac:dyDescent="0.25">
      <c r="A363" s="2" t="s">
        <v>395</v>
      </c>
      <c r="B363" s="2">
        <v>8</v>
      </c>
      <c r="C363" s="2">
        <v>9</v>
      </c>
    </row>
    <row r="364" spans="1:3" x14ac:dyDescent="0.25">
      <c r="A364" s="2" t="s">
        <v>396</v>
      </c>
      <c r="B364" s="2">
        <v>8</v>
      </c>
      <c r="C364" s="2">
        <v>9</v>
      </c>
    </row>
    <row r="365" spans="1:3" x14ac:dyDescent="0.25">
      <c r="A365" s="2" t="s">
        <v>397</v>
      </c>
      <c r="B365" s="2">
        <v>6</v>
      </c>
      <c r="C365" s="2">
        <v>9</v>
      </c>
    </row>
    <row r="366" spans="1:3" x14ac:dyDescent="0.25">
      <c r="A366" s="2" t="s">
        <v>398</v>
      </c>
      <c r="B366" s="2">
        <v>6</v>
      </c>
      <c r="C366" s="2">
        <v>9</v>
      </c>
    </row>
    <row r="367" spans="1:3" x14ac:dyDescent="0.25">
      <c r="A367" s="2" t="s">
        <v>399</v>
      </c>
      <c r="B367" s="2">
        <v>8</v>
      </c>
      <c r="C367" s="2">
        <v>9</v>
      </c>
    </row>
    <row r="368" spans="1:3" x14ac:dyDescent="0.25">
      <c r="A368" s="2" t="s">
        <v>400</v>
      </c>
      <c r="B368" s="2">
        <v>6</v>
      </c>
      <c r="C368" s="2">
        <v>9</v>
      </c>
    </row>
    <row r="369" spans="1:3" x14ac:dyDescent="0.25">
      <c r="A369" s="2" t="s">
        <v>401</v>
      </c>
      <c r="B369" s="2">
        <v>9</v>
      </c>
      <c r="C369" s="2">
        <v>9</v>
      </c>
    </row>
    <row r="370" spans="1:3" x14ac:dyDescent="0.25">
      <c r="A370" s="2" t="s">
        <v>402</v>
      </c>
      <c r="B370" s="2">
        <v>6</v>
      </c>
      <c r="C370" s="2">
        <v>9</v>
      </c>
    </row>
    <row r="371" spans="1:3" x14ac:dyDescent="0.25">
      <c r="A371" s="2" t="s">
        <v>403</v>
      </c>
      <c r="B371" s="2">
        <v>7</v>
      </c>
      <c r="C371" s="2">
        <v>10</v>
      </c>
    </row>
    <row r="372" spans="1:3" x14ac:dyDescent="0.25">
      <c r="A372" s="2" t="s">
        <v>404</v>
      </c>
      <c r="B372" s="2">
        <v>6</v>
      </c>
      <c r="C372" s="2">
        <v>11</v>
      </c>
    </row>
    <row r="373" spans="1:3" x14ac:dyDescent="0.25">
      <c r="A373" s="2" t="s">
        <v>405</v>
      </c>
      <c r="B373" s="2">
        <v>8</v>
      </c>
      <c r="C373" s="2">
        <v>7</v>
      </c>
    </row>
    <row r="374" spans="1:3" x14ac:dyDescent="0.25">
      <c r="A374" s="2" t="s">
        <v>406</v>
      </c>
      <c r="B374" s="2">
        <v>7</v>
      </c>
      <c r="C374" s="2">
        <v>8</v>
      </c>
    </row>
    <row r="375" spans="1:3" x14ac:dyDescent="0.25">
      <c r="A375" s="2" t="s">
        <v>407</v>
      </c>
      <c r="B375" s="2">
        <v>6</v>
      </c>
      <c r="C375" s="2">
        <v>10</v>
      </c>
    </row>
    <row r="376" spans="1:3" x14ac:dyDescent="0.25">
      <c r="A376" s="2" t="s">
        <v>408</v>
      </c>
      <c r="B376" s="2">
        <v>7</v>
      </c>
      <c r="C376" s="2">
        <v>9</v>
      </c>
    </row>
    <row r="377" spans="1:3" x14ac:dyDescent="0.25">
      <c r="A377" s="2" t="s">
        <v>409</v>
      </c>
      <c r="B377" s="2">
        <v>8</v>
      </c>
      <c r="C377" s="2">
        <v>9</v>
      </c>
    </row>
    <row r="378" spans="1:3" x14ac:dyDescent="0.25">
      <c r="A378" s="2" t="s">
        <v>410</v>
      </c>
      <c r="B378" s="2">
        <v>6</v>
      </c>
      <c r="C378" s="2">
        <v>7</v>
      </c>
    </row>
    <row r="379" spans="1:3" x14ac:dyDescent="0.25">
      <c r="A379" s="2" t="s">
        <v>411</v>
      </c>
      <c r="B379" s="2">
        <v>5</v>
      </c>
      <c r="C379" s="2">
        <v>7</v>
      </c>
    </row>
    <row r="380" spans="1:3" x14ac:dyDescent="0.25">
      <c r="A380" s="2" t="s">
        <v>412</v>
      </c>
      <c r="B380" s="2">
        <v>7</v>
      </c>
      <c r="C380" s="2">
        <v>7</v>
      </c>
    </row>
    <row r="381" spans="1:3" x14ac:dyDescent="0.25">
      <c r="A381" s="2" t="s">
        <v>413</v>
      </c>
      <c r="B381" s="2">
        <v>6</v>
      </c>
      <c r="C381" s="2">
        <v>7</v>
      </c>
    </row>
    <row r="382" spans="1:3" x14ac:dyDescent="0.25">
      <c r="A382" s="2" t="s">
        <v>414</v>
      </c>
      <c r="B382" s="2">
        <v>7</v>
      </c>
      <c r="C382" s="2">
        <v>8</v>
      </c>
    </row>
    <row r="383" spans="1:3" x14ac:dyDescent="0.25">
      <c r="A383" s="2" t="s">
        <v>415</v>
      </c>
      <c r="B383" s="2">
        <v>7</v>
      </c>
      <c r="C383" s="2">
        <v>9</v>
      </c>
    </row>
    <row r="384" spans="1:3" x14ac:dyDescent="0.25">
      <c r="A384" s="2" t="s">
        <v>416</v>
      </c>
      <c r="B384" s="2">
        <v>6</v>
      </c>
      <c r="C384" s="2">
        <v>7</v>
      </c>
    </row>
    <row r="385" spans="1:3" x14ac:dyDescent="0.25">
      <c r="A385" s="2" t="s">
        <v>417</v>
      </c>
      <c r="B385" s="2">
        <v>6</v>
      </c>
      <c r="C385" s="2">
        <v>8</v>
      </c>
    </row>
    <row r="386" spans="1:3" x14ac:dyDescent="0.25">
      <c r="A386" s="2" t="s">
        <v>418</v>
      </c>
      <c r="B386" s="2">
        <v>7</v>
      </c>
      <c r="C386" s="2">
        <v>9</v>
      </c>
    </row>
    <row r="387" spans="1:3" x14ac:dyDescent="0.25">
      <c r="A387" s="2" t="s">
        <v>419</v>
      </c>
      <c r="B387" s="2">
        <v>6</v>
      </c>
      <c r="C387" s="2">
        <v>7</v>
      </c>
    </row>
    <row r="388" spans="1:3" x14ac:dyDescent="0.25">
      <c r="A388" s="2" t="s">
        <v>420</v>
      </c>
      <c r="B388" s="2">
        <v>6</v>
      </c>
      <c r="C388" s="2">
        <v>7</v>
      </c>
    </row>
    <row r="389" spans="1:3" x14ac:dyDescent="0.25">
      <c r="A389" s="2" t="s">
        <v>421</v>
      </c>
      <c r="B389" s="2">
        <v>8</v>
      </c>
      <c r="C389" s="2">
        <v>9</v>
      </c>
    </row>
    <row r="390" spans="1:3" x14ac:dyDescent="0.25">
      <c r="A390" s="2" t="s">
        <v>422</v>
      </c>
      <c r="B390" s="2">
        <v>6</v>
      </c>
      <c r="C390" s="2">
        <v>8</v>
      </c>
    </row>
    <row r="391" spans="1:3" x14ac:dyDescent="0.25">
      <c r="A391" s="2" t="s">
        <v>423</v>
      </c>
      <c r="B391" s="2">
        <v>7</v>
      </c>
      <c r="C391" s="2">
        <v>9</v>
      </c>
    </row>
    <row r="392" spans="1:3" x14ac:dyDescent="0.25">
      <c r="A392" s="2" t="s">
        <v>424</v>
      </c>
      <c r="B392" s="2">
        <v>14</v>
      </c>
      <c r="C392" s="2">
        <v>15</v>
      </c>
    </row>
    <row r="393" spans="1:3" x14ac:dyDescent="0.25">
      <c r="A393" s="2" t="s">
        <v>425</v>
      </c>
      <c r="B393" s="2">
        <v>11</v>
      </c>
      <c r="C393" s="2">
        <v>15</v>
      </c>
    </row>
    <row r="394" spans="1:3" x14ac:dyDescent="0.25">
      <c r="A394" s="2" t="s">
        <v>426</v>
      </c>
      <c r="B394" s="2">
        <v>11</v>
      </c>
      <c r="C394" s="2">
        <v>14</v>
      </c>
    </row>
    <row r="395" spans="1:3" x14ac:dyDescent="0.25">
      <c r="A395" s="2" t="s">
        <v>427</v>
      </c>
      <c r="B395" s="2">
        <v>12</v>
      </c>
      <c r="C395" s="2">
        <v>12</v>
      </c>
    </row>
    <row r="396" spans="1:3" x14ac:dyDescent="0.25">
      <c r="A396" s="2" t="s">
        <v>428</v>
      </c>
      <c r="B396" s="2">
        <v>10</v>
      </c>
      <c r="C396" s="2">
        <v>11</v>
      </c>
    </row>
    <row r="397" spans="1:3" x14ac:dyDescent="0.25">
      <c r="A397" s="2" t="s">
        <v>429</v>
      </c>
      <c r="B397" s="2">
        <v>10</v>
      </c>
      <c r="C397" s="2">
        <v>10</v>
      </c>
    </row>
    <row r="398" spans="1:3" x14ac:dyDescent="0.25">
      <c r="A398" s="2" t="s">
        <v>430</v>
      </c>
      <c r="B398" s="2">
        <v>10</v>
      </c>
      <c r="C398" s="2">
        <v>10</v>
      </c>
    </row>
    <row r="399" spans="1:3" x14ac:dyDescent="0.25">
      <c r="A399" s="2" t="s">
        <v>431</v>
      </c>
      <c r="B399" s="2">
        <v>10</v>
      </c>
      <c r="C399" s="2">
        <v>10</v>
      </c>
    </row>
    <row r="400" spans="1:3" x14ac:dyDescent="0.25">
      <c r="A400" s="2" t="s">
        <v>432</v>
      </c>
      <c r="B400" s="2">
        <v>10</v>
      </c>
      <c r="C400" s="2">
        <v>10</v>
      </c>
    </row>
    <row r="401" spans="1:3" x14ac:dyDescent="0.25">
      <c r="A401" s="2" t="s">
        <v>433</v>
      </c>
      <c r="B401" s="2">
        <v>9</v>
      </c>
      <c r="C401" s="2">
        <v>11</v>
      </c>
    </row>
    <row r="402" spans="1:3" x14ac:dyDescent="0.25">
      <c r="A402" s="2" t="s">
        <v>434</v>
      </c>
      <c r="B402" s="2">
        <v>7</v>
      </c>
      <c r="C402" s="2">
        <v>10</v>
      </c>
    </row>
    <row r="403" spans="1:3" x14ac:dyDescent="0.25">
      <c r="A403" s="2" t="s">
        <v>435</v>
      </c>
      <c r="B403" s="2">
        <v>9</v>
      </c>
      <c r="C403" s="2">
        <v>13</v>
      </c>
    </row>
    <row r="404" spans="1:3" x14ac:dyDescent="0.25">
      <c r="A404" s="2" t="s">
        <v>436</v>
      </c>
      <c r="B404" s="2">
        <v>8</v>
      </c>
      <c r="C404" s="2">
        <v>10</v>
      </c>
    </row>
    <row r="405" spans="1:3" x14ac:dyDescent="0.25">
      <c r="A405" s="2" t="s">
        <v>437</v>
      </c>
      <c r="B405" s="2">
        <v>7</v>
      </c>
      <c r="C405" s="2">
        <v>10</v>
      </c>
    </row>
    <row r="406" spans="1:3" x14ac:dyDescent="0.25">
      <c r="A406" s="2" t="s">
        <v>438</v>
      </c>
      <c r="B406" s="2">
        <v>7</v>
      </c>
      <c r="C406" s="2">
        <v>10</v>
      </c>
    </row>
    <row r="407" spans="1:3" x14ac:dyDescent="0.25">
      <c r="A407" s="2" t="s">
        <v>439</v>
      </c>
      <c r="B407" s="2">
        <v>12</v>
      </c>
      <c r="C407" s="2">
        <v>15</v>
      </c>
    </row>
    <row r="408" spans="1:3" x14ac:dyDescent="0.25">
      <c r="A408" s="2" t="s">
        <v>440</v>
      </c>
      <c r="B408" s="2">
        <v>12</v>
      </c>
      <c r="C408" s="2">
        <v>14</v>
      </c>
    </row>
    <row r="409" spans="1:3" x14ac:dyDescent="0.25">
      <c r="A409" s="2" t="s">
        <v>441</v>
      </c>
      <c r="B409" s="2">
        <v>12</v>
      </c>
      <c r="C409" s="2">
        <v>14</v>
      </c>
    </row>
    <row r="410" spans="1:3" x14ac:dyDescent="0.25">
      <c r="A410" s="2" t="s">
        <v>442</v>
      </c>
      <c r="B410" s="2">
        <v>12</v>
      </c>
      <c r="C410" s="2">
        <v>15</v>
      </c>
    </row>
    <row r="411" spans="1:3" x14ac:dyDescent="0.25">
      <c r="A411" s="2" t="s">
        <v>443</v>
      </c>
      <c r="B411" s="2">
        <v>13</v>
      </c>
      <c r="C411" s="2">
        <v>15</v>
      </c>
    </row>
    <row r="412" spans="1:3" x14ac:dyDescent="0.25">
      <c r="A412" s="2" t="s">
        <v>444</v>
      </c>
      <c r="B412" s="2">
        <v>12</v>
      </c>
      <c r="C412" s="2">
        <v>15</v>
      </c>
    </row>
    <row r="413" spans="1:3" x14ac:dyDescent="0.25">
      <c r="A413" s="2" t="s">
        <v>445</v>
      </c>
      <c r="B413" s="2">
        <v>12</v>
      </c>
      <c r="C413" s="2">
        <v>15</v>
      </c>
    </row>
    <row r="414" spans="1:3" x14ac:dyDescent="0.25">
      <c r="A414" s="2" t="s">
        <v>446</v>
      </c>
      <c r="B414" s="2">
        <v>11</v>
      </c>
      <c r="C414" s="2">
        <v>14</v>
      </c>
    </row>
    <row r="415" spans="1:3" x14ac:dyDescent="0.25">
      <c r="A415" s="2" t="s">
        <v>447</v>
      </c>
      <c r="B415" s="2">
        <v>11</v>
      </c>
      <c r="C415" s="2">
        <v>15</v>
      </c>
    </row>
    <row r="416" spans="1:3" x14ac:dyDescent="0.25">
      <c r="A416" s="2" t="s">
        <v>448</v>
      </c>
      <c r="B416" s="2">
        <v>14</v>
      </c>
      <c r="C416" s="2">
        <v>15</v>
      </c>
    </row>
    <row r="417" spans="1:3" x14ac:dyDescent="0.25">
      <c r="A417" s="2" t="s">
        <v>449</v>
      </c>
      <c r="B417" s="2">
        <v>8</v>
      </c>
      <c r="C417" s="2">
        <v>9</v>
      </c>
    </row>
    <row r="418" spans="1:3" x14ac:dyDescent="0.25">
      <c r="A418" s="2" t="s">
        <v>450</v>
      </c>
      <c r="B418" s="2">
        <v>9</v>
      </c>
      <c r="C418" s="2">
        <v>10</v>
      </c>
    </row>
    <row r="419" spans="1:3" x14ac:dyDescent="0.25">
      <c r="A419" s="2" t="s">
        <v>451</v>
      </c>
      <c r="B419" s="2">
        <v>11</v>
      </c>
      <c r="C419" s="2">
        <v>13</v>
      </c>
    </row>
    <row r="420" spans="1:3" x14ac:dyDescent="0.25">
      <c r="A420" s="2" t="s">
        <v>452</v>
      </c>
      <c r="B420" s="2">
        <v>12</v>
      </c>
      <c r="C420" s="2">
        <v>13</v>
      </c>
    </row>
    <row r="421" spans="1:3" x14ac:dyDescent="0.25">
      <c r="A421" s="2" t="s">
        <v>453</v>
      </c>
      <c r="B421" s="2">
        <v>11</v>
      </c>
      <c r="C421" s="2">
        <v>13</v>
      </c>
    </row>
    <row r="422" spans="1:3" x14ac:dyDescent="0.25">
      <c r="A422" s="2" t="s">
        <v>454</v>
      </c>
      <c r="B422" s="2">
        <v>10</v>
      </c>
      <c r="C422" s="2">
        <v>13</v>
      </c>
    </row>
    <row r="423" spans="1:3" x14ac:dyDescent="0.25">
      <c r="A423" s="2" t="s">
        <v>455</v>
      </c>
      <c r="B423" s="2">
        <v>11</v>
      </c>
      <c r="C423" s="2">
        <v>12</v>
      </c>
    </row>
    <row r="424" spans="1:3" x14ac:dyDescent="0.25">
      <c r="A424" s="2" t="s">
        <v>456</v>
      </c>
      <c r="B424" s="2">
        <v>11</v>
      </c>
      <c r="C424" s="2">
        <v>11</v>
      </c>
    </row>
    <row r="425" spans="1:3" x14ac:dyDescent="0.25">
      <c r="A425" s="2" t="s">
        <v>457</v>
      </c>
      <c r="B425" s="2">
        <v>11</v>
      </c>
      <c r="C425" s="2">
        <v>11</v>
      </c>
    </row>
    <row r="426" spans="1:3" x14ac:dyDescent="0.25">
      <c r="A426" s="2" t="s">
        <v>458</v>
      </c>
      <c r="B426" s="2">
        <v>11</v>
      </c>
      <c r="C426" s="2">
        <v>11</v>
      </c>
    </row>
    <row r="427" spans="1:3" x14ac:dyDescent="0.25">
      <c r="A427" s="2" t="s">
        <v>459</v>
      </c>
      <c r="B427" s="2">
        <v>10</v>
      </c>
      <c r="C427" s="2">
        <v>11</v>
      </c>
    </row>
    <row r="428" spans="1:3" x14ac:dyDescent="0.25">
      <c r="A428" s="2" t="s">
        <v>460</v>
      </c>
      <c r="B428" s="2">
        <v>10</v>
      </c>
      <c r="C428" s="2">
        <v>13</v>
      </c>
    </row>
    <row r="429" spans="1:3" x14ac:dyDescent="0.25">
      <c r="A429" s="2" t="s">
        <v>461</v>
      </c>
      <c r="B429" s="2">
        <v>9</v>
      </c>
      <c r="C429" s="2">
        <v>12</v>
      </c>
    </row>
    <row r="430" spans="1:3" x14ac:dyDescent="0.25">
      <c r="A430" s="2" t="s">
        <v>462</v>
      </c>
      <c r="B430" s="2">
        <v>9</v>
      </c>
      <c r="C430" s="2">
        <v>10</v>
      </c>
    </row>
    <row r="431" spans="1:3" x14ac:dyDescent="0.25">
      <c r="A431" s="2" t="s">
        <v>463</v>
      </c>
      <c r="B431" s="2">
        <v>8</v>
      </c>
      <c r="C431" s="2">
        <v>9</v>
      </c>
    </row>
    <row r="432" spans="1:3" x14ac:dyDescent="0.25">
      <c r="A432" s="2" t="s">
        <v>464</v>
      </c>
      <c r="B432" s="2">
        <v>12</v>
      </c>
      <c r="C432" s="2">
        <v>12</v>
      </c>
    </row>
    <row r="433" spans="1:3" x14ac:dyDescent="0.25">
      <c r="A433" s="2" t="s">
        <v>465</v>
      </c>
      <c r="B433" s="2">
        <v>11</v>
      </c>
      <c r="C433" s="2">
        <v>11</v>
      </c>
    </row>
    <row r="434" spans="1:3" x14ac:dyDescent="0.25">
      <c r="A434" s="2" t="s">
        <v>466</v>
      </c>
      <c r="B434" s="2">
        <v>10</v>
      </c>
      <c r="C434" s="2">
        <v>10</v>
      </c>
    </row>
    <row r="435" spans="1:3" x14ac:dyDescent="0.25">
      <c r="A435" s="2" t="s">
        <v>467</v>
      </c>
      <c r="B435" s="2">
        <v>10</v>
      </c>
      <c r="C435" s="2">
        <v>10</v>
      </c>
    </row>
    <row r="436" spans="1:3" x14ac:dyDescent="0.25">
      <c r="A436" s="2" t="s">
        <v>468</v>
      </c>
      <c r="B436" s="2">
        <v>10</v>
      </c>
      <c r="C436" s="2">
        <v>10</v>
      </c>
    </row>
    <row r="437" spans="1:3" x14ac:dyDescent="0.25">
      <c r="A437" s="2" t="s">
        <v>469</v>
      </c>
      <c r="B437" s="2">
        <v>10</v>
      </c>
      <c r="C437" s="2">
        <v>10</v>
      </c>
    </row>
    <row r="438" spans="1:3" x14ac:dyDescent="0.25">
      <c r="A438" s="2" t="s">
        <v>470</v>
      </c>
      <c r="B438" s="2">
        <v>10</v>
      </c>
      <c r="C438" s="2">
        <v>11</v>
      </c>
    </row>
    <row r="439" spans="1:3" x14ac:dyDescent="0.25">
      <c r="A439" s="2" t="s">
        <v>471</v>
      </c>
      <c r="B439" s="2">
        <v>9</v>
      </c>
      <c r="C439" s="2">
        <v>11</v>
      </c>
    </row>
    <row r="440" spans="1:3" x14ac:dyDescent="0.25">
      <c r="A440" s="2" t="s">
        <v>472</v>
      </c>
      <c r="B440" s="2">
        <v>9</v>
      </c>
      <c r="C440" s="2">
        <v>11</v>
      </c>
    </row>
    <row r="441" spans="1:3" x14ac:dyDescent="0.25">
      <c r="A441" s="2" t="s">
        <v>473</v>
      </c>
      <c r="B441" s="2">
        <v>6</v>
      </c>
      <c r="C441" s="2">
        <v>10</v>
      </c>
    </row>
    <row r="442" spans="1:3" x14ac:dyDescent="0.25">
      <c r="A442" s="2" t="s">
        <v>474</v>
      </c>
      <c r="B442" s="2">
        <v>9</v>
      </c>
      <c r="C442" s="2">
        <v>13</v>
      </c>
    </row>
    <row r="443" spans="1:3" x14ac:dyDescent="0.25">
      <c r="A443" s="2" t="s">
        <v>475</v>
      </c>
      <c r="B443" s="2">
        <v>9</v>
      </c>
      <c r="C443" s="2">
        <v>10</v>
      </c>
    </row>
    <row r="444" spans="1:3" x14ac:dyDescent="0.25">
      <c r="A444" s="2" t="s">
        <v>476</v>
      </c>
      <c r="B444" s="2">
        <v>7</v>
      </c>
      <c r="C444" s="2">
        <v>10</v>
      </c>
    </row>
    <row r="445" spans="1:3" x14ac:dyDescent="0.25">
      <c r="A445" s="2" t="s">
        <v>477</v>
      </c>
      <c r="B445" s="2">
        <v>5</v>
      </c>
      <c r="C445" s="2">
        <v>10</v>
      </c>
    </row>
    <row r="446" spans="1:3" x14ac:dyDescent="0.25">
      <c r="A446" s="2" t="s">
        <v>478</v>
      </c>
      <c r="B446" s="2">
        <v>6</v>
      </c>
      <c r="C446" s="2">
        <v>10</v>
      </c>
    </row>
    <row r="447" spans="1:3" x14ac:dyDescent="0.25">
      <c r="A447" s="2" t="s">
        <v>479</v>
      </c>
      <c r="B447" s="2">
        <v>6</v>
      </c>
      <c r="C447" s="2">
        <v>9</v>
      </c>
    </row>
    <row r="448" spans="1:3" x14ac:dyDescent="0.25">
      <c r="A448" s="2" t="s">
        <v>480</v>
      </c>
      <c r="B448" s="2">
        <v>7</v>
      </c>
      <c r="C448" s="2">
        <v>9</v>
      </c>
    </row>
    <row r="449" spans="1:3" x14ac:dyDescent="0.25">
      <c r="A449" s="2" t="s">
        <v>481</v>
      </c>
      <c r="B449" s="2">
        <v>7</v>
      </c>
      <c r="C449" s="2">
        <v>10</v>
      </c>
    </row>
    <row r="450" spans="1:3" x14ac:dyDescent="0.25">
      <c r="A450" s="2" t="s">
        <v>482</v>
      </c>
      <c r="B450" s="2">
        <v>6</v>
      </c>
      <c r="C450" s="2">
        <v>6</v>
      </c>
    </row>
    <row r="451" spans="1:3" x14ac:dyDescent="0.25">
      <c r="A451" s="2" t="s">
        <v>483</v>
      </c>
      <c r="B451" s="2">
        <v>6</v>
      </c>
      <c r="C451" s="2">
        <v>8</v>
      </c>
    </row>
    <row r="452" spans="1:3" x14ac:dyDescent="0.25">
      <c r="A452" s="2" t="s">
        <v>484</v>
      </c>
      <c r="B452" s="2">
        <v>4</v>
      </c>
      <c r="C452" s="2">
        <v>6</v>
      </c>
    </row>
    <row r="453" spans="1:3" x14ac:dyDescent="0.25">
      <c r="A453" s="2" t="s">
        <v>485</v>
      </c>
      <c r="B453" s="2">
        <v>4</v>
      </c>
      <c r="C453" s="2">
        <v>5</v>
      </c>
    </row>
    <row r="454" spans="1:3" x14ac:dyDescent="0.25">
      <c r="A454" s="2" t="s">
        <v>486</v>
      </c>
      <c r="B454" s="2">
        <v>5</v>
      </c>
      <c r="C454" s="2">
        <v>7</v>
      </c>
    </row>
    <row r="455" spans="1:3" x14ac:dyDescent="0.25">
      <c r="A455" s="2" t="s">
        <v>487</v>
      </c>
      <c r="B455" s="2">
        <v>4</v>
      </c>
      <c r="C455" s="2">
        <v>6</v>
      </c>
    </row>
    <row r="456" spans="1:3" x14ac:dyDescent="0.25">
      <c r="A456" s="2" t="s">
        <v>488</v>
      </c>
      <c r="B456" s="2">
        <v>4</v>
      </c>
      <c r="C456" s="2">
        <v>6</v>
      </c>
    </row>
    <row r="457" spans="1:3" x14ac:dyDescent="0.25">
      <c r="A457" s="2" t="s">
        <v>489</v>
      </c>
      <c r="B457" s="2">
        <v>4</v>
      </c>
      <c r="C457" s="2">
        <v>4</v>
      </c>
    </row>
    <row r="458" spans="1:3" x14ac:dyDescent="0.25">
      <c r="A458" s="2" t="s">
        <v>490</v>
      </c>
      <c r="B458" s="2">
        <v>5</v>
      </c>
      <c r="C458" s="2">
        <v>7</v>
      </c>
    </row>
    <row r="459" spans="1:3" x14ac:dyDescent="0.25">
      <c r="A459" s="2" t="s">
        <v>491</v>
      </c>
      <c r="B459" s="2">
        <v>4</v>
      </c>
      <c r="C459" s="2">
        <v>7</v>
      </c>
    </row>
    <row r="460" spans="1:3" x14ac:dyDescent="0.25">
      <c r="A460" s="2" t="s">
        <v>492</v>
      </c>
      <c r="B460" s="2">
        <v>5</v>
      </c>
      <c r="C460" s="2">
        <v>5</v>
      </c>
    </row>
    <row r="461" spans="1:3" x14ac:dyDescent="0.25">
      <c r="A461" s="2" t="s">
        <v>493</v>
      </c>
      <c r="B461" s="2">
        <v>8</v>
      </c>
      <c r="C461" s="2">
        <v>10</v>
      </c>
    </row>
    <row r="462" spans="1:3" x14ac:dyDescent="0.25">
      <c r="A462" s="2" t="s">
        <v>494</v>
      </c>
      <c r="B462" s="2">
        <v>14</v>
      </c>
      <c r="C462" s="2">
        <v>15</v>
      </c>
    </row>
    <row r="463" spans="1:3" x14ac:dyDescent="0.25">
      <c r="A463" s="2" t="s">
        <v>495</v>
      </c>
      <c r="B463" s="2">
        <v>11</v>
      </c>
      <c r="C463" s="2">
        <v>14</v>
      </c>
    </row>
    <row r="464" spans="1:3" x14ac:dyDescent="0.25">
      <c r="A464" s="2" t="s">
        <v>496</v>
      </c>
      <c r="B464" s="2">
        <v>11</v>
      </c>
      <c r="C464" s="2">
        <v>14</v>
      </c>
    </row>
    <row r="465" spans="1:3" x14ac:dyDescent="0.25">
      <c r="A465" s="2" t="s">
        <v>497</v>
      </c>
      <c r="B465" s="2">
        <v>10</v>
      </c>
      <c r="C465" s="2">
        <v>12</v>
      </c>
    </row>
    <row r="466" spans="1:3" x14ac:dyDescent="0.25">
      <c r="A466" s="2" t="s">
        <v>498</v>
      </c>
      <c r="B466" s="2">
        <v>11</v>
      </c>
      <c r="C466" s="2">
        <v>13</v>
      </c>
    </row>
    <row r="467" spans="1:3" x14ac:dyDescent="0.25">
      <c r="A467" s="2" t="s">
        <v>499</v>
      </c>
      <c r="B467" s="2">
        <v>11</v>
      </c>
      <c r="C467" s="2">
        <v>13</v>
      </c>
    </row>
    <row r="468" spans="1:3" x14ac:dyDescent="0.25">
      <c r="A468" s="2" t="s">
        <v>500</v>
      </c>
      <c r="B468" s="2">
        <v>12</v>
      </c>
      <c r="C468" s="2">
        <v>11</v>
      </c>
    </row>
    <row r="469" spans="1:3" x14ac:dyDescent="0.25">
      <c r="A469" s="2" t="s">
        <v>501</v>
      </c>
      <c r="B469" s="2">
        <v>10</v>
      </c>
      <c r="C469" s="2">
        <v>13</v>
      </c>
    </row>
    <row r="470" spans="1:3" x14ac:dyDescent="0.25">
      <c r="A470" s="2" t="s">
        <v>502</v>
      </c>
      <c r="B470" s="2">
        <v>8</v>
      </c>
      <c r="C470" s="2">
        <v>12</v>
      </c>
    </row>
    <row r="471" spans="1:3" x14ac:dyDescent="0.25">
      <c r="A471" s="2" t="s">
        <v>503</v>
      </c>
      <c r="B471" s="2">
        <v>8</v>
      </c>
      <c r="C471" s="2">
        <v>10</v>
      </c>
    </row>
    <row r="472" spans="1:3" x14ac:dyDescent="0.25">
      <c r="A472" s="2" t="s">
        <v>504</v>
      </c>
      <c r="B472" s="2">
        <v>7</v>
      </c>
      <c r="C472" s="2">
        <v>9</v>
      </c>
    </row>
    <row r="473" spans="1:3" x14ac:dyDescent="0.25">
      <c r="A473" s="2" t="s">
        <v>505</v>
      </c>
      <c r="B473" s="2">
        <v>7</v>
      </c>
      <c r="C473" s="2">
        <v>9</v>
      </c>
    </row>
    <row r="474" spans="1:3" x14ac:dyDescent="0.25">
      <c r="A474" s="2" t="s">
        <v>506</v>
      </c>
      <c r="B474" s="2">
        <v>5</v>
      </c>
      <c r="C474" s="2">
        <v>7</v>
      </c>
    </row>
    <row r="475" spans="1:3" x14ac:dyDescent="0.25">
      <c r="A475" s="2" t="s">
        <v>507</v>
      </c>
      <c r="B475" s="2">
        <v>6</v>
      </c>
      <c r="C475" s="2">
        <v>6</v>
      </c>
    </row>
    <row r="476" spans="1:3" x14ac:dyDescent="0.25">
      <c r="A476" s="2" t="s">
        <v>508</v>
      </c>
      <c r="B476" s="2">
        <v>7</v>
      </c>
      <c r="C476" s="2">
        <v>8</v>
      </c>
    </row>
    <row r="477" spans="1:3" x14ac:dyDescent="0.25">
      <c r="A477" s="2" t="s">
        <v>509</v>
      </c>
      <c r="B477" s="2">
        <v>8</v>
      </c>
      <c r="C477" s="2">
        <v>8</v>
      </c>
    </row>
    <row r="478" spans="1:3" x14ac:dyDescent="0.25">
      <c r="A478" s="2" t="s">
        <v>510</v>
      </c>
      <c r="B478" s="2">
        <v>6</v>
      </c>
      <c r="C478" s="2">
        <v>8</v>
      </c>
    </row>
    <row r="479" spans="1:3" x14ac:dyDescent="0.25">
      <c r="A479" s="2" t="s">
        <v>511</v>
      </c>
      <c r="B479" s="2">
        <v>6</v>
      </c>
      <c r="C479" s="2">
        <v>9</v>
      </c>
    </row>
    <row r="480" spans="1:3" x14ac:dyDescent="0.25">
      <c r="A480" s="2" t="s">
        <v>512</v>
      </c>
      <c r="B480" s="2">
        <v>7</v>
      </c>
      <c r="C480" s="2">
        <v>8</v>
      </c>
    </row>
    <row r="481" spans="1:3" x14ac:dyDescent="0.25">
      <c r="A481" s="2" t="s">
        <v>513</v>
      </c>
      <c r="B481" s="2">
        <v>9</v>
      </c>
      <c r="C481" s="2">
        <v>10</v>
      </c>
    </row>
    <row r="482" spans="1:3" x14ac:dyDescent="0.25">
      <c r="A482" s="2" t="s">
        <v>514</v>
      </c>
      <c r="B482" s="2">
        <v>9</v>
      </c>
      <c r="C482" s="2">
        <v>11</v>
      </c>
    </row>
    <row r="483" spans="1:3" x14ac:dyDescent="0.25">
      <c r="A483" s="2" t="s">
        <v>515</v>
      </c>
      <c r="B483" s="2">
        <v>10</v>
      </c>
      <c r="C483" s="2">
        <v>11</v>
      </c>
    </row>
    <row r="484" spans="1:3" x14ac:dyDescent="0.25">
      <c r="A484" s="2" t="s">
        <v>516</v>
      </c>
      <c r="B484" s="2">
        <v>9</v>
      </c>
      <c r="C484" s="2">
        <v>11</v>
      </c>
    </row>
    <row r="485" spans="1:3" x14ac:dyDescent="0.25">
      <c r="A485" s="2" t="s">
        <v>517</v>
      </c>
      <c r="B485" s="2">
        <v>11</v>
      </c>
      <c r="C485" s="2">
        <v>10</v>
      </c>
    </row>
    <row r="486" spans="1:3" x14ac:dyDescent="0.25">
      <c r="A486" s="2" t="s">
        <v>518</v>
      </c>
      <c r="B486" s="2">
        <v>11</v>
      </c>
      <c r="C486" s="2">
        <v>11</v>
      </c>
    </row>
    <row r="487" spans="1:3" x14ac:dyDescent="0.25">
      <c r="A487" s="2" t="s">
        <v>519</v>
      </c>
      <c r="B487" s="2">
        <v>12</v>
      </c>
      <c r="C487" s="2">
        <v>11</v>
      </c>
    </row>
    <row r="488" spans="1:3" x14ac:dyDescent="0.25">
      <c r="A488" s="2" t="s">
        <v>520</v>
      </c>
      <c r="B488" s="2">
        <v>12</v>
      </c>
      <c r="C488" s="2">
        <v>12</v>
      </c>
    </row>
    <row r="489" spans="1:3" x14ac:dyDescent="0.25">
      <c r="A489" s="2" t="s">
        <v>521</v>
      </c>
      <c r="B489" s="2">
        <v>8</v>
      </c>
      <c r="C489" s="2">
        <v>9</v>
      </c>
    </row>
    <row r="490" spans="1:3" x14ac:dyDescent="0.25">
      <c r="A490" s="2" t="s">
        <v>522</v>
      </c>
      <c r="B490" s="2">
        <v>8</v>
      </c>
      <c r="C490" s="2">
        <v>9</v>
      </c>
    </row>
    <row r="491" spans="1:3" x14ac:dyDescent="0.25">
      <c r="A491" s="2" t="s">
        <v>523</v>
      </c>
      <c r="B491" s="2">
        <v>7</v>
      </c>
      <c r="C491" s="2">
        <v>7</v>
      </c>
    </row>
    <row r="492" spans="1:3" x14ac:dyDescent="0.25">
      <c r="A492" s="2" t="s">
        <v>524</v>
      </c>
      <c r="B492" s="2">
        <v>6</v>
      </c>
      <c r="C492" s="2">
        <v>5</v>
      </c>
    </row>
    <row r="493" spans="1:3" x14ac:dyDescent="0.25">
      <c r="A493" s="2" t="s">
        <v>525</v>
      </c>
      <c r="B493" s="2">
        <v>6</v>
      </c>
      <c r="C493" s="2">
        <v>5</v>
      </c>
    </row>
    <row r="494" spans="1:3" x14ac:dyDescent="0.25">
      <c r="A494" s="2" t="s">
        <v>526</v>
      </c>
      <c r="B494" s="2">
        <v>8</v>
      </c>
      <c r="C494" s="2">
        <v>8</v>
      </c>
    </row>
    <row r="495" spans="1:3" x14ac:dyDescent="0.25">
      <c r="A495" s="2" t="s">
        <v>527</v>
      </c>
      <c r="B495" s="2">
        <v>6</v>
      </c>
      <c r="C495" s="2">
        <v>5</v>
      </c>
    </row>
    <row r="496" spans="1:3" x14ac:dyDescent="0.25">
      <c r="A496" s="2" t="s">
        <v>528</v>
      </c>
      <c r="B496" s="2">
        <v>5</v>
      </c>
      <c r="C496" s="2">
        <v>7</v>
      </c>
    </row>
    <row r="497" spans="1:3" x14ac:dyDescent="0.25">
      <c r="A497" s="2" t="s">
        <v>529</v>
      </c>
      <c r="B497" s="2">
        <v>4</v>
      </c>
      <c r="C497" s="2">
        <v>5</v>
      </c>
    </row>
    <row r="498" spans="1:3" x14ac:dyDescent="0.25">
      <c r="A498" s="2" t="s">
        <v>530</v>
      </c>
      <c r="B498" s="2">
        <v>5</v>
      </c>
      <c r="C498" s="2">
        <v>6</v>
      </c>
    </row>
    <row r="499" spans="1:3" x14ac:dyDescent="0.25">
      <c r="A499" s="2" t="s">
        <v>531</v>
      </c>
      <c r="B499" s="2">
        <v>6</v>
      </c>
      <c r="C499" s="2">
        <v>7</v>
      </c>
    </row>
    <row r="500" spans="1:3" x14ac:dyDescent="0.25">
      <c r="A500" s="2" t="s">
        <v>532</v>
      </c>
      <c r="B500" s="2">
        <v>6</v>
      </c>
      <c r="C500" s="2">
        <v>7</v>
      </c>
    </row>
    <row r="501" spans="1:3" x14ac:dyDescent="0.25">
      <c r="A501" s="2" t="s">
        <v>533</v>
      </c>
      <c r="B501" s="2">
        <v>6</v>
      </c>
      <c r="C501" s="2">
        <v>7</v>
      </c>
    </row>
    <row r="502" spans="1:3" x14ac:dyDescent="0.25">
      <c r="A502" s="2" t="s">
        <v>534</v>
      </c>
      <c r="B502" s="2">
        <v>6</v>
      </c>
      <c r="C502" s="2">
        <v>8</v>
      </c>
    </row>
    <row r="503" spans="1:3" x14ac:dyDescent="0.25">
      <c r="A503" s="2" t="s">
        <v>535</v>
      </c>
      <c r="B503" s="2">
        <v>5</v>
      </c>
      <c r="C503" s="2">
        <v>7</v>
      </c>
    </row>
    <row r="504" spans="1:3" x14ac:dyDescent="0.25">
      <c r="A504" s="2" t="s">
        <v>536</v>
      </c>
      <c r="B504" s="2">
        <v>5</v>
      </c>
      <c r="C504" s="2">
        <v>7</v>
      </c>
    </row>
    <row r="505" spans="1:3" x14ac:dyDescent="0.25">
      <c r="A505" s="2" t="s">
        <v>537</v>
      </c>
      <c r="B505" s="2">
        <v>7</v>
      </c>
      <c r="C505" s="2">
        <v>7</v>
      </c>
    </row>
    <row r="506" spans="1:3" x14ac:dyDescent="0.25">
      <c r="A506" s="2" t="s">
        <v>538</v>
      </c>
      <c r="B506" s="2">
        <v>6</v>
      </c>
      <c r="C506" s="2">
        <v>7</v>
      </c>
    </row>
    <row r="507" spans="1:3" x14ac:dyDescent="0.25">
      <c r="A507" s="2" t="s">
        <v>539</v>
      </c>
      <c r="B507" s="2">
        <v>5</v>
      </c>
      <c r="C507" s="2">
        <v>7</v>
      </c>
    </row>
    <row r="508" spans="1:3" x14ac:dyDescent="0.25">
      <c r="A508" s="2" t="s">
        <v>540</v>
      </c>
      <c r="B508" s="2">
        <v>5</v>
      </c>
      <c r="C508" s="2">
        <v>8</v>
      </c>
    </row>
    <row r="509" spans="1:3" x14ac:dyDescent="0.25">
      <c r="A509" s="2" t="s">
        <v>541</v>
      </c>
      <c r="B509" s="2">
        <v>6</v>
      </c>
      <c r="C509" s="2">
        <v>8</v>
      </c>
    </row>
    <row r="510" spans="1:3" x14ac:dyDescent="0.25">
      <c r="A510" s="2" t="s">
        <v>542</v>
      </c>
      <c r="B510" s="2">
        <v>6</v>
      </c>
      <c r="C510" s="2">
        <v>9</v>
      </c>
    </row>
    <row r="511" spans="1:3" x14ac:dyDescent="0.25">
      <c r="A511" s="2" t="s">
        <v>543</v>
      </c>
      <c r="B511" s="2">
        <v>6</v>
      </c>
      <c r="C511" s="2">
        <v>8</v>
      </c>
    </row>
    <row r="512" spans="1:3" x14ac:dyDescent="0.25">
      <c r="A512" s="2" t="s">
        <v>544</v>
      </c>
      <c r="B512" s="2">
        <v>9</v>
      </c>
      <c r="C512" s="2">
        <v>12</v>
      </c>
    </row>
    <row r="513" spans="1:3" x14ac:dyDescent="0.25">
      <c r="A513" s="2" t="s">
        <v>545</v>
      </c>
      <c r="B513" s="2">
        <v>9</v>
      </c>
      <c r="C513" s="2">
        <v>12</v>
      </c>
    </row>
    <row r="514" spans="1:3" x14ac:dyDescent="0.25">
      <c r="A514" s="2" t="s">
        <v>546</v>
      </c>
      <c r="B514" s="2">
        <v>10</v>
      </c>
      <c r="C514" s="2">
        <v>9</v>
      </c>
    </row>
    <row r="515" spans="1:3" x14ac:dyDescent="0.25">
      <c r="A515" s="2" t="s">
        <v>547</v>
      </c>
      <c r="B515" s="2">
        <v>10</v>
      </c>
      <c r="C515" s="2">
        <v>9</v>
      </c>
    </row>
    <row r="516" spans="1:3" x14ac:dyDescent="0.25">
      <c r="A516" s="2" t="s">
        <v>548</v>
      </c>
      <c r="B516" s="2">
        <v>10</v>
      </c>
      <c r="C516" s="2">
        <v>9</v>
      </c>
    </row>
    <row r="517" spans="1:3" x14ac:dyDescent="0.25">
      <c r="A517" s="2" t="s">
        <v>549</v>
      </c>
      <c r="B517" s="2">
        <v>10</v>
      </c>
      <c r="C517" s="2">
        <v>9</v>
      </c>
    </row>
    <row r="518" spans="1:3" x14ac:dyDescent="0.25">
      <c r="A518" s="2" t="s">
        <v>550</v>
      </c>
      <c r="B518" s="2">
        <v>9</v>
      </c>
      <c r="C518" s="2">
        <v>11</v>
      </c>
    </row>
    <row r="519" spans="1:3" x14ac:dyDescent="0.25">
      <c r="A519" s="2" t="s">
        <v>551</v>
      </c>
      <c r="B519" s="2">
        <v>8</v>
      </c>
      <c r="C519" s="2">
        <v>11</v>
      </c>
    </row>
    <row r="520" spans="1:3" x14ac:dyDescent="0.25">
      <c r="A520" s="2" t="s">
        <v>552</v>
      </c>
      <c r="B520" s="2">
        <v>10</v>
      </c>
      <c r="C520" s="2">
        <v>9</v>
      </c>
    </row>
    <row r="521" spans="1:3" x14ac:dyDescent="0.25">
      <c r="A521" s="2" t="s">
        <v>553</v>
      </c>
      <c r="B521" s="2">
        <v>9</v>
      </c>
      <c r="C521" s="2">
        <v>9</v>
      </c>
    </row>
    <row r="522" spans="1:3" x14ac:dyDescent="0.25">
      <c r="A522" s="2" t="s">
        <v>554</v>
      </c>
      <c r="B522" s="2">
        <v>9</v>
      </c>
      <c r="C522" s="2">
        <v>10</v>
      </c>
    </row>
    <row r="523" spans="1:3" x14ac:dyDescent="0.25">
      <c r="A523" s="2" t="s">
        <v>555</v>
      </c>
      <c r="B523" s="2">
        <v>10</v>
      </c>
      <c r="C523" s="2">
        <v>10</v>
      </c>
    </row>
    <row r="524" spans="1:3" x14ac:dyDescent="0.25">
      <c r="A524" s="2" t="s">
        <v>556</v>
      </c>
      <c r="B524" s="2">
        <v>10</v>
      </c>
      <c r="C524" s="2">
        <v>10</v>
      </c>
    </row>
    <row r="525" spans="1:3" x14ac:dyDescent="0.25">
      <c r="A525" s="2" t="s">
        <v>557</v>
      </c>
      <c r="B525" s="2">
        <v>8</v>
      </c>
      <c r="C525" s="2">
        <v>10</v>
      </c>
    </row>
    <row r="526" spans="1:3" x14ac:dyDescent="0.25">
      <c r="A526" s="2" t="s">
        <v>558</v>
      </c>
      <c r="B526" s="2">
        <v>8</v>
      </c>
      <c r="C526" s="2">
        <v>9</v>
      </c>
    </row>
    <row r="527" spans="1:3" x14ac:dyDescent="0.25">
      <c r="A527" s="2" t="s">
        <v>559</v>
      </c>
      <c r="B527" s="2">
        <v>8</v>
      </c>
      <c r="C527" s="2">
        <v>9</v>
      </c>
    </row>
    <row r="528" spans="1:3" x14ac:dyDescent="0.25">
      <c r="A528" s="2" t="s">
        <v>560</v>
      </c>
      <c r="B528" s="2">
        <v>9</v>
      </c>
      <c r="C528" s="2">
        <v>9</v>
      </c>
    </row>
    <row r="529" spans="1:3" x14ac:dyDescent="0.25">
      <c r="A529" s="2" t="s">
        <v>561</v>
      </c>
      <c r="B529" s="2">
        <v>8</v>
      </c>
      <c r="C529" s="2">
        <v>9</v>
      </c>
    </row>
    <row r="530" spans="1:3" x14ac:dyDescent="0.25">
      <c r="A530" s="2" t="s">
        <v>562</v>
      </c>
      <c r="B530" s="2">
        <v>9</v>
      </c>
      <c r="C530" s="2">
        <v>9</v>
      </c>
    </row>
    <row r="531" spans="1:3" x14ac:dyDescent="0.25">
      <c r="A531" s="2" t="s">
        <v>563</v>
      </c>
      <c r="B531" s="2">
        <v>9</v>
      </c>
      <c r="C531" s="2">
        <v>8</v>
      </c>
    </row>
    <row r="532" spans="1:3" x14ac:dyDescent="0.25">
      <c r="A532" s="2" t="s">
        <v>564</v>
      </c>
      <c r="B532" s="2">
        <v>9</v>
      </c>
      <c r="C532" s="2">
        <v>8</v>
      </c>
    </row>
    <row r="533" spans="1:3" x14ac:dyDescent="0.25">
      <c r="A533" s="2" t="s">
        <v>565</v>
      </c>
      <c r="B533" s="2">
        <v>9</v>
      </c>
      <c r="C533" s="2">
        <v>8</v>
      </c>
    </row>
    <row r="534" spans="1:3" x14ac:dyDescent="0.25">
      <c r="A534" s="2" t="s">
        <v>566</v>
      </c>
      <c r="B534" s="2">
        <v>9</v>
      </c>
      <c r="C534" s="2">
        <v>8</v>
      </c>
    </row>
    <row r="535" spans="1:3" x14ac:dyDescent="0.25">
      <c r="A535" s="2" t="s">
        <v>567</v>
      </c>
      <c r="B535" s="2">
        <v>9</v>
      </c>
      <c r="C535" s="2">
        <v>8</v>
      </c>
    </row>
    <row r="536" spans="1:3" x14ac:dyDescent="0.25">
      <c r="A536" s="2" t="s">
        <v>568</v>
      </c>
      <c r="B536" s="2">
        <v>9</v>
      </c>
      <c r="C536" s="2">
        <v>8</v>
      </c>
    </row>
    <row r="537" spans="1:3" x14ac:dyDescent="0.25">
      <c r="A537" s="2" t="s">
        <v>569</v>
      </c>
      <c r="B537" s="2">
        <v>9</v>
      </c>
      <c r="C537" s="2">
        <v>8</v>
      </c>
    </row>
    <row r="538" spans="1:3" x14ac:dyDescent="0.25">
      <c r="A538" s="2" t="s">
        <v>570</v>
      </c>
      <c r="B538" s="2">
        <v>8</v>
      </c>
      <c r="C538" s="2">
        <v>7</v>
      </c>
    </row>
    <row r="539" spans="1:3" x14ac:dyDescent="0.25">
      <c r="A539" s="2" t="s">
        <v>571</v>
      </c>
      <c r="B539" s="2">
        <v>9</v>
      </c>
      <c r="C539" s="2">
        <v>8</v>
      </c>
    </row>
    <row r="540" spans="1:3" x14ac:dyDescent="0.25">
      <c r="A540" s="2" t="s">
        <v>572</v>
      </c>
      <c r="B540" s="2">
        <v>7</v>
      </c>
      <c r="C540" s="2">
        <v>7</v>
      </c>
    </row>
    <row r="541" spans="1:3" x14ac:dyDescent="0.25">
      <c r="A541" s="2" t="s">
        <v>573</v>
      </c>
      <c r="B541" s="2">
        <v>8</v>
      </c>
      <c r="C541" s="2">
        <v>7</v>
      </c>
    </row>
    <row r="542" spans="1:3" x14ac:dyDescent="0.25">
      <c r="A542" s="2" t="s">
        <v>574</v>
      </c>
      <c r="B542" s="2">
        <v>8</v>
      </c>
      <c r="C542" s="2">
        <v>7</v>
      </c>
    </row>
    <row r="543" spans="1:3" x14ac:dyDescent="0.25">
      <c r="A543" s="2" t="s">
        <v>575</v>
      </c>
      <c r="B543" s="2">
        <v>8</v>
      </c>
      <c r="C543" s="2">
        <v>6</v>
      </c>
    </row>
    <row r="544" spans="1:3" x14ac:dyDescent="0.25">
      <c r="A544" s="2" t="s">
        <v>576</v>
      </c>
      <c r="B544" s="2">
        <v>8</v>
      </c>
      <c r="C544" s="2">
        <v>6</v>
      </c>
    </row>
    <row r="545" spans="1:3" x14ac:dyDescent="0.25">
      <c r="A545" s="2" t="s">
        <v>577</v>
      </c>
      <c r="B545" s="2">
        <v>8</v>
      </c>
      <c r="C545" s="2">
        <v>6</v>
      </c>
    </row>
    <row r="546" spans="1:3" x14ac:dyDescent="0.25">
      <c r="A546" s="2" t="s">
        <v>578</v>
      </c>
      <c r="B546" s="2">
        <v>8</v>
      </c>
      <c r="C546" s="2">
        <v>6</v>
      </c>
    </row>
    <row r="547" spans="1:3" x14ac:dyDescent="0.25">
      <c r="A547" s="2" t="s">
        <v>579</v>
      </c>
      <c r="B547" s="2">
        <v>8</v>
      </c>
      <c r="C547" s="2">
        <v>6</v>
      </c>
    </row>
    <row r="548" spans="1:3" x14ac:dyDescent="0.25">
      <c r="A548" s="2" t="s">
        <v>580</v>
      </c>
      <c r="B548" s="2">
        <v>8</v>
      </c>
      <c r="C548" s="2">
        <v>6</v>
      </c>
    </row>
    <row r="549" spans="1:3" x14ac:dyDescent="0.25">
      <c r="A549" s="2" t="s">
        <v>581</v>
      </c>
      <c r="B549" s="2">
        <v>8</v>
      </c>
      <c r="C549" s="2">
        <v>6</v>
      </c>
    </row>
    <row r="550" spans="1:3" x14ac:dyDescent="0.25">
      <c r="A550" s="2" t="s">
        <v>582</v>
      </c>
      <c r="B550" s="2">
        <v>8</v>
      </c>
      <c r="C550" s="2">
        <v>8</v>
      </c>
    </row>
    <row r="551" spans="1:3" x14ac:dyDescent="0.25">
      <c r="A551" s="2" t="s">
        <v>583</v>
      </c>
      <c r="B551" s="2">
        <v>8</v>
      </c>
      <c r="C551" s="2">
        <v>8</v>
      </c>
    </row>
    <row r="552" spans="1:3" x14ac:dyDescent="0.25">
      <c r="A552" s="2" t="s">
        <v>584</v>
      </c>
      <c r="B552" s="2">
        <v>9</v>
      </c>
      <c r="C552" s="2">
        <v>9</v>
      </c>
    </row>
    <row r="553" spans="1:3" x14ac:dyDescent="0.25">
      <c r="A553" s="2" t="s">
        <v>585</v>
      </c>
      <c r="B553" s="2">
        <v>10</v>
      </c>
      <c r="C553" s="2">
        <v>9</v>
      </c>
    </row>
    <row r="554" spans="1:3" x14ac:dyDescent="0.25">
      <c r="A554" s="2" t="s">
        <v>586</v>
      </c>
      <c r="B554" s="2">
        <v>8</v>
      </c>
      <c r="C554" s="2">
        <v>8</v>
      </c>
    </row>
    <row r="555" spans="1:3" x14ac:dyDescent="0.25">
      <c r="A555" s="2" t="s">
        <v>587</v>
      </c>
      <c r="B555" s="2">
        <v>8</v>
      </c>
      <c r="C555" s="2">
        <v>8</v>
      </c>
    </row>
    <row r="556" spans="1:3" x14ac:dyDescent="0.25">
      <c r="A556" s="2" t="s">
        <v>588</v>
      </c>
      <c r="B556" s="2">
        <v>8</v>
      </c>
      <c r="C556" s="2">
        <v>9</v>
      </c>
    </row>
    <row r="557" spans="1:3" x14ac:dyDescent="0.25">
      <c r="A557" s="2" t="s">
        <v>589</v>
      </c>
      <c r="B557" s="2">
        <v>8</v>
      </c>
      <c r="C557" s="2">
        <v>8</v>
      </c>
    </row>
    <row r="558" spans="1:3" x14ac:dyDescent="0.25">
      <c r="A558" s="2" t="s">
        <v>590</v>
      </c>
      <c r="B558" s="2">
        <v>9</v>
      </c>
      <c r="C558" s="2">
        <v>8</v>
      </c>
    </row>
    <row r="559" spans="1:3" x14ac:dyDescent="0.25">
      <c r="A559" s="2" t="s">
        <v>591</v>
      </c>
      <c r="B559" s="2">
        <v>7</v>
      </c>
      <c r="C559" s="2">
        <v>7</v>
      </c>
    </row>
    <row r="560" spans="1:3" x14ac:dyDescent="0.25">
      <c r="A560" s="2" t="s">
        <v>592</v>
      </c>
      <c r="B560" s="2">
        <v>8</v>
      </c>
      <c r="C560" s="2">
        <v>8</v>
      </c>
    </row>
    <row r="561" spans="1:3" x14ac:dyDescent="0.25">
      <c r="A561" s="2" t="s">
        <v>593</v>
      </c>
      <c r="B561" s="2">
        <v>5</v>
      </c>
      <c r="C561" s="2">
        <v>7</v>
      </c>
    </row>
    <row r="562" spans="1:3" x14ac:dyDescent="0.25">
      <c r="A562" s="2" t="s">
        <v>594</v>
      </c>
      <c r="B562" s="2">
        <v>9</v>
      </c>
      <c r="C562" s="2">
        <v>8</v>
      </c>
    </row>
    <row r="563" spans="1:3" x14ac:dyDescent="0.25">
      <c r="A563" s="2" t="s">
        <v>595</v>
      </c>
      <c r="B563" s="2">
        <v>7</v>
      </c>
      <c r="C563" s="2">
        <v>8</v>
      </c>
    </row>
    <row r="564" spans="1:3" x14ac:dyDescent="0.25">
      <c r="A564" s="2" t="s">
        <v>596</v>
      </c>
      <c r="B564" s="2">
        <v>7</v>
      </c>
      <c r="C564" s="2">
        <v>8</v>
      </c>
    </row>
    <row r="565" spans="1:3" x14ac:dyDescent="0.25">
      <c r="A565" s="2" t="s">
        <v>597</v>
      </c>
      <c r="B565" s="2">
        <v>4</v>
      </c>
      <c r="C565" s="2">
        <v>7</v>
      </c>
    </row>
    <row r="566" spans="1:3" x14ac:dyDescent="0.25">
      <c r="A566" s="2" t="s">
        <v>598</v>
      </c>
      <c r="B566" s="2">
        <v>9</v>
      </c>
      <c r="C566" s="2">
        <v>8</v>
      </c>
    </row>
    <row r="567" spans="1:3" x14ac:dyDescent="0.25">
      <c r="A567" s="2" t="s">
        <v>599</v>
      </c>
      <c r="B567" s="2">
        <v>9</v>
      </c>
      <c r="C567" s="2">
        <v>8</v>
      </c>
    </row>
    <row r="568" spans="1:3" x14ac:dyDescent="0.25">
      <c r="A568" s="2" t="s">
        <v>600</v>
      </c>
      <c r="B568" s="2">
        <v>9</v>
      </c>
      <c r="C568" s="2">
        <v>8</v>
      </c>
    </row>
    <row r="569" spans="1:3" x14ac:dyDescent="0.25">
      <c r="A569" s="2" t="s">
        <v>601</v>
      </c>
      <c r="B569" s="2">
        <v>9</v>
      </c>
      <c r="C569" s="2">
        <v>8</v>
      </c>
    </row>
    <row r="570" spans="1:3" x14ac:dyDescent="0.25">
      <c r="A570" s="2" t="s">
        <v>602</v>
      </c>
      <c r="B570" s="2">
        <v>9</v>
      </c>
      <c r="C570" s="2">
        <v>8</v>
      </c>
    </row>
    <row r="571" spans="1:3" x14ac:dyDescent="0.25">
      <c r="A571" s="2" t="s">
        <v>603</v>
      </c>
      <c r="B571" s="2">
        <v>8</v>
      </c>
      <c r="C571" s="2">
        <v>8</v>
      </c>
    </row>
    <row r="572" spans="1:3" x14ac:dyDescent="0.25">
      <c r="A572" s="2" t="s">
        <v>604</v>
      </c>
      <c r="B572" s="2">
        <v>9</v>
      </c>
      <c r="C572" s="2">
        <v>8</v>
      </c>
    </row>
    <row r="573" spans="1:3" x14ac:dyDescent="0.25">
      <c r="A573" s="2" t="s">
        <v>605</v>
      </c>
      <c r="B573" s="2">
        <v>8</v>
      </c>
      <c r="C573" s="2">
        <v>8</v>
      </c>
    </row>
    <row r="574" spans="1:3" x14ac:dyDescent="0.25">
      <c r="A574" s="2" t="s">
        <v>606</v>
      </c>
      <c r="B574" s="2">
        <v>6</v>
      </c>
      <c r="C574" s="2">
        <v>8</v>
      </c>
    </row>
    <row r="575" spans="1:3" x14ac:dyDescent="0.25">
      <c r="A575" s="2" t="s">
        <v>607</v>
      </c>
      <c r="B575" s="2">
        <v>7</v>
      </c>
      <c r="C575" s="2">
        <v>8</v>
      </c>
    </row>
    <row r="576" spans="1:3" x14ac:dyDescent="0.25">
      <c r="A576" s="2" t="s">
        <v>608</v>
      </c>
      <c r="B576" s="2">
        <v>7</v>
      </c>
      <c r="C576" s="2">
        <v>7</v>
      </c>
    </row>
    <row r="577" spans="1:3" x14ac:dyDescent="0.25">
      <c r="A577" s="2" t="s">
        <v>609</v>
      </c>
      <c r="B577" s="2">
        <v>7</v>
      </c>
      <c r="C577" s="2">
        <v>7</v>
      </c>
    </row>
    <row r="578" spans="1:3" x14ac:dyDescent="0.25">
      <c r="A578" s="2" t="s">
        <v>610</v>
      </c>
      <c r="B578" s="2">
        <v>7</v>
      </c>
      <c r="C578" s="2">
        <v>7</v>
      </c>
    </row>
    <row r="579" spans="1:3" x14ac:dyDescent="0.25">
      <c r="A579" s="2" t="s">
        <v>611</v>
      </c>
      <c r="B579" s="2">
        <v>8</v>
      </c>
      <c r="C579" s="2">
        <v>7</v>
      </c>
    </row>
    <row r="580" spans="1:3" x14ac:dyDescent="0.25">
      <c r="A580" s="2" t="s">
        <v>612</v>
      </c>
      <c r="B580" s="2">
        <v>8</v>
      </c>
      <c r="C580" s="2">
        <v>7</v>
      </c>
    </row>
    <row r="581" spans="1:3" x14ac:dyDescent="0.25">
      <c r="A581" s="2" t="s">
        <v>613</v>
      </c>
      <c r="B581" s="2">
        <v>7</v>
      </c>
      <c r="C581" s="2">
        <v>7</v>
      </c>
    </row>
    <row r="582" spans="1:3" x14ac:dyDescent="0.25">
      <c r="A582" s="2" t="s">
        <v>614</v>
      </c>
      <c r="B582" s="2">
        <v>7</v>
      </c>
      <c r="C582" s="2">
        <v>7</v>
      </c>
    </row>
    <row r="583" spans="1:3" x14ac:dyDescent="0.25">
      <c r="A583" s="2" t="s">
        <v>615</v>
      </c>
      <c r="B583" s="2">
        <v>7</v>
      </c>
      <c r="C583" s="2">
        <v>7</v>
      </c>
    </row>
    <row r="584" spans="1:3" x14ac:dyDescent="0.25">
      <c r="A584" s="2" t="s">
        <v>616</v>
      </c>
      <c r="B584" s="2">
        <v>8</v>
      </c>
      <c r="C584" s="2">
        <v>7</v>
      </c>
    </row>
    <row r="585" spans="1:3" x14ac:dyDescent="0.25">
      <c r="A585" s="2" t="s">
        <v>617</v>
      </c>
      <c r="B585" s="2">
        <v>7</v>
      </c>
      <c r="C585" s="2">
        <v>7</v>
      </c>
    </row>
    <row r="586" spans="1:3" x14ac:dyDescent="0.25">
      <c r="A586" s="2" t="s">
        <v>618</v>
      </c>
      <c r="B586" s="2">
        <v>7</v>
      </c>
      <c r="C586" s="2">
        <v>8</v>
      </c>
    </row>
    <row r="587" spans="1:3" x14ac:dyDescent="0.25">
      <c r="A587" s="2" t="s">
        <v>619</v>
      </c>
      <c r="B587" s="2">
        <v>7</v>
      </c>
      <c r="C587" s="2">
        <v>8</v>
      </c>
    </row>
    <row r="588" spans="1:3" x14ac:dyDescent="0.25">
      <c r="A588" s="2" t="s">
        <v>620</v>
      </c>
      <c r="B588" s="2">
        <v>7</v>
      </c>
      <c r="C588" s="2">
        <v>8</v>
      </c>
    </row>
    <row r="589" spans="1:3" x14ac:dyDescent="0.25">
      <c r="A589" s="2" t="s">
        <v>621</v>
      </c>
      <c r="B589" s="2">
        <v>7</v>
      </c>
      <c r="C589" s="2">
        <v>8</v>
      </c>
    </row>
    <row r="590" spans="1:3" x14ac:dyDescent="0.25">
      <c r="A590" s="2" t="s">
        <v>622</v>
      </c>
      <c r="B590" s="2">
        <v>8</v>
      </c>
      <c r="C590" s="2">
        <v>8</v>
      </c>
    </row>
    <row r="591" spans="1:3" x14ac:dyDescent="0.25">
      <c r="A591" s="2" t="s">
        <v>623</v>
      </c>
      <c r="B591" s="2">
        <v>8</v>
      </c>
      <c r="C591" s="2">
        <v>8</v>
      </c>
    </row>
    <row r="592" spans="1:3" x14ac:dyDescent="0.25">
      <c r="A592" s="2" t="s">
        <v>624</v>
      </c>
      <c r="B592" s="2">
        <v>8</v>
      </c>
      <c r="C592" s="2">
        <v>8</v>
      </c>
    </row>
    <row r="593" spans="1:3" x14ac:dyDescent="0.25">
      <c r="A593" s="2" t="s">
        <v>625</v>
      </c>
      <c r="B593" s="2">
        <v>8</v>
      </c>
      <c r="C593" s="2">
        <v>8</v>
      </c>
    </row>
    <row r="594" spans="1:3" x14ac:dyDescent="0.25">
      <c r="A594" s="2" t="s">
        <v>626</v>
      </c>
      <c r="B594" s="2">
        <v>7</v>
      </c>
      <c r="C594" s="2">
        <v>9</v>
      </c>
    </row>
    <row r="595" spans="1:3" x14ac:dyDescent="0.25">
      <c r="A595" s="2" t="s">
        <v>627</v>
      </c>
      <c r="B595" s="2">
        <v>7</v>
      </c>
      <c r="C595" s="2">
        <v>8</v>
      </c>
    </row>
    <row r="596" spans="1:3" x14ac:dyDescent="0.25">
      <c r="A596" s="2" t="s">
        <v>628</v>
      </c>
      <c r="B596" s="2">
        <v>8</v>
      </c>
      <c r="C596" s="2">
        <v>9</v>
      </c>
    </row>
    <row r="597" spans="1:3" x14ac:dyDescent="0.25">
      <c r="A597" s="2" t="s">
        <v>629</v>
      </c>
      <c r="B597" s="2">
        <v>8</v>
      </c>
      <c r="C597" s="2">
        <v>9</v>
      </c>
    </row>
    <row r="598" spans="1:3" x14ac:dyDescent="0.25">
      <c r="A598" s="2" t="s">
        <v>630</v>
      </c>
      <c r="B598" s="2">
        <v>8</v>
      </c>
      <c r="C598" s="2">
        <v>9</v>
      </c>
    </row>
    <row r="599" spans="1:3" x14ac:dyDescent="0.25">
      <c r="A599" s="2" t="s">
        <v>631</v>
      </c>
      <c r="B599" s="2">
        <v>7</v>
      </c>
      <c r="C599" s="2">
        <v>8</v>
      </c>
    </row>
    <row r="600" spans="1:3" x14ac:dyDescent="0.25">
      <c r="A600" s="2" t="s">
        <v>632</v>
      </c>
      <c r="B600" s="2">
        <v>7</v>
      </c>
      <c r="C600" s="2">
        <v>9</v>
      </c>
    </row>
    <row r="601" spans="1:3" x14ac:dyDescent="0.25">
      <c r="A601" s="2" t="s">
        <v>633</v>
      </c>
      <c r="B601" s="2">
        <v>7</v>
      </c>
      <c r="C601" s="2">
        <v>8</v>
      </c>
    </row>
    <row r="602" spans="1:3" x14ac:dyDescent="0.25">
      <c r="A602" s="2" t="s">
        <v>634</v>
      </c>
      <c r="B602" s="2">
        <v>8</v>
      </c>
      <c r="C602" s="2">
        <v>9</v>
      </c>
    </row>
    <row r="603" spans="1:3" x14ac:dyDescent="0.25">
      <c r="A603" s="2" t="s">
        <v>635</v>
      </c>
      <c r="B603" s="2">
        <v>7</v>
      </c>
      <c r="C603" s="2">
        <v>8</v>
      </c>
    </row>
    <row r="604" spans="1:3" x14ac:dyDescent="0.25">
      <c r="A604" s="2" t="s">
        <v>636</v>
      </c>
      <c r="B604" s="2">
        <v>8</v>
      </c>
      <c r="C604" s="2">
        <v>9</v>
      </c>
    </row>
    <row r="605" spans="1:3" x14ac:dyDescent="0.25">
      <c r="A605" s="2" t="s">
        <v>637</v>
      </c>
      <c r="B605" s="2">
        <v>8</v>
      </c>
      <c r="C605" s="2">
        <v>8</v>
      </c>
    </row>
    <row r="606" spans="1:3" x14ac:dyDescent="0.25">
      <c r="A606" s="2" t="s">
        <v>638</v>
      </c>
      <c r="B606" s="2">
        <v>8</v>
      </c>
      <c r="C606" s="2">
        <v>9</v>
      </c>
    </row>
    <row r="607" spans="1:3" x14ac:dyDescent="0.25">
      <c r="A607" s="2" t="s">
        <v>639</v>
      </c>
      <c r="B607" s="2">
        <v>8</v>
      </c>
      <c r="C607" s="2">
        <v>8</v>
      </c>
    </row>
    <row r="608" spans="1:3" x14ac:dyDescent="0.25">
      <c r="A608" s="2" t="s">
        <v>640</v>
      </c>
      <c r="B608" s="2">
        <v>8</v>
      </c>
      <c r="C608" s="2">
        <v>8</v>
      </c>
    </row>
    <row r="609" spans="1:3" x14ac:dyDescent="0.25">
      <c r="A609" s="2" t="s">
        <v>641</v>
      </c>
      <c r="B609" s="2">
        <v>8</v>
      </c>
      <c r="C609" s="2">
        <v>8</v>
      </c>
    </row>
    <row r="610" spans="1:3" x14ac:dyDescent="0.25">
      <c r="A610" s="2" t="s">
        <v>642</v>
      </c>
      <c r="B610" s="2">
        <v>8</v>
      </c>
      <c r="C610" s="2">
        <v>8</v>
      </c>
    </row>
    <row r="611" spans="1:3" x14ac:dyDescent="0.25">
      <c r="A611" s="2" t="s">
        <v>643</v>
      </c>
      <c r="B611" s="2">
        <v>8</v>
      </c>
      <c r="C611" s="2">
        <v>8</v>
      </c>
    </row>
    <row r="612" spans="1:3" x14ac:dyDescent="0.25">
      <c r="A612" s="2" t="s">
        <v>644</v>
      </c>
      <c r="B612" s="2">
        <v>8</v>
      </c>
      <c r="C612" s="2">
        <v>8</v>
      </c>
    </row>
    <row r="613" spans="1:3" x14ac:dyDescent="0.25">
      <c r="A613" s="2" t="s">
        <v>645</v>
      </c>
      <c r="B613" s="2">
        <v>8</v>
      </c>
      <c r="C613" s="2">
        <v>8</v>
      </c>
    </row>
    <row r="614" spans="1:3" x14ac:dyDescent="0.25">
      <c r="A614" s="2" t="s">
        <v>646</v>
      </c>
      <c r="B614" s="2">
        <v>8</v>
      </c>
      <c r="C614" s="2">
        <v>8</v>
      </c>
    </row>
    <row r="615" spans="1:3" x14ac:dyDescent="0.25">
      <c r="A615" s="2" t="s">
        <v>647</v>
      </c>
      <c r="B615" s="2">
        <v>8</v>
      </c>
      <c r="C615" s="2">
        <v>8</v>
      </c>
    </row>
    <row r="616" spans="1:3" x14ac:dyDescent="0.25">
      <c r="A616" s="2" t="s">
        <v>648</v>
      </c>
      <c r="B616" s="2">
        <v>7</v>
      </c>
      <c r="C616" s="2">
        <v>8</v>
      </c>
    </row>
    <row r="617" spans="1:3" x14ac:dyDescent="0.25">
      <c r="A617" s="2" t="s">
        <v>649</v>
      </c>
      <c r="B617" s="2">
        <v>6</v>
      </c>
      <c r="C617" s="2">
        <v>8</v>
      </c>
    </row>
    <row r="618" spans="1:3" x14ac:dyDescent="0.25">
      <c r="A618" s="2" t="s">
        <v>650</v>
      </c>
      <c r="B618" s="2">
        <v>8</v>
      </c>
      <c r="C618" s="2">
        <v>8</v>
      </c>
    </row>
    <row r="619" spans="1:3" x14ac:dyDescent="0.25">
      <c r="A619" s="2" t="s">
        <v>651</v>
      </c>
      <c r="B619" s="2">
        <v>7</v>
      </c>
      <c r="C619" s="2">
        <v>8</v>
      </c>
    </row>
    <row r="620" spans="1:3" x14ac:dyDescent="0.25">
      <c r="A620" s="2" t="s">
        <v>652</v>
      </c>
      <c r="B620" s="2">
        <v>8</v>
      </c>
      <c r="C620" s="2">
        <v>8</v>
      </c>
    </row>
    <row r="621" spans="1:3" x14ac:dyDescent="0.25">
      <c r="A621" s="2" t="s">
        <v>653</v>
      </c>
      <c r="B621" s="2">
        <v>8</v>
      </c>
      <c r="C621" s="2">
        <v>11</v>
      </c>
    </row>
    <row r="622" spans="1:3" x14ac:dyDescent="0.25">
      <c r="A622" s="2" t="s">
        <v>654</v>
      </c>
      <c r="B622" s="2">
        <v>8</v>
      </c>
      <c r="C622" s="2">
        <v>8</v>
      </c>
    </row>
    <row r="623" spans="1:3" x14ac:dyDescent="0.25">
      <c r="A623" s="2" t="s">
        <v>655</v>
      </c>
      <c r="B623" s="2">
        <v>8</v>
      </c>
      <c r="C623" s="2">
        <v>11</v>
      </c>
    </row>
    <row r="624" spans="1:3" x14ac:dyDescent="0.25">
      <c r="A624" s="2" t="s">
        <v>656</v>
      </c>
      <c r="B624" s="2">
        <v>8</v>
      </c>
      <c r="C624" s="2">
        <v>8</v>
      </c>
    </row>
    <row r="625" spans="1:3" x14ac:dyDescent="0.25">
      <c r="A625" s="2" t="s">
        <v>657</v>
      </c>
      <c r="B625" s="2">
        <v>9</v>
      </c>
      <c r="C625" s="2">
        <v>11</v>
      </c>
    </row>
    <row r="626" spans="1:3" x14ac:dyDescent="0.25">
      <c r="A626" s="2" t="s">
        <v>658</v>
      </c>
      <c r="B626" s="2">
        <v>8</v>
      </c>
      <c r="C626" s="2">
        <v>8</v>
      </c>
    </row>
    <row r="627" spans="1:3" x14ac:dyDescent="0.25">
      <c r="A627" s="2" t="s">
        <v>659</v>
      </c>
      <c r="B627" s="2">
        <v>9</v>
      </c>
      <c r="C627" s="2">
        <v>11</v>
      </c>
    </row>
    <row r="628" spans="1:3" x14ac:dyDescent="0.25">
      <c r="A628" s="2" t="s">
        <v>660</v>
      </c>
      <c r="B628" s="2">
        <v>8</v>
      </c>
      <c r="C628" s="2">
        <v>8</v>
      </c>
    </row>
    <row r="629" spans="1:3" x14ac:dyDescent="0.25">
      <c r="A629" s="2" t="s">
        <v>661</v>
      </c>
      <c r="B629" s="2">
        <v>9</v>
      </c>
      <c r="C629" s="2">
        <v>11</v>
      </c>
    </row>
    <row r="630" spans="1:3" x14ac:dyDescent="0.25">
      <c r="A630" s="2" t="s">
        <v>662</v>
      </c>
      <c r="B630" s="2">
        <v>8</v>
      </c>
      <c r="C630" s="2">
        <v>8</v>
      </c>
    </row>
    <row r="631" spans="1:3" x14ac:dyDescent="0.25">
      <c r="A631" s="2" t="s">
        <v>663</v>
      </c>
      <c r="B631" s="2">
        <v>9</v>
      </c>
      <c r="C631" s="2">
        <v>10</v>
      </c>
    </row>
    <row r="632" spans="1:3" x14ac:dyDescent="0.25">
      <c r="A632" s="2" t="s">
        <v>664</v>
      </c>
      <c r="B632" s="2">
        <v>8</v>
      </c>
      <c r="C632" s="2">
        <v>8</v>
      </c>
    </row>
    <row r="633" spans="1:3" x14ac:dyDescent="0.25">
      <c r="A633" s="2" t="s">
        <v>665</v>
      </c>
      <c r="B633" s="2">
        <v>8</v>
      </c>
      <c r="C633" s="2">
        <v>10</v>
      </c>
    </row>
    <row r="634" spans="1:3" x14ac:dyDescent="0.25">
      <c r="A634" s="2" t="s">
        <v>666</v>
      </c>
      <c r="B634" s="2">
        <v>7</v>
      </c>
      <c r="C634" s="2">
        <v>8</v>
      </c>
    </row>
    <row r="635" spans="1:3" x14ac:dyDescent="0.25">
      <c r="A635" s="2" t="s">
        <v>667</v>
      </c>
      <c r="B635" s="2">
        <v>8</v>
      </c>
      <c r="C635" s="2">
        <v>10</v>
      </c>
    </row>
    <row r="636" spans="1:3" x14ac:dyDescent="0.25">
      <c r="A636" s="2" t="s">
        <v>668</v>
      </c>
      <c r="B636" s="2">
        <v>8</v>
      </c>
      <c r="C636" s="2">
        <v>8</v>
      </c>
    </row>
    <row r="637" spans="1:3" x14ac:dyDescent="0.25">
      <c r="A637" s="2" t="s">
        <v>669</v>
      </c>
      <c r="B637" s="2">
        <v>9</v>
      </c>
      <c r="C637" s="2">
        <v>10</v>
      </c>
    </row>
    <row r="638" spans="1:3" x14ac:dyDescent="0.25">
      <c r="A638" s="2" t="s">
        <v>670</v>
      </c>
      <c r="B638" s="2">
        <v>7</v>
      </c>
      <c r="C638" s="2">
        <v>9</v>
      </c>
    </row>
    <row r="639" spans="1:3" x14ac:dyDescent="0.25">
      <c r="A639" s="2" t="s">
        <v>671</v>
      </c>
      <c r="B639" s="2">
        <v>9</v>
      </c>
      <c r="C639" s="2">
        <v>10</v>
      </c>
    </row>
    <row r="640" spans="1:3" x14ac:dyDescent="0.25">
      <c r="A640" s="2" t="s">
        <v>672</v>
      </c>
      <c r="B640" s="2">
        <v>9</v>
      </c>
      <c r="C640" s="2">
        <v>9</v>
      </c>
    </row>
    <row r="641" spans="1:3" x14ac:dyDescent="0.25">
      <c r="A641" s="2" t="s">
        <v>673</v>
      </c>
      <c r="B641" s="2">
        <v>8</v>
      </c>
      <c r="C641" s="2">
        <v>8</v>
      </c>
    </row>
    <row r="642" spans="1:3" x14ac:dyDescent="0.25">
      <c r="A642" s="2" t="s">
        <v>674</v>
      </c>
      <c r="B642" s="2">
        <v>8</v>
      </c>
      <c r="C642" s="2">
        <v>8</v>
      </c>
    </row>
    <row r="643" spans="1:3" x14ac:dyDescent="0.25">
      <c r="A643" s="2" t="s">
        <v>675</v>
      </c>
      <c r="B643" s="2">
        <v>9</v>
      </c>
      <c r="C643" s="2">
        <v>9</v>
      </c>
    </row>
    <row r="644" spans="1:3" x14ac:dyDescent="0.25">
      <c r="A644" s="2" t="s">
        <v>676</v>
      </c>
      <c r="B644" s="2">
        <v>8</v>
      </c>
      <c r="C644" s="2">
        <v>8</v>
      </c>
    </row>
    <row r="645" spans="1:3" x14ac:dyDescent="0.25">
      <c r="A645" s="2" t="s">
        <v>677</v>
      </c>
      <c r="B645" s="2">
        <v>9</v>
      </c>
      <c r="C645" s="2">
        <v>9</v>
      </c>
    </row>
    <row r="646" spans="1:3" x14ac:dyDescent="0.25">
      <c r="A646" s="2" t="s">
        <v>678</v>
      </c>
      <c r="B646" s="2">
        <v>8</v>
      </c>
      <c r="C646" s="2">
        <v>8</v>
      </c>
    </row>
    <row r="647" spans="1:3" x14ac:dyDescent="0.25">
      <c r="A647" s="2" t="s">
        <v>679</v>
      </c>
      <c r="B647" s="2">
        <v>9</v>
      </c>
      <c r="C647" s="2">
        <v>9</v>
      </c>
    </row>
    <row r="648" spans="1:3" x14ac:dyDescent="0.25">
      <c r="A648" s="2" t="s">
        <v>680</v>
      </c>
      <c r="B648" s="2">
        <v>7</v>
      </c>
      <c r="C648" s="2">
        <v>12</v>
      </c>
    </row>
    <row r="649" spans="1:3" x14ac:dyDescent="0.25">
      <c r="A649" s="2" t="s">
        <v>681</v>
      </c>
      <c r="B649" s="2">
        <v>7</v>
      </c>
      <c r="C649" s="2">
        <v>11</v>
      </c>
    </row>
    <row r="650" spans="1:3" x14ac:dyDescent="0.25">
      <c r="A650" s="2" t="s">
        <v>682</v>
      </c>
      <c r="B650" s="2">
        <v>7</v>
      </c>
      <c r="C650" s="2">
        <v>11</v>
      </c>
    </row>
    <row r="651" spans="1:3" x14ac:dyDescent="0.25">
      <c r="A651" s="2" t="s">
        <v>683</v>
      </c>
      <c r="B651" s="2">
        <v>8</v>
      </c>
      <c r="C651" s="2">
        <v>10</v>
      </c>
    </row>
    <row r="652" spans="1:3" x14ac:dyDescent="0.25">
      <c r="A652" s="2" t="s">
        <v>684</v>
      </c>
      <c r="B652" s="2">
        <v>8</v>
      </c>
      <c r="C652" s="2">
        <v>10</v>
      </c>
    </row>
    <row r="653" spans="1:3" x14ac:dyDescent="0.25">
      <c r="A653" s="2" t="s">
        <v>685</v>
      </c>
      <c r="B653" s="2">
        <v>7</v>
      </c>
      <c r="C653" s="2">
        <v>9</v>
      </c>
    </row>
    <row r="654" spans="1:3" x14ac:dyDescent="0.25">
      <c r="A654" s="2" t="s">
        <v>686</v>
      </c>
      <c r="B654" s="2">
        <v>7</v>
      </c>
      <c r="C654" s="2">
        <v>9</v>
      </c>
    </row>
    <row r="655" spans="1:3" x14ac:dyDescent="0.25">
      <c r="A655" s="2" t="s">
        <v>687</v>
      </c>
      <c r="B655" s="2">
        <v>7</v>
      </c>
      <c r="C655" s="2">
        <v>9</v>
      </c>
    </row>
    <row r="656" spans="1:3" x14ac:dyDescent="0.25">
      <c r="A656" s="2" t="s">
        <v>688</v>
      </c>
      <c r="B656" s="2">
        <v>6</v>
      </c>
      <c r="C656" s="2">
        <v>9</v>
      </c>
    </row>
    <row r="657" spans="1:3" x14ac:dyDescent="0.25">
      <c r="A657" s="2" t="s">
        <v>689</v>
      </c>
      <c r="B657" s="2">
        <v>6</v>
      </c>
      <c r="C657" s="2">
        <v>10</v>
      </c>
    </row>
    <row r="658" spans="1:3" x14ac:dyDescent="0.25">
      <c r="A658" s="2" t="s">
        <v>690</v>
      </c>
      <c r="B658" s="2">
        <v>6</v>
      </c>
      <c r="C658" s="2">
        <v>8</v>
      </c>
    </row>
    <row r="659" spans="1:3" x14ac:dyDescent="0.25">
      <c r="A659" s="2" t="s">
        <v>691</v>
      </c>
      <c r="B659" s="2">
        <v>7</v>
      </c>
      <c r="C659" s="2">
        <v>10</v>
      </c>
    </row>
    <row r="660" spans="1:3" x14ac:dyDescent="0.25">
      <c r="A660" s="2" t="s">
        <v>692</v>
      </c>
      <c r="B660" s="2">
        <v>7</v>
      </c>
      <c r="C660" s="2">
        <v>9</v>
      </c>
    </row>
    <row r="661" spans="1:3" x14ac:dyDescent="0.25">
      <c r="A661" s="2" t="s">
        <v>693</v>
      </c>
      <c r="B661" s="2">
        <v>6</v>
      </c>
      <c r="C661" s="2">
        <v>10</v>
      </c>
    </row>
    <row r="662" spans="1:3" x14ac:dyDescent="0.25">
      <c r="A662" s="2" t="s">
        <v>694</v>
      </c>
      <c r="B662" s="2">
        <v>6</v>
      </c>
      <c r="C662" s="2">
        <v>10</v>
      </c>
    </row>
    <row r="663" spans="1:3" x14ac:dyDescent="0.25">
      <c r="A663" s="2" t="s">
        <v>695</v>
      </c>
      <c r="B663" s="2">
        <v>7</v>
      </c>
      <c r="C663" s="2">
        <v>9</v>
      </c>
    </row>
    <row r="664" spans="1:3" x14ac:dyDescent="0.25">
      <c r="A664" s="2" t="s">
        <v>696</v>
      </c>
      <c r="B664" s="2">
        <v>7</v>
      </c>
      <c r="C664" s="2">
        <v>9</v>
      </c>
    </row>
    <row r="665" spans="1:3" x14ac:dyDescent="0.25">
      <c r="A665" s="2" t="s">
        <v>697</v>
      </c>
      <c r="B665" s="2">
        <v>7</v>
      </c>
      <c r="C665" s="2">
        <v>9</v>
      </c>
    </row>
    <row r="666" spans="1:3" x14ac:dyDescent="0.25">
      <c r="A666" s="2" t="s">
        <v>698</v>
      </c>
      <c r="B666" s="2">
        <v>7</v>
      </c>
      <c r="C666" s="2">
        <v>10</v>
      </c>
    </row>
    <row r="667" spans="1:3" x14ac:dyDescent="0.25">
      <c r="A667" s="2" t="s">
        <v>699</v>
      </c>
      <c r="B667" s="2">
        <v>6</v>
      </c>
      <c r="C667" s="2">
        <v>9</v>
      </c>
    </row>
    <row r="668" spans="1:3" x14ac:dyDescent="0.25">
      <c r="A668" s="2" t="s">
        <v>700</v>
      </c>
      <c r="B668" s="2">
        <v>7</v>
      </c>
      <c r="C668" s="2">
        <v>10</v>
      </c>
    </row>
    <row r="669" spans="1:3" x14ac:dyDescent="0.25">
      <c r="A669" s="2" t="s">
        <v>701</v>
      </c>
      <c r="B669" s="2">
        <v>8</v>
      </c>
      <c r="C669" s="2">
        <v>10</v>
      </c>
    </row>
    <row r="670" spans="1:3" x14ac:dyDescent="0.25">
      <c r="A670" s="2" t="s">
        <v>702</v>
      </c>
      <c r="B670" s="2">
        <v>6</v>
      </c>
      <c r="C670" s="2">
        <v>8</v>
      </c>
    </row>
    <row r="671" spans="1:3" x14ac:dyDescent="0.25">
      <c r="A671" s="2" t="s">
        <v>703</v>
      </c>
      <c r="B671" s="2">
        <v>4</v>
      </c>
      <c r="C671" s="2">
        <v>7</v>
      </c>
    </row>
    <row r="672" spans="1:3" x14ac:dyDescent="0.25">
      <c r="A672" s="2" t="s">
        <v>704</v>
      </c>
      <c r="B672" s="2">
        <v>4</v>
      </c>
      <c r="C672" s="2">
        <v>7</v>
      </c>
    </row>
    <row r="673" spans="1:3" x14ac:dyDescent="0.25">
      <c r="A673" s="2" t="s">
        <v>705</v>
      </c>
      <c r="B673" s="2">
        <v>6</v>
      </c>
      <c r="C673" s="2">
        <v>6</v>
      </c>
    </row>
    <row r="674" spans="1:3" x14ac:dyDescent="0.25">
      <c r="A674" s="2" t="s">
        <v>706</v>
      </c>
      <c r="B674" s="2">
        <v>5</v>
      </c>
      <c r="C674" s="2">
        <v>5</v>
      </c>
    </row>
    <row r="675" spans="1:3" x14ac:dyDescent="0.25">
      <c r="A675" s="2" t="s">
        <v>707</v>
      </c>
      <c r="B675" s="2">
        <v>6</v>
      </c>
      <c r="C675" s="2">
        <v>6</v>
      </c>
    </row>
    <row r="676" spans="1:3" x14ac:dyDescent="0.25">
      <c r="A676" s="2" t="s">
        <v>708</v>
      </c>
      <c r="B676" s="2">
        <v>5</v>
      </c>
      <c r="C676" s="2">
        <v>5</v>
      </c>
    </row>
    <row r="677" spans="1:3" x14ac:dyDescent="0.25">
      <c r="A677" s="2" t="s">
        <v>709</v>
      </c>
      <c r="B677" s="2">
        <v>6</v>
      </c>
      <c r="C677" s="2">
        <v>6</v>
      </c>
    </row>
    <row r="678" spans="1:3" x14ac:dyDescent="0.25">
      <c r="A678" s="2" t="s">
        <v>710</v>
      </c>
      <c r="B678" s="2">
        <v>6</v>
      </c>
      <c r="C678" s="2">
        <v>5</v>
      </c>
    </row>
    <row r="679" spans="1:3" x14ac:dyDescent="0.25">
      <c r="A679" s="2" t="s">
        <v>711</v>
      </c>
      <c r="B679" s="2">
        <v>5</v>
      </c>
      <c r="C679" s="2">
        <v>6</v>
      </c>
    </row>
    <row r="680" spans="1:3" x14ac:dyDescent="0.25">
      <c r="A680" s="2" t="s">
        <v>712</v>
      </c>
      <c r="B680" s="2">
        <v>6</v>
      </c>
      <c r="C680" s="2">
        <v>5</v>
      </c>
    </row>
    <row r="681" spans="1:3" x14ac:dyDescent="0.25">
      <c r="A681" s="2" t="s">
        <v>713</v>
      </c>
      <c r="B681" s="2">
        <v>6</v>
      </c>
      <c r="C681" s="2">
        <v>6</v>
      </c>
    </row>
    <row r="682" spans="1:3" x14ac:dyDescent="0.25">
      <c r="A682" s="2" t="s">
        <v>714</v>
      </c>
      <c r="B682" s="2">
        <v>5</v>
      </c>
      <c r="C682" s="2">
        <v>5</v>
      </c>
    </row>
    <row r="683" spans="1:3" x14ac:dyDescent="0.25">
      <c r="A683" s="2" t="s">
        <v>715</v>
      </c>
      <c r="B683" s="2">
        <v>6</v>
      </c>
      <c r="C683" s="2">
        <v>6</v>
      </c>
    </row>
    <row r="684" spans="1:3" x14ac:dyDescent="0.25">
      <c r="A684" s="2" t="s">
        <v>716</v>
      </c>
      <c r="B684" s="2">
        <v>6</v>
      </c>
      <c r="C684" s="2">
        <v>5</v>
      </c>
    </row>
    <row r="685" spans="1:3" x14ac:dyDescent="0.25">
      <c r="A685" s="2" t="s">
        <v>717</v>
      </c>
      <c r="B685" s="2">
        <v>6</v>
      </c>
      <c r="C685" s="2">
        <v>7</v>
      </c>
    </row>
    <row r="686" spans="1:3" x14ac:dyDescent="0.25">
      <c r="A686" s="2" t="s">
        <v>718</v>
      </c>
      <c r="B686" s="2">
        <v>6</v>
      </c>
      <c r="C686" s="2">
        <v>7</v>
      </c>
    </row>
    <row r="687" spans="1:3" x14ac:dyDescent="0.25">
      <c r="A687" s="2" t="s">
        <v>719</v>
      </c>
      <c r="B687" s="2">
        <v>6</v>
      </c>
      <c r="C687" s="2">
        <v>7</v>
      </c>
    </row>
    <row r="688" spans="1:3" x14ac:dyDescent="0.25">
      <c r="A688" s="2" t="s">
        <v>720</v>
      </c>
      <c r="B688" s="2">
        <v>6</v>
      </c>
      <c r="C688" s="2">
        <v>7</v>
      </c>
    </row>
    <row r="689" spans="1:3" x14ac:dyDescent="0.25">
      <c r="A689" s="2" t="s">
        <v>721</v>
      </c>
      <c r="B689" s="2">
        <v>6</v>
      </c>
      <c r="C689" s="2">
        <v>9</v>
      </c>
    </row>
    <row r="690" spans="1:3" x14ac:dyDescent="0.25">
      <c r="A690" s="2" t="s">
        <v>722</v>
      </c>
      <c r="B690" s="2">
        <v>7</v>
      </c>
      <c r="C690" s="2">
        <v>8</v>
      </c>
    </row>
    <row r="691" spans="1:3" x14ac:dyDescent="0.25">
      <c r="A691" s="2" t="s">
        <v>723</v>
      </c>
      <c r="B691" s="2">
        <v>6</v>
      </c>
      <c r="C691" s="2">
        <v>7</v>
      </c>
    </row>
    <row r="692" spans="1:3" x14ac:dyDescent="0.25">
      <c r="A692" s="2" t="s">
        <v>724</v>
      </c>
      <c r="B692" s="2">
        <v>6</v>
      </c>
      <c r="C692" s="2">
        <v>8</v>
      </c>
    </row>
    <row r="693" spans="1:3" x14ac:dyDescent="0.25">
      <c r="A693" s="2" t="s">
        <v>725</v>
      </c>
      <c r="B693" s="2">
        <v>5</v>
      </c>
      <c r="C693" s="2">
        <v>6</v>
      </c>
    </row>
    <row r="694" spans="1:3" x14ac:dyDescent="0.25">
      <c r="A694" s="2" t="s">
        <v>726</v>
      </c>
      <c r="B694" s="2">
        <v>4</v>
      </c>
      <c r="C694" s="2">
        <v>2</v>
      </c>
    </row>
    <row r="695" spans="1:3" x14ac:dyDescent="0.25">
      <c r="A695" s="2" t="s">
        <v>727</v>
      </c>
      <c r="B695" s="2">
        <v>5</v>
      </c>
      <c r="C695" s="2">
        <v>4</v>
      </c>
    </row>
    <row r="696" spans="1:3" x14ac:dyDescent="0.25">
      <c r="A696" s="2" t="s">
        <v>728</v>
      </c>
      <c r="B696" s="2">
        <v>6</v>
      </c>
      <c r="C696" s="2">
        <v>6</v>
      </c>
    </row>
    <row r="697" spans="1:3" x14ac:dyDescent="0.25">
      <c r="A697" s="2" t="s">
        <v>729</v>
      </c>
      <c r="B697" s="2">
        <v>6</v>
      </c>
      <c r="C697" s="2">
        <v>7</v>
      </c>
    </row>
    <row r="698" spans="1:3" x14ac:dyDescent="0.25">
      <c r="A698" s="2" t="s">
        <v>730</v>
      </c>
      <c r="B698" s="2">
        <v>5</v>
      </c>
      <c r="C698" s="2">
        <v>7</v>
      </c>
    </row>
    <row r="699" spans="1:3" x14ac:dyDescent="0.25">
      <c r="A699" s="2" t="s">
        <v>731</v>
      </c>
      <c r="B699" s="2">
        <v>5</v>
      </c>
      <c r="C699" s="2">
        <v>6</v>
      </c>
    </row>
    <row r="700" spans="1:3" x14ac:dyDescent="0.25">
      <c r="A700" s="2" t="s">
        <v>732</v>
      </c>
      <c r="B700" s="2">
        <v>5</v>
      </c>
      <c r="C700" s="2">
        <v>7</v>
      </c>
    </row>
    <row r="701" spans="1:3" x14ac:dyDescent="0.25">
      <c r="A701" s="2" t="s">
        <v>733</v>
      </c>
      <c r="B701" s="2">
        <v>6</v>
      </c>
      <c r="C701" s="2">
        <v>8</v>
      </c>
    </row>
    <row r="702" spans="1:3" x14ac:dyDescent="0.25">
      <c r="A702" s="2" t="s">
        <v>734</v>
      </c>
      <c r="B702" s="2">
        <v>5</v>
      </c>
      <c r="C702" s="2">
        <v>7</v>
      </c>
    </row>
    <row r="703" spans="1:3" x14ac:dyDescent="0.25">
      <c r="A703" s="2" t="s">
        <v>735</v>
      </c>
      <c r="B703" s="2">
        <v>5</v>
      </c>
      <c r="C703" s="2">
        <v>6</v>
      </c>
    </row>
    <row r="704" spans="1:3" x14ac:dyDescent="0.25">
      <c r="A704" s="2" t="s">
        <v>736</v>
      </c>
      <c r="B704" s="2">
        <v>6</v>
      </c>
      <c r="C704" s="2">
        <v>7</v>
      </c>
    </row>
    <row r="705" spans="1:3" x14ac:dyDescent="0.25">
      <c r="A705" s="2" t="s">
        <v>737</v>
      </c>
      <c r="B705" s="2">
        <v>5</v>
      </c>
      <c r="C705" s="2">
        <v>7</v>
      </c>
    </row>
    <row r="706" spans="1:3" x14ac:dyDescent="0.25">
      <c r="A706" s="2" t="s">
        <v>738</v>
      </c>
      <c r="B706" s="2">
        <v>5</v>
      </c>
      <c r="C706" s="2">
        <v>7</v>
      </c>
    </row>
    <row r="707" spans="1:3" x14ac:dyDescent="0.25">
      <c r="A707" s="2" t="s">
        <v>739</v>
      </c>
      <c r="B707" s="2">
        <v>6</v>
      </c>
      <c r="C707" s="2">
        <v>5</v>
      </c>
    </row>
    <row r="708" spans="1:3" x14ac:dyDescent="0.25">
      <c r="A708" s="2" t="s">
        <v>740</v>
      </c>
      <c r="B708" s="2">
        <v>5</v>
      </c>
      <c r="C708" s="2">
        <v>5</v>
      </c>
    </row>
    <row r="709" spans="1:3" x14ac:dyDescent="0.25">
      <c r="A709" s="2" t="s">
        <v>741</v>
      </c>
      <c r="B709" s="2">
        <v>5</v>
      </c>
      <c r="C709" s="2">
        <v>6</v>
      </c>
    </row>
    <row r="710" spans="1:3" x14ac:dyDescent="0.25">
      <c r="A710" s="2" t="s">
        <v>742</v>
      </c>
      <c r="B710" s="2">
        <v>5</v>
      </c>
      <c r="C710" s="2">
        <v>6</v>
      </c>
    </row>
    <row r="711" spans="1:3" x14ac:dyDescent="0.25">
      <c r="A711" s="2" t="s">
        <v>743</v>
      </c>
      <c r="B711" s="2">
        <v>5</v>
      </c>
      <c r="C711" s="2">
        <v>6</v>
      </c>
    </row>
    <row r="712" spans="1:3" x14ac:dyDescent="0.25">
      <c r="A712" s="2" t="s">
        <v>744</v>
      </c>
      <c r="B712" s="2">
        <v>6</v>
      </c>
      <c r="C712" s="2">
        <v>6</v>
      </c>
    </row>
    <row r="713" spans="1:3" x14ac:dyDescent="0.25">
      <c r="A713" s="2" t="s">
        <v>745</v>
      </c>
      <c r="B713" s="2">
        <v>6</v>
      </c>
      <c r="C713" s="2">
        <v>5</v>
      </c>
    </row>
    <row r="714" spans="1:3" x14ac:dyDescent="0.25">
      <c r="A714" s="2" t="s">
        <v>746</v>
      </c>
      <c r="B714" s="2">
        <v>5</v>
      </c>
      <c r="C714" s="2">
        <v>4</v>
      </c>
    </row>
    <row r="715" spans="1:3" x14ac:dyDescent="0.25">
      <c r="A715" s="2" t="s">
        <v>747</v>
      </c>
      <c r="B715" s="2">
        <v>6</v>
      </c>
      <c r="C715" s="2">
        <v>6</v>
      </c>
    </row>
    <row r="716" spans="1:3" x14ac:dyDescent="0.25">
      <c r="A716" s="2" t="s">
        <v>748</v>
      </c>
      <c r="B716" s="2">
        <v>5</v>
      </c>
      <c r="C716" s="2">
        <v>5</v>
      </c>
    </row>
    <row r="717" spans="1:3" x14ac:dyDescent="0.25">
      <c r="A717" s="2" t="s">
        <v>749</v>
      </c>
      <c r="B717" s="2">
        <v>4</v>
      </c>
      <c r="C717" s="2">
        <v>3</v>
      </c>
    </row>
    <row r="718" spans="1:3" x14ac:dyDescent="0.25">
      <c r="A718" s="2" t="s">
        <v>750</v>
      </c>
      <c r="B718" s="2">
        <v>5</v>
      </c>
      <c r="C718" s="2">
        <v>4</v>
      </c>
    </row>
    <row r="719" spans="1:3" x14ac:dyDescent="0.25">
      <c r="A719" s="2" t="s">
        <v>751</v>
      </c>
      <c r="B719" s="2">
        <v>6</v>
      </c>
      <c r="C719" s="2">
        <v>5</v>
      </c>
    </row>
    <row r="720" spans="1:3" x14ac:dyDescent="0.25">
      <c r="A720" s="2" t="s">
        <v>752</v>
      </c>
      <c r="B720" s="2">
        <v>5</v>
      </c>
      <c r="C720" s="2">
        <v>3</v>
      </c>
    </row>
    <row r="721" spans="1:3" x14ac:dyDescent="0.25">
      <c r="A721" s="2" t="s">
        <v>753</v>
      </c>
      <c r="B721" s="2">
        <v>5</v>
      </c>
      <c r="C721" s="2">
        <v>5</v>
      </c>
    </row>
    <row r="722" spans="1:3" x14ac:dyDescent="0.25">
      <c r="A722" s="2" t="s">
        <v>754</v>
      </c>
      <c r="B722" s="2">
        <v>5</v>
      </c>
      <c r="C722" s="2">
        <v>3</v>
      </c>
    </row>
    <row r="723" spans="1:3" x14ac:dyDescent="0.25">
      <c r="A723" s="2" t="s">
        <v>755</v>
      </c>
      <c r="B723" s="2">
        <v>5</v>
      </c>
      <c r="C723" s="2">
        <v>3</v>
      </c>
    </row>
    <row r="724" spans="1:3" x14ac:dyDescent="0.25">
      <c r="A724" s="2" t="s">
        <v>756</v>
      </c>
      <c r="B724" s="2">
        <v>5</v>
      </c>
      <c r="C724" s="2">
        <v>3</v>
      </c>
    </row>
    <row r="725" spans="1:3" x14ac:dyDescent="0.25">
      <c r="A725" s="2" t="s">
        <v>757</v>
      </c>
      <c r="B725" s="2">
        <v>4</v>
      </c>
      <c r="C725" s="2">
        <v>4</v>
      </c>
    </row>
    <row r="726" spans="1:3" x14ac:dyDescent="0.25">
      <c r="A726" s="2" t="s">
        <v>758</v>
      </c>
      <c r="B726" s="2">
        <v>4</v>
      </c>
      <c r="C726" s="2">
        <v>3</v>
      </c>
    </row>
    <row r="727" spans="1:3" x14ac:dyDescent="0.25">
      <c r="A727" s="2" t="s">
        <v>759</v>
      </c>
      <c r="B727" s="2">
        <v>3</v>
      </c>
      <c r="C727" s="2">
        <v>1</v>
      </c>
    </row>
    <row r="728" spans="1:3" x14ac:dyDescent="0.25">
      <c r="A728" s="2" t="s">
        <v>760</v>
      </c>
      <c r="B728" s="2">
        <v>5</v>
      </c>
      <c r="C728" s="2">
        <v>4</v>
      </c>
    </row>
    <row r="729" spans="1:3" x14ac:dyDescent="0.25">
      <c r="A729" s="2" t="s">
        <v>761</v>
      </c>
      <c r="B729" s="2">
        <v>5</v>
      </c>
      <c r="C729" s="2">
        <v>5</v>
      </c>
    </row>
    <row r="730" spans="1:3" x14ac:dyDescent="0.25">
      <c r="A730" s="2" t="s">
        <v>762</v>
      </c>
      <c r="B730" s="2">
        <v>5</v>
      </c>
      <c r="C730" s="2">
        <v>6</v>
      </c>
    </row>
    <row r="731" spans="1:3" x14ac:dyDescent="0.25">
      <c r="A731" s="2" t="s">
        <v>763</v>
      </c>
      <c r="B731" s="2">
        <v>4</v>
      </c>
      <c r="C731" s="2">
        <v>6</v>
      </c>
    </row>
    <row r="732" spans="1:3" x14ac:dyDescent="0.25">
      <c r="A732" s="2" t="s">
        <v>764</v>
      </c>
      <c r="B732" s="2">
        <v>4</v>
      </c>
      <c r="C732" s="2">
        <v>6</v>
      </c>
    </row>
    <row r="733" spans="1:3" x14ac:dyDescent="0.25">
      <c r="A733" s="2" t="s">
        <v>765</v>
      </c>
      <c r="B733" s="2">
        <v>4</v>
      </c>
      <c r="C733" s="2">
        <v>3</v>
      </c>
    </row>
    <row r="734" spans="1:3" x14ac:dyDescent="0.25">
      <c r="A734" s="2" t="s">
        <v>766</v>
      </c>
      <c r="B734" s="2">
        <v>5</v>
      </c>
      <c r="C734" s="2">
        <v>3</v>
      </c>
    </row>
    <row r="735" spans="1:3" x14ac:dyDescent="0.25">
      <c r="A735" s="2" t="s">
        <v>767</v>
      </c>
      <c r="B735" s="2">
        <v>5</v>
      </c>
      <c r="C735" s="2">
        <v>4</v>
      </c>
    </row>
    <row r="736" spans="1:3" x14ac:dyDescent="0.25">
      <c r="A736" s="2" t="s">
        <v>768</v>
      </c>
      <c r="B736" s="2">
        <v>4</v>
      </c>
      <c r="C736" s="2">
        <v>4</v>
      </c>
    </row>
    <row r="737" spans="1:3" x14ac:dyDescent="0.25">
      <c r="A737" s="2" t="s">
        <v>769</v>
      </c>
      <c r="B737" s="2">
        <v>4</v>
      </c>
      <c r="C737" s="2">
        <v>4</v>
      </c>
    </row>
    <row r="738" spans="1:3" x14ac:dyDescent="0.25">
      <c r="A738" s="2" t="s">
        <v>770</v>
      </c>
      <c r="B738" s="2">
        <v>4</v>
      </c>
      <c r="C738" s="2">
        <v>4</v>
      </c>
    </row>
    <row r="739" spans="1:3" x14ac:dyDescent="0.25">
      <c r="A739" s="2" t="s">
        <v>771</v>
      </c>
      <c r="B739" s="2">
        <v>4</v>
      </c>
      <c r="C739" s="2">
        <v>5</v>
      </c>
    </row>
    <row r="740" spans="1:3" x14ac:dyDescent="0.25">
      <c r="A740" s="2" t="s">
        <v>772</v>
      </c>
      <c r="B740" s="2">
        <v>4</v>
      </c>
      <c r="C740" s="2">
        <v>3</v>
      </c>
    </row>
    <row r="741" spans="1:3" x14ac:dyDescent="0.25">
      <c r="A741" s="2" t="s">
        <v>773</v>
      </c>
      <c r="B741" s="2">
        <v>3</v>
      </c>
      <c r="C741" s="2">
        <v>3</v>
      </c>
    </row>
    <row r="742" spans="1:3" x14ac:dyDescent="0.25">
      <c r="A742" s="2" t="s">
        <v>774</v>
      </c>
      <c r="B742" s="2">
        <v>4</v>
      </c>
      <c r="C742" s="2">
        <v>5</v>
      </c>
    </row>
    <row r="743" spans="1:3" x14ac:dyDescent="0.25">
      <c r="A743" s="2" t="s">
        <v>775</v>
      </c>
      <c r="B743" s="2">
        <v>4</v>
      </c>
      <c r="C743" s="2">
        <v>5</v>
      </c>
    </row>
    <row r="744" spans="1:3" x14ac:dyDescent="0.25">
      <c r="A744" s="2" t="s">
        <v>776</v>
      </c>
      <c r="B744" s="2">
        <v>4</v>
      </c>
      <c r="C744" s="2">
        <v>3</v>
      </c>
    </row>
    <row r="745" spans="1:3" x14ac:dyDescent="0.25">
      <c r="A745" s="2" t="s">
        <v>777</v>
      </c>
      <c r="B745" s="2">
        <v>4</v>
      </c>
      <c r="C745" s="2">
        <v>4</v>
      </c>
    </row>
    <row r="746" spans="1:3" x14ac:dyDescent="0.25">
      <c r="A746" s="2" t="s">
        <v>778</v>
      </c>
      <c r="B746" s="2">
        <v>4</v>
      </c>
      <c r="C746" s="2">
        <v>4</v>
      </c>
    </row>
    <row r="747" spans="1:3" x14ac:dyDescent="0.25">
      <c r="A747" s="2" t="s">
        <v>779</v>
      </c>
      <c r="B747" s="2">
        <v>4</v>
      </c>
      <c r="C747" s="2">
        <v>4</v>
      </c>
    </row>
    <row r="748" spans="1:3" x14ac:dyDescent="0.25">
      <c r="A748" s="2" t="s">
        <v>780</v>
      </c>
      <c r="B748" s="2">
        <v>4</v>
      </c>
      <c r="C748" s="2">
        <v>6</v>
      </c>
    </row>
    <row r="749" spans="1:3" x14ac:dyDescent="0.25">
      <c r="A749" s="2" t="s">
        <v>781</v>
      </c>
      <c r="B749" s="2">
        <v>7</v>
      </c>
      <c r="C749" s="2">
        <v>8</v>
      </c>
    </row>
    <row r="750" spans="1:3" x14ac:dyDescent="0.25">
      <c r="A750" s="2" t="s">
        <v>782</v>
      </c>
      <c r="B750" s="2">
        <v>4</v>
      </c>
      <c r="C750" s="2">
        <v>6</v>
      </c>
    </row>
    <row r="751" spans="1:3" x14ac:dyDescent="0.25">
      <c r="A751" s="2" t="s">
        <v>783</v>
      </c>
      <c r="B751" s="2">
        <v>4</v>
      </c>
      <c r="C751" s="2">
        <v>4</v>
      </c>
    </row>
    <row r="752" spans="1:3" x14ac:dyDescent="0.25">
      <c r="A752" s="2" t="s">
        <v>784</v>
      </c>
      <c r="B752" s="2">
        <v>3</v>
      </c>
      <c r="C752" s="2">
        <v>4</v>
      </c>
    </row>
    <row r="753" spans="1:3" x14ac:dyDescent="0.25">
      <c r="A753" s="2" t="s">
        <v>785</v>
      </c>
      <c r="B753" s="2">
        <v>7</v>
      </c>
      <c r="C753" s="2">
        <v>8</v>
      </c>
    </row>
    <row r="754" spans="1:3" x14ac:dyDescent="0.25">
      <c r="A754" s="2" t="s">
        <v>786</v>
      </c>
      <c r="B754" s="2">
        <v>7</v>
      </c>
      <c r="C754" s="2">
        <v>11</v>
      </c>
    </row>
    <row r="755" spans="1:3" x14ac:dyDescent="0.25">
      <c r="A755" s="2" t="s">
        <v>787</v>
      </c>
      <c r="B755" s="2">
        <v>7</v>
      </c>
      <c r="C755" s="2">
        <v>9</v>
      </c>
    </row>
    <row r="756" spans="1:3" x14ac:dyDescent="0.25">
      <c r="A756" s="2" t="s">
        <v>788</v>
      </c>
      <c r="B756" s="2">
        <v>5</v>
      </c>
      <c r="C756" s="2">
        <v>6</v>
      </c>
    </row>
    <row r="757" spans="1:3" x14ac:dyDescent="0.25">
      <c r="A757" s="2" t="s">
        <v>789</v>
      </c>
      <c r="B757" s="2">
        <v>5</v>
      </c>
      <c r="C757" s="2">
        <v>6</v>
      </c>
    </row>
    <row r="758" spans="1:3" x14ac:dyDescent="0.25">
      <c r="A758" s="2" t="s">
        <v>790</v>
      </c>
      <c r="B758" s="2">
        <v>5</v>
      </c>
      <c r="C758" s="2">
        <v>6</v>
      </c>
    </row>
    <row r="759" spans="1:3" x14ac:dyDescent="0.25">
      <c r="A759" s="2" t="s">
        <v>791</v>
      </c>
      <c r="B759" s="2">
        <v>6</v>
      </c>
      <c r="C759" s="2">
        <v>8</v>
      </c>
    </row>
    <row r="760" spans="1:3" x14ac:dyDescent="0.25">
      <c r="A760" s="2" t="s">
        <v>792</v>
      </c>
      <c r="B760" s="2">
        <v>6</v>
      </c>
      <c r="C760" s="2">
        <v>10</v>
      </c>
    </row>
    <row r="761" spans="1:3" x14ac:dyDescent="0.25">
      <c r="A761" s="2" t="s">
        <v>793</v>
      </c>
      <c r="B761" s="2">
        <v>4</v>
      </c>
      <c r="C761" s="2">
        <v>7</v>
      </c>
    </row>
    <row r="762" spans="1:3" x14ac:dyDescent="0.25">
      <c r="A762" s="2" t="s">
        <v>794</v>
      </c>
      <c r="B762" s="2">
        <v>4</v>
      </c>
      <c r="C762" s="2">
        <v>7</v>
      </c>
    </row>
    <row r="763" spans="1:3" x14ac:dyDescent="0.25">
      <c r="A763" s="2" t="s">
        <v>795</v>
      </c>
      <c r="B763" s="2">
        <v>4</v>
      </c>
      <c r="C763" s="2">
        <v>7</v>
      </c>
    </row>
    <row r="764" spans="1:3" x14ac:dyDescent="0.25">
      <c r="A764" s="2" t="s">
        <v>796</v>
      </c>
      <c r="B764" s="2">
        <v>4</v>
      </c>
      <c r="C764" s="2">
        <v>6</v>
      </c>
    </row>
    <row r="765" spans="1:3" x14ac:dyDescent="0.25">
      <c r="A765" s="2" t="s">
        <v>797</v>
      </c>
      <c r="B765" s="2">
        <v>5</v>
      </c>
      <c r="C765" s="2">
        <v>5</v>
      </c>
    </row>
    <row r="766" spans="1:3" x14ac:dyDescent="0.25">
      <c r="A766" s="2" t="s">
        <v>798</v>
      </c>
      <c r="B766" s="2">
        <v>4</v>
      </c>
      <c r="C766" s="2">
        <v>6</v>
      </c>
    </row>
    <row r="767" spans="1:3" x14ac:dyDescent="0.25">
      <c r="A767" s="2" t="s">
        <v>799</v>
      </c>
      <c r="B767" s="2">
        <v>5</v>
      </c>
      <c r="C767" s="2">
        <v>6</v>
      </c>
    </row>
    <row r="768" spans="1:3" x14ac:dyDescent="0.25">
      <c r="A768" s="2" t="s">
        <v>800</v>
      </c>
      <c r="B768" s="2">
        <v>5</v>
      </c>
      <c r="C768" s="2">
        <v>7</v>
      </c>
    </row>
    <row r="769" spans="1:3" x14ac:dyDescent="0.25">
      <c r="A769" s="2" t="s">
        <v>801</v>
      </c>
      <c r="B769" s="2">
        <v>4</v>
      </c>
      <c r="C769" s="2">
        <v>5</v>
      </c>
    </row>
    <row r="770" spans="1:3" x14ac:dyDescent="0.25">
      <c r="A770" s="2" t="s">
        <v>802</v>
      </c>
      <c r="B770" s="2">
        <v>4</v>
      </c>
      <c r="C770" s="2">
        <v>5</v>
      </c>
    </row>
    <row r="771" spans="1:3" x14ac:dyDescent="0.25">
      <c r="A771" s="2" t="s">
        <v>803</v>
      </c>
      <c r="B771" s="2">
        <v>5</v>
      </c>
      <c r="C771" s="2">
        <v>5</v>
      </c>
    </row>
    <row r="772" spans="1:3" x14ac:dyDescent="0.25">
      <c r="A772" s="2" t="s">
        <v>804</v>
      </c>
      <c r="B772" s="2">
        <v>5</v>
      </c>
      <c r="C772" s="2">
        <v>5</v>
      </c>
    </row>
    <row r="773" spans="1:3" x14ac:dyDescent="0.25">
      <c r="A773" s="2" t="s">
        <v>805</v>
      </c>
      <c r="B773" s="2">
        <v>5</v>
      </c>
      <c r="C773" s="2">
        <v>5</v>
      </c>
    </row>
    <row r="774" spans="1:3" x14ac:dyDescent="0.25">
      <c r="A774" s="2" t="s">
        <v>806</v>
      </c>
      <c r="B774" s="2">
        <v>5</v>
      </c>
      <c r="C774" s="2">
        <v>6</v>
      </c>
    </row>
    <row r="775" spans="1:3" x14ac:dyDescent="0.25">
      <c r="A775" s="2" t="s">
        <v>807</v>
      </c>
      <c r="B775" s="2">
        <v>5</v>
      </c>
      <c r="C775" s="2">
        <v>6</v>
      </c>
    </row>
    <row r="776" spans="1:3" x14ac:dyDescent="0.25">
      <c r="A776" s="2" t="s">
        <v>808</v>
      </c>
      <c r="B776" s="2">
        <v>4</v>
      </c>
      <c r="C776" s="2">
        <v>6</v>
      </c>
    </row>
    <row r="777" spans="1:3" x14ac:dyDescent="0.25">
      <c r="A777" s="2" t="s">
        <v>809</v>
      </c>
      <c r="B777" s="2">
        <v>4</v>
      </c>
      <c r="C777" s="2">
        <v>4</v>
      </c>
    </row>
    <row r="778" spans="1:3" x14ac:dyDescent="0.25">
      <c r="A778" s="2" t="s">
        <v>810</v>
      </c>
      <c r="B778" s="2">
        <v>4</v>
      </c>
      <c r="C778" s="2">
        <v>6</v>
      </c>
    </row>
    <row r="779" spans="1:3" x14ac:dyDescent="0.25">
      <c r="A779" s="2" t="s">
        <v>811</v>
      </c>
      <c r="B779" s="2">
        <v>4</v>
      </c>
      <c r="C779" s="2">
        <v>6</v>
      </c>
    </row>
    <row r="780" spans="1:3" x14ac:dyDescent="0.25">
      <c r="A780" s="2" t="s">
        <v>812</v>
      </c>
      <c r="B780" s="2">
        <v>4</v>
      </c>
      <c r="C780" s="2">
        <v>5</v>
      </c>
    </row>
    <row r="781" spans="1:3" x14ac:dyDescent="0.25">
      <c r="A781" s="2" t="s">
        <v>813</v>
      </c>
      <c r="B781" s="2">
        <v>5</v>
      </c>
      <c r="C781" s="2">
        <v>7</v>
      </c>
    </row>
    <row r="782" spans="1:3" x14ac:dyDescent="0.25">
      <c r="A782" s="2" t="s">
        <v>814</v>
      </c>
      <c r="B782" s="2">
        <v>5</v>
      </c>
      <c r="C782" s="2">
        <v>7</v>
      </c>
    </row>
    <row r="783" spans="1:3" x14ac:dyDescent="0.25">
      <c r="A783" s="2" t="s">
        <v>815</v>
      </c>
      <c r="B783" s="2">
        <v>4</v>
      </c>
      <c r="C783" s="2">
        <v>7</v>
      </c>
    </row>
    <row r="784" spans="1:3" x14ac:dyDescent="0.25">
      <c r="A784" s="2" t="s">
        <v>816</v>
      </c>
      <c r="B784" s="2">
        <v>4</v>
      </c>
      <c r="C784" s="2">
        <v>7</v>
      </c>
    </row>
    <row r="785" spans="1:3" x14ac:dyDescent="0.25">
      <c r="A785" s="2" t="s">
        <v>817</v>
      </c>
      <c r="B785" s="2">
        <v>4</v>
      </c>
      <c r="C785" s="2">
        <v>5</v>
      </c>
    </row>
    <row r="786" spans="1:3" x14ac:dyDescent="0.25">
      <c r="A786" s="2" t="s">
        <v>818</v>
      </c>
      <c r="B786" s="2">
        <v>5</v>
      </c>
      <c r="C786" s="2">
        <v>8</v>
      </c>
    </row>
    <row r="787" spans="1:3" x14ac:dyDescent="0.25">
      <c r="A787" s="2" t="s">
        <v>819</v>
      </c>
      <c r="B787" s="2">
        <v>5</v>
      </c>
      <c r="C787" s="2">
        <v>8</v>
      </c>
    </row>
    <row r="788" spans="1:3" x14ac:dyDescent="0.25">
      <c r="A788" s="2" t="s">
        <v>820</v>
      </c>
      <c r="B788" s="2">
        <v>4</v>
      </c>
      <c r="C788" s="2">
        <v>6</v>
      </c>
    </row>
    <row r="789" spans="1:3" x14ac:dyDescent="0.25">
      <c r="A789" s="2" t="s">
        <v>821</v>
      </c>
      <c r="B789" s="2">
        <v>5</v>
      </c>
      <c r="C789" s="2">
        <v>7</v>
      </c>
    </row>
    <row r="790" spans="1:3" x14ac:dyDescent="0.25">
      <c r="A790" s="2" t="s">
        <v>822</v>
      </c>
      <c r="B790" s="2">
        <v>4</v>
      </c>
      <c r="C790" s="2">
        <v>8</v>
      </c>
    </row>
    <row r="791" spans="1:3" x14ac:dyDescent="0.25">
      <c r="A791" s="2" t="s">
        <v>823</v>
      </c>
      <c r="B791" s="2">
        <v>4</v>
      </c>
      <c r="C791" s="2">
        <v>7</v>
      </c>
    </row>
    <row r="792" spans="1:3" x14ac:dyDescent="0.25">
      <c r="A792" s="2" t="s">
        <v>824</v>
      </c>
      <c r="B792" s="2">
        <v>5</v>
      </c>
      <c r="C792" s="2">
        <v>7</v>
      </c>
    </row>
    <row r="793" spans="1:3" x14ac:dyDescent="0.25">
      <c r="A793" s="2" t="s">
        <v>825</v>
      </c>
      <c r="B793" s="2">
        <v>5</v>
      </c>
      <c r="C793" s="2">
        <v>7</v>
      </c>
    </row>
    <row r="794" spans="1:3" x14ac:dyDescent="0.25">
      <c r="A794" s="2" t="s">
        <v>826</v>
      </c>
      <c r="B794" s="2">
        <v>5</v>
      </c>
      <c r="C794" s="2">
        <v>7</v>
      </c>
    </row>
    <row r="795" spans="1:3" x14ac:dyDescent="0.25">
      <c r="A795" s="2" t="s">
        <v>827</v>
      </c>
      <c r="B795" s="2">
        <v>5</v>
      </c>
      <c r="C795" s="2">
        <v>6</v>
      </c>
    </row>
    <row r="796" spans="1:3" x14ac:dyDescent="0.25">
      <c r="A796" s="2" t="s">
        <v>828</v>
      </c>
      <c r="B796" s="2">
        <v>5</v>
      </c>
      <c r="C796" s="2">
        <v>7</v>
      </c>
    </row>
    <row r="797" spans="1:3" x14ac:dyDescent="0.25">
      <c r="A797" s="2" t="s">
        <v>829</v>
      </c>
      <c r="B797" s="2">
        <v>4</v>
      </c>
      <c r="C797" s="2">
        <v>5</v>
      </c>
    </row>
    <row r="798" spans="1:3" x14ac:dyDescent="0.25">
      <c r="A798" s="2" t="s">
        <v>830</v>
      </c>
      <c r="B798" s="2">
        <v>4</v>
      </c>
      <c r="C798" s="2">
        <v>5</v>
      </c>
    </row>
    <row r="799" spans="1:3" x14ac:dyDescent="0.25">
      <c r="A799" s="2" t="s">
        <v>831</v>
      </c>
      <c r="B799" s="2">
        <v>5</v>
      </c>
      <c r="C799" s="2">
        <v>6</v>
      </c>
    </row>
    <row r="800" spans="1:3" x14ac:dyDescent="0.25">
      <c r="A800" s="2" t="s">
        <v>832</v>
      </c>
      <c r="B800" s="2">
        <v>5</v>
      </c>
      <c r="C800" s="2">
        <v>5</v>
      </c>
    </row>
    <row r="801" spans="1:3" x14ac:dyDescent="0.25">
      <c r="A801" s="2" t="s">
        <v>833</v>
      </c>
      <c r="B801" s="2">
        <v>5</v>
      </c>
      <c r="C801" s="2">
        <v>6</v>
      </c>
    </row>
    <row r="802" spans="1:3" x14ac:dyDescent="0.25">
      <c r="A802" s="2" t="s">
        <v>834</v>
      </c>
      <c r="B802" s="2">
        <v>4</v>
      </c>
      <c r="C802" s="2">
        <v>6</v>
      </c>
    </row>
    <row r="803" spans="1:3" x14ac:dyDescent="0.25">
      <c r="A803" s="2" t="s">
        <v>835</v>
      </c>
      <c r="B803" s="2">
        <v>5</v>
      </c>
      <c r="C803" s="2">
        <v>7</v>
      </c>
    </row>
    <row r="804" spans="1:3" x14ac:dyDescent="0.25">
      <c r="A804" s="2" t="s">
        <v>836</v>
      </c>
      <c r="B804" s="2">
        <v>4</v>
      </c>
      <c r="C804" s="2">
        <v>6</v>
      </c>
    </row>
    <row r="805" spans="1:3" x14ac:dyDescent="0.25">
      <c r="A805" s="2" t="s">
        <v>837</v>
      </c>
      <c r="B805" s="2">
        <v>4</v>
      </c>
      <c r="C805" s="2">
        <v>6</v>
      </c>
    </row>
    <row r="806" spans="1:3" x14ac:dyDescent="0.25">
      <c r="A806" s="2" t="s">
        <v>838</v>
      </c>
      <c r="B806" s="2">
        <v>5</v>
      </c>
      <c r="C806" s="2">
        <v>8</v>
      </c>
    </row>
    <row r="807" spans="1:3" x14ac:dyDescent="0.25">
      <c r="A807" s="2" t="s">
        <v>839</v>
      </c>
      <c r="B807" s="2">
        <v>5</v>
      </c>
      <c r="C807" s="2">
        <v>8</v>
      </c>
    </row>
    <row r="808" spans="1:3" x14ac:dyDescent="0.25">
      <c r="A808" s="2" t="s">
        <v>840</v>
      </c>
      <c r="B808" s="2">
        <v>4</v>
      </c>
      <c r="C808" s="2">
        <v>10</v>
      </c>
    </row>
    <row r="809" spans="1:3" x14ac:dyDescent="0.25">
      <c r="A809" s="2" t="s">
        <v>841</v>
      </c>
      <c r="B809" s="2">
        <v>4</v>
      </c>
      <c r="C809" s="2">
        <v>8</v>
      </c>
    </row>
    <row r="810" spans="1:3" x14ac:dyDescent="0.25">
      <c r="A810" s="2" t="s">
        <v>842</v>
      </c>
      <c r="B810" s="2">
        <v>4</v>
      </c>
      <c r="C810" s="2">
        <v>8</v>
      </c>
    </row>
    <row r="811" spans="1:3" x14ac:dyDescent="0.25">
      <c r="A811" s="2" t="s">
        <v>843</v>
      </c>
      <c r="B811" s="2">
        <v>4</v>
      </c>
      <c r="C811" s="2">
        <v>8</v>
      </c>
    </row>
    <row r="812" spans="1:3" x14ac:dyDescent="0.25">
      <c r="A812" s="2" t="s">
        <v>844</v>
      </c>
      <c r="B812" s="2">
        <v>4</v>
      </c>
      <c r="C812" s="2">
        <v>7</v>
      </c>
    </row>
    <row r="813" spans="1:3" x14ac:dyDescent="0.25">
      <c r="A813" s="2" t="s">
        <v>845</v>
      </c>
      <c r="B813" s="2">
        <v>5</v>
      </c>
      <c r="C813" s="2">
        <v>8</v>
      </c>
    </row>
    <row r="814" spans="1:3" x14ac:dyDescent="0.25">
      <c r="A814" s="2" t="s">
        <v>846</v>
      </c>
      <c r="B814" s="2">
        <v>5</v>
      </c>
      <c r="C814" s="2">
        <v>8</v>
      </c>
    </row>
    <row r="815" spans="1:3" x14ac:dyDescent="0.25">
      <c r="A815" s="2" t="s">
        <v>847</v>
      </c>
      <c r="B815" s="2">
        <v>4</v>
      </c>
      <c r="C815" s="2">
        <v>7</v>
      </c>
    </row>
    <row r="816" spans="1:3" x14ac:dyDescent="0.25">
      <c r="A816" s="2" t="s">
        <v>848</v>
      </c>
      <c r="B816" s="2">
        <v>4</v>
      </c>
      <c r="C816" s="2">
        <v>7</v>
      </c>
    </row>
    <row r="817" spans="1:3" x14ac:dyDescent="0.25">
      <c r="A817" s="2" t="s">
        <v>849</v>
      </c>
      <c r="B817" s="2">
        <v>5</v>
      </c>
      <c r="C817" s="2">
        <v>8</v>
      </c>
    </row>
    <row r="818" spans="1:3" x14ac:dyDescent="0.25">
      <c r="A818" s="2" t="s">
        <v>850</v>
      </c>
      <c r="B818" s="2">
        <v>4</v>
      </c>
      <c r="C818" s="2">
        <v>7</v>
      </c>
    </row>
    <row r="819" spans="1:3" x14ac:dyDescent="0.25">
      <c r="A819" s="2" t="s">
        <v>851</v>
      </c>
      <c r="B819" s="2">
        <v>4</v>
      </c>
      <c r="C819" s="2">
        <v>7</v>
      </c>
    </row>
    <row r="820" spans="1:3" x14ac:dyDescent="0.25">
      <c r="A820" s="2" t="s">
        <v>852</v>
      </c>
      <c r="B820" s="2">
        <v>4</v>
      </c>
      <c r="C820" s="2">
        <v>6</v>
      </c>
    </row>
    <row r="821" spans="1:3" x14ac:dyDescent="0.25">
      <c r="A821" s="2" t="s">
        <v>853</v>
      </c>
      <c r="B821" s="2">
        <v>4</v>
      </c>
      <c r="C821" s="2">
        <v>6</v>
      </c>
    </row>
    <row r="822" spans="1:3" x14ac:dyDescent="0.25">
      <c r="A822" s="2" t="s">
        <v>854</v>
      </c>
      <c r="B822" s="2">
        <v>4</v>
      </c>
      <c r="C822" s="2">
        <v>6</v>
      </c>
    </row>
    <row r="823" spans="1:3" x14ac:dyDescent="0.25">
      <c r="A823" s="2" t="s">
        <v>855</v>
      </c>
      <c r="B823" s="2">
        <v>4</v>
      </c>
      <c r="C823" s="2">
        <v>6</v>
      </c>
    </row>
    <row r="824" spans="1:3" x14ac:dyDescent="0.25">
      <c r="A824" s="2" t="s">
        <v>856</v>
      </c>
      <c r="B824" s="2">
        <v>4</v>
      </c>
      <c r="C824" s="2">
        <v>7</v>
      </c>
    </row>
    <row r="825" spans="1:3" x14ac:dyDescent="0.25">
      <c r="A825" s="2" t="s">
        <v>857</v>
      </c>
      <c r="B825" s="2">
        <v>3</v>
      </c>
      <c r="C825" s="2">
        <v>5</v>
      </c>
    </row>
    <row r="826" spans="1:3" x14ac:dyDescent="0.25">
      <c r="A826" s="2" t="s">
        <v>858</v>
      </c>
      <c r="B826" s="2">
        <v>4</v>
      </c>
      <c r="C826" s="2">
        <v>6</v>
      </c>
    </row>
    <row r="827" spans="1:3" x14ac:dyDescent="0.25">
      <c r="A827" s="2" t="s">
        <v>859</v>
      </c>
      <c r="B827" s="2">
        <v>4</v>
      </c>
      <c r="C827" s="2">
        <v>6</v>
      </c>
    </row>
    <row r="828" spans="1:3" x14ac:dyDescent="0.25">
      <c r="A828" s="2" t="s">
        <v>860</v>
      </c>
      <c r="B828" s="2">
        <v>4</v>
      </c>
      <c r="C828" s="2">
        <v>6</v>
      </c>
    </row>
    <row r="829" spans="1:3" x14ac:dyDescent="0.25">
      <c r="A829" s="2" t="s">
        <v>861</v>
      </c>
      <c r="B829" s="2">
        <v>4</v>
      </c>
      <c r="C829" s="2">
        <v>6</v>
      </c>
    </row>
    <row r="830" spans="1:3" x14ac:dyDescent="0.25">
      <c r="A830" s="2" t="s">
        <v>862</v>
      </c>
      <c r="B830" s="2">
        <v>4</v>
      </c>
      <c r="C830" s="2">
        <v>6</v>
      </c>
    </row>
    <row r="831" spans="1:3" x14ac:dyDescent="0.25">
      <c r="A831" s="2" t="s">
        <v>863</v>
      </c>
      <c r="B831" s="2">
        <v>4</v>
      </c>
      <c r="C831" s="2">
        <v>7</v>
      </c>
    </row>
    <row r="832" spans="1:3" x14ac:dyDescent="0.25">
      <c r="A832" s="2" t="s">
        <v>864</v>
      </c>
      <c r="B832" s="2">
        <v>4</v>
      </c>
      <c r="C832" s="2">
        <v>7</v>
      </c>
    </row>
    <row r="833" spans="1:3" x14ac:dyDescent="0.25">
      <c r="A833" s="2" t="s">
        <v>865</v>
      </c>
      <c r="B833" s="2">
        <v>4</v>
      </c>
      <c r="C833" s="2">
        <v>6</v>
      </c>
    </row>
    <row r="834" spans="1:3" x14ac:dyDescent="0.25">
      <c r="A834" s="2" t="s">
        <v>866</v>
      </c>
      <c r="B834" s="2">
        <v>4</v>
      </c>
      <c r="C834" s="2">
        <v>7</v>
      </c>
    </row>
    <row r="835" spans="1:3" x14ac:dyDescent="0.25">
      <c r="A835" s="2" t="s">
        <v>867</v>
      </c>
      <c r="B835" s="2">
        <v>4</v>
      </c>
      <c r="C835" s="2">
        <v>7</v>
      </c>
    </row>
    <row r="836" spans="1:3" x14ac:dyDescent="0.25">
      <c r="A836" s="2" t="s">
        <v>868</v>
      </c>
      <c r="B836" s="2">
        <v>4</v>
      </c>
      <c r="C836" s="2">
        <v>6</v>
      </c>
    </row>
    <row r="837" spans="1:3" x14ac:dyDescent="0.25">
      <c r="A837" s="2" t="s">
        <v>869</v>
      </c>
      <c r="B837" s="2">
        <v>4</v>
      </c>
      <c r="C837" s="2">
        <v>6</v>
      </c>
    </row>
    <row r="838" spans="1:3" x14ac:dyDescent="0.25">
      <c r="A838" s="2" t="s">
        <v>870</v>
      </c>
      <c r="B838" s="2">
        <v>4</v>
      </c>
      <c r="C838" s="2">
        <v>6</v>
      </c>
    </row>
    <row r="839" spans="1:3" x14ac:dyDescent="0.25">
      <c r="A839" s="2" t="s">
        <v>871</v>
      </c>
      <c r="B839" s="2">
        <v>4</v>
      </c>
      <c r="C839" s="2">
        <v>6</v>
      </c>
    </row>
    <row r="840" spans="1:3" x14ac:dyDescent="0.25">
      <c r="A840" s="2" t="s">
        <v>872</v>
      </c>
      <c r="B840" s="2">
        <v>4</v>
      </c>
      <c r="C840" s="2">
        <v>6</v>
      </c>
    </row>
    <row r="841" spans="1:3" x14ac:dyDescent="0.25">
      <c r="A841" s="2" t="s">
        <v>873</v>
      </c>
      <c r="B841" s="2">
        <v>4</v>
      </c>
      <c r="C841" s="2">
        <v>7</v>
      </c>
    </row>
    <row r="842" spans="1:3" x14ac:dyDescent="0.25">
      <c r="A842" s="2" t="s">
        <v>874</v>
      </c>
      <c r="B842" s="2">
        <v>4</v>
      </c>
      <c r="C842" s="2">
        <v>7</v>
      </c>
    </row>
    <row r="843" spans="1:3" x14ac:dyDescent="0.25">
      <c r="A843" s="2" t="s">
        <v>875</v>
      </c>
      <c r="B843" s="2">
        <v>4</v>
      </c>
      <c r="C843" s="2">
        <v>6</v>
      </c>
    </row>
    <row r="844" spans="1:3" x14ac:dyDescent="0.25">
      <c r="A844" s="2" t="s">
        <v>876</v>
      </c>
      <c r="B844" s="2">
        <v>4</v>
      </c>
      <c r="C844" s="2">
        <v>6</v>
      </c>
    </row>
    <row r="845" spans="1:3" x14ac:dyDescent="0.25">
      <c r="A845" s="2" t="s">
        <v>877</v>
      </c>
      <c r="B845" s="2">
        <v>3</v>
      </c>
      <c r="C845" s="2">
        <v>6</v>
      </c>
    </row>
    <row r="846" spans="1:3" x14ac:dyDescent="0.25">
      <c r="A846" s="2" t="s">
        <v>878</v>
      </c>
      <c r="B846" s="2">
        <v>4</v>
      </c>
      <c r="C846" s="2">
        <v>6</v>
      </c>
    </row>
    <row r="847" spans="1:3" x14ac:dyDescent="0.25">
      <c r="A847" s="2" t="s">
        <v>879</v>
      </c>
      <c r="B847" s="2">
        <v>4</v>
      </c>
      <c r="C847" s="2">
        <v>6</v>
      </c>
    </row>
    <row r="848" spans="1:3" x14ac:dyDescent="0.25">
      <c r="A848" s="2" t="s">
        <v>880</v>
      </c>
      <c r="B848" s="2">
        <v>4</v>
      </c>
      <c r="C848" s="2">
        <v>6</v>
      </c>
    </row>
    <row r="849" spans="1:3" x14ac:dyDescent="0.25">
      <c r="A849" s="2" t="s">
        <v>881</v>
      </c>
      <c r="B849" s="2">
        <v>4</v>
      </c>
      <c r="C849" s="2">
        <v>6</v>
      </c>
    </row>
    <row r="850" spans="1:3" x14ac:dyDescent="0.25">
      <c r="A850" s="2" t="s">
        <v>882</v>
      </c>
      <c r="B850" s="2">
        <v>4</v>
      </c>
      <c r="C850" s="2">
        <v>7</v>
      </c>
    </row>
    <row r="851" spans="1:3" x14ac:dyDescent="0.25">
      <c r="A851" s="2" t="s">
        <v>883</v>
      </c>
      <c r="B851" s="2">
        <v>4</v>
      </c>
      <c r="C851" s="2">
        <v>7</v>
      </c>
    </row>
    <row r="852" spans="1:3" x14ac:dyDescent="0.25">
      <c r="A852" s="2" t="s">
        <v>884</v>
      </c>
      <c r="B852" s="2">
        <v>3</v>
      </c>
      <c r="C852" s="2">
        <v>6</v>
      </c>
    </row>
    <row r="853" spans="1:3" x14ac:dyDescent="0.25">
      <c r="A853" s="2" t="s">
        <v>885</v>
      </c>
      <c r="B853" s="2">
        <v>4</v>
      </c>
      <c r="C853" s="2">
        <v>5</v>
      </c>
    </row>
    <row r="854" spans="1:3" x14ac:dyDescent="0.25">
      <c r="A854" s="2" t="s">
        <v>886</v>
      </c>
      <c r="B854" s="2">
        <v>4</v>
      </c>
      <c r="C854" s="2">
        <v>5</v>
      </c>
    </row>
    <row r="855" spans="1:3" x14ac:dyDescent="0.25">
      <c r="A855" s="2" t="s">
        <v>887</v>
      </c>
      <c r="B855" s="2">
        <v>4</v>
      </c>
      <c r="C855" s="2">
        <v>5</v>
      </c>
    </row>
    <row r="856" spans="1:3" x14ac:dyDescent="0.25">
      <c r="A856" s="2" t="s">
        <v>888</v>
      </c>
      <c r="B856" s="2">
        <v>4</v>
      </c>
      <c r="C856" s="2">
        <v>5</v>
      </c>
    </row>
    <row r="857" spans="1:3" x14ac:dyDescent="0.25">
      <c r="A857" s="2" t="s">
        <v>889</v>
      </c>
      <c r="B857" s="2">
        <v>4</v>
      </c>
      <c r="C857" s="2">
        <v>5</v>
      </c>
    </row>
    <row r="858" spans="1:3" x14ac:dyDescent="0.25">
      <c r="A858" s="2" t="s">
        <v>890</v>
      </c>
      <c r="B858" s="2">
        <v>4</v>
      </c>
      <c r="C858" s="2">
        <v>5</v>
      </c>
    </row>
    <row r="859" spans="1:3" x14ac:dyDescent="0.25">
      <c r="A859" s="2" t="s">
        <v>891</v>
      </c>
      <c r="B859" s="2">
        <v>4</v>
      </c>
      <c r="C859" s="2">
        <v>5</v>
      </c>
    </row>
    <row r="860" spans="1:3" x14ac:dyDescent="0.25">
      <c r="A860" s="2" t="s">
        <v>892</v>
      </c>
      <c r="B860" s="2">
        <v>4</v>
      </c>
      <c r="C860" s="2">
        <v>5</v>
      </c>
    </row>
    <row r="861" spans="1:3" x14ac:dyDescent="0.25">
      <c r="A861" s="2" t="s">
        <v>893</v>
      </c>
      <c r="B861" s="2">
        <v>3</v>
      </c>
      <c r="C861" s="2">
        <v>6</v>
      </c>
    </row>
    <row r="862" spans="1:3" x14ac:dyDescent="0.25">
      <c r="A862" s="2" t="s">
        <v>894</v>
      </c>
      <c r="B862" s="2">
        <v>3</v>
      </c>
      <c r="C862" s="2">
        <v>5</v>
      </c>
    </row>
    <row r="863" spans="1:3" x14ac:dyDescent="0.25">
      <c r="A863" s="2" t="s">
        <v>895</v>
      </c>
      <c r="B863" s="2">
        <v>6</v>
      </c>
      <c r="C863" s="2">
        <v>8</v>
      </c>
    </row>
    <row r="864" spans="1:3" x14ac:dyDescent="0.25">
      <c r="A864" s="2" t="s">
        <v>896</v>
      </c>
      <c r="B864" s="2">
        <v>5</v>
      </c>
      <c r="C864" s="2">
        <v>6</v>
      </c>
    </row>
    <row r="865" spans="1:3" x14ac:dyDescent="0.25">
      <c r="A865" s="2" t="s">
        <v>897</v>
      </c>
      <c r="B865" s="2">
        <v>6</v>
      </c>
      <c r="C865" s="2">
        <v>8</v>
      </c>
    </row>
    <row r="866" spans="1:3" x14ac:dyDescent="0.25">
      <c r="A866" s="2" t="s">
        <v>898</v>
      </c>
      <c r="B866" s="2">
        <v>5</v>
      </c>
      <c r="C866" s="2">
        <v>7</v>
      </c>
    </row>
    <row r="867" spans="1:3" x14ac:dyDescent="0.25">
      <c r="A867" s="2" t="s">
        <v>899</v>
      </c>
      <c r="B867" s="2">
        <v>5</v>
      </c>
      <c r="C867" s="2">
        <v>8</v>
      </c>
    </row>
    <row r="868" spans="1:3" x14ac:dyDescent="0.25">
      <c r="A868" s="2" t="s">
        <v>900</v>
      </c>
      <c r="B868" s="2">
        <v>5</v>
      </c>
      <c r="C868" s="2">
        <v>7</v>
      </c>
    </row>
    <row r="869" spans="1:3" x14ac:dyDescent="0.25">
      <c r="A869" s="2" t="s">
        <v>901</v>
      </c>
      <c r="B869" s="2">
        <v>5</v>
      </c>
      <c r="C869" s="2">
        <v>7</v>
      </c>
    </row>
    <row r="870" spans="1:3" x14ac:dyDescent="0.25">
      <c r="A870" s="2" t="s">
        <v>902</v>
      </c>
      <c r="B870" s="2">
        <v>5</v>
      </c>
      <c r="C870" s="2">
        <v>7</v>
      </c>
    </row>
    <row r="871" spans="1:3" x14ac:dyDescent="0.25">
      <c r="A871" s="2" t="s">
        <v>903</v>
      </c>
      <c r="B871" s="2">
        <v>5</v>
      </c>
      <c r="C871" s="2">
        <v>7</v>
      </c>
    </row>
    <row r="872" spans="1:3" x14ac:dyDescent="0.25">
      <c r="A872" s="2" t="s">
        <v>904</v>
      </c>
      <c r="B872" s="2">
        <v>10</v>
      </c>
      <c r="C872" s="2">
        <v>13</v>
      </c>
    </row>
    <row r="873" spans="1:3" x14ac:dyDescent="0.25">
      <c r="A873" s="2" t="s">
        <v>905</v>
      </c>
      <c r="B873" s="2">
        <v>4</v>
      </c>
      <c r="C873" s="2">
        <v>5</v>
      </c>
    </row>
    <row r="874" spans="1:3" x14ac:dyDescent="0.25">
      <c r="A874" s="2" t="s">
        <v>906</v>
      </c>
      <c r="B874" s="2">
        <v>4</v>
      </c>
      <c r="C874" s="2">
        <v>4</v>
      </c>
    </row>
    <row r="875" spans="1:3" x14ac:dyDescent="0.25">
      <c r="A875" s="2" t="s">
        <v>907</v>
      </c>
      <c r="B875" s="2">
        <v>5</v>
      </c>
      <c r="C875" s="2">
        <v>5</v>
      </c>
    </row>
    <row r="876" spans="1:3" x14ac:dyDescent="0.25">
      <c r="A876" s="2" t="s">
        <v>908</v>
      </c>
      <c r="B876" s="2">
        <v>13</v>
      </c>
      <c r="C876" s="2">
        <v>18</v>
      </c>
    </row>
    <row r="877" spans="1:3" x14ac:dyDescent="0.25">
      <c r="A877" s="2" t="s">
        <v>909</v>
      </c>
      <c r="B877" s="2">
        <v>5</v>
      </c>
      <c r="C877" s="2">
        <v>6</v>
      </c>
    </row>
    <row r="878" spans="1:3" x14ac:dyDescent="0.25">
      <c r="A878" s="2" t="s">
        <v>1000</v>
      </c>
      <c r="B878" s="2">
        <v>4</v>
      </c>
      <c r="C878" s="2">
        <v>1</v>
      </c>
    </row>
    <row r="879" spans="1:3" x14ac:dyDescent="0.25">
      <c r="A879" s="2" t="s">
        <v>1001</v>
      </c>
      <c r="B879" s="2">
        <v>5</v>
      </c>
      <c r="C879" s="2">
        <v>3</v>
      </c>
    </row>
    <row r="880" spans="1:3" x14ac:dyDescent="0.25">
      <c r="A880" s="2" t="s">
        <v>1002</v>
      </c>
      <c r="B880" s="2">
        <v>6</v>
      </c>
      <c r="C880" s="2">
        <v>5</v>
      </c>
    </row>
    <row r="881" spans="1:3" x14ac:dyDescent="0.25">
      <c r="A881" s="2" t="s">
        <v>1003</v>
      </c>
      <c r="B881" s="2">
        <v>14</v>
      </c>
      <c r="C881" s="2">
        <v>15</v>
      </c>
    </row>
    <row r="882" spans="1:3" x14ac:dyDescent="0.25">
      <c r="A882" s="2" t="s">
        <v>1004</v>
      </c>
      <c r="B882" s="2">
        <v>14</v>
      </c>
      <c r="C882" s="2">
        <v>15</v>
      </c>
    </row>
    <row r="883" spans="1:3" x14ac:dyDescent="0.25">
      <c r="A883" s="2" t="s">
        <v>1005</v>
      </c>
      <c r="B883" s="2">
        <v>10</v>
      </c>
      <c r="C883" s="2">
        <v>12</v>
      </c>
    </row>
    <row r="884" spans="1:3" x14ac:dyDescent="0.25">
      <c r="A884" s="2" t="s">
        <v>1006</v>
      </c>
      <c r="B884" s="2">
        <v>11</v>
      </c>
      <c r="C884" s="2">
        <v>12</v>
      </c>
    </row>
    <row r="885" spans="1:3" x14ac:dyDescent="0.25">
      <c r="A885" s="2" t="s">
        <v>1007</v>
      </c>
      <c r="B885" s="2">
        <v>11</v>
      </c>
      <c r="C885" s="2">
        <v>12</v>
      </c>
    </row>
    <row r="886" spans="1:3" x14ac:dyDescent="0.25">
      <c r="A886" s="2" t="s">
        <v>1008</v>
      </c>
      <c r="B886" s="2">
        <v>11</v>
      </c>
      <c r="C886" s="2">
        <v>12</v>
      </c>
    </row>
    <row r="887" spans="1:3" x14ac:dyDescent="0.25">
      <c r="A887" s="2" t="s">
        <v>1009</v>
      </c>
      <c r="B887" s="2">
        <v>4</v>
      </c>
      <c r="C887" s="2">
        <v>1</v>
      </c>
    </row>
    <row r="888" spans="1:3" x14ac:dyDescent="0.25">
      <c r="A888" s="2" t="s">
        <v>2020</v>
      </c>
      <c r="B888" s="2">
        <v>7</v>
      </c>
      <c r="C888" s="2">
        <v>10</v>
      </c>
    </row>
    <row r="889" spans="1:3" x14ac:dyDescent="0.25">
      <c r="A889" s="2" t="s">
        <v>2021</v>
      </c>
      <c r="B889" s="2">
        <v>7</v>
      </c>
      <c r="C889" s="2">
        <v>10</v>
      </c>
    </row>
    <row r="890" spans="1:3" x14ac:dyDescent="0.25">
      <c r="A890" s="2" t="s">
        <v>2022</v>
      </c>
      <c r="B890" s="2">
        <v>12</v>
      </c>
      <c r="C890" s="2">
        <v>14</v>
      </c>
    </row>
    <row r="891" spans="1:3" x14ac:dyDescent="0.25">
      <c r="A891" s="2" t="s">
        <v>2023</v>
      </c>
      <c r="B891" s="2">
        <v>13</v>
      </c>
      <c r="C891" s="2">
        <v>14</v>
      </c>
    </row>
    <row r="892" spans="1:3" x14ac:dyDescent="0.25">
      <c r="A892" s="2" t="s">
        <v>2042</v>
      </c>
      <c r="B892" s="2">
        <v>14</v>
      </c>
      <c r="C892" s="2">
        <v>17</v>
      </c>
    </row>
    <row r="893" spans="1:3" x14ac:dyDescent="0.25">
      <c r="A893" s="2" t="s">
        <v>910</v>
      </c>
      <c r="B893" s="2">
        <v>14</v>
      </c>
      <c r="C893" s="2">
        <v>18</v>
      </c>
    </row>
    <row r="894" spans="1:3" x14ac:dyDescent="0.25">
      <c r="A894" s="2" t="s">
        <v>911</v>
      </c>
      <c r="B894" s="2">
        <v>3</v>
      </c>
      <c r="C894" s="2">
        <v>6</v>
      </c>
    </row>
  </sheetData>
  <mergeCells count="11">
    <mergeCell ref="H18:H19"/>
    <mergeCell ref="R20:S20"/>
    <mergeCell ref="T20:U20"/>
    <mergeCell ref="H2:H3"/>
    <mergeCell ref="H4:H5"/>
    <mergeCell ref="H6:H7"/>
    <mergeCell ref="H8:H9"/>
    <mergeCell ref="H10:H11"/>
    <mergeCell ref="H12:H13"/>
    <mergeCell ref="H14:H15"/>
    <mergeCell ref="H16:H1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E752A-EA4B-4E53-8218-50AD5796B554}">
  <sheetPr>
    <tabColor rgb="FFC00000"/>
  </sheetPr>
  <dimension ref="A1:AT193"/>
  <sheetViews>
    <sheetView tabSelected="1" topLeftCell="A10" zoomScale="70" zoomScaleNormal="70" workbookViewId="0">
      <selection activeCell="G25" sqref="G25"/>
    </sheetView>
  </sheetViews>
  <sheetFormatPr defaultRowHeight="15" x14ac:dyDescent="0.25"/>
  <cols>
    <col min="1" max="1" width="18.85546875" style="2" customWidth="1"/>
    <col min="2" max="2" width="14.7109375" style="2" customWidth="1"/>
    <col min="3" max="3" width="13" style="2" customWidth="1"/>
    <col min="4" max="4" width="18" style="2" customWidth="1"/>
    <col min="5" max="5" width="21.85546875" style="2" customWidth="1"/>
    <col min="6" max="6" width="13" style="2" customWidth="1"/>
    <col min="7" max="7" width="13.85546875" style="2" customWidth="1"/>
    <col min="8" max="8" width="7" style="2" customWidth="1"/>
    <col min="9" max="9" width="14.140625" style="2" customWidth="1"/>
    <col min="10" max="10" width="6.42578125" style="2" customWidth="1"/>
    <col min="11" max="11" width="22.140625" style="2" customWidth="1"/>
    <col min="12" max="12" width="25.28515625" style="2" customWidth="1"/>
    <col min="13" max="13" width="5.28515625" style="2" customWidth="1"/>
    <col min="14" max="14" width="18.85546875" style="2" customWidth="1"/>
    <col min="15" max="15" width="22.5703125" style="2" customWidth="1"/>
    <col min="16" max="16" width="8" style="2" customWidth="1"/>
    <col min="17" max="17" width="14.85546875" style="2" customWidth="1"/>
    <col min="18" max="18" width="16.85546875" style="2" customWidth="1"/>
    <col min="19" max="19" width="13.28515625" style="2" customWidth="1"/>
    <col min="20" max="20" width="16.28515625" style="2" customWidth="1"/>
    <col min="21" max="21" width="13.42578125" style="2" customWidth="1"/>
    <col min="22" max="22" width="10.7109375" style="2" customWidth="1"/>
    <col min="23" max="23" width="14.140625" style="2" customWidth="1"/>
    <col min="24" max="24" width="16.140625" style="2" customWidth="1"/>
    <col min="25" max="25" width="13" style="2" customWidth="1"/>
    <col min="26" max="16384" width="9.140625" style="2"/>
  </cols>
  <sheetData>
    <row r="1" spans="1:21" x14ac:dyDescent="0.25">
      <c r="A1" s="63" t="s">
        <v>955</v>
      </c>
      <c r="B1" s="63"/>
      <c r="C1" s="63"/>
      <c r="D1" s="63"/>
      <c r="E1" s="63"/>
      <c r="G1" s="63" t="s">
        <v>958</v>
      </c>
      <c r="H1" s="63"/>
    </row>
    <row r="2" spans="1:21" x14ac:dyDescent="0.25">
      <c r="A2" s="13" t="s">
        <v>914</v>
      </c>
      <c r="B2" s="13" t="s">
        <v>915</v>
      </c>
      <c r="C2" s="13" t="s">
        <v>956</v>
      </c>
      <c r="D2" s="13" t="s">
        <v>957</v>
      </c>
      <c r="E2" s="2" t="s">
        <v>960</v>
      </c>
      <c r="F2" s="2" t="s">
        <v>945</v>
      </c>
      <c r="G2" s="2" t="s">
        <v>956</v>
      </c>
      <c r="H2" s="2" t="s">
        <v>957</v>
      </c>
      <c r="J2" s="2" t="s">
        <v>959</v>
      </c>
      <c r="K2" s="11">
        <f>891*3.9%*0.78</f>
        <v>27.104220000000002</v>
      </c>
      <c r="T2" s="2" t="s">
        <v>984</v>
      </c>
      <c r="U2" s="11">
        <f>876/(1+(876*0.1^2))</f>
        <v>89.754098360655718</v>
      </c>
    </row>
    <row r="3" spans="1:21" x14ac:dyDescent="0.25">
      <c r="A3" s="14">
        <v>0.29166666666666669</v>
      </c>
      <c r="B3" s="13" t="s">
        <v>28</v>
      </c>
      <c r="C3" s="2">
        <v>0</v>
      </c>
      <c r="D3" s="2">
        <v>0</v>
      </c>
      <c r="E3" s="2">
        <v>0</v>
      </c>
      <c r="F3" s="2">
        <v>731</v>
      </c>
      <c r="M3" s="14"/>
      <c r="N3" s="13"/>
    </row>
    <row r="4" spans="1:21" x14ac:dyDescent="0.25">
      <c r="A4" s="14">
        <v>0.29166666666666669</v>
      </c>
      <c r="B4" s="13" t="s">
        <v>28</v>
      </c>
      <c r="C4" s="2">
        <v>0</v>
      </c>
      <c r="D4" s="2">
        <v>0</v>
      </c>
      <c r="E4" s="2">
        <v>0</v>
      </c>
      <c r="F4" s="2">
        <v>459</v>
      </c>
      <c r="M4" s="14"/>
      <c r="N4" s="13"/>
    </row>
    <row r="5" spans="1:21" x14ac:dyDescent="0.25">
      <c r="A5" s="15">
        <v>0.33333333333333331</v>
      </c>
      <c r="B5" s="2" t="s">
        <v>29</v>
      </c>
      <c r="C5" s="2">
        <v>0</v>
      </c>
      <c r="D5" s="10">
        <f>E5/5</f>
        <v>0.21800000000000003</v>
      </c>
      <c r="E5" s="2">
        <v>1.0900000000000001</v>
      </c>
      <c r="F5" s="2">
        <v>452</v>
      </c>
    </row>
    <row r="6" spans="1:21" x14ac:dyDescent="0.25">
      <c r="A6" s="15">
        <v>0.33333333333333331</v>
      </c>
      <c r="B6" s="2" t="s">
        <v>29</v>
      </c>
      <c r="C6" s="2">
        <v>0</v>
      </c>
      <c r="D6" s="10">
        <f t="shared" ref="D6:D20" si="0">E6/5</f>
        <v>9.6000000000000002E-2</v>
      </c>
      <c r="E6" s="2">
        <v>0.48</v>
      </c>
      <c r="F6" s="2">
        <v>770</v>
      </c>
    </row>
    <row r="7" spans="1:21" x14ac:dyDescent="0.25">
      <c r="A7" s="15">
        <v>0.375</v>
      </c>
      <c r="B7" s="2" t="s">
        <v>3</v>
      </c>
      <c r="C7" s="2">
        <v>0</v>
      </c>
      <c r="D7" s="10">
        <f t="shared" si="0"/>
        <v>8.3999999999999991E-2</v>
      </c>
      <c r="E7" s="2">
        <v>0.42</v>
      </c>
      <c r="F7" s="2">
        <v>749</v>
      </c>
    </row>
    <row r="8" spans="1:21" x14ac:dyDescent="0.25">
      <c r="A8" s="15">
        <v>0.375</v>
      </c>
      <c r="B8" s="2" t="s">
        <v>3</v>
      </c>
      <c r="C8" s="2">
        <v>0</v>
      </c>
      <c r="D8" s="10">
        <f t="shared" si="0"/>
        <v>2E-3</v>
      </c>
      <c r="E8" s="2">
        <v>0.01</v>
      </c>
      <c r="F8" s="2">
        <v>750</v>
      </c>
    </row>
    <row r="9" spans="1:21" x14ac:dyDescent="0.25">
      <c r="A9" s="15">
        <v>0.41666666666666669</v>
      </c>
      <c r="B9" s="2" t="s">
        <v>5</v>
      </c>
      <c r="C9" s="2">
        <v>0</v>
      </c>
      <c r="D9" s="10">
        <f t="shared" si="0"/>
        <v>0.13400000000000001</v>
      </c>
      <c r="E9" s="2">
        <v>0.67</v>
      </c>
      <c r="F9" s="2">
        <v>509</v>
      </c>
      <c r="I9" s="2" t="s">
        <v>2039</v>
      </c>
      <c r="J9" s="2" t="s">
        <v>2040</v>
      </c>
    </row>
    <row r="10" spans="1:21" x14ac:dyDescent="0.25">
      <c r="A10" s="15">
        <v>0.41666666666666669</v>
      </c>
      <c r="B10" s="2" t="s">
        <v>5</v>
      </c>
      <c r="C10" s="2">
        <v>0</v>
      </c>
      <c r="D10" s="10">
        <f t="shared" si="0"/>
        <v>8.7999999999999995E-2</v>
      </c>
      <c r="E10" s="2">
        <v>0.44</v>
      </c>
      <c r="F10" s="2">
        <v>499</v>
      </c>
      <c r="J10" s="2">
        <f>7.239*10</f>
        <v>72.39</v>
      </c>
      <c r="K10" s="2" t="s">
        <v>2041</v>
      </c>
    </row>
    <row r="11" spans="1:21" x14ac:dyDescent="0.25">
      <c r="A11" s="15">
        <v>0.45833333333333331</v>
      </c>
      <c r="B11" s="2" t="s">
        <v>6</v>
      </c>
      <c r="C11" s="2">
        <v>0.1</v>
      </c>
      <c r="D11" s="10">
        <f t="shared" si="0"/>
        <v>0.17399999999999999</v>
      </c>
      <c r="E11" s="2">
        <v>0.87</v>
      </c>
      <c r="F11" s="2">
        <v>280</v>
      </c>
      <c r="I11" s="2" t="s">
        <v>2037</v>
      </c>
    </row>
    <row r="12" spans="1:21" x14ac:dyDescent="0.25">
      <c r="A12" s="15">
        <v>0.45833333333333331</v>
      </c>
      <c r="B12" s="2" t="s">
        <v>6</v>
      </c>
      <c r="C12" s="2">
        <v>0</v>
      </c>
      <c r="D12" s="10">
        <f t="shared" si="0"/>
        <v>0.15</v>
      </c>
      <c r="E12" s="2">
        <v>0.75</v>
      </c>
      <c r="F12" s="2">
        <v>755</v>
      </c>
      <c r="I12" s="2">
        <v>72.39</v>
      </c>
      <c r="J12" s="2">
        <v>72.41</v>
      </c>
    </row>
    <row r="13" spans="1:21" x14ac:dyDescent="0.25">
      <c r="A13" s="15">
        <v>0.58333333333333337</v>
      </c>
      <c r="B13" s="2" t="s">
        <v>4</v>
      </c>
      <c r="C13" s="2">
        <v>0.1</v>
      </c>
      <c r="D13" s="10">
        <f t="shared" si="0"/>
        <v>9.6000000000000002E-2</v>
      </c>
      <c r="E13" s="2">
        <v>0.48</v>
      </c>
      <c r="F13" s="2">
        <v>437</v>
      </c>
      <c r="I13" s="10">
        <f>STDEV(I12:J12)</f>
        <v>1.4142135623728137E-2</v>
      </c>
      <c r="J13" s="10">
        <f>I13/SQRT(2)</f>
        <v>9.9999999999980105E-3</v>
      </c>
    </row>
    <row r="14" spans="1:21" x14ac:dyDescent="0.25">
      <c r="A14" s="15">
        <v>0.58333333333333337</v>
      </c>
      <c r="B14" s="2" t="s">
        <v>4</v>
      </c>
      <c r="C14" s="2">
        <v>0</v>
      </c>
      <c r="D14" s="10">
        <f t="shared" si="0"/>
        <v>8.7999999999999995E-2</v>
      </c>
      <c r="E14" s="2">
        <v>0.44</v>
      </c>
      <c r="F14" s="2">
        <v>439</v>
      </c>
    </row>
    <row r="15" spans="1:21" x14ac:dyDescent="0.25">
      <c r="A15" s="15">
        <v>0.625</v>
      </c>
      <c r="B15" s="2" t="s">
        <v>933</v>
      </c>
      <c r="C15" s="2">
        <v>0.1</v>
      </c>
      <c r="D15" s="10">
        <f t="shared" si="0"/>
        <v>0.10800000000000001</v>
      </c>
      <c r="E15" s="2">
        <v>0.54</v>
      </c>
      <c r="F15" s="2">
        <v>394</v>
      </c>
    </row>
    <row r="16" spans="1:21" x14ac:dyDescent="0.25">
      <c r="A16" s="15">
        <v>0.66666666666666663</v>
      </c>
      <c r="B16" s="2" t="s">
        <v>933</v>
      </c>
      <c r="C16" s="2">
        <v>0.2</v>
      </c>
      <c r="D16" s="10">
        <f t="shared" si="0"/>
        <v>0.15</v>
      </c>
      <c r="E16" s="2">
        <v>0.75</v>
      </c>
      <c r="F16" s="2">
        <v>431</v>
      </c>
      <c r="I16" s="2">
        <v>72.39</v>
      </c>
      <c r="J16" s="2">
        <v>72.41</v>
      </c>
    </row>
    <row r="17" spans="1:18" x14ac:dyDescent="0.25">
      <c r="A17" s="15">
        <v>0.66666666666666663</v>
      </c>
      <c r="B17" s="2" t="s">
        <v>2</v>
      </c>
      <c r="C17" s="2">
        <v>0.5</v>
      </c>
      <c r="D17" s="10">
        <f t="shared" si="0"/>
        <v>0.13400000000000001</v>
      </c>
      <c r="E17" s="2">
        <v>0.67</v>
      </c>
      <c r="F17" s="2">
        <v>140</v>
      </c>
      <c r="I17" s="2">
        <v>72.39</v>
      </c>
      <c r="J17" s="2">
        <v>72.41</v>
      </c>
      <c r="Q17" s="3" t="s">
        <v>2025</v>
      </c>
      <c r="R17" s="3" t="s">
        <v>2026</v>
      </c>
    </row>
    <row r="18" spans="1:18" x14ac:dyDescent="0.25">
      <c r="A18" s="15">
        <v>0.66666666666666663</v>
      </c>
      <c r="B18" s="2" t="s">
        <v>2</v>
      </c>
      <c r="C18" s="2">
        <v>0.2</v>
      </c>
      <c r="D18" s="10">
        <f t="shared" si="0"/>
        <v>0.19400000000000001</v>
      </c>
      <c r="E18" s="2">
        <v>0.97</v>
      </c>
      <c r="F18" s="2">
        <v>139</v>
      </c>
      <c r="I18" s="2">
        <v>72.39</v>
      </c>
      <c r="J18" s="2">
        <v>72.41</v>
      </c>
      <c r="Q18" s="3" t="s">
        <v>2027</v>
      </c>
      <c r="R18" s="3" t="s">
        <v>2028</v>
      </c>
    </row>
    <row r="19" spans="1:18" x14ac:dyDescent="0.25">
      <c r="A19" s="15">
        <v>0.70833333333333337</v>
      </c>
      <c r="B19" s="2" t="s">
        <v>8</v>
      </c>
      <c r="C19" s="2">
        <v>0.7</v>
      </c>
      <c r="D19" s="10">
        <f t="shared" si="0"/>
        <v>0.16999999999999998</v>
      </c>
      <c r="E19" s="2">
        <v>0.85</v>
      </c>
      <c r="F19" s="2">
        <v>31</v>
      </c>
      <c r="I19" s="2">
        <v>72.39</v>
      </c>
      <c r="J19" s="2">
        <v>72.41</v>
      </c>
      <c r="Q19" s="3" t="s">
        <v>2029</v>
      </c>
      <c r="R19" s="3" t="s">
        <v>2033</v>
      </c>
    </row>
    <row r="20" spans="1:18" x14ac:dyDescent="0.25">
      <c r="A20" s="15">
        <v>0.70833333333333337</v>
      </c>
      <c r="B20" s="2" t="s">
        <v>8</v>
      </c>
      <c r="C20" s="2">
        <v>0.7</v>
      </c>
      <c r="D20" s="10">
        <f t="shared" si="0"/>
        <v>0.28799999999999998</v>
      </c>
      <c r="E20" s="2">
        <v>1.44</v>
      </c>
      <c r="F20" s="2">
        <v>2</v>
      </c>
      <c r="I20" s="2" t="e">
        <f>CORREL(I16:I19,J16:J19)</f>
        <v>#DIV/0!</v>
      </c>
      <c r="Q20" s="3" t="s">
        <v>2030</v>
      </c>
      <c r="R20" s="3" t="s">
        <v>2034</v>
      </c>
    </row>
    <row r="21" spans="1:18" x14ac:dyDescent="0.25">
      <c r="Q21" s="3" t="s">
        <v>2031</v>
      </c>
      <c r="R21" s="3" t="s">
        <v>2035</v>
      </c>
    </row>
    <row r="22" spans="1:18" x14ac:dyDescent="0.25">
      <c r="Q22" s="3" t="s">
        <v>2032</v>
      </c>
      <c r="R22" s="3" t="s">
        <v>2036</v>
      </c>
    </row>
    <row r="29" spans="1:18" x14ac:dyDescent="0.25">
      <c r="A29" s="1" t="s">
        <v>955</v>
      </c>
      <c r="B29" s="1"/>
      <c r="C29" s="1"/>
      <c r="D29" s="1"/>
      <c r="E29" s="1"/>
      <c r="J29" s="1"/>
    </row>
    <row r="30" spans="1:18" x14ac:dyDescent="0.25">
      <c r="A30" s="13" t="s">
        <v>956</v>
      </c>
      <c r="B30" s="13" t="s">
        <v>957</v>
      </c>
      <c r="C30" s="2" t="s">
        <v>960</v>
      </c>
      <c r="D30" s="63" t="s">
        <v>1010</v>
      </c>
      <c r="E30" s="63"/>
      <c r="H30" s="25" t="s">
        <v>914</v>
      </c>
      <c r="I30" s="25" t="s">
        <v>915</v>
      </c>
      <c r="J30" s="3" t="s">
        <v>945</v>
      </c>
      <c r="K30" s="3" t="s">
        <v>2068</v>
      </c>
      <c r="L30" s="25" t="s">
        <v>2067</v>
      </c>
      <c r="M30" s="3" t="s">
        <v>1015</v>
      </c>
      <c r="N30" s="3" t="s">
        <v>2070</v>
      </c>
      <c r="O30" s="3" t="s">
        <v>2069</v>
      </c>
    </row>
    <row r="31" spans="1:18" x14ac:dyDescent="0.25">
      <c r="A31" s="2">
        <v>0</v>
      </c>
      <c r="B31" s="2">
        <f t="shared" ref="B31:B57" si="1">C31/5</f>
        <v>0.15</v>
      </c>
      <c r="C31" s="2">
        <v>0.75</v>
      </c>
      <c r="D31" s="2">
        <v>-7.6309579999999997</v>
      </c>
      <c r="E31" s="2">
        <v>112.915851</v>
      </c>
      <c r="H31" s="26">
        <v>0.29166666666666669</v>
      </c>
      <c r="I31" s="25" t="s">
        <v>28</v>
      </c>
      <c r="J31" s="3">
        <v>693</v>
      </c>
      <c r="K31" s="3">
        <v>43.02</v>
      </c>
      <c r="L31" s="3">
        <f t="shared" ref="L31:L57" si="2">A31</f>
        <v>0</v>
      </c>
      <c r="M31" s="3">
        <v>988</v>
      </c>
      <c r="N31" s="3">
        <v>0.23</v>
      </c>
      <c r="O31" s="4">
        <f t="shared" ref="O31:O57" si="3">B31</f>
        <v>0.15</v>
      </c>
      <c r="P31" s="10"/>
    </row>
    <row r="32" spans="1:18" x14ac:dyDescent="0.25">
      <c r="A32" s="2">
        <v>0</v>
      </c>
      <c r="B32" s="10">
        <f t="shared" si="1"/>
        <v>0.27599999999999997</v>
      </c>
      <c r="C32" s="2">
        <v>1.38</v>
      </c>
      <c r="D32" s="2">
        <v>-7.6309690000000003</v>
      </c>
      <c r="E32" s="2">
        <v>112.91551699999999</v>
      </c>
      <c r="H32" s="26">
        <v>0.29166666666666669</v>
      </c>
      <c r="I32" s="25" t="s">
        <v>28</v>
      </c>
      <c r="J32" s="3">
        <v>877</v>
      </c>
      <c r="K32" s="3">
        <v>43.97</v>
      </c>
      <c r="L32" s="3">
        <f t="shared" si="2"/>
        <v>0</v>
      </c>
      <c r="M32" s="3">
        <v>974</v>
      </c>
      <c r="N32" s="3">
        <v>0.23</v>
      </c>
      <c r="O32" s="4">
        <f t="shared" si="3"/>
        <v>0.27599999999999997</v>
      </c>
      <c r="P32" s="10"/>
    </row>
    <row r="33" spans="1:16" x14ac:dyDescent="0.25">
      <c r="A33" s="2">
        <v>0</v>
      </c>
      <c r="B33" s="10">
        <f t="shared" si="1"/>
        <v>0.20600000000000002</v>
      </c>
      <c r="C33" s="2">
        <v>1.03</v>
      </c>
      <c r="D33" s="2">
        <v>-7.63096</v>
      </c>
      <c r="E33" s="2">
        <v>112.915555</v>
      </c>
      <c r="H33" s="26">
        <v>0.29166666666666669</v>
      </c>
      <c r="I33" s="25" t="s">
        <v>28</v>
      </c>
      <c r="J33" s="3">
        <v>886</v>
      </c>
      <c r="K33" s="3">
        <v>43.94</v>
      </c>
      <c r="L33" s="3">
        <f t="shared" si="2"/>
        <v>0</v>
      </c>
      <c r="M33" s="3">
        <v>975</v>
      </c>
      <c r="N33" s="3">
        <v>0.23</v>
      </c>
      <c r="O33" s="4">
        <f t="shared" si="3"/>
        <v>0.20600000000000002</v>
      </c>
      <c r="P33" s="10"/>
    </row>
    <row r="34" spans="1:16" x14ac:dyDescent="0.25">
      <c r="A34" s="2">
        <v>0</v>
      </c>
      <c r="B34" s="10">
        <f t="shared" si="1"/>
        <v>0.12</v>
      </c>
      <c r="C34" s="2">
        <v>0.6</v>
      </c>
      <c r="D34" s="2">
        <v>-7.6295479999999998</v>
      </c>
      <c r="E34" s="2">
        <v>112.907595</v>
      </c>
      <c r="H34" s="27">
        <v>0.33333333333333331</v>
      </c>
      <c r="I34" s="3" t="s">
        <v>29</v>
      </c>
      <c r="J34" s="3">
        <v>774</v>
      </c>
      <c r="K34" s="3">
        <v>39.49</v>
      </c>
      <c r="L34" s="3">
        <f t="shared" si="2"/>
        <v>0</v>
      </c>
      <c r="M34" s="3">
        <v>664</v>
      </c>
      <c r="N34" s="3">
        <v>0.19</v>
      </c>
      <c r="O34" s="4">
        <f t="shared" si="3"/>
        <v>0.12</v>
      </c>
      <c r="P34" s="10"/>
    </row>
    <row r="35" spans="1:16" x14ac:dyDescent="0.25">
      <c r="A35" s="2">
        <v>0</v>
      </c>
      <c r="B35" s="10">
        <f t="shared" si="1"/>
        <v>0.36199999999999999</v>
      </c>
      <c r="C35" s="2">
        <v>1.81</v>
      </c>
      <c r="D35" s="2">
        <v>-7.6295419999999998</v>
      </c>
      <c r="E35" s="2">
        <v>112.90802600000001</v>
      </c>
      <c r="H35" s="27">
        <v>0.33333333333333331</v>
      </c>
      <c r="I35" s="3" t="s">
        <v>29</v>
      </c>
      <c r="J35" s="3">
        <v>770</v>
      </c>
      <c r="K35" s="3">
        <v>40.49</v>
      </c>
      <c r="L35" s="3">
        <f t="shared" si="2"/>
        <v>0</v>
      </c>
      <c r="M35" s="3">
        <v>667</v>
      </c>
      <c r="N35" s="3">
        <v>0.36</v>
      </c>
      <c r="O35" s="4">
        <f t="shared" si="3"/>
        <v>0.36199999999999999</v>
      </c>
      <c r="P35" s="10"/>
    </row>
    <row r="36" spans="1:16" x14ac:dyDescent="0.25">
      <c r="A36" s="2">
        <v>0</v>
      </c>
      <c r="B36" s="10">
        <f t="shared" si="1"/>
        <v>0.32200000000000001</v>
      </c>
      <c r="C36" s="2">
        <v>1.61</v>
      </c>
      <c r="D36" s="2">
        <v>-7.6295479999999998</v>
      </c>
      <c r="E36" s="2">
        <v>112.907595</v>
      </c>
      <c r="H36" s="27">
        <v>0.33333333333333331</v>
      </c>
      <c r="I36" s="3" t="s">
        <v>29</v>
      </c>
      <c r="J36" s="3">
        <v>773</v>
      </c>
      <c r="K36" s="3">
        <v>39.39</v>
      </c>
      <c r="L36" s="3">
        <f t="shared" si="2"/>
        <v>0</v>
      </c>
      <c r="M36" s="3">
        <v>669</v>
      </c>
      <c r="N36" s="3">
        <v>0.39</v>
      </c>
      <c r="O36" s="4">
        <f t="shared" si="3"/>
        <v>0.32200000000000001</v>
      </c>
      <c r="P36" s="10"/>
    </row>
    <row r="37" spans="1:16" x14ac:dyDescent="0.25">
      <c r="A37" s="2">
        <v>0</v>
      </c>
      <c r="B37" s="10">
        <f t="shared" si="1"/>
        <v>0.154</v>
      </c>
      <c r="C37" s="2">
        <v>0.77</v>
      </c>
      <c r="D37" s="2">
        <v>-7.6290570000000004</v>
      </c>
      <c r="E37" s="2">
        <v>112.90096</v>
      </c>
      <c r="H37" s="27">
        <v>0.375</v>
      </c>
      <c r="I37" s="3" t="s">
        <v>3</v>
      </c>
      <c r="J37" s="3">
        <v>749</v>
      </c>
      <c r="K37" s="3">
        <v>39.479999999999997</v>
      </c>
      <c r="L37" s="3">
        <f t="shared" si="2"/>
        <v>0</v>
      </c>
      <c r="M37" s="3">
        <v>568</v>
      </c>
      <c r="N37" s="3">
        <v>0.1</v>
      </c>
      <c r="O37" s="4">
        <f t="shared" si="3"/>
        <v>0.154</v>
      </c>
      <c r="P37" s="10"/>
    </row>
    <row r="38" spans="1:16" x14ac:dyDescent="0.25">
      <c r="A38" s="2">
        <v>0</v>
      </c>
      <c r="B38" s="10">
        <f t="shared" si="1"/>
        <v>0.122</v>
      </c>
      <c r="C38" s="2">
        <v>0.61</v>
      </c>
      <c r="D38" s="2">
        <v>-7.628749</v>
      </c>
      <c r="E38" s="2">
        <v>112.899626</v>
      </c>
      <c r="H38" s="27">
        <v>0.375</v>
      </c>
      <c r="I38" s="3" t="s">
        <v>3</v>
      </c>
      <c r="J38" s="3">
        <v>750</v>
      </c>
      <c r="K38" s="3">
        <v>41.42</v>
      </c>
      <c r="L38" s="3">
        <f t="shared" si="2"/>
        <v>0</v>
      </c>
      <c r="M38" s="3">
        <v>569</v>
      </c>
      <c r="N38" s="3">
        <v>0.1</v>
      </c>
      <c r="O38" s="4">
        <f t="shared" si="3"/>
        <v>0.122</v>
      </c>
      <c r="P38" s="10"/>
    </row>
    <row r="39" spans="1:16" x14ac:dyDescent="0.25">
      <c r="A39" s="2">
        <v>0</v>
      </c>
      <c r="B39" s="10">
        <f t="shared" si="1"/>
        <v>0.122</v>
      </c>
      <c r="C39" s="2">
        <v>0.61</v>
      </c>
      <c r="D39" s="2">
        <v>-7.6335730000000002</v>
      </c>
      <c r="E39" s="2">
        <v>112.899693</v>
      </c>
      <c r="H39" s="27">
        <v>0.375</v>
      </c>
      <c r="I39" s="3" t="s">
        <v>3</v>
      </c>
      <c r="J39" s="3">
        <v>888</v>
      </c>
      <c r="K39" s="3">
        <v>35.56</v>
      </c>
      <c r="L39" s="3">
        <f t="shared" si="2"/>
        <v>0</v>
      </c>
      <c r="M39" s="3">
        <v>812</v>
      </c>
      <c r="N39" s="3">
        <v>0.12</v>
      </c>
      <c r="O39" s="4">
        <f t="shared" si="3"/>
        <v>0.122</v>
      </c>
      <c r="P39" s="10"/>
    </row>
    <row r="40" spans="1:16" x14ac:dyDescent="0.25">
      <c r="A40" s="2">
        <v>0</v>
      </c>
      <c r="B40" s="10">
        <f t="shared" si="1"/>
        <v>3.5999999999999997E-2</v>
      </c>
      <c r="C40" s="2">
        <v>0.18</v>
      </c>
      <c r="D40" s="2">
        <v>-7.6321700000000003</v>
      </c>
      <c r="E40" s="2">
        <v>112.888008</v>
      </c>
      <c r="H40" s="27">
        <v>0.41666666666666669</v>
      </c>
      <c r="I40" s="3" t="s">
        <v>5</v>
      </c>
      <c r="J40" s="3">
        <v>509</v>
      </c>
      <c r="K40" s="3">
        <v>36.299999999999997</v>
      </c>
      <c r="L40" s="3">
        <f t="shared" si="2"/>
        <v>0</v>
      </c>
      <c r="M40" s="3">
        <v>373</v>
      </c>
      <c r="N40" s="3">
        <v>0.4</v>
      </c>
      <c r="O40" s="4">
        <f t="shared" si="3"/>
        <v>3.5999999999999997E-2</v>
      </c>
      <c r="P40" s="10"/>
    </row>
    <row r="41" spans="1:16" x14ac:dyDescent="0.25">
      <c r="A41" s="2">
        <v>0</v>
      </c>
      <c r="B41" s="10">
        <f t="shared" si="1"/>
        <v>0.16200000000000001</v>
      </c>
      <c r="C41" s="2">
        <v>0.81</v>
      </c>
      <c r="D41" s="2">
        <v>-7.6301949999999996</v>
      </c>
      <c r="E41" s="2">
        <v>112.888902</v>
      </c>
      <c r="H41" s="27">
        <v>0.41666666666666669</v>
      </c>
      <c r="I41" s="3" t="s">
        <v>5</v>
      </c>
      <c r="J41" s="3">
        <v>503</v>
      </c>
      <c r="K41" s="3">
        <v>37.67</v>
      </c>
      <c r="L41" s="3">
        <f t="shared" si="2"/>
        <v>0</v>
      </c>
      <c r="M41" s="3">
        <v>379</v>
      </c>
      <c r="N41" s="3">
        <v>0.2</v>
      </c>
      <c r="O41" s="4">
        <f t="shared" si="3"/>
        <v>0.16200000000000001</v>
      </c>
      <c r="P41" s="10"/>
    </row>
    <row r="42" spans="1:16" x14ac:dyDescent="0.25">
      <c r="A42" s="2">
        <v>0</v>
      </c>
      <c r="B42" s="10">
        <f t="shared" si="1"/>
        <v>0.128</v>
      </c>
      <c r="C42" s="2">
        <v>0.64</v>
      </c>
      <c r="D42" s="2">
        <v>-7.6282160000000001</v>
      </c>
      <c r="E42" s="2">
        <v>112.89018799999999</v>
      </c>
      <c r="H42" s="27">
        <v>0.41666666666666669</v>
      </c>
      <c r="I42" s="3" t="s">
        <v>5</v>
      </c>
      <c r="J42" s="3">
        <v>496</v>
      </c>
      <c r="K42" s="3">
        <v>39.5</v>
      </c>
      <c r="L42" s="3">
        <f t="shared" si="2"/>
        <v>0</v>
      </c>
      <c r="M42" s="3">
        <v>385</v>
      </c>
      <c r="N42" s="3">
        <v>0.1</v>
      </c>
      <c r="O42" s="4">
        <f t="shared" si="3"/>
        <v>0.128</v>
      </c>
      <c r="P42" s="10"/>
    </row>
    <row r="43" spans="1:16" x14ac:dyDescent="0.25">
      <c r="A43" s="2">
        <v>0</v>
      </c>
      <c r="B43" s="10">
        <f t="shared" si="1"/>
        <v>0.16599999999999998</v>
      </c>
      <c r="C43" s="2">
        <v>0.83</v>
      </c>
      <c r="D43" s="2">
        <v>-7.6442680000000003</v>
      </c>
      <c r="E43" s="2">
        <v>112.88223499999999</v>
      </c>
      <c r="H43" s="27">
        <v>0.45833333333333331</v>
      </c>
      <c r="I43" s="3" t="s">
        <v>6</v>
      </c>
      <c r="J43" s="3">
        <v>280</v>
      </c>
      <c r="K43" s="3">
        <v>33.549999999999997</v>
      </c>
      <c r="L43" s="3">
        <f t="shared" si="2"/>
        <v>0</v>
      </c>
      <c r="M43" s="3">
        <v>261</v>
      </c>
      <c r="N43" s="3">
        <v>0.09</v>
      </c>
      <c r="O43" s="4">
        <f t="shared" si="3"/>
        <v>0.16599999999999998</v>
      </c>
      <c r="P43" s="10"/>
    </row>
    <row r="44" spans="1:16" x14ac:dyDescent="0.25">
      <c r="A44" s="2">
        <v>0</v>
      </c>
      <c r="B44" s="10">
        <f t="shared" si="1"/>
        <v>0.376</v>
      </c>
      <c r="C44" s="2">
        <v>1.88</v>
      </c>
      <c r="D44" s="2">
        <v>-7.637149</v>
      </c>
      <c r="E44" s="2">
        <v>112.884828</v>
      </c>
      <c r="H44" s="27">
        <v>0.45833333333333331</v>
      </c>
      <c r="I44" s="3" t="s">
        <v>6</v>
      </c>
      <c r="J44" s="3">
        <v>879</v>
      </c>
      <c r="K44" s="3">
        <v>45.52</v>
      </c>
      <c r="L44" s="3">
        <f t="shared" si="2"/>
        <v>0</v>
      </c>
      <c r="M44" s="3">
        <v>978</v>
      </c>
      <c r="N44" s="3">
        <v>0.77</v>
      </c>
      <c r="O44" s="4">
        <f t="shared" si="3"/>
        <v>0.376</v>
      </c>
      <c r="P44" s="10"/>
    </row>
    <row r="45" spans="1:16" x14ac:dyDescent="0.25">
      <c r="A45" s="2">
        <v>0</v>
      </c>
      <c r="B45" s="10">
        <f t="shared" si="1"/>
        <v>0.27200000000000002</v>
      </c>
      <c r="C45" s="2">
        <v>1.36</v>
      </c>
      <c r="D45" s="2">
        <v>-7.6347849999999999</v>
      </c>
      <c r="E45" s="2">
        <v>112.885358</v>
      </c>
      <c r="H45" s="27">
        <v>0.45833333333333331</v>
      </c>
      <c r="I45" s="3" t="s">
        <v>6</v>
      </c>
      <c r="J45" s="3">
        <v>755</v>
      </c>
      <c r="K45" s="3">
        <v>39.53</v>
      </c>
      <c r="L45" s="3">
        <f t="shared" si="2"/>
        <v>0</v>
      </c>
      <c r="M45" s="3">
        <v>952</v>
      </c>
      <c r="N45" s="3">
        <v>0.23</v>
      </c>
      <c r="O45" s="4">
        <f t="shared" si="3"/>
        <v>0.27200000000000002</v>
      </c>
      <c r="P45" s="10"/>
    </row>
    <row r="46" spans="1:16" x14ac:dyDescent="0.25">
      <c r="A46" s="2">
        <v>0</v>
      </c>
      <c r="B46" s="10">
        <f t="shared" si="1"/>
        <v>0.124</v>
      </c>
      <c r="C46" s="2">
        <v>0.62</v>
      </c>
      <c r="D46" s="2">
        <v>-7.6390229999999999</v>
      </c>
      <c r="E46" s="2">
        <v>112.89629100000001</v>
      </c>
      <c r="H46" s="27">
        <v>0.58333333333333337</v>
      </c>
      <c r="I46" s="3" t="s">
        <v>4</v>
      </c>
      <c r="J46" s="3">
        <v>653</v>
      </c>
      <c r="K46" s="3">
        <v>36.590000000000003</v>
      </c>
      <c r="L46" s="3">
        <f t="shared" si="2"/>
        <v>0</v>
      </c>
      <c r="M46" s="3">
        <v>451</v>
      </c>
      <c r="N46" s="3">
        <v>0.12</v>
      </c>
      <c r="O46" s="4">
        <f t="shared" si="3"/>
        <v>0.124</v>
      </c>
      <c r="P46" s="10"/>
    </row>
    <row r="47" spans="1:16" x14ac:dyDescent="0.25">
      <c r="A47" s="2">
        <v>0</v>
      </c>
      <c r="B47" s="10">
        <f t="shared" si="1"/>
        <v>0.35599999999999998</v>
      </c>
      <c r="C47" s="2">
        <v>1.78</v>
      </c>
      <c r="D47" s="2">
        <v>-7.644781</v>
      </c>
      <c r="E47" s="2">
        <v>112.891385</v>
      </c>
      <c r="H47" s="27">
        <v>0.58333333333333337</v>
      </c>
      <c r="I47" s="3" t="s">
        <v>4</v>
      </c>
      <c r="J47" s="3">
        <v>437</v>
      </c>
      <c r="K47" s="3">
        <v>34.619999999999997</v>
      </c>
      <c r="L47" s="3">
        <f t="shared" si="2"/>
        <v>0</v>
      </c>
      <c r="M47" s="3">
        <v>818</v>
      </c>
      <c r="N47" s="3">
        <v>0.73</v>
      </c>
      <c r="O47" s="4">
        <f t="shared" si="3"/>
        <v>0.35599999999999998</v>
      </c>
      <c r="P47" s="10"/>
    </row>
    <row r="48" spans="1:16" x14ac:dyDescent="0.25">
      <c r="A48" s="2">
        <v>0</v>
      </c>
      <c r="B48" s="10">
        <f t="shared" si="1"/>
        <v>0.17599999999999999</v>
      </c>
      <c r="C48" s="2">
        <v>0.88</v>
      </c>
      <c r="D48" s="2">
        <v>-7.6443880000000002</v>
      </c>
      <c r="E48" s="2">
        <v>112.892039</v>
      </c>
      <c r="H48" s="27">
        <v>0.58333333333333337</v>
      </c>
      <c r="I48" s="3" t="s">
        <v>4</v>
      </c>
      <c r="J48" s="3">
        <v>439</v>
      </c>
      <c r="K48" s="3">
        <v>34.61</v>
      </c>
      <c r="L48" s="3">
        <f t="shared" si="2"/>
        <v>0</v>
      </c>
      <c r="M48" s="3">
        <v>819</v>
      </c>
      <c r="N48" s="3">
        <v>0.73</v>
      </c>
      <c r="O48" s="4">
        <f t="shared" si="3"/>
        <v>0.17599999999999999</v>
      </c>
      <c r="P48" s="10"/>
    </row>
    <row r="49" spans="1:39" x14ac:dyDescent="0.25">
      <c r="A49" s="2">
        <v>0</v>
      </c>
      <c r="B49" s="10">
        <f t="shared" si="1"/>
        <v>0.32200000000000001</v>
      </c>
      <c r="C49" s="2">
        <v>1.61</v>
      </c>
      <c r="D49" s="2">
        <v>-7.6481820000000003</v>
      </c>
      <c r="E49" s="2">
        <v>112.889661</v>
      </c>
      <c r="H49" s="27">
        <v>0.625</v>
      </c>
      <c r="I49" s="3" t="s">
        <v>933</v>
      </c>
      <c r="J49" s="3">
        <v>882</v>
      </c>
      <c r="K49" s="3">
        <v>33.64</v>
      </c>
      <c r="L49" s="3">
        <f t="shared" si="2"/>
        <v>0</v>
      </c>
      <c r="M49" s="3">
        <v>980</v>
      </c>
      <c r="N49" s="3">
        <v>0.73</v>
      </c>
      <c r="O49" s="4">
        <f t="shared" si="3"/>
        <v>0.32200000000000001</v>
      </c>
      <c r="P49" s="10"/>
    </row>
    <row r="50" spans="1:39" x14ac:dyDescent="0.25">
      <c r="A50" s="2">
        <v>0</v>
      </c>
      <c r="B50" s="10">
        <f t="shared" si="1"/>
        <v>0.126</v>
      </c>
      <c r="C50" s="2">
        <v>0.63</v>
      </c>
      <c r="D50" s="2">
        <v>-7.6488180000000003</v>
      </c>
      <c r="E50" s="2">
        <v>112.889658</v>
      </c>
      <c r="H50" s="27">
        <v>0.625</v>
      </c>
      <c r="I50" s="3" t="s">
        <v>933</v>
      </c>
      <c r="J50" s="3">
        <v>885</v>
      </c>
      <c r="K50" s="3">
        <v>33.69</v>
      </c>
      <c r="L50" s="3">
        <f t="shared" si="2"/>
        <v>0</v>
      </c>
      <c r="M50" s="3">
        <v>983</v>
      </c>
      <c r="N50" s="3">
        <v>0.12</v>
      </c>
      <c r="O50" s="4">
        <f t="shared" si="3"/>
        <v>0.126</v>
      </c>
      <c r="P50" s="10"/>
    </row>
    <row r="51" spans="1:39" x14ac:dyDescent="0.25">
      <c r="A51" s="2">
        <v>0</v>
      </c>
      <c r="B51" s="10">
        <f t="shared" si="1"/>
        <v>0.14199999999999999</v>
      </c>
      <c r="C51" s="2">
        <v>0.71</v>
      </c>
      <c r="D51" s="2">
        <v>-7.6495369999999996</v>
      </c>
      <c r="E51" s="2">
        <v>112.889565</v>
      </c>
      <c r="H51" s="27">
        <v>0.625</v>
      </c>
      <c r="I51" s="3" t="s">
        <v>933</v>
      </c>
      <c r="J51" s="3">
        <v>884</v>
      </c>
      <c r="K51" s="3">
        <v>33.68</v>
      </c>
      <c r="L51" s="3">
        <f t="shared" si="2"/>
        <v>0</v>
      </c>
      <c r="M51" s="3">
        <v>984</v>
      </c>
      <c r="N51" s="3">
        <v>0.14000000000000001</v>
      </c>
      <c r="O51" s="4">
        <f t="shared" si="3"/>
        <v>0.14199999999999999</v>
      </c>
      <c r="P51" s="10"/>
    </row>
    <row r="52" spans="1:39" x14ac:dyDescent="0.25">
      <c r="A52" s="2">
        <v>0</v>
      </c>
      <c r="B52" s="10">
        <f t="shared" si="1"/>
        <v>0.23599999999999999</v>
      </c>
      <c r="C52" s="2">
        <v>1.18</v>
      </c>
      <c r="D52" s="2">
        <v>-7.6554900000000004</v>
      </c>
      <c r="E52" s="2">
        <v>112.887641</v>
      </c>
      <c r="H52" s="27">
        <v>0.66666666666666663</v>
      </c>
      <c r="I52" s="3" t="s">
        <v>2</v>
      </c>
      <c r="J52" s="3">
        <v>140</v>
      </c>
      <c r="K52" s="3">
        <v>30.45</v>
      </c>
      <c r="L52" s="3">
        <f t="shared" si="2"/>
        <v>0</v>
      </c>
      <c r="M52" s="3">
        <v>130</v>
      </c>
      <c r="N52" s="3">
        <v>0.26</v>
      </c>
      <c r="O52" s="4">
        <f t="shared" si="3"/>
        <v>0.23599999999999999</v>
      </c>
      <c r="P52" s="10"/>
    </row>
    <row r="53" spans="1:39" x14ac:dyDescent="0.25">
      <c r="A53" s="2">
        <v>0</v>
      </c>
      <c r="B53" s="10">
        <f t="shared" si="1"/>
        <v>0.28399999999999997</v>
      </c>
      <c r="C53" s="2">
        <v>1.42</v>
      </c>
      <c r="D53" s="2">
        <v>-7.6556559999999996</v>
      </c>
      <c r="E53" s="2">
        <v>112.887501</v>
      </c>
      <c r="H53" s="27">
        <v>0.66666666666666663</v>
      </c>
      <c r="I53" s="3" t="s">
        <v>2</v>
      </c>
      <c r="J53" s="3">
        <v>139</v>
      </c>
      <c r="K53" s="3">
        <v>30.38</v>
      </c>
      <c r="L53" s="3">
        <f t="shared" si="2"/>
        <v>0</v>
      </c>
      <c r="M53" s="3">
        <v>131</v>
      </c>
      <c r="N53" s="3">
        <v>0.26</v>
      </c>
      <c r="O53" s="4">
        <f t="shared" si="3"/>
        <v>0.28399999999999997</v>
      </c>
      <c r="P53" s="10"/>
    </row>
    <row r="54" spans="1:39" x14ac:dyDescent="0.25">
      <c r="A54" s="2">
        <v>0</v>
      </c>
      <c r="B54" s="10">
        <f t="shared" si="1"/>
        <v>0.35199999999999998</v>
      </c>
      <c r="C54" s="2">
        <v>1.76</v>
      </c>
      <c r="D54" s="2">
        <v>-7.6550640000000003</v>
      </c>
      <c r="E54" s="2">
        <v>112.88914</v>
      </c>
      <c r="H54" s="27">
        <v>0.66666666666666663</v>
      </c>
      <c r="I54" s="3" t="s">
        <v>2</v>
      </c>
      <c r="J54" s="3">
        <v>890</v>
      </c>
      <c r="K54" s="3">
        <v>31.87</v>
      </c>
      <c r="L54" s="3">
        <f t="shared" si="2"/>
        <v>0</v>
      </c>
      <c r="M54" s="3">
        <v>990</v>
      </c>
      <c r="N54" s="3">
        <v>0.35</v>
      </c>
      <c r="O54" s="4">
        <f t="shared" si="3"/>
        <v>0.35199999999999998</v>
      </c>
      <c r="P54" s="10"/>
    </row>
    <row r="55" spans="1:39" x14ac:dyDescent="0.25">
      <c r="A55" s="2">
        <v>0</v>
      </c>
      <c r="B55" s="10">
        <f t="shared" si="1"/>
        <v>0.25600000000000001</v>
      </c>
      <c r="C55" s="2">
        <v>1.28</v>
      </c>
      <c r="D55" s="2">
        <v>-7.6629909999999999</v>
      </c>
      <c r="E55" s="2">
        <v>112.892787</v>
      </c>
      <c r="H55" s="27">
        <v>0.79166666666666663</v>
      </c>
      <c r="I55" s="3" t="s">
        <v>8</v>
      </c>
      <c r="J55" s="3">
        <v>98</v>
      </c>
      <c r="K55" s="3">
        <v>30.59</v>
      </c>
      <c r="L55" s="3">
        <f t="shared" si="2"/>
        <v>0</v>
      </c>
      <c r="M55" s="3">
        <v>88</v>
      </c>
      <c r="N55" s="3">
        <v>0.1</v>
      </c>
      <c r="O55" s="4">
        <f t="shared" si="3"/>
        <v>0.25600000000000001</v>
      </c>
      <c r="P55" s="10"/>
    </row>
    <row r="56" spans="1:39" x14ac:dyDescent="0.25">
      <c r="A56" s="2">
        <v>0</v>
      </c>
      <c r="B56" s="10">
        <f t="shared" si="1"/>
        <v>0.25600000000000001</v>
      </c>
      <c r="C56" s="2">
        <v>1.28</v>
      </c>
      <c r="D56" s="2">
        <v>-7.6640829999999998</v>
      </c>
      <c r="E56" s="2">
        <v>112.891997</v>
      </c>
      <c r="H56" s="27">
        <v>0.79166666666666663</v>
      </c>
      <c r="I56" s="3" t="s">
        <v>8</v>
      </c>
      <c r="J56" s="3">
        <v>82</v>
      </c>
      <c r="K56" s="3">
        <v>30.68</v>
      </c>
      <c r="L56" s="3">
        <f t="shared" si="2"/>
        <v>0</v>
      </c>
      <c r="M56" s="3">
        <v>78</v>
      </c>
      <c r="N56" s="3">
        <v>0.26</v>
      </c>
      <c r="O56" s="4">
        <f t="shared" si="3"/>
        <v>0.25600000000000001</v>
      </c>
      <c r="P56" s="10"/>
    </row>
    <row r="57" spans="1:39" x14ac:dyDescent="0.25">
      <c r="A57" s="2">
        <v>10</v>
      </c>
      <c r="B57" s="10">
        <f t="shared" si="1"/>
        <v>0.63600000000000001</v>
      </c>
      <c r="C57" s="2">
        <v>3.18</v>
      </c>
      <c r="D57" s="2">
        <v>-7.6709899999999998</v>
      </c>
      <c r="E57" s="2">
        <v>112.88444200000001</v>
      </c>
      <c r="H57" s="27">
        <v>0.83333333333333337</v>
      </c>
      <c r="I57" s="3" t="s">
        <v>8</v>
      </c>
      <c r="J57" s="3">
        <v>881</v>
      </c>
      <c r="K57" s="3">
        <v>33.64</v>
      </c>
      <c r="L57" s="3">
        <f t="shared" si="2"/>
        <v>10</v>
      </c>
      <c r="M57" s="3">
        <v>987</v>
      </c>
      <c r="N57" s="3">
        <v>0.64</v>
      </c>
      <c r="O57" s="4">
        <f t="shared" si="3"/>
        <v>0.63600000000000001</v>
      </c>
      <c r="P57" s="10"/>
    </row>
    <row r="58" spans="1:39" x14ac:dyDescent="0.25">
      <c r="H58" s="43" t="s">
        <v>948</v>
      </c>
      <c r="I58" s="45"/>
      <c r="J58" s="43">
        <f>STDEV(K31:K57)</f>
        <v>4.5229367019953308</v>
      </c>
      <c r="K58" s="44"/>
      <c r="L58" s="45"/>
      <c r="M58" s="62">
        <f>STDEV(N31:N57)</f>
        <v>0.22262100970059853</v>
      </c>
      <c r="N58" s="62"/>
      <c r="O58" s="62"/>
      <c r="P58" s="17"/>
    </row>
    <row r="59" spans="1:39" x14ac:dyDescent="0.25">
      <c r="B59" s="2" t="s">
        <v>1012</v>
      </c>
      <c r="H59" s="43" t="s">
        <v>2071</v>
      </c>
      <c r="I59" s="45"/>
      <c r="J59" s="43">
        <f>CORREL(L31:L57,K31:K57)</f>
        <v>-0.13908877728563424</v>
      </c>
      <c r="K59" s="44"/>
      <c r="L59" s="45"/>
      <c r="M59" s="62">
        <f>CORREL(O31:O57,N31:N57)</f>
        <v>0.60580845914302339</v>
      </c>
      <c r="N59" s="62"/>
      <c r="O59" s="62"/>
      <c r="P59" s="17"/>
    </row>
    <row r="60" spans="1:39" x14ac:dyDescent="0.25">
      <c r="A60" s="2" t="s">
        <v>1011</v>
      </c>
      <c r="B60" s="2">
        <v>693</v>
      </c>
    </row>
    <row r="61" spans="1:39" x14ac:dyDescent="0.25">
      <c r="B61" s="2">
        <v>751</v>
      </c>
      <c r="G61" s="2" t="s">
        <v>1013</v>
      </c>
      <c r="H61" s="1"/>
      <c r="I61" s="1"/>
      <c r="N61" s="1"/>
    </row>
    <row r="62" spans="1:39" x14ac:dyDescent="0.25">
      <c r="B62" s="2">
        <v>496</v>
      </c>
      <c r="G62" s="2" t="s">
        <v>945</v>
      </c>
      <c r="H62" s="2" t="s">
        <v>2043</v>
      </c>
      <c r="I62" s="2" t="s">
        <v>2045</v>
      </c>
      <c r="J62" s="2" t="s">
        <v>2058</v>
      </c>
      <c r="K62" s="25" t="s">
        <v>914</v>
      </c>
      <c r="L62" s="3" t="s">
        <v>2057</v>
      </c>
      <c r="M62" s="3" t="s">
        <v>1015</v>
      </c>
      <c r="N62" s="3" t="s">
        <v>2044</v>
      </c>
      <c r="O62" s="3" t="s">
        <v>2046</v>
      </c>
      <c r="P62" s="3" t="s">
        <v>2038</v>
      </c>
    </row>
    <row r="63" spans="1:39" x14ac:dyDescent="0.25">
      <c r="G63" s="2">
        <v>693</v>
      </c>
      <c r="H63" s="2">
        <v>43.02</v>
      </c>
      <c r="I63" s="2">
        <v>43.3</v>
      </c>
      <c r="J63" s="2">
        <f t="shared" ref="J63:J89" si="4">I63-H63</f>
        <v>0.27999999999999403</v>
      </c>
      <c r="K63" s="26">
        <v>0.29166666666666669</v>
      </c>
      <c r="L63" s="25" t="s">
        <v>28</v>
      </c>
      <c r="M63" s="3">
        <v>988</v>
      </c>
      <c r="N63" s="3">
        <v>0.23</v>
      </c>
      <c r="O63" s="3">
        <v>0.23</v>
      </c>
      <c r="P63" s="25">
        <f>O63-N63</f>
        <v>0</v>
      </c>
      <c r="Q63" s="10"/>
      <c r="AD63" s="1"/>
    </row>
    <row r="64" spans="1:39" x14ac:dyDescent="0.25">
      <c r="G64" s="2">
        <v>877</v>
      </c>
      <c r="H64" s="2">
        <v>43.97</v>
      </c>
      <c r="I64" s="2">
        <v>44.25</v>
      </c>
      <c r="J64" s="2">
        <f t="shared" si="4"/>
        <v>0.28000000000000114</v>
      </c>
      <c r="K64" s="26">
        <v>0.29166666666666669</v>
      </c>
      <c r="L64" s="25" t="s">
        <v>28</v>
      </c>
      <c r="M64" s="3">
        <v>974</v>
      </c>
      <c r="N64" s="3">
        <v>0.23</v>
      </c>
      <c r="O64" s="3">
        <v>0.23</v>
      </c>
      <c r="P64" s="25">
        <f t="shared" ref="P64:P89" si="5">O64-N64</f>
        <v>0</v>
      </c>
      <c r="Q64" s="10"/>
      <c r="AC64" s="13"/>
      <c r="AM64" s="1"/>
    </row>
    <row r="65" spans="7:46" x14ac:dyDescent="0.25">
      <c r="G65" s="2">
        <v>886</v>
      </c>
      <c r="H65" s="2">
        <v>43.94</v>
      </c>
      <c r="I65" s="2">
        <v>44.22</v>
      </c>
      <c r="J65" s="2">
        <f t="shared" si="4"/>
        <v>0.28000000000000114</v>
      </c>
      <c r="K65" s="26">
        <v>0.29166666666666669</v>
      </c>
      <c r="L65" s="25" t="s">
        <v>28</v>
      </c>
      <c r="M65" s="3">
        <v>975</v>
      </c>
      <c r="N65" s="3">
        <v>0.23</v>
      </c>
      <c r="O65" s="3">
        <v>0.23</v>
      </c>
      <c r="P65" s="25">
        <f t="shared" si="5"/>
        <v>0</v>
      </c>
      <c r="Q65" s="10"/>
      <c r="AE65" s="10"/>
      <c r="AF65" s="10"/>
      <c r="AH65" s="10"/>
      <c r="AJ65" s="10"/>
      <c r="AL65" s="13"/>
    </row>
    <row r="66" spans="7:46" x14ac:dyDescent="0.25">
      <c r="G66" s="2">
        <v>774</v>
      </c>
      <c r="H66" s="2">
        <v>39.49</v>
      </c>
      <c r="I66" s="2">
        <v>39.770000000000003</v>
      </c>
      <c r="J66" s="2">
        <f t="shared" si="4"/>
        <v>0.28000000000000114</v>
      </c>
      <c r="K66" s="27">
        <v>0.33333333333333331</v>
      </c>
      <c r="L66" s="3" t="s">
        <v>29</v>
      </c>
      <c r="M66" s="3">
        <v>664</v>
      </c>
      <c r="N66" s="3">
        <v>0.19</v>
      </c>
      <c r="O66" s="3">
        <v>0.19</v>
      </c>
      <c r="P66" s="25">
        <f t="shared" si="5"/>
        <v>0</v>
      </c>
      <c r="Q66" s="10"/>
      <c r="AE66" s="10"/>
      <c r="AF66" s="10"/>
      <c r="AH66" s="10"/>
      <c r="AJ66" s="10"/>
      <c r="AN66" s="10"/>
      <c r="AO66" s="10"/>
      <c r="AQ66" s="10"/>
      <c r="AS66" s="10"/>
      <c r="AT66" s="10"/>
    </row>
    <row r="67" spans="7:46" x14ac:dyDescent="0.25">
      <c r="G67" s="2">
        <v>770</v>
      </c>
      <c r="H67" s="2">
        <v>40.49</v>
      </c>
      <c r="I67" s="2">
        <v>40.770000000000003</v>
      </c>
      <c r="J67" s="2">
        <f t="shared" si="4"/>
        <v>0.28000000000000114</v>
      </c>
      <c r="K67" s="27">
        <v>0.33333333333333331</v>
      </c>
      <c r="L67" s="3" t="s">
        <v>29</v>
      </c>
      <c r="M67" s="3">
        <v>667</v>
      </c>
      <c r="N67" s="3">
        <v>0.36</v>
      </c>
      <c r="O67" s="3">
        <v>0.36</v>
      </c>
      <c r="P67" s="25">
        <f t="shared" si="5"/>
        <v>0</v>
      </c>
      <c r="Q67" s="10"/>
      <c r="AE67" s="10"/>
      <c r="AF67" s="10"/>
      <c r="AH67" s="10"/>
      <c r="AJ67" s="10"/>
      <c r="AN67" s="10"/>
      <c r="AO67" s="10"/>
      <c r="AQ67" s="10"/>
      <c r="AS67" s="10"/>
      <c r="AT67" s="10"/>
    </row>
    <row r="68" spans="7:46" x14ac:dyDescent="0.25">
      <c r="G68" s="2">
        <v>773</v>
      </c>
      <c r="H68" s="2">
        <v>39.39</v>
      </c>
      <c r="I68" s="2">
        <v>39.67</v>
      </c>
      <c r="J68" s="2">
        <f t="shared" si="4"/>
        <v>0.28000000000000114</v>
      </c>
      <c r="K68" s="27">
        <v>0.33333333333333331</v>
      </c>
      <c r="L68" s="3" t="s">
        <v>29</v>
      </c>
      <c r="M68" s="3">
        <v>669</v>
      </c>
      <c r="N68" s="3">
        <v>0.39</v>
      </c>
      <c r="O68" s="3">
        <v>0.39</v>
      </c>
      <c r="P68" s="25">
        <f t="shared" si="5"/>
        <v>0</v>
      </c>
      <c r="Q68" s="10"/>
      <c r="AE68" s="10"/>
      <c r="AF68" s="10"/>
      <c r="AH68" s="10"/>
      <c r="AJ68" s="10"/>
      <c r="AN68" s="10"/>
      <c r="AO68" s="10"/>
      <c r="AQ68" s="10"/>
      <c r="AS68" s="10"/>
      <c r="AT68" s="10"/>
    </row>
    <row r="69" spans="7:46" x14ac:dyDescent="0.25">
      <c r="G69" s="2">
        <v>749</v>
      </c>
      <c r="H69" s="2">
        <v>39.479999999999997</v>
      </c>
      <c r="I69" s="2">
        <v>39.770000000000003</v>
      </c>
      <c r="J69" s="2">
        <f t="shared" si="4"/>
        <v>0.29000000000000625</v>
      </c>
      <c r="K69" s="27">
        <v>0.375</v>
      </c>
      <c r="L69" s="3" t="s">
        <v>3</v>
      </c>
      <c r="M69" s="3">
        <v>568</v>
      </c>
      <c r="N69" s="3">
        <v>0.1</v>
      </c>
      <c r="O69" s="3">
        <v>0.1</v>
      </c>
      <c r="P69" s="25">
        <f t="shared" si="5"/>
        <v>0</v>
      </c>
      <c r="Q69" s="10"/>
      <c r="AE69" s="10"/>
      <c r="AF69" s="10"/>
      <c r="AH69" s="10"/>
      <c r="AJ69" s="10"/>
      <c r="AN69" s="10"/>
      <c r="AO69" s="10"/>
      <c r="AQ69" s="10"/>
      <c r="AS69" s="10"/>
      <c r="AT69" s="10"/>
    </row>
    <row r="70" spans="7:46" x14ac:dyDescent="0.25">
      <c r="G70" s="2">
        <v>750</v>
      </c>
      <c r="H70" s="2">
        <v>41.42</v>
      </c>
      <c r="I70" s="2">
        <v>41.71</v>
      </c>
      <c r="J70" s="2">
        <f t="shared" si="4"/>
        <v>0.28999999999999915</v>
      </c>
      <c r="K70" s="27">
        <v>0.375</v>
      </c>
      <c r="L70" s="3" t="s">
        <v>3</v>
      </c>
      <c r="M70" s="3">
        <v>569</v>
      </c>
      <c r="N70" s="3">
        <v>0.1</v>
      </c>
      <c r="O70" s="3">
        <v>0.1</v>
      </c>
      <c r="P70" s="25">
        <f t="shared" si="5"/>
        <v>0</v>
      </c>
      <c r="Q70" s="10"/>
      <c r="AE70" s="10"/>
      <c r="AF70" s="10"/>
      <c r="AH70" s="10"/>
      <c r="AJ70" s="10"/>
      <c r="AN70" s="10"/>
      <c r="AO70" s="10"/>
      <c r="AQ70" s="10"/>
      <c r="AS70" s="10"/>
      <c r="AT70" s="10"/>
    </row>
    <row r="71" spans="7:46" x14ac:dyDescent="0.25">
      <c r="G71" s="2">
        <v>888</v>
      </c>
      <c r="H71" s="2">
        <v>35.56</v>
      </c>
      <c r="I71" s="2">
        <v>35.840000000000003</v>
      </c>
      <c r="J71" s="2">
        <f t="shared" si="4"/>
        <v>0.28000000000000114</v>
      </c>
      <c r="K71" s="27">
        <v>0.375</v>
      </c>
      <c r="L71" s="3" t="s">
        <v>3</v>
      </c>
      <c r="M71" s="3">
        <v>812</v>
      </c>
      <c r="N71" s="3">
        <v>0.12</v>
      </c>
      <c r="O71" s="3">
        <v>0.12</v>
      </c>
      <c r="P71" s="25">
        <f t="shared" si="5"/>
        <v>0</v>
      </c>
      <c r="Q71" s="10"/>
      <c r="AE71" s="10"/>
      <c r="AF71" s="10"/>
      <c r="AH71" s="10"/>
      <c r="AJ71" s="10"/>
      <c r="AN71" s="10"/>
      <c r="AO71" s="10"/>
      <c r="AQ71" s="10"/>
      <c r="AS71" s="10"/>
      <c r="AT71" s="10"/>
    </row>
    <row r="72" spans="7:46" x14ac:dyDescent="0.25">
      <c r="G72" s="2">
        <v>509</v>
      </c>
      <c r="H72" s="2">
        <v>36.299999999999997</v>
      </c>
      <c r="I72" s="2">
        <v>36.31</v>
      </c>
      <c r="J72" s="2">
        <f t="shared" si="4"/>
        <v>1.0000000000005116E-2</v>
      </c>
      <c r="K72" s="27">
        <v>0.41666666666666669</v>
      </c>
      <c r="L72" s="3" t="s">
        <v>5</v>
      </c>
      <c r="M72" s="3">
        <v>373</v>
      </c>
      <c r="N72" s="3">
        <v>0.4</v>
      </c>
      <c r="O72" s="3">
        <v>0.4</v>
      </c>
      <c r="P72" s="25">
        <f t="shared" si="5"/>
        <v>0</v>
      </c>
      <c r="Q72" s="10"/>
      <c r="AE72" s="10"/>
      <c r="AF72" s="10"/>
      <c r="AH72" s="10"/>
      <c r="AJ72" s="10"/>
      <c r="AN72" s="10"/>
      <c r="AO72" s="10"/>
      <c r="AQ72" s="10"/>
      <c r="AS72" s="10"/>
      <c r="AT72" s="10"/>
    </row>
    <row r="73" spans="7:46" x14ac:dyDescent="0.25">
      <c r="G73" s="2">
        <v>503</v>
      </c>
      <c r="H73" s="2">
        <v>37.67</v>
      </c>
      <c r="I73" s="2">
        <v>37.68</v>
      </c>
      <c r="J73" s="2">
        <f t="shared" si="4"/>
        <v>9.9999999999980105E-3</v>
      </c>
      <c r="K73" s="27">
        <v>0.41666666666666669</v>
      </c>
      <c r="L73" s="3" t="s">
        <v>5</v>
      </c>
      <c r="M73" s="3">
        <v>379</v>
      </c>
      <c r="N73" s="3">
        <v>0.2</v>
      </c>
      <c r="O73" s="3">
        <v>0.2</v>
      </c>
      <c r="P73" s="25">
        <f t="shared" si="5"/>
        <v>0</v>
      </c>
      <c r="Q73" s="10"/>
      <c r="AE73" s="10"/>
      <c r="AF73" s="10"/>
      <c r="AH73" s="10"/>
      <c r="AJ73" s="10"/>
      <c r="AN73" s="10"/>
      <c r="AO73" s="10"/>
      <c r="AQ73" s="10"/>
      <c r="AS73" s="10"/>
      <c r="AT73" s="10"/>
    </row>
    <row r="74" spans="7:46" x14ac:dyDescent="0.25">
      <c r="G74" s="2">
        <v>496</v>
      </c>
      <c r="H74" s="2">
        <v>39.5</v>
      </c>
      <c r="I74" s="2">
        <v>39.51</v>
      </c>
      <c r="J74" s="2">
        <f t="shared" si="4"/>
        <v>9.9999999999980105E-3</v>
      </c>
      <c r="K74" s="27">
        <v>0.41666666666666669</v>
      </c>
      <c r="L74" s="3" t="s">
        <v>5</v>
      </c>
      <c r="M74" s="3">
        <v>385</v>
      </c>
      <c r="N74" s="3">
        <v>0.1</v>
      </c>
      <c r="O74" s="3">
        <v>0.1</v>
      </c>
      <c r="P74" s="25">
        <f t="shared" si="5"/>
        <v>0</v>
      </c>
      <c r="Q74" s="10"/>
      <c r="AE74" s="10"/>
      <c r="AF74" s="10"/>
      <c r="AH74" s="10"/>
      <c r="AJ74" s="10"/>
      <c r="AN74" s="10"/>
      <c r="AO74" s="10"/>
      <c r="AQ74" s="10"/>
      <c r="AS74" s="10"/>
      <c r="AT74" s="10"/>
    </row>
    <row r="75" spans="7:46" x14ac:dyDescent="0.25">
      <c r="G75" s="2">
        <v>280</v>
      </c>
      <c r="H75" s="2">
        <v>33.549999999999997</v>
      </c>
      <c r="I75" s="2">
        <v>33.700000000000003</v>
      </c>
      <c r="J75" s="2">
        <f t="shared" si="4"/>
        <v>0.15000000000000568</v>
      </c>
      <c r="K75" s="27">
        <v>0.45833333333333331</v>
      </c>
      <c r="L75" s="3" t="s">
        <v>6</v>
      </c>
      <c r="M75" s="3">
        <v>261</v>
      </c>
      <c r="N75" s="3">
        <v>0.09</v>
      </c>
      <c r="O75" s="3">
        <v>0.13</v>
      </c>
      <c r="P75" s="25">
        <f t="shared" si="5"/>
        <v>4.0000000000000008E-2</v>
      </c>
      <c r="Q75" s="10"/>
      <c r="AE75" s="10"/>
      <c r="AF75" s="10"/>
      <c r="AH75" s="10"/>
      <c r="AJ75" s="10"/>
      <c r="AN75" s="10"/>
      <c r="AO75" s="10"/>
      <c r="AQ75" s="10"/>
      <c r="AS75" s="10"/>
      <c r="AT75" s="10"/>
    </row>
    <row r="76" spans="7:46" x14ac:dyDescent="0.25">
      <c r="G76" s="2">
        <v>879</v>
      </c>
      <c r="H76" s="2">
        <v>45.52</v>
      </c>
      <c r="I76" s="2">
        <v>45.55</v>
      </c>
      <c r="J76" s="2">
        <f t="shared" si="4"/>
        <v>2.9999999999994031E-2</v>
      </c>
      <c r="K76" s="27">
        <v>0.45833333333333331</v>
      </c>
      <c r="L76" s="3" t="s">
        <v>6</v>
      </c>
      <c r="M76" s="3">
        <v>978</v>
      </c>
      <c r="N76" s="3">
        <v>0.77</v>
      </c>
      <c r="O76" s="3">
        <v>0.4</v>
      </c>
      <c r="P76" s="25">
        <f t="shared" si="5"/>
        <v>-0.37</v>
      </c>
      <c r="Q76" s="10"/>
      <c r="AE76" s="10"/>
      <c r="AF76" s="10"/>
      <c r="AH76" s="10"/>
      <c r="AJ76" s="10"/>
      <c r="AN76" s="10"/>
      <c r="AO76" s="10"/>
      <c r="AQ76" s="10"/>
      <c r="AS76" s="10"/>
      <c r="AT76" s="10"/>
    </row>
    <row r="77" spans="7:46" x14ac:dyDescent="0.25">
      <c r="G77" s="2">
        <v>755</v>
      </c>
      <c r="H77" s="2">
        <v>39.53</v>
      </c>
      <c r="I77" s="2">
        <v>39.549999999999997</v>
      </c>
      <c r="J77" s="2">
        <f t="shared" si="4"/>
        <v>1.9999999999996021E-2</v>
      </c>
      <c r="K77" s="27">
        <v>0.45833333333333331</v>
      </c>
      <c r="L77" s="3" t="s">
        <v>6</v>
      </c>
      <c r="M77" s="3">
        <v>952</v>
      </c>
      <c r="N77" s="3">
        <v>0.23</v>
      </c>
      <c r="O77" s="3">
        <v>0.6</v>
      </c>
      <c r="P77" s="25">
        <f t="shared" si="5"/>
        <v>0.37</v>
      </c>
      <c r="Q77" s="10"/>
      <c r="AE77" s="10"/>
      <c r="AF77" s="10"/>
      <c r="AH77" s="10"/>
      <c r="AJ77" s="10"/>
      <c r="AN77" s="10"/>
      <c r="AO77" s="10"/>
      <c r="AQ77" s="10"/>
      <c r="AS77" s="10"/>
      <c r="AT77" s="10"/>
    </row>
    <row r="78" spans="7:46" x14ac:dyDescent="0.25">
      <c r="G78" s="2">
        <v>653</v>
      </c>
      <c r="H78" s="2">
        <v>36.590000000000003</v>
      </c>
      <c r="I78" s="2">
        <v>36.869999999999997</v>
      </c>
      <c r="J78" s="2">
        <f t="shared" si="4"/>
        <v>0.27999999999999403</v>
      </c>
      <c r="K78" s="27">
        <v>0.58333333333333337</v>
      </c>
      <c r="L78" s="3" t="s">
        <v>4</v>
      </c>
      <c r="M78" s="3">
        <v>451</v>
      </c>
      <c r="N78" s="3">
        <v>0.12</v>
      </c>
      <c r="O78" s="3">
        <v>0.12</v>
      </c>
      <c r="P78" s="25">
        <f t="shared" si="5"/>
        <v>0</v>
      </c>
      <c r="Q78" s="10"/>
      <c r="AE78" s="10"/>
      <c r="AF78" s="10"/>
      <c r="AH78" s="10"/>
      <c r="AJ78" s="10"/>
      <c r="AN78" s="10"/>
      <c r="AO78" s="10"/>
      <c r="AQ78" s="10"/>
      <c r="AS78" s="10"/>
      <c r="AT78" s="10"/>
    </row>
    <row r="79" spans="7:46" x14ac:dyDescent="0.25">
      <c r="G79" s="2">
        <v>437</v>
      </c>
      <c r="H79" s="2">
        <v>34.619999999999997</v>
      </c>
      <c r="I79" s="2">
        <v>34.89</v>
      </c>
      <c r="J79" s="2">
        <f t="shared" si="4"/>
        <v>0.27000000000000313</v>
      </c>
      <c r="K79" s="27">
        <v>0.58333333333333337</v>
      </c>
      <c r="L79" s="3" t="s">
        <v>4</v>
      </c>
      <c r="M79" s="3">
        <v>818</v>
      </c>
      <c r="N79" s="3">
        <v>0.73</v>
      </c>
      <c r="O79" s="3">
        <v>0.55000000000000004</v>
      </c>
      <c r="P79" s="25">
        <f t="shared" si="5"/>
        <v>-0.17999999999999994</v>
      </c>
      <c r="Q79" s="10"/>
      <c r="AE79" s="10"/>
      <c r="AF79" s="10"/>
      <c r="AH79" s="10"/>
      <c r="AJ79" s="10"/>
      <c r="AN79" s="10"/>
      <c r="AO79" s="10"/>
      <c r="AQ79" s="10"/>
      <c r="AS79" s="10"/>
      <c r="AT79" s="10"/>
    </row>
    <row r="80" spans="7:46" x14ac:dyDescent="0.25">
      <c r="G80" s="2">
        <v>439</v>
      </c>
      <c r="H80" s="2">
        <v>34.61</v>
      </c>
      <c r="I80" s="2">
        <v>34.880000000000003</v>
      </c>
      <c r="J80" s="2">
        <f t="shared" si="4"/>
        <v>0.27000000000000313</v>
      </c>
      <c r="K80" s="27">
        <v>0.58333333333333337</v>
      </c>
      <c r="L80" s="3" t="s">
        <v>4</v>
      </c>
      <c r="M80" s="3">
        <v>819</v>
      </c>
      <c r="N80" s="3">
        <v>0.73</v>
      </c>
      <c r="O80" s="3">
        <v>0.55000000000000004</v>
      </c>
      <c r="P80" s="25">
        <f t="shared" si="5"/>
        <v>-0.17999999999999994</v>
      </c>
      <c r="Q80" s="10"/>
      <c r="AE80" s="10"/>
      <c r="AF80" s="10"/>
      <c r="AH80" s="10"/>
      <c r="AJ80" s="10"/>
      <c r="AN80" s="10"/>
      <c r="AO80" s="10"/>
      <c r="AQ80" s="10"/>
      <c r="AS80" s="10"/>
      <c r="AT80" s="10"/>
    </row>
    <row r="81" spans="7:46" x14ac:dyDescent="0.25">
      <c r="G81" s="2">
        <v>882</v>
      </c>
      <c r="H81" s="2">
        <v>33.64</v>
      </c>
      <c r="I81" s="2">
        <v>33.9</v>
      </c>
      <c r="J81" s="2">
        <f t="shared" si="4"/>
        <v>0.25999999999999801</v>
      </c>
      <c r="K81" s="27">
        <v>0.625</v>
      </c>
      <c r="L81" s="3" t="s">
        <v>933</v>
      </c>
      <c r="M81" s="3">
        <v>980</v>
      </c>
      <c r="N81" s="3">
        <v>0.73</v>
      </c>
      <c r="O81" s="3">
        <v>0.54</v>
      </c>
      <c r="P81" s="25">
        <f t="shared" si="5"/>
        <v>-0.18999999999999995</v>
      </c>
      <c r="Q81" s="10"/>
      <c r="AE81" s="10"/>
      <c r="AF81" s="10"/>
      <c r="AH81" s="10"/>
      <c r="AJ81" s="10"/>
      <c r="AN81" s="10"/>
      <c r="AO81" s="10"/>
      <c r="AQ81" s="10"/>
      <c r="AS81" s="10"/>
      <c r="AT81" s="10"/>
    </row>
    <row r="82" spans="7:46" x14ac:dyDescent="0.25">
      <c r="G82" s="2">
        <v>885</v>
      </c>
      <c r="H82" s="2">
        <v>33.69</v>
      </c>
      <c r="I82" s="2">
        <v>33.950000000000003</v>
      </c>
      <c r="J82" s="2">
        <f t="shared" si="4"/>
        <v>0.26000000000000512</v>
      </c>
      <c r="K82" s="27">
        <v>0.625</v>
      </c>
      <c r="L82" s="3" t="s">
        <v>933</v>
      </c>
      <c r="M82" s="3">
        <v>983</v>
      </c>
      <c r="N82" s="3">
        <v>0.12</v>
      </c>
      <c r="O82" s="3">
        <v>0.12</v>
      </c>
      <c r="P82" s="25">
        <f t="shared" si="5"/>
        <v>0</v>
      </c>
      <c r="Q82" s="10"/>
      <c r="AE82" s="10"/>
      <c r="AF82" s="10"/>
      <c r="AH82" s="10"/>
      <c r="AJ82" s="10"/>
      <c r="AN82" s="10"/>
      <c r="AO82" s="10"/>
      <c r="AQ82" s="10"/>
      <c r="AS82" s="10"/>
      <c r="AT82" s="10"/>
    </row>
    <row r="83" spans="7:46" x14ac:dyDescent="0.25">
      <c r="G83" s="2">
        <v>884</v>
      </c>
      <c r="H83" s="2">
        <v>33.68</v>
      </c>
      <c r="I83" s="2">
        <v>33.950000000000003</v>
      </c>
      <c r="J83" s="2">
        <f t="shared" si="4"/>
        <v>0.27000000000000313</v>
      </c>
      <c r="K83" s="27">
        <v>0.625</v>
      </c>
      <c r="L83" s="3" t="s">
        <v>933</v>
      </c>
      <c r="M83" s="3">
        <v>984</v>
      </c>
      <c r="N83" s="3">
        <v>0.14000000000000001</v>
      </c>
      <c r="O83" s="3">
        <v>0.14000000000000001</v>
      </c>
      <c r="P83" s="25">
        <f t="shared" si="5"/>
        <v>0</v>
      </c>
      <c r="Q83" s="10"/>
      <c r="AE83" s="10"/>
      <c r="AF83" s="10"/>
      <c r="AH83" s="10"/>
      <c r="AJ83" s="10"/>
      <c r="AN83" s="10"/>
      <c r="AO83" s="10"/>
      <c r="AQ83" s="10"/>
      <c r="AS83" s="10"/>
      <c r="AT83" s="10"/>
    </row>
    <row r="84" spans="7:46" x14ac:dyDescent="0.25">
      <c r="G84" s="2">
        <v>140</v>
      </c>
      <c r="H84" s="2">
        <v>30.45</v>
      </c>
      <c r="I84" s="2">
        <v>30.71</v>
      </c>
      <c r="J84" s="2">
        <f t="shared" si="4"/>
        <v>0.26000000000000156</v>
      </c>
      <c r="K84" s="27">
        <v>0.66666666666666663</v>
      </c>
      <c r="L84" s="3" t="s">
        <v>2</v>
      </c>
      <c r="M84" s="3">
        <v>130</v>
      </c>
      <c r="N84" s="3">
        <v>0.26</v>
      </c>
      <c r="O84" s="3">
        <v>0.26</v>
      </c>
      <c r="P84" s="25">
        <f t="shared" si="5"/>
        <v>0</v>
      </c>
      <c r="Q84" s="10"/>
      <c r="AE84" s="10"/>
      <c r="AF84" s="10"/>
      <c r="AH84" s="10"/>
      <c r="AJ84" s="10"/>
      <c r="AN84" s="10"/>
      <c r="AO84" s="10"/>
      <c r="AQ84" s="10"/>
      <c r="AS84" s="10"/>
      <c r="AT84" s="10"/>
    </row>
    <row r="85" spans="7:46" x14ac:dyDescent="0.25">
      <c r="G85" s="2">
        <v>139</v>
      </c>
      <c r="H85" s="2">
        <v>30.38</v>
      </c>
      <c r="I85" s="2">
        <v>30.64</v>
      </c>
      <c r="J85" s="2">
        <f t="shared" si="4"/>
        <v>0.26000000000000156</v>
      </c>
      <c r="K85" s="27">
        <v>0.66666666666666663</v>
      </c>
      <c r="L85" s="3" t="s">
        <v>2</v>
      </c>
      <c r="M85" s="3">
        <v>131</v>
      </c>
      <c r="N85" s="3">
        <v>0.26</v>
      </c>
      <c r="O85" s="3">
        <v>0.26</v>
      </c>
      <c r="P85" s="25">
        <f t="shared" si="5"/>
        <v>0</v>
      </c>
      <c r="Q85" s="10"/>
      <c r="AE85" s="10"/>
      <c r="AF85" s="10"/>
      <c r="AH85" s="10"/>
      <c r="AJ85" s="10"/>
      <c r="AN85" s="10"/>
      <c r="AO85" s="10"/>
      <c r="AQ85" s="10"/>
      <c r="AS85" s="10"/>
      <c r="AT85" s="10"/>
    </row>
    <row r="86" spans="7:46" x14ac:dyDescent="0.25">
      <c r="G86" s="2">
        <v>890</v>
      </c>
      <c r="H86" s="2">
        <v>31.87</v>
      </c>
      <c r="I86" s="2">
        <v>32.14</v>
      </c>
      <c r="J86" s="2">
        <f t="shared" si="4"/>
        <v>0.26999999999999957</v>
      </c>
      <c r="K86" s="27">
        <v>0.66666666666666663</v>
      </c>
      <c r="L86" s="3" t="s">
        <v>2</v>
      </c>
      <c r="M86" s="3">
        <v>990</v>
      </c>
      <c r="N86" s="3">
        <v>0.35</v>
      </c>
      <c r="O86" s="3">
        <v>0.35</v>
      </c>
      <c r="P86" s="25">
        <f t="shared" si="5"/>
        <v>0</v>
      </c>
      <c r="Q86" s="10"/>
      <c r="AE86" s="10"/>
      <c r="AF86" s="10"/>
      <c r="AH86" s="10"/>
      <c r="AJ86" s="10"/>
      <c r="AN86" s="10"/>
      <c r="AO86" s="10"/>
      <c r="AQ86" s="10"/>
      <c r="AS86" s="10"/>
      <c r="AT86" s="10"/>
    </row>
    <row r="87" spans="7:46" x14ac:dyDescent="0.25">
      <c r="G87" s="2">
        <v>98</v>
      </c>
      <c r="H87" s="2">
        <v>30.59</v>
      </c>
      <c r="I87" s="2">
        <v>30.85</v>
      </c>
      <c r="J87" s="2">
        <f t="shared" si="4"/>
        <v>0.26000000000000156</v>
      </c>
      <c r="K87" s="27">
        <v>0.79166666666666663</v>
      </c>
      <c r="L87" s="3" t="s">
        <v>8</v>
      </c>
      <c r="M87" s="3">
        <v>88</v>
      </c>
      <c r="N87" s="3">
        <v>0.1</v>
      </c>
      <c r="O87" s="3">
        <v>0.1</v>
      </c>
      <c r="P87" s="25">
        <f t="shared" si="5"/>
        <v>0</v>
      </c>
      <c r="Q87" s="10"/>
      <c r="AE87" s="10"/>
      <c r="AF87" s="10"/>
      <c r="AH87" s="10"/>
      <c r="AJ87" s="10"/>
      <c r="AN87" s="10"/>
      <c r="AO87" s="10"/>
      <c r="AQ87" s="10"/>
      <c r="AS87" s="10"/>
      <c r="AT87" s="10"/>
    </row>
    <row r="88" spans="7:46" x14ac:dyDescent="0.25">
      <c r="G88" s="2">
        <v>82</v>
      </c>
      <c r="H88" s="2">
        <v>30.68</v>
      </c>
      <c r="I88" s="2">
        <v>30.95</v>
      </c>
      <c r="J88" s="2">
        <f t="shared" si="4"/>
        <v>0.26999999999999957</v>
      </c>
      <c r="K88" s="27">
        <v>0.79166666666666663</v>
      </c>
      <c r="L88" s="3" t="s">
        <v>8</v>
      </c>
      <c r="M88" s="3">
        <v>78</v>
      </c>
      <c r="N88" s="3">
        <v>0.26</v>
      </c>
      <c r="O88" s="3">
        <v>0.26</v>
      </c>
      <c r="P88" s="25">
        <f t="shared" si="5"/>
        <v>0</v>
      </c>
      <c r="Q88" s="10"/>
      <c r="AE88" s="10"/>
      <c r="AF88" s="10"/>
      <c r="AH88" s="10"/>
      <c r="AJ88" s="10"/>
      <c r="AN88" s="10"/>
      <c r="AO88" s="10"/>
      <c r="AQ88" s="10"/>
      <c r="AS88" s="10"/>
      <c r="AT88" s="10"/>
    </row>
    <row r="89" spans="7:46" x14ac:dyDescent="0.25">
      <c r="G89" s="2">
        <v>881</v>
      </c>
      <c r="H89" s="2">
        <v>33.64</v>
      </c>
      <c r="I89" s="2">
        <v>32.64</v>
      </c>
      <c r="J89" s="2">
        <f t="shared" si="4"/>
        <v>-1</v>
      </c>
      <c r="K89" s="27">
        <v>0.83333333333333337</v>
      </c>
      <c r="L89" s="3" t="s">
        <v>8</v>
      </c>
      <c r="M89" s="3">
        <v>987</v>
      </c>
      <c r="N89" s="3">
        <v>0.64</v>
      </c>
      <c r="O89" s="3">
        <v>0.64</v>
      </c>
      <c r="P89" s="25">
        <f t="shared" si="5"/>
        <v>0</v>
      </c>
      <c r="Q89" s="10"/>
      <c r="AE89" s="10"/>
      <c r="AF89" s="10"/>
      <c r="AH89" s="10"/>
      <c r="AJ89" s="10"/>
      <c r="AN89" s="10"/>
      <c r="AO89" s="10"/>
      <c r="AQ89" s="10"/>
      <c r="AS89" s="10"/>
      <c r="AT89" s="10"/>
    </row>
    <row r="90" spans="7:46" x14ac:dyDescent="0.25">
      <c r="M90" s="22"/>
      <c r="Q90" s="22"/>
      <c r="AE90" s="10"/>
      <c r="AF90" s="10"/>
      <c r="AH90" s="10"/>
      <c r="AJ90" s="10"/>
      <c r="AN90" s="10"/>
      <c r="AO90" s="10"/>
      <c r="AQ90" s="10"/>
      <c r="AS90" s="10"/>
      <c r="AT90" s="10"/>
    </row>
    <row r="91" spans="7:46" x14ac:dyDescent="0.25">
      <c r="AE91" s="10"/>
      <c r="AF91" s="10"/>
      <c r="AH91" s="10"/>
      <c r="AJ91" s="10"/>
      <c r="AN91" s="10"/>
      <c r="AO91" s="10"/>
      <c r="AQ91" s="10"/>
      <c r="AS91" s="10"/>
      <c r="AT91" s="10"/>
    </row>
    <row r="92" spans="7:46" x14ac:dyDescent="0.25">
      <c r="AF92" s="22"/>
      <c r="AN92" s="10"/>
      <c r="AO92" s="10"/>
      <c r="AQ92" s="10"/>
      <c r="AS92" s="10"/>
      <c r="AT92" s="10"/>
    </row>
    <row r="93" spans="7:46" x14ac:dyDescent="0.25">
      <c r="H93" s="2" t="s">
        <v>1014</v>
      </c>
      <c r="AO93" s="22"/>
      <c r="AT93" s="22"/>
    </row>
    <row r="94" spans="7:46" x14ac:dyDescent="0.25">
      <c r="H94" s="1" t="s">
        <v>999</v>
      </c>
      <c r="I94" s="1" t="s">
        <v>999</v>
      </c>
      <c r="N94" s="1"/>
    </row>
    <row r="95" spans="7:46" x14ac:dyDescent="0.25">
      <c r="G95" s="2" t="s">
        <v>945</v>
      </c>
      <c r="H95" s="24" t="s">
        <v>2043</v>
      </c>
      <c r="I95" s="2" t="s">
        <v>2048</v>
      </c>
      <c r="J95" s="2" t="s">
        <v>2058</v>
      </c>
      <c r="K95" s="25" t="s">
        <v>914</v>
      </c>
      <c r="L95" s="3" t="s">
        <v>2057</v>
      </c>
      <c r="M95" s="3" t="s">
        <v>1015</v>
      </c>
      <c r="N95" s="3" t="s">
        <v>2044</v>
      </c>
      <c r="O95" s="3" t="s">
        <v>2049</v>
      </c>
      <c r="P95" s="3" t="s">
        <v>2038</v>
      </c>
      <c r="Q95" s="10"/>
    </row>
    <row r="96" spans="7:46" x14ac:dyDescent="0.25">
      <c r="G96" s="2">
        <v>693</v>
      </c>
      <c r="H96" s="2">
        <v>43.02</v>
      </c>
      <c r="I96" s="2">
        <v>42.65</v>
      </c>
      <c r="J96" s="2">
        <f>I96-H96</f>
        <v>-0.37000000000000455</v>
      </c>
      <c r="K96" s="26">
        <v>0.29166666666666669</v>
      </c>
      <c r="L96" s="25" t="s">
        <v>28</v>
      </c>
      <c r="M96" s="3">
        <v>988</v>
      </c>
      <c r="N96" s="3">
        <v>0.23</v>
      </c>
      <c r="O96" s="3">
        <v>0.23</v>
      </c>
      <c r="P96" s="25">
        <f>O96-N96</f>
        <v>0</v>
      </c>
      <c r="Q96" s="10"/>
    </row>
    <row r="97" spans="7:17" x14ac:dyDescent="0.25">
      <c r="G97" s="2">
        <v>877</v>
      </c>
      <c r="H97" s="2">
        <v>43.97</v>
      </c>
      <c r="I97" s="2">
        <v>43.6</v>
      </c>
      <c r="J97" s="2">
        <f t="shared" ref="J97:J122" si="6">I97-H97</f>
        <v>-0.36999999999999744</v>
      </c>
      <c r="K97" s="26">
        <v>0.29166666666666669</v>
      </c>
      <c r="L97" s="25" t="s">
        <v>28</v>
      </c>
      <c r="M97" s="3">
        <v>974</v>
      </c>
      <c r="N97" s="3">
        <v>0.23</v>
      </c>
      <c r="O97" s="3">
        <v>0.23</v>
      </c>
      <c r="P97" s="25">
        <f t="shared" ref="P97:P122" si="7">O97-N97</f>
        <v>0</v>
      </c>
      <c r="Q97" s="10"/>
    </row>
    <row r="98" spans="7:17" x14ac:dyDescent="0.25">
      <c r="G98" s="2">
        <v>886</v>
      </c>
      <c r="H98" s="2">
        <v>43.94</v>
      </c>
      <c r="I98" s="2">
        <v>43.57</v>
      </c>
      <c r="J98" s="2">
        <f t="shared" si="6"/>
        <v>-0.36999999999999744</v>
      </c>
      <c r="K98" s="26">
        <v>0.29166666666666669</v>
      </c>
      <c r="L98" s="25" t="s">
        <v>28</v>
      </c>
      <c r="M98" s="3">
        <v>975</v>
      </c>
      <c r="N98" s="3">
        <v>0.23</v>
      </c>
      <c r="O98" s="3">
        <v>0.23</v>
      </c>
      <c r="P98" s="25">
        <f t="shared" si="7"/>
        <v>0</v>
      </c>
      <c r="Q98" s="10"/>
    </row>
    <row r="99" spans="7:17" x14ac:dyDescent="0.25">
      <c r="G99" s="2">
        <v>774</v>
      </c>
      <c r="H99" s="2">
        <v>39.49</v>
      </c>
      <c r="I99" s="2">
        <v>39.159999999999997</v>
      </c>
      <c r="J99" s="2">
        <f t="shared" si="6"/>
        <v>-0.3300000000000054</v>
      </c>
      <c r="K99" s="27">
        <v>0.33333333333333331</v>
      </c>
      <c r="L99" s="3" t="s">
        <v>29</v>
      </c>
      <c r="M99" s="3">
        <v>664</v>
      </c>
      <c r="N99" s="3">
        <v>0.19</v>
      </c>
      <c r="O99" s="3">
        <v>0.2</v>
      </c>
      <c r="P99" s="25">
        <f t="shared" si="7"/>
        <v>1.0000000000000009E-2</v>
      </c>
      <c r="Q99" s="10"/>
    </row>
    <row r="100" spans="7:17" x14ac:dyDescent="0.25">
      <c r="G100" s="2">
        <v>770</v>
      </c>
      <c r="H100" s="2">
        <v>40.49</v>
      </c>
      <c r="I100" s="2">
        <v>40.159999999999997</v>
      </c>
      <c r="J100" s="2">
        <f t="shared" si="6"/>
        <v>-0.3300000000000054</v>
      </c>
      <c r="K100" s="27">
        <v>0.33333333333333331</v>
      </c>
      <c r="L100" s="3" t="s">
        <v>29</v>
      </c>
      <c r="M100" s="3">
        <v>667</v>
      </c>
      <c r="N100" s="3">
        <v>0.36</v>
      </c>
      <c r="O100" s="3">
        <v>0.35</v>
      </c>
      <c r="P100" s="25">
        <f t="shared" si="7"/>
        <v>-1.0000000000000009E-2</v>
      </c>
      <c r="Q100" s="10"/>
    </row>
    <row r="101" spans="7:17" x14ac:dyDescent="0.25">
      <c r="G101" s="2">
        <v>773</v>
      </c>
      <c r="H101" s="2">
        <v>39.39</v>
      </c>
      <c r="I101" s="2">
        <v>39.06</v>
      </c>
      <c r="J101" s="2">
        <f t="shared" si="6"/>
        <v>-0.32999999999999829</v>
      </c>
      <c r="K101" s="27">
        <v>0.33333333333333331</v>
      </c>
      <c r="L101" s="3" t="s">
        <v>29</v>
      </c>
      <c r="M101" s="3">
        <v>669</v>
      </c>
      <c r="N101" s="3">
        <v>0.39</v>
      </c>
      <c r="O101" s="3">
        <v>0.38</v>
      </c>
      <c r="P101" s="25">
        <f t="shared" si="7"/>
        <v>-1.0000000000000009E-2</v>
      </c>
      <c r="Q101" s="10"/>
    </row>
    <row r="102" spans="7:17" x14ac:dyDescent="0.25">
      <c r="G102" s="2">
        <v>749</v>
      </c>
      <c r="H102" s="2">
        <v>39.479999999999997</v>
      </c>
      <c r="I102" s="2">
        <v>39.380000000000003</v>
      </c>
      <c r="J102" s="2">
        <f t="shared" si="6"/>
        <v>-9.9999999999994316E-2</v>
      </c>
      <c r="K102" s="27">
        <v>0.375</v>
      </c>
      <c r="L102" s="3" t="s">
        <v>3</v>
      </c>
      <c r="M102" s="3">
        <v>568</v>
      </c>
      <c r="N102" s="3">
        <v>0.1</v>
      </c>
      <c r="O102" s="3">
        <v>0.1</v>
      </c>
      <c r="P102" s="25">
        <f t="shared" si="7"/>
        <v>0</v>
      </c>
      <c r="Q102" s="10"/>
    </row>
    <row r="103" spans="7:17" x14ac:dyDescent="0.25">
      <c r="G103" s="2">
        <v>750</v>
      </c>
      <c r="H103" s="2">
        <v>41.42</v>
      </c>
      <c r="I103" s="2">
        <v>41.32</v>
      </c>
      <c r="J103" s="2">
        <f t="shared" si="6"/>
        <v>-0.10000000000000142</v>
      </c>
      <c r="K103" s="27">
        <v>0.375</v>
      </c>
      <c r="L103" s="3" t="s">
        <v>3</v>
      </c>
      <c r="M103" s="3">
        <v>569</v>
      </c>
      <c r="N103" s="3">
        <v>0.1</v>
      </c>
      <c r="O103" s="3">
        <v>0.1</v>
      </c>
      <c r="P103" s="25">
        <f t="shared" si="7"/>
        <v>0</v>
      </c>
      <c r="Q103" s="10"/>
    </row>
    <row r="104" spans="7:17" x14ac:dyDescent="0.25">
      <c r="G104" s="2">
        <v>888</v>
      </c>
      <c r="H104" s="2">
        <v>35.56</v>
      </c>
      <c r="I104" s="2">
        <v>35.78</v>
      </c>
      <c r="J104" s="2">
        <f t="shared" si="6"/>
        <v>0.21999999999999886</v>
      </c>
      <c r="K104" s="27">
        <v>0.375</v>
      </c>
      <c r="L104" s="3" t="s">
        <v>3</v>
      </c>
      <c r="M104" s="3">
        <v>812</v>
      </c>
      <c r="N104" s="3">
        <v>0.12</v>
      </c>
      <c r="O104" s="3">
        <v>0.12</v>
      </c>
      <c r="P104" s="25">
        <f t="shared" si="7"/>
        <v>0</v>
      </c>
      <c r="Q104" s="10"/>
    </row>
    <row r="105" spans="7:17" x14ac:dyDescent="0.25">
      <c r="G105" s="2">
        <v>509</v>
      </c>
      <c r="H105" s="2">
        <v>36.299999999999997</v>
      </c>
      <c r="I105" s="2">
        <v>36.450000000000003</v>
      </c>
      <c r="J105" s="2">
        <f t="shared" si="6"/>
        <v>0.15000000000000568</v>
      </c>
      <c r="K105" s="27">
        <v>0.41666666666666669</v>
      </c>
      <c r="L105" s="3" t="s">
        <v>5</v>
      </c>
      <c r="M105" s="3">
        <v>373</v>
      </c>
      <c r="N105" s="3">
        <v>0.4</v>
      </c>
      <c r="O105" s="3">
        <v>0.4</v>
      </c>
      <c r="P105" s="25">
        <f t="shared" si="7"/>
        <v>0</v>
      </c>
      <c r="Q105" s="10"/>
    </row>
    <row r="106" spans="7:17" x14ac:dyDescent="0.25">
      <c r="G106" s="2">
        <v>503</v>
      </c>
      <c r="H106" s="2">
        <v>37.67</v>
      </c>
      <c r="I106" s="2">
        <v>37.82</v>
      </c>
      <c r="J106" s="2">
        <f t="shared" si="6"/>
        <v>0.14999999999999858</v>
      </c>
      <c r="K106" s="27">
        <v>0.41666666666666669</v>
      </c>
      <c r="L106" s="3" t="s">
        <v>5</v>
      </c>
      <c r="M106" s="3">
        <v>379</v>
      </c>
      <c r="N106" s="3">
        <v>0.2</v>
      </c>
      <c r="O106" s="3">
        <v>0.2</v>
      </c>
      <c r="P106" s="25">
        <f t="shared" si="7"/>
        <v>0</v>
      </c>
      <c r="Q106" s="10"/>
    </row>
    <row r="107" spans="7:17" x14ac:dyDescent="0.25">
      <c r="G107" s="2">
        <v>496</v>
      </c>
      <c r="H107" s="2">
        <v>39.5</v>
      </c>
      <c r="I107" s="2">
        <v>39.65</v>
      </c>
      <c r="J107" s="2">
        <f t="shared" si="6"/>
        <v>0.14999999999999858</v>
      </c>
      <c r="K107" s="27">
        <v>0.41666666666666669</v>
      </c>
      <c r="L107" s="3" t="s">
        <v>5</v>
      </c>
      <c r="M107" s="3">
        <v>385</v>
      </c>
      <c r="N107" s="3">
        <v>0.1</v>
      </c>
      <c r="O107" s="3">
        <v>0.1</v>
      </c>
      <c r="P107" s="25">
        <f t="shared" si="7"/>
        <v>0</v>
      </c>
      <c r="Q107" s="10"/>
    </row>
    <row r="108" spans="7:17" x14ac:dyDescent="0.25">
      <c r="G108" s="2">
        <v>280</v>
      </c>
      <c r="H108" s="2">
        <v>33.549999999999997</v>
      </c>
      <c r="I108" s="2">
        <v>33.630000000000003</v>
      </c>
      <c r="J108" s="2">
        <f t="shared" si="6"/>
        <v>8.00000000000054E-2</v>
      </c>
      <c r="K108" s="27">
        <v>0.45833333333333331</v>
      </c>
      <c r="L108" s="3" t="s">
        <v>6</v>
      </c>
      <c r="M108" s="3">
        <v>261</v>
      </c>
      <c r="N108" s="3">
        <v>0.09</v>
      </c>
      <c r="O108" s="3">
        <v>0.05</v>
      </c>
      <c r="P108" s="25">
        <f t="shared" si="7"/>
        <v>-3.9999999999999994E-2</v>
      </c>
      <c r="Q108" s="10"/>
    </row>
    <row r="109" spans="7:17" x14ac:dyDescent="0.25">
      <c r="G109" s="2">
        <v>879</v>
      </c>
      <c r="H109" s="2">
        <v>45.52</v>
      </c>
      <c r="I109" s="2">
        <v>45.65</v>
      </c>
      <c r="J109" s="2">
        <f t="shared" si="6"/>
        <v>0.12999999999999545</v>
      </c>
      <c r="K109" s="27">
        <v>0.45833333333333331</v>
      </c>
      <c r="L109" s="3" t="s">
        <v>6</v>
      </c>
      <c r="M109" s="3">
        <v>978</v>
      </c>
      <c r="N109" s="3">
        <v>0.77</v>
      </c>
      <c r="O109" s="3">
        <v>1.1000000000000001</v>
      </c>
      <c r="P109" s="25">
        <f t="shared" si="7"/>
        <v>0.33000000000000007</v>
      </c>
      <c r="Q109" s="10"/>
    </row>
    <row r="110" spans="7:17" x14ac:dyDescent="0.25">
      <c r="G110" s="2">
        <v>755</v>
      </c>
      <c r="H110" s="2">
        <v>39.53</v>
      </c>
      <c r="I110" s="2">
        <v>39.67</v>
      </c>
      <c r="J110" s="2">
        <f t="shared" si="6"/>
        <v>0.14000000000000057</v>
      </c>
      <c r="K110" s="27">
        <v>0.45833333333333331</v>
      </c>
      <c r="L110" s="3" t="s">
        <v>6</v>
      </c>
      <c r="M110" s="3">
        <v>952</v>
      </c>
      <c r="N110" s="3">
        <v>0.23</v>
      </c>
      <c r="O110" s="3">
        <v>0.1</v>
      </c>
      <c r="P110" s="25">
        <f t="shared" si="7"/>
        <v>-0.13</v>
      </c>
      <c r="Q110" s="10"/>
    </row>
    <row r="111" spans="7:17" x14ac:dyDescent="0.25">
      <c r="G111" s="2">
        <v>653</v>
      </c>
      <c r="H111" s="2">
        <v>36.590000000000003</v>
      </c>
      <c r="I111" s="2">
        <v>36.840000000000003</v>
      </c>
      <c r="J111" s="2">
        <f t="shared" si="6"/>
        <v>0.25</v>
      </c>
      <c r="K111" s="27">
        <v>0.58333333333333337</v>
      </c>
      <c r="L111" s="3" t="s">
        <v>4</v>
      </c>
      <c r="M111" s="3">
        <v>451</v>
      </c>
      <c r="N111" s="3">
        <v>0.12</v>
      </c>
      <c r="O111" s="3">
        <v>0.12</v>
      </c>
      <c r="P111" s="25">
        <f t="shared" si="7"/>
        <v>0</v>
      </c>
      <c r="Q111" s="10"/>
    </row>
    <row r="112" spans="7:17" x14ac:dyDescent="0.25">
      <c r="G112" s="2">
        <v>437</v>
      </c>
      <c r="H112" s="2">
        <v>34.619999999999997</v>
      </c>
      <c r="I112" s="2">
        <v>34.880000000000003</v>
      </c>
      <c r="J112" s="2">
        <f t="shared" si="6"/>
        <v>0.26000000000000512</v>
      </c>
      <c r="K112" s="27">
        <v>0.58333333333333337</v>
      </c>
      <c r="L112" s="3" t="s">
        <v>4</v>
      </c>
      <c r="M112" s="3">
        <v>818</v>
      </c>
      <c r="N112" s="3">
        <v>0.73</v>
      </c>
      <c r="O112" s="3">
        <v>0.93</v>
      </c>
      <c r="P112" s="25">
        <f t="shared" si="7"/>
        <v>0.20000000000000007</v>
      </c>
      <c r="Q112" s="10"/>
    </row>
    <row r="113" spans="7:17" x14ac:dyDescent="0.25">
      <c r="G113" s="2">
        <v>439</v>
      </c>
      <c r="H113" s="2">
        <v>34.61</v>
      </c>
      <c r="I113" s="2">
        <v>34.869999999999997</v>
      </c>
      <c r="J113" s="2">
        <f t="shared" si="6"/>
        <v>0.25999999999999801</v>
      </c>
      <c r="K113" s="27">
        <v>0.58333333333333337</v>
      </c>
      <c r="L113" s="3" t="s">
        <v>4</v>
      </c>
      <c r="M113" s="3">
        <v>819</v>
      </c>
      <c r="N113" s="3">
        <v>0.73</v>
      </c>
      <c r="O113" s="3">
        <v>0.93</v>
      </c>
      <c r="P113" s="25">
        <f t="shared" si="7"/>
        <v>0.20000000000000007</v>
      </c>
      <c r="Q113" s="10"/>
    </row>
    <row r="114" spans="7:17" x14ac:dyDescent="0.25">
      <c r="G114" s="2">
        <v>882</v>
      </c>
      <c r="H114" s="2">
        <v>33.64</v>
      </c>
      <c r="I114" s="2">
        <v>33.909999999999997</v>
      </c>
      <c r="J114" s="2">
        <f t="shared" si="6"/>
        <v>0.26999999999999602</v>
      </c>
      <c r="K114" s="27">
        <v>0.625</v>
      </c>
      <c r="L114" s="3" t="s">
        <v>933</v>
      </c>
      <c r="M114" s="3">
        <v>980</v>
      </c>
      <c r="N114" s="3">
        <v>0.73</v>
      </c>
      <c r="O114" s="3">
        <v>0.93</v>
      </c>
      <c r="P114" s="25">
        <f t="shared" si="7"/>
        <v>0.20000000000000007</v>
      </c>
      <c r="Q114" s="10"/>
    </row>
    <row r="115" spans="7:17" x14ac:dyDescent="0.25">
      <c r="G115" s="2">
        <v>885</v>
      </c>
      <c r="H115" s="2">
        <v>33.69</v>
      </c>
      <c r="I115" s="2">
        <v>33.94</v>
      </c>
      <c r="J115" s="2">
        <f t="shared" si="6"/>
        <v>0.25</v>
      </c>
      <c r="K115" s="27">
        <v>0.625</v>
      </c>
      <c r="L115" s="3" t="s">
        <v>933</v>
      </c>
      <c r="M115" s="3">
        <v>983</v>
      </c>
      <c r="N115" s="3">
        <v>0.12</v>
      </c>
      <c r="O115" s="3">
        <v>0.12</v>
      </c>
      <c r="P115" s="25">
        <f t="shared" si="7"/>
        <v>0</v>
      </c>
      <c r="Q115" s="10"/>
    </row>
    <row r="116" spans="7:17" x14ac:dyDescent="0.25">
      <c r="G116" s="2">
        <v>884</v>
      </c>
      <c r="H116" s="2">
        <v>33.68</v>
      </c>
      <c r="I116" s="2">
        <v>33.94</v>
      </c>
      <c r="J116" s="2">
        <f t="shared" si="6"/>
        <v>0.25999999999999801</v>
      </c>
      <c r="K116" s="27">
        <v>0.625</v>
      </c>
      <c r="L116" s="3" t="s">
        <v>933</v>
      </c>
      <c r="M116" s="3">
        <v>984</v>
      </c>
      <c r="N116" s="3">
        <v>0.14000000000000001</v>
      </c>
      <c r="O116" s="3">
        <v>0.14000000000000001</v>
      </c>
      <c r="P116" s="25">
        <f t="shared" si="7"/>
        <v>0</v>
      </c>
      <c r="Q116" s="10"/>
    </row>
    <row r="117" spans="7:17" x14ac:dyDescent="0.25">
      <c r="G117" s="2">
        <v>140</v>
      </c>
      <c r="H117" s="2">
        <v>30.45</v>
      </c>
      <c r="I117" s="2">
        <v>30.71</v>
      </c>
      <c r="J117" s="2">
        <f t="shared" si="6"/>
        <v>0.26000000000000156</v>
      </c>
      <c r="K117" s="27">
        <v>0.66666666666666663</v>
      </c>
      <c r="L117" s="3" t="s">
        <v>2</v>
      </c>
      <c r="M117" s="3">
        <v>130</v>
      </c>
      <c r="N117" s="3">
        <v>0.26</v>
      </c>
      <c r="O117" s="3">
        <v>0.26</v>
      </c>
      <c r="P117" s="25">
        <f t="shared" si="7"/>
        <v>0</v>
      </c>
      <c r="Q117" s="10"/>
    </row>
    <row r="118" spans="7:17" x14ac:dyDescent="0.25">
      <c r="G118" s="2">
        <v>139</v>
      </c>
      <c r="H118" s="2">
        <v>30.38</v>
      </c>
      <c r="I118" s="2">
        <v>30.64</v>
      </c>
      <c r="J118" s="2">
        <f t="shared" si="6"/>
        <v>0.26000000000000156</v>
      </c>
      <c r="K118" s="27">
        <v>0.66666666666666663</v>
      </c>
      <c r="L118" s="3" t="s">
        <v>2</v>
      </c>
      <c r="M118" s="3">
        <v>131</v>
      </c>
      <c r="N118" s="3">
        <v>0.26</v>
      </c>
      <c r="O118" s="3">
        <v>0.26</v>
      </c>
      <c r="P118" s="25">
        <f t="shared" si="7"/>
        <v>0</v>
      </c>
      <c r="Q118" s="10"/>
    </row>
    <row r="119" spans="7:17" x14ac:dyDescent="0.25">
      <c r="G119" s="2">
        <v>890</v>
      </c>
      <c r="H119" s="2">
        <v>31.87</v>
      </c>
      <c r="I119" s="2">
        <v>32.14</v>
      </c>
      <c r="J119" s="2">
        <f t="shared" si="6"/>
        <v>0.26999999999999957</v>
      </c>
      <c r="K119" s="27">
        <v>0.66666666666666663</v>
      </c>
      <c r="L119" s="3" t="s">
        <v>2</v>
      </c>
      <c r="M119" s="3">
        <v>990</v>
      </c>
      <c r="N119" s="3">
        <v>0.35</v>
      </c>
      <c r="O119" s="3">
        <v>0.35</v>
      </c>
      <c r="P119" s="25">
        <f t="shared" si="7"/>
        <v>0</v>
      </c>
      <c r="Q119" s="10"/>
    </row>
    <row r="120" spans="7:17" x14ac:dyDescent="0.25">
      <c r="G120" s="2">
        <v>98</v>
      </c>
      <c r="H120" s="2">
        <v>30.59</v>
      </c>
      <c r="I120" s="2">
        <v>30.85</v>
      </c>
      <c r="J120" s="2">
        <f t="shared" si="6"/>
        <v>0.26000000000000156</v>
      </c>
      <c r="K120" s="27">
        <v>0.79166666666666663</v>
      </c>
      <c r="L120" s="3" t="s">
        <v>8</v>
      </c>
      <c r="M120" s="3">
        <v>88</v>
      </c>
      <c r="N120" s="3">
        <v>0.1</v>
      </c>
      <c r="O120" s="3">
        <v>0.1</v>
      </c>
      <c r="P120" s="25">
        <f t="shared" si="7"/>
        <v>0</v>
      </c>
      <c r="Q120" s="10"/>
    </row>
    <row r="121" spans="7:17" x14ac:dyDescent="0.25">
      <c r="G121" s="2">
        <v>82</v>
      </c>
      <c r="H121" s="2">
        <v>30.68</v>
      </c>
      <c r="I121" s="2">
        <v>30.95</v>
      </c>
      <c r="J121" s="2">
        <f t="shared" si="6"/>
        <v>0.26999999999999957</v>
      </c>
      <c r="K121" s="27">
        <v>0.79166666666666663</v>
      </c>
      <c r="L121" s="3" t="s">
        <v>8</v>
      </c>
      <c r="M121" s="3">
        <v>78</v>
      </c>
      <c r="N121" s="3">
        <v>0.26</v>
      </c>
      <c r="O121" s="3">
        <v>0.26</v>
      </c>
      <c r="P121" s="25">
        <f t="shared" si="7"/>
        <v>0</v>
      </c>
      <c r="Q121" s="10"/>
    </row>
    <row r="122" spans="7:17" x14ac:dyDescent="0.25">
      <c r="G122" s="2">
        <v>881</v>
      </c>
      <c r="H122" s="2">
        <v>33.64</v>
      </c>
      <c r="I122" s="2">
        <v>33.08</v>
      </c>
      <c r="J122" s="2">
        <f t="shared" si="6"/>
        <v>-0.56000000000000227</v>
      </c>
      <c r="K122" s="27">
        <v>0.83333333333333337</v>
      </c>
      <c r="L122" s="3" t="s">
        <v>8</v>
      </c>
      <c r="M122" s="3">
        <v>987</v>
      </c>
      <c r="N122" s="3">
        <v>0.64</v>
      </c>
      <c r="O122" s="3">
        <v>0.64</v>
      </c>
      <c r="P122" s="25">
        <f t="shared" si="7"/>
        <v>0</v>
      </c>
      <c r="Q122" s="22"/>
    </row>
    <row r="125" spans="7:17" x14ac:dyDescent="0.25">
      <c r="J125" s="1"/>
    </row>
    <row r="126" spans="7:17" x14ac:dyDescent="0.25">
      <c r="H126" s="2" t="s">
        <v>2061</v>
      </c>
    </row>
    <row r="127" spans="7:17" x14ac:dyDescent="0.25">
      <c r="H127" s="1" t="s">
        <v>999</v>
      </c>
      <c r="I127" s="1" t="s">
        <v>999</v>
      </c>
      <c r="N127" s="1"/>
      <c r="P127" s="10"/>
      <c r="Q127" s="10"/>
    </row>
    <row r="128" spans="7:17" x14ac:dyDescent="0.25">
      <c r="G128" s="2" t="s">
        <v>945</v>
      </c>
      <c r="H128" s="24" t="s">
        <v>2043</v>
      </c>
      <c r="I128" s="2" t="s">
        <v>2062</v>
      </c>
      <c r="J128" s="2" t="s">
        <v>2058</v>
      </c>
      <c r="K128" s="25" t="s">
        <v>914</v>
      </c>
      <c r="L128" s="3" t="s">
        <v>2057</v>
      </c>
      <c r="M128" s="3" t="s">
        <v>1015</v>
      </c>
      <c r="N128" s="3" t="s">
        <v>2044</v>
      </c>
      <c r="O128" s="3" t="s">
        <v>2063</v>
      </c>
      <c r="P128" s="3" t="s">
        <v>2038</v>
      </c>
      <c r="Q128" s="10"/>
    </row>
    <row r="129" spans="7:17" x14ac:dyDescent="0.25">
      <c r="G129" s="2">
        <v>693</v>
      </c>
      <c r="H129" s="2">
        <v>43.02</v>
      </c>
      <c r="I129" s="2">
        <v>42.68</v>
      </c>
      <c r="J129" s="2">
        <f>I129-H129</f>
        <v>-0.34000000000000341</v>
      </c>
      <c r="K129" s="26">
        <v>0.29166666666666669</v>
      </c>
      <c r="L129" s="25" t="s">
        <v>28</v>
      </c>
      <c r="M129" s="3">
        <v>988</v>
      </c>
      <c r="N129" s="3">
        <v>0.23</v>
      </c>
      <c r="O129" s="3">
        <v>0.23</v>
      </c>
      <c r="P129" s="25">
        <f>O129-N129</f>
        <v>0</v>
      </c>
      <c r="Q129" s="10"/>
    </row>
    <row r="130" spans="7:17" x14ac:dyDescent="0.25">
      <c r="G130" s="2">
        <v>877</v>
      </c>
      <c r="H130" s="2">
        <v>43.97</v>
      </c>
      <c r="I130" s="2">
        <v>43.63</v>
      </c>
      <c r="J130" s="2">
        <f t="shared" ref="J130:J155" si="8">I130-H130</f>
        <v>-0.33999999999999631</v>
      </c>
      <c r="K130" s="26">
        <v>0.29166666666666669</v>
      </c>
      <c r="L130" s="25" t="s">
        <v>28</v>
      </c>
      <c r="M130" s="3">
        <v>974</v>
      </c>
      <c r="N130" s="3">
        <v>0.23</v>
      </c>
      <c r="O130" s="3">
        <v>0.23</v>
      </c>
      <c r="P130" s="25">
        <f t="shared" ref="P130:P155" si="9">O130-N130</f>
        <v>0</v>
      </c>
      <c r="Q130" s="10"/>
    </row>
    <row r="131" spans="7:17" x14ac:dyDescent="0.25">
      <c r="G131" s="2">
        <v>886</v>
      </c>
      <c r="H131" s="2">
        <v>43.94</v>
      </c>
      <c r="I131" s="2">
        <v>43.6</v>
      </c>
      <c r="J131" s="2">
        <f t="shared" si="8"/>
        <v>-0.33999999999999631</v>
      </c>
      <c r="K131" s="26">
        <v>0.29166666666666669</v>
      </c>
      <c r="L131" s="25" t="s">
        <v>28</v>
      </c>
      <c r="M131" s="3">
        <v>975</v>
      </c>
      <c r="N131" s="3">
        <v>0.23</v>
      </c>
      <c r="O131" s="3">
        <v>0.23</v>
      </c>
      <c r="P131" s="25">
        <f t="shared" si="9"/>
        <v>0</v>
      </c>
      <c r="Q131" s="10"/>
    </row>
    <row r="132" spans="7:17" x14ac:dyDescent="0.25">
      <c r="G132" s="2">
        <v>774</v>
      </c>
      <c r="H132" s="2">
        <v>39.49</v>
      </c>
      <c r="I132" s="2">
        <v>39.15</v>
      </c>
      <c r="J132" s="2">
        <f t="shared" si="8"/>
        <v>-0.34000000000000341</v>
      </c>
      <c r="K132" s="27">
        <v>0.33333333333333331</v>
      </c>
      <c r="L132" s="3" t="s">
        <v>29</v>
      </c>
      <c r="M132" s="3">
        <v>664</v>
      </c>
      <c r="N132" s="3">
        <v>0.19</v>
      </c>
      <c r="O132" s="3">
        <v>0.2</v>
      </c>
      <c r="P132" s="25">
        <f t="shared" si="9"/>
        <v>1.0000000000000009E-2</v>
      </c>
      <c r="Q132" s="10"/>
    </row>
    <row r="133" spans="7:17" x14ac:dyDescent="0.25">
      <c r="G133" s="2">
        <v>770</v>
      </c>
      <c r="H133" s="2">
        <v>40.49</v>
      </c>
      <c r="I133" s="2">
        <v>40.15</v>
      </c>
      <c r="J133" s="2">
        <f t="shared" si="8"/>
        <v>-0.34000000000000341</v>
      </c>
      <c r="K133" s="27">
        <v>0.33333333333333331</v>
      </c>
      <c r="L133" s="3" t="s">
        <v>29</v>
      </c>
      <c r="M133" s="3">
        <v>667</v>
      </c>
      <c r="N133" s="3">
        <v>0.36</v>
      </c>
      <c r="O133" s="3">
        <v>0.35</v>
      </c>
      <c r="P133" s="25">
        <f t="shared" si="9"/>
        <v>-1.0000000000000009E-2</v>
      </c>
      <c r="Q133" s="10"/>
    </row>
    <row r="134" spans="7:17" x14ac:dyDescent="0.25">
      <c r="G134" s="2">
        <v>773</v>
      </c>
      <c r="H134" s="2">
        <v>39.39</v>
      </c>
      <c r="I134" s="2">
        <v>39.049999999999997</v>
      </c>
      <c r="J134" s="2">
        <f t="shared" si="8"/>
        <v>-0.34000000000000341</v>
      </c>
      <c r="K134" s="27">
        <v>0.33333333333333331</v>
      </c>
      <c r="L134" s="3" t="s">
        <v>29</v>
      </c>
      <c r="M134" s="3">
        <v>669</v>
      </c>
      <c r="N134" s="3">
        <v>0.39</v>
      </c>
      <c r="O134" s="3">
        <v>0.38</v>
      </c>
      <c r="P134" s="25">
        <f t="shared" si="9"/>
        <v>-1.0000000000000009E-2</v>
      </c>
      <c r="Q134" s="10"/>
    </row>
    <row r="135" spans="7:17" x14ac:dyDescent="0.25">
      <c r="G135" s="2">
        <v>749</v>
      </c>
      <c r="H135" s="2">
        <v>39.479999999999997</v>
      </c>
      <c r="I135" s="2">
        <v>39.44</v>
      </c>
      <c r="J135" s="2">
        <f t="shared" si="8"/>
        <v>-3.9999999999999147E-2</v>
      </c>
      <c r="K135" s="27">
        <v>0.375</v>
      </c>
      <c r="L135" s="3" t="s">
        <v>3</v>
      </c>
      <c r="M135" s="3">
        <v>568</v>
      </c>
      <c r="N135" s="3">
        <v>0.1</v>
      </c>
      <c r="O135" s="3">
        <v>0.1</v>
      </c>
      <c r="P135" s="25">
        <f t="shared" si="9"/>
        <v>0</v>
      </c>
      <c r="Q135" s="10"/>
    </row>
    <row r="136" spans="7:17" x14ac:dyDescent="0.25">
      <c r="G136" s="2">
        <v>750</v>
      </c>
      <c r="H136" s="2">
        <v>41.42</v>
      </c>
      <c r="I136" s="2">
        <v>41.38</v>
      </c>
      <c r="J136" s="2">
        <f t="shared" si="8"/>
        <v>-3.9999999999999147E-2</v>
      </c>
      <c r="K136" s="27">
        <v>0.375</v>
      </c>
      <c r="L136" s="3" t="s">
        <v>3</v>
      </c>
      <c r="M136" s="3">
        <v>569</v>
      </c>
      <c r="N136" s="3">
        <v>0.1</v>
      </c>
      <c r="O136" s="3">
        <v>0.1</v>
      </c>
      <c r="P136" s="25">
        <f t="shared" si="9"/>
        <v>0</v>
      </c>
      <c r="Q136" s="10"/>
    </row>
    <row r="137" spans="7:17" x14ac:dyDescent="0.25">
      <c r="G137" s="2">
        <v>888</v>
      </c>
      <c r="H137" s="2">
        <v>35.56</v>
      </c>
      <c r="I137" s="2">
        <v>35.83</v>
      </c>
      <c r="J137" s="2">
        <f t="shared" si="8"/>
        <v>0.26999999999999602</v>
      </c>
      <c r="K137" s="27">
        <v>0.375</v>
      </c>
      <c r="L137" s="3" t="s">
        <v>3</v>
      </c>
      <c r="M137" s="3">
        <v>812</v>
      </c>
      <c r="N137" s="3">
        <v>0.12</v>
      </c>
      <c r="O137" s="3">
        <v>0.12</v>
      </c>
      <c r="P137" s="25">
        <f t="shared" si="9"/>
        <v>0</v>
      </c>
      <c r="Q137" s="10"/>
    </row>
    <row r="138" spans="7:17" x14ac:dyDescent="0.25">
      <c r="G138" s="2">
        <v>509</v>
      </c>
      <c r="H138" s="2">
        <v>36.299999999999997</v>
      </c>
      <c r="I138" s="2">
        <v>32.090000000000003</v>
      </c>
      <c r="J138" s="2">
        <f t="shared" si="8"/>
        <v>-4.2099999999999937</v>
      </c>
      <c r="K138" s="27">
        <v>0.41666666666666669</v>
      </c>
      <c r="L138" s="3" t="s">
        <v>5</v>
      </c>
      <c r="M138" s="3">
        <v>373</v>
      </c>
      <c r="N138" s="3">
        <v>0.4</v>
      </c>
      <c r="O138" s="3">
        <v>0.4</v>
      </c>
      <c r="P138" s="25">
        <f t="shared" si="9"/>
        <v>0</v>
      </c>
      <c r="Q138" s="10"/>
    </row>
    <row r="139" spans="7:17" x14ac:dyDescent="0.25">
      <c r="G139" s="2">
        <v>503</v>
      </c>
      <c r="H139" s="2">
        <v>37.67</v>
      </c>
      <c r="I139" s="2">
        <v>33.46</v>
      </c>
      <c r="J139" s="2">
        <f t="shared" si="8"/>
        <v>-4.2100000000000009</v>
      </c>
      <c r="K139" s="27">
        <v>0.41666666666666669</v>
      </c>
      <c r="L139" s="3" t="s">
        <v>5</v>
      </c>
      <c r="M139" s="3">
        <v>379</v>
      </c>
      <c r="N139" s="3">
        <v>0.2</v>
      </c>
      <c r="O139" s="3">
        <v>0.2</v>
      </c>
      <c r="P139" s="25">
        <f t="shared" si="9"/>
        <v>0</v>
      </c>
      <c r="Q139" s="10"/>
    </row>
    <row r="140" spans="7:17" x14ac:dyDescent="0.25">
      <c r="G140" s="2">
        <v>496</v>
      </c>
      <c r="H140" s="2">
        <v>39.5</v>
      </c>
      <c r="I140" s="2">
        <v>35.29</v>
      </c>
      <c r="J140" s="2">
        <f t="shared" si="8"/>
        <v>-4.2100000000000009</v>
      </c>
      <c r="K140" s="27">
        <v>0.41666666666666669</v>
      </c>
      <c r="L140" s="3" t="s">
        <v>5</v>
      </c>
      <c r="M140" s="3">
        <v>385</v>
      </c>
      <c r="N140" s="3">
        <v>0.1</v>
      </c>
      <c r="O140" s="3">
        <v>0.1</v>
      </c>
      <c r="P140" s="25">
        <f t="shared" si="9"/>
        <v>0</v>
      </c>
      <c r="Q140" s="10"/>
    </row>
    <row r="141" spans="7:17" x14ac:dyDescent="0.25">
      <c r="G141" s="2">
        <v>280</v>
      </c>
      <c r="H141" s="2">
        <v>33.549999999999997</v>
      </c>
      <c r="I141" s="2">
        <v>29.59</v>
      </c>
      <c r="J141" s="2">
        <f t="shared" si="8"/>
        <v>-3.9599999999999973</v>
      </c>
      <c r="K141" s="27">
        <v>0.45833333333333331</v>
      </c>
      <c r="L141" s="3" t="s">
        <v>6</v>
      </c>
      <c r="M141" s="3">
        <v>261</v>
      </c>
      <c r="N141" s="3">
        <v>0.09</v>
      </c>
      <c r="O141" s="3">
        <v>0.12</v>
      </c>
      <c r="P141" s="25">
        <f t="shared" si="9"/>
        <v>0.03</v>
      </c>
      <c r="Q141" s="10"/>
    </row>
    <row r="142" spans="7:17" x14ac:dyDescent="0.25">
      <c r="G142" s="2">
        <v>879</v>
      </c>
      <c r="H142" s="2">
        <v>45.52</v>
      </c>
      <c r="I142" s="2">
        <v>41.34</v>
      </c>
      <c r="J142" s="2">
        <f t="shared" si="8"/>
        <v>-4.18</v>
      </c>
      <c r="K142" s="27">
        <v>0.45833333333333331</v>
      </c>
      <c r="L142" s="3" t="s">
        <v>6</v>
      </c>
      <c r="M142" s="3">
        <v>978</v>
      </c>
      <c r="N142" s="3">
        <v>0.77</v>
      </c>
      <c r="O142" s="3">
        <v>0.1</v>
      </c>
      <c r="P142" s="25">
        <f t="shared" si="9"/>
        <v>-0.67</v>
      </c>
      <c r="Q142" s="10"/>
    </row>
    <row r="143" spans="7:17" x14ac:dyDescent="0.25">
      <c r="G143" s="2">
        <v>755</v>
      </c>
      <c r="H143" s="2">
        <v>39.53</v>
      </c>
      <c r="I143" s="2">
        <v>35.340000000000003</v>
      </c>
      <c r="J143" s="2">
        <f t="shared" si="8"/>
        <v>-4.1899999999999977</v>
      </c>
      <c r="K143" s="27">
        <v>0.45833333333333331</v>
      </c>
      <c r="L143" s="3" t="s">
        <v>6</v>
      </c>
      <c r="M143" s="3">
        <v>952</v>
      </c>
      <c r="N143" s="3">
        <v>0.23</v>
      </c>
      <c r="O143" s="3">
        <v>0.9</v>
      </c>
      <c r="P143" s="25">
        <f t="shared" si="9"/>
        <v>0.67</v>
      </c>
      <c r="Q143" s="10"/>
    </row>
    <row r="144" spans="7:17" x14ac:dyDescent="0.25">
      <c r="G144" s="2">
        <v>653</v>
      </c>
      <c r="H144" s="2">
        <v>36.590000000000003</v>
      </c>
      <c r="I144" s="2">
        <v>36.880000000000003</v>
      </c>
      <c r="J144" s="2">
        <f t="shared" si="8"/>
        <v>0.28999999999999915</v>
      </c>
      <c r="K144" s="27">
        <v>0.58333333333333337</v>
      </c>
      <c r="L144" s="3" t="s">
        <v>4</v>
      </c>
      <c r="M144" s="3">
        <v>451</v>
      </c>
      <c r="N144" s="3">
        <v>0.12</v>
      </c>
      <c r="O144" s="3">
        <v>0.12</v>
      </c>
      <c r="P144" s="25">
        <f t="shared" si="9"/>
        <v>0</v>
      </c>
      <c r="Q144" s="10"/>
    </row>
    <row r="145" spans="7:17" x14ac:dyDescent="0.25">
      <c r="G145" s="2">
        <v>437</v>
      </c>
      <c r="H145" s="2">
        <v>34.619999999999997</v>
      </c>
      <c r="I145" s="2">
        <v>34.83</v>
      </c>
      <c r="J145" s="2">
        <f t="shared" si="8"/>
        <v>0.21000000000000085</v>
      </c>
      <c r="K145" s="27">
        <v>0.58333333333333337</v>
      </c>
      <c r="L145" s="3" t="s">
        <v>4</v>
      </c>
      <c r="M145" s="3">
        <v>818</v>
      </c>
      <c r="N145" s="3">
        <v>0.73</v>
      </c>
      <c r="O145" s="3">
        <v>0.9</v>
      </c>
      <c r="P145" s="25">
        <f t="shared" si="9"/>
        <v>0.17000000000000004</v>
      </c>
      <c r="Q145" s="10"/>
    </row>
    <row r="146" spans="7:17" x14ac:dyDescent="0.25">
      <c r="G146" s="2">
        <v>439</v>
      </c>
      <c r="H146" s="2">
        <v>34.61</v>
      </c>
      <c r="I146" s="2">
        <v>34.82</v>
      </c>
      <c r="J146" s="2">
        <f t="shared" si="8"/>
        <v>0.21000000000000085</v>
      </c>
      <c r="K146" s="27">
        <v>0.58333333333333337</v>
      </c>
      <c r="L146" s="3" t="s">
        <v>4</v>
      </c>
      <c r="M146" s="3">
        <v>819</v>
      </c>
      <c r="N146" s="3">
        <v>0.73</v>
      </c>
      <c r="O146" s="3">
        <v>0.9</v>
      </c>
      <c r="P146" s="25">
        <f t="shared" si="9"/>
        <v>0.17000000000000004</v>
      </c>
      <c r="Q146" s="10"/>
    </row>
    <row r="147" spans="7:17" x14ac:dyDescent="0.25">
      <c r="G147" s="2">
        <v>882</v>
      </c>
      <c r="H147" s="2">
        <v>33.64</v>
      </c>
      <c r="I147" s="2">
        <v>33.86</v>
      </c>
      <c r="J147" s="2">
        <f t="shared" si="8"/>
        <v>0.21999999999999886</v>
      </c>
      <c r="K147" s="27">
        <v>0.625</v>
      </c>
      <c r="L147" s="3" t="s">
        <v>933</v>
      </c>
      <c r="M147" s="3">
        <v>980</v>
      </c>
      <c r="N147" s="3">
        <v>0.73</v>
      </c>
      <c r="O147" s="3">
        <v>0.9</v>
      </c>
      <c r="P147" s="25">
        <f t="shared" si="9"/>
        <v>0.17000000000000004</v>
      </c>
      <c r="Q147" s="10"/>
    </row>
    <row r="148" spans="7:17" x14ac:dyDescent="0.25">
      <c r="G148" s="2">
        <v>885</v>
      </c>
      <c r="H148" s="2">
        <v>33.69</v>
      </c>
      <c r="I148" s="2">
        <v>33.96</v>
      </c>
      <c r="J148" s="2">
        <f t="shared" si="8"/>
        <v>0.27000000000000313</v>
      </c>
      <c r="K148" s="27">
        <v>0.625</v>
      </c>
      <c r="L148" s="3" t="s">
        <v>933</v>
      </c>
      <c r="M148" s="3">
        <v>983</v>
      </c>
      <c r="N148" s="3">
        <v>0.12</v>
      </c>
      <c r="O148" s="3">
        <v>0.12</v>
      </c>
      <c r="P148" s="25">
        <f t="shared" si="9"/>
        <v>0</v>
      </c>
      <c r="Q148" s="10"/>
    </row>
    <row r="149" spans="7:17" x14ac:dyDescent="0.25">
      <c r="G149" s="2">
        <v>884</v>
      </c>
      <c r="H149" s="2">
        <v>33.68</v>
      </c>
      <c r="I149" s="2">
        <v>33.96</v>
      </c>
      <c r="J149" s="2">
        <f t="shared" si="8"/>
        <v>0.28000000000000114</v>
      </c>
      <c r="K149" s="27">
        <v>0.625</v>
      </c>
      <c r="L149" s="3" t="s">
        <v>933</v>
      </c>
      <c r="M149" s="3">
        <v>984</v>
      </c>
      <c r="N149" s="3">
        <v>0.14000000000000001</v>
      </c>
      <c r="O149" s="3">
        <v>0.14000000000000001</v>
      </c>
      <c r="P149" s="25">
        <f t="shared" si="9"/>
        <v>0</v>
      </c>
      <c r="Q149" s="10"/>
    </row>
    <row r="150" spans="7:17" x14ac:dyDescent="0.25">
      <c r="G150" s="2">
        <v>140</v>
      </c>
      <c r="H150" s="2">
        <v>30.45</v>
      </c>
      <c r="I150" s="2">
        <v>30.71</v>
      </c>
      <c r="J150" s="2">
        <f t="shared" si="8"/>
        <v>0.26000000000000156</v>
      </c>
      <c r="K150" s="27">
        <v>0.66666666666666663</v>
      </c>
      <c r="L150" s="3" t="s">
        <v>2</v>
      </c>
      <c r="M150" s="3">
        <v>130</v>
      </c>
      <c r="N150" s="3">
        <v>0.26</v>
      </c>
      <c r="O150" s="3">
        <v>0.26</v>
      </c>
      <c r="P150" s="25">
        <f t="shared" si="9"/>
        <v>0</v>
      </c>
      <c r="Q150" s="10"/>
    </row>
    <row r="151" spans="7:17" x14ac:dyDescent="0.25">
      <c r="G151" s="2">
        <v>139</v>
      </c>
      <c r="H151" s="2">
        <v>30.38</v>
      </c>
      <c r="I151" s="2">
        <v>30.64</v>
      </c>
      <c r="J151" s="2">
        <f t="shared" si="8"/>
        <v>0.26000000000000156</v>
      </c>
      <c r="K151" s="27">
        <v>0.66666666666666663</v>
      </c>
      <c r="L151" s="3" t="s">
        <v>2</v>
      </c>
      <c r="M151" s="3">
        <v>131</v>
      </c>
      <c r="N151" s="3">
        <v>0.26</v>
      </c>
      <c r="O151" s="3">
        <v>0.26</v>
      </c>
      <c r="P151" s="25">
        <f t="shared" si="9"/>
        <v>0</v>
      </c>
      <c r="Q151" s="10"/>
    </row>
    <row r="152" spans="7:17" x14ac:dyDescent="0.25">
      <c r="G152" s="2">
        <v>890</v>
      </c>
      <c r="H152" s="2">
        <v>31.87</v>
      </c>
      <c r="I152" s="2">
        <v>32.14</v>
      </c>
      <c r="J152" s="2">
        <f t="shared" si="8"/>
        <v>0.26999999999999957</v>
      </c>
      <c r="K152" s="27">
        <v>0.66666666666666663</v>
      </c>
      <c r="L152" s="3" t="s">
        <v>2</v>
      </c>
      <c r="M152" s="3">
        <v>990</v>
      </c>
      <c r="N152" s="3">
        <v>0.35</v>
      </c>
      <c r="O152" s="3">
        <v>0.35</v>
      </c>
      <c r="P152" s="25">
        <f t="shared" si="9"/>
        <v>0</v>
      </c>
      <c r="Q152" s="10"/>
    </row>
    <row r="153" spans="7:17" x14ac:dyDescent="0.25">
      <c r="G153" s="2">
        <v>98</v>
      </c>
      <c r="H153" s="2">
        <v>30.59</v>
      </c>
      <c r="I153" s="2">
        <v>30.85</v>
      </c>
      <c r="J153" s="2">
        <f t="shared" si="8"/>
        <v>0.26000000000000156</v>
      </c>
      <c r="K153" s="27">
        <v>0.79166666666666663</v>
      </c>
      <c r="L153" s="3" t="s">
        <v>8</v>
      </c>
      <c r="M153" s="3">
        <v>88</v>
      </c>
      <c r="N153" s="3">
        <v>0.1</v>
      </c>
      <c r="O153" s="3">
        <v>0.1</v>
      </c>
      <c r="P153" s="25">
        <f t="shared" si="9"/>
        <v>0</v>
      </c>
      <c r="Q153" s="10"/>
    </row>
    <row r="154" spans="7:17" x14ac:dyDescent="0.25">
      <c r="G154" s="2">
        <v>82</v>
      </c>
      <c r="H154" s="2">
        <v>30.68</v>
      </c>
      <c r="I154" s="2">
        <v>30.95</v>
      </c>
      <c r="J154" s="2">
        <f t="shared" si="8"/>
        <v>0.26999999999999957</v>
      </c>
      <c r="K154" s="27">
        <v>0.79166666666666663</v>
      </c>
      <c r="L154" s="3" t="s">
        <v>8</v>
      </c>
      <c r="M154" s="3">
        <v>78</v>
      </c>
      <c r="N154" s="3">
        <v>0.26</v>
      </c>
      <c r="O154" s="3">
        <v>0.26</v>
      </c>
      <c r="P154" s="25">
        <f t="shared" si="9"/>
        <v>0</v>
      </c>
      <c r="Q154" s="22"/>
    </row>
    <row r="155" spans="7:17" x14ac:dyDescent="0.25">
      <c r="G155" s="2">
        <v>881</v>
      </c>
      <c r="H155" s="2">
        <v>33.64</v>
      </c>
      <c r="I155" s="2">
        <v>32.64</v>
      </c>
      <c r="J155" s="2">
        <f t="shared" si="8"/>
        <v>-1</v>
      </c>
      <c r="K155" s="27">
        <v>0.83333333333333337</v>
      </c>
      <c r="L155" s="3" t="s">
        <v>8</v>
      </c>
      <c r="M155" s="3">
        <v>987</v>
      </c>
      <c r="N155" s="3">
        <v>0.64</v>
      </c>
      <c r="O155" s="3">
        <v>0.64</v>
      </c>
      <c r="P155" s="25">
        <f t="shared" si="9"/>
        <v>0</v>
      </c>
    </row>
    <row r="164" spans="7:15" x14ac:dyDescent="0.25">
      <c r="G164" s="25" t="s">
        <v>914</v>
      </c>
      <c r="H164" s="25" t="s">
        <v>915</v>
      </c>
      <c r="I164" s="3" t="s">
        <v>945</v>
      </c>
      <c r="J164" s="3" t="s">
        <v>2068</v>
      </c>
      <c r="K164" s="25" t="s">
        <v>2067</v>
      </c>
      <c r="L164" s="3" t="s">
        <v>1015</v>
      </c>
      <c r="M164" s="3" t="s">
        <v>2070</v>
      </c>
      <c r="N164" s="3" t="s">
        <v>2069</v>
      </c>
      <c r="O164" s="3" t="s">
        <v>2038</v>
      </c>
    </row>
    <row r="165" spans="7:15" x14ac:dyDescent="0.25">
      <c r="G165" s="26">
        <v>0.29166666666666669</v>
      </c>
      <c r="H165" s="25" t="s">
        <v>28</v>
      </c>
      <c r="I165" s="3">
        <v>693</v>
      </c>
      <c r="J165" s="3">
        <v>43.02</v>
      </c>
      <c r="K165" s="3" t="e">
        <f>#REF!</f>
        <v>#REF!</v>
      </c>
      <c r="L165" s="3">
        <v>988</v>
      </c>
      <c r="M165" s="3">
        <v>0.23</v>
      </c>
      <c r="N165" s="4">
        <f t="shared" ref="N165:N191" si="10">A165</f>
        <v>0</v>
      </c>
      <c r="O165" s="4">
        <f t="shared" ref="O165:O191" si="11">N165-M165</f>
        <v>-0.23</v>
      </c>
    </row>
    <row r="166" spans="7:15" x14ac:dyDescent="0.25">
      <c r="G166" s="26">
        <v>0.29166666666666669</v>
      </c>
      <c r="H166" s="25" t="s">
        <v>28</v>
      </c>
      <c r="I166" s="3">
        <v>877</v>
      </c>
      <c r="J166" s="3">
        <v>43.97</v>
      </c>
      <c r="K166" s="3" t="e">
        <f>#REF!</f>
        <v>#REF!</v>
      </c>
      <c r="L166" s="3">
        <v>974</v>
      </c>
      <c r="M166" s="3">
        <v>0.23</v>
      </c>
      <c r="N166" s="4">
        <f t="shared" si="10"/>
        <v>0</v>
      </c>
      <c r="O166" s="4">
        <f t="shared" si="11"/>
        <v>-0.23</v>
      </c>
    </row>
    <row r="167" spans="7:15" x14ac:dyDescent="0.25">
      <c r="G167" s="26">
        <v>0.29166666666666669</v>
      </c>
      <c r="H167" s="25" t="s">
        <v>28</v>
      </c>
      <c r="I167" s="3">
        <v>886</v>
      </c>
      <c r="J167" s="3">
        <v>43.94</v>
      </c>
      <c r="K167" s="3" t="e">
        <f>#REF!</f>
        <v>#REF!</v>
      </c>
      <c r="L167" s="3">
        <v>975</v>
      </c>
      <c r="M167" s="3">
        <v>0.23</v>
      </c>
      <c r="N167" s="4">
        <f t="shared" si="10"/>
        <v>0</v>
      </c>
      <c r="O167" s="4">
        <f t="shared" si="11"/>
        <v>-0.23</v>
      </c>
    </row>
    <row r="168" spans="7:15" x14ac:dyDescent="0.25">
      <c r="G168" s="27">
        <v>0.33333333333333331</v>
      </c>
      <c r="H168" s="3" t="s">
        <v>29</v>
      </c>
      <c r="I168" s="3">
        <v>774</v>
      </c>
      <c r="J168" s="3">
        <v>39.49</v>
      </c>
      <c r="K168" s="3" t="e">
        <f>#REF!</f>
        <v>#REF!</v>
      </c>
      <c r="L168" s="3">
        <v>664</v>
      </c>
      <c r="M168" s="3">
        <v>0.19</v>
      </c>
      <c r="N168" s="4">
        <f t="shared" si="10"/>
        <v>0</v>
      </c>
      <c r="O168" s="4">
        <f t="shared" si="11"/>
        <v>-0.19</v>
      </c>
    </row>
    <row r="169" spans="7:15" x14ac:dyDescent="0.25">
      <c r="G169" s="27">
        <v>0.33333333333333331</v>
      </c>
      <c r="H169" s="3" t="s">
        <v>29</v>
      </c>
      <c r="I169" s="3">
        <v>770</v>
      </c>
      <c r="J169" s="3">
        <v>40.49</v>
      </c>
      <c r="K169" s="3" t="e">
        <f>#REF!</f>
        <v>#REF!</v>
      </c>
      <c r="L169" s="3">
        <v>667</v>
      </c>
      <c r="M169" s="3">
        <v>0.36</v>
      </c>
      <c r="N169" s="4">
        <f t="shared" si="10"/>
        <v>0</v>
      </c>
      <c r="O169" s="4">
        <f t="shared" si="11"/>
        <v>-0.36</v>
      </c>
    </row>
    <row r="170" spans="7:15" x14ac:dyDescent="0.25">
      <c r="G170" s="27">
        <v>0.33333333333333331</v>
      </c>
      <c r="H170" s="3" t="s">
        <v>29</v>
      </c>
      <c r="I170" s="3">
        <v>773</v>
      </c>
      <c r="J170" s="3">
        <v>39.39</v>
      </c>
      <c r="K170" s="3" t="e">
        <f>#REF!</f>
        <v>#REF!</v>
      </c>
      <c r="L170" s="3">
        <v>669</v>
      </c>
      <c r="M170" s="3">
        <v>0.39</v>
      </c>
      <c r="N170" s="4">
        <f t="shared" si="10"/>
        <v>0</v>
      </c>
      <c r="O170" s="4">
        <f t="shared" si="11"/>
        <v>-0.39</v>
      </c>
    </row>
    <row r="171" spans="7:15" x14ac:dyDescent="0.25">
      <c r="G171" s="27">
        <v>0.375</v>
      </c>
      <c r="H171" s="3" t="s">
        <v>3</v>
      </c>
      <c r="I171" s="3">
        <v>749</v>
      </c>
      <c r="J171" s="3">
        <v>39.479999999999997</v>
      </c>
      <c r="K171" s="3" t="e">
        <f>#REF!</f>
        <v>#REF!</v>
      </c>
      <c r="L171" s="3">
        <v>568</v>
      </c>
      <c r="M171" s="3">
        <v>0.1</v>
      </c>
      <c r="N171" s="4">
        <f t="shared" si="10"/>
        <v>0</v>
      </c>
      <c r="O171" s="4">
        <f t="shared" si="11"/>
        <v>-0.1</v>
      </c>
    </row>
    <row r="172" spans="7:15" x14ac:dyDescent="0.25">
      <c r="G172" s="27">
        <v>0.375</v>
      </c>
      <c r="H172" s="3" t="s">
        <v>3</v>
      </c>
      <c r="I172" s="3">
        <v>750</v>
      </c>
      <c r="J172" s="3">
        <v>41.42</v>
      </c>
      <c r="K172" s="3" t="e">
        <f>#REF!</f>
        <v>#REF!</v>
      </c>
      <c r="L172" s="3">
        <v>569</v>
      </c>
      <c r="M172" s="3">
        <v>0.1</v>
      </c>
      <c r="N172" s="4">
        <f t="shared" si="10"/>
        <v>0</v>
      </c>
      <c r="O172" s="4">
        <f t="shared" si="11"/>
        <v>-0.1</v>
      </c>
    </row>
    <row r="173" spans="7:15" x14ac:dyDescent="0.25">
      <c r="G173" s="27">
        <v>0.375</v>
      </c>
      <c r="H173" s="3" t="s">
        <v>3</v>
      </c>
      <c r="I173" s="3">
        <v>888</v>
      </c>
      <c r="J173" s="3">
        <v>35.56</v>
      </c>
      <c r="K173" s="3" t="e">
        <f>#REF!</f>
        <v>#REF!</v>
      </c>
      <c r="L173" s="3">
        <v>812</v>
      </c>
      <c r="M173" s="3">
        <v>0.12</v>
      </c>
      <c r="N173" s="4">
        <f t="shared" si="10"/>
        <v>0</v>
      </c>
      <c r="O173" s="4">
        <f t="shared" si="11"/>
        <v>-0.12</v>
      </c>
    </row>
    <row r="174" spans="7:15" x14ac:dyDescent="0.25">
      <c r="G174" s="27">
        <v>0.41666666666666669</v>
      </c>
      <c r="H174" s="3" t="s">
        <v>5</v>
      </c>
      <c r="I174" s="3">
        <v>509</v>
      </c>
      <c r="J174" s="3">
        <v>36.299999999999997</v>
      </c>
      <c r="K174" s="3" t="e">
        <f>#REF!</f>
        <v>#REF!</v>
      </c>
      <c r="L174" s="3">
        <v>373</v>
      </c>
      <c r="M174" s="3">
        <v>0.4</v>
      </c>
      <c r="N174" s="4">
        <f t="shared" si="10"/>
        <v>0</v>
      </c>
      <c r="O174" s="4">
        <f t="shared" si="11"/>
        <v>-0.4</v>
      </c>
    </row>
    <row r="175" spans="7:15" x14ac:dyDescent="0.25">
      <c r="G175" s="27">
        <v>0.41666666666666669</v>
      </c>
      <c r="H175" s="3" t="s">
        <v>5</v>
      </c>
      <c r="I175" s="3">
        <v>503</v>
      </c>
      <c r="J175" s="3">
        <v>37.67</v>
      </c>
      <c r="K175" s="3" t="e">
        <f>#REF!</f>
        <v>#REF!</v>
      </c>
      <c r="L175" s="3">
        <v>379</v>
      </c>
      <c r="M175" s="3">
        <v>0.2</v>
      </c>
      <c r="N175" s="4">
        <f t="shared" si="10"/>
        <v>0</v>
      </c>
      <c r="O175" s="4">
        <f t="shared" si="11"/>
        <v>-0.2</v>
      </c>
    </row>
    <row r="176" spans="7:15" x14ac:dyDescent="0.25">
      <c r="G176" s="27">
        <v>0.41666666666666669</v>
      </c>
      <c r="H176" s="3" t="s">
        <v>5</v>
      </c>
      <c r="I176" s="3">
        <v>496</v>
      </c>
      <c r="J176" s="3">
        <v>39.5</v>
      </c>
      <c r="K176" s="3" t="e">
        <f>#REF!</f>
        <v>#REF!</v>
      </c>
      <c r="L176" s="3">
        <v>385</v>
      </c>
      <c r="M176" s="3">
        <v>0.1</v>
      </c>
      <c r="N176" s="4">
        <f t="shared" si="10"/>
        <v>0</v>
      </c>
      <c r="O176" s="4">
        <f t="shared" si="11"/>
        <v>-0.1</v>
      </c>
    </row>
    <row r="177" spans="7:15" x14ac:dyDescent="0.25">
      <c r="G177" s="27">
        <v>0.45833333333333331</v>
      </c>
      <c r="H177" s="3" t="s">
        <v>6</v>
      </c>
      <c r="I177" s="3">
        <v>280</v>
      </c>
      <c r="J177" s="3">
        <v>33.549999999999997</v>
      </c>
      <c r="K177" s="3" t="e">
        <f>#REF!</f>
        <v>#REF!</v>
      </c>
      <c r="L177" s="3">
        <v>261</v>
      </c>
      <c r="M177" s="3">
        <v>0.09</v>
      </c>
      <c r="N177" s="4">
        <f t="shared" si="10"/>
        <v>0</v>
      </c>
      <c r="O177" s="4">
        <f t="shared" si="11"/>
        <v>-0.09</v>
      </c>
    </row>
    <row r="178" spans="7:15" x14ac:dyDescent="0.25">
      <c r="G178" s="27">
        <v>0.45833333333333331</v>
      </c>
      <c r="H178" s="3" t="s">
        <v>6</v>
      </c>
      <c r="I178" s="3">
        <v>879</v>
      </c>
      <c r="J178" s="3">
        <v>45.52</v>
      </c>
      <c r="K178" s="3" t="e">
        <f>#REF!</f>
        <v>#REF!</v>
      </c>
      <c r="L178" s="3">
        <v>978</v>
      </c>
      <c r="M178" s="3">
        <v>0.77</v>
      </c>
      <c r="N178" s="4">
        <f t="shared" si="10"/>
        <v>0</v>
      </c>
      <c r="O178" s="4">
        <f t="shared" si="11"/>
        <v>-0.77</v>
      </c>
    </row>
    <row r="179" spans="7:15" x14ac:dyDescent="0.25">
      <c r="G179" s="27">
        <v>0.45833333333333331</v>
      </c>
      <c r="H179" s="3" t="s">
        <v>6</v>
      </c>
      <c r="I179" s="3">
        <v>755</v>
      </c>
      <c r="J179" s="3">
        <v>39.53</v>
      </c>
      <c r="K179" s="3" t="e">
        <f>#REF!</f>
        <v>#REF!</v>
      </c>
      <c r="L179" s="3">
        <v>952</v>
      </c>
      <c r="M179" s="3">
        <v>0.23</v>
      </c>
      <c r="N179" s="4">
        <f t="shared" si="10"/>
        <v>0</v>
      </c>
      <c r="O179" s="4">
        <f t="shared" si="11"/>
        <v>-0.23</v>
      </c>
    </row>
    <row r="180" spans="7:15" x14ac:dyDescent="0.25">
      <c r="G180" s="27">
        <v>0.58333333333333337</v>
      </c>
      <c r="H180" s="3" t="s">
        <v>4</v>
      </c>
      <c r="I180" s="3">
        <v>653</v>
      </c>
      <c r="J180" s="3">
        <v>36.590000000000003</v>
      </c>
      <c r="K180" s="3" t="e">
        <f>#REF!</f>
        <v>#REF!</v>
      </c>
      <c r="L180" s="3">
        <v>451</v>
      </c>
      <c r="M180" s="3">
        <v>0.12</v>
      </c>
      <c r="N180" s="4">
        <f t="shared" si="10"/>
        <v>0</v>
      </c>
      <c r="O180" s="4">
        <f t="shared" si="11"/>
        <v>-0.12</v>
      </c>
    </row>
    <row r="181" spans="7:15" x14ac:dyDescent="0.25">
      <c r="G181" s="27">
        <v>0.58333333333333337</v>
      </c>
      <c r="H181" s="3" t="s">
        <v>4</v>
      </c>
      <c r="I181" s="3">
        <v>437</v>
      </c>
      <c r="J181" s="3">
        <v>34.619999999999997</v>
      </c>
      <c r="K181" s="3" t="e">
        <f>#REF!</f>
        <v>#REF!</v>
      </c>
      <c r="L181" s="3">
        <v>818</v>
      </c>
      <c r="M181" s="3">
        <v>0.73</v>
      </c>
      <c r="N181" s="4">
        <f t="shared" si="10"/>
        <v>0</v>
      </c>
      <c r="O181" s="4">
        <f t="shared" si="11"/>
        <v>-0.73</v>
      </c>
    </row>
    <row r="182" spans="7:15" x14ac:dyDescent="0.25">
      <c r="G182" s="27">
        <v>0.58333333333333337</v>
      </c>
      <c r="H182" s="3" t="s">
        <v>4</v>
      </c>
      <c r="I182" s="3">
        <v>439</v>
      </c>
      <c r="J182" s="3">
        <v>34.61</v>
      </c>
      <c r="K182" s="3" t="e">
        <f>#REF!</f>
        <v>#REF!</v>
      </c>
      <c r="L182" s="3">
        <v>819</v>
      </c>
      <c r="M182" s="3">
        <v>0.73</v>
      </c>
      <c r="N182" s="4">
        <f t="shared" si="10"/>
        <v>0</v>
      </c>
      <c r="O182" s="4">
        <f t="shared" si="11"/>
        <v>-0.73</v>
      </c>
    </row>
    <row r="183" spans="7:15" x14ac:dyDescent="0.25">
      <c r="G183" s="27">
        <v>0.625</v>
      </c>
      <c r="H183" s="3" t="s">
        <v>933</v>
      </c>
      <c r="I183" s="3">
        <v>882</v>
      </c>
      <c r="J183" s="3">
        <v>33.64</v>
      </c>
      <c r="K183" s="3" t="e">
        <f>#REF!</f>
        <v>#REF!</v>
      </c>
      <c r="L183" s="3">
        <v>980</v>
      </c>
      <c r="M183" s="3">
        <v>0.73</v>
      </c>
      <c r="N183" s="4">
        <f t="shared" si="10"/>
        <v>0</v>
      </c>
      <c r="O183" s="4">
        <f t="shared" si="11"/>
        <v>-0.73</v>
      </c>
    </row>
    <row r="184" spans="7:15" x14ac:dyDescent="0.25">
      <c r="G184" s="27">
        <v>0.625</v>
      </c>
      <c r="H184" s="3" t="s">
        <v>933</v>
      </c>
      <c r="I184" s="3">
        <v>885</v>
      </c>
      <c r="J184" s="3">
        <v>33.69</v>
      </c>
      <c r="K184" s="3" t="e">
        <f>#REF!</f>
        <v>#REF!</v>
      </c>
      <c r="L184" s="3">
        <v>983</v>
      </c>
      <c r="M184" s="3">
        <v>0.12</v>
      </c>
      <c r="N184" s="4">
        <f t="shared" si="10"/>
        <v>0</v>
      </c>
      <c r="O184" s="4">
        <f t="shared" si="11"/>
        <v>-0.12</v>
      </c>
    </row>
    <row r="185" spans="7:15" x14ac:dyDescent="0.25">
      <c r="G185" s="27">
        <v>0.625</v>
      </c>
      <c r="H185" s="3" t="s">
        <v>933</v>
      </c>
      <c r="I185" s="3">
        <v>884</v>
      </c>
      <c r="J185" s="3">
        <v>33.68</v>
      </c>
      <c r="K185" s="3" t="e">
        <f>#REF!</f>
        <v>#REF!</v>
      </c>
      <c r="L185" s="3">
        <v>984</v>
      </c>
      <c r="M185" s="3">
        <v>0.14000000000000001</v>
      </c>
      <c r="N185" s="4">
        <f t="shared" si="10"/>
        <v>0</v>
      </c>
      <c r="O185" s="4">
        <f t="shared" si="11"/>
        <v>-0.14000000000000001</v>
      </c>
    </row>
    <row r="186" spans="7:15" x14ac:dyDescent="0.25">
      <c r="G186" s="27">
        <v>0.66666666666666663</v>
      </c>
      <c r="H186" s="3" t="s">
        <v>2</v>
      </c>
      <c r="I186" s="3">
        <v>140</v>
      </c>
      <c r="J186" s="3">
        <v>30.45</v>
      </c>
      <c r="K186" s="3" t="e">
        <f>#REF!</f>
        <v>#REF!</v>
      </c>
      <c r="L186" s="3">
        <v>130</v>
      </c>
      <c r="M186" s="3">
        <v>0.26</v>
      </c>
      <c r="N186" s="4">
        <f t="shared" si="10"/>
        <v>0</v>
      </c>
      <c r="O186" s="4">
        <f t="shared" si="11"/>
        <v>-0.26</v>
      </c>
    </row>
    <row r="187" spans="7:15" x14ac:dyDescent="0.25">
      <c r="G187" s="27">
        <v>0.66666666666666663</v>
      </c>
      <c r="H187" s="3" t="s">
        <v>2</v>
      </c>
      <c r="I187" s="3">
        <v>139</v>
      </c>
      <c r="J187" s="3">
        <v>30.38</v>
      </c>
      <c r="K187" s="3" t="e">
        <f>#REF!</f>
        <v>#REF!</v>
      </c>
      <c r="L187" s="3">
        <v>131</v>
      </c>
      <c r="M187" s="3">
        <v>0.26</v>
      </c>
      <c r="N187" s="4">
        <f t="shared" si="10"/>
        <v>0</v>
      </c>
      <c r="O187" s="4">
        <f t="shared" si="11"/>
        <v>-0.26</v>
      </c>
    </row>
    <row r="188" spans="7:15" x14ac:dyDescent="0.25">
      <c r="G188" s="27">
        <v>0.66666666666666663</v>
      </c>
      <c r="H188" s="3" t="s">
        <v>2</v>
      </c>
      <c r="I188" s="3">
        <v>890</v>
      </c>
      <c r="J188" s="3">
        <v>31.87</v>
      </c>
      <c r="K188" s="3" t="e">
        <f>#REF!</f>
        <v>#REF!</v>
      </c>
      <c r="L188" s="3">
        <v>990</v>
      </c>
      <c r="M188" s="3">
        <v>0.35</v>
      </c>
      <c r="N188" s="4">
        <f t="shared" si="10"/>
        <v>0</v>
      </c>
      <c r="O188" s="4">
        <f t="shared" si="11"/>
        <v>-0.35</v>
      </c>
    </row>
    <row r="189" spans="7:15" x14ac:dyDescent="0.25">
      <c r="G189" s="27">
        <v>0.79166666666666663</v>
      </c>
      <c r="H189" s="3" t="s">
        <v>8</v>
      </c>
      <c r="I189" s="3">
        <v>98</v>
      </c>
      <c r="J189" s="3">
        <v>30.59</v>
      </c>
      <c r="K189" s="3" t="e">
        <f>#REF!</f>
        <v>#REF!</v>
      </c>
      <c r="L189" s="3">
        <v>88</v>
      </c>
      <c r="M189" s="3">
        <v>0.1</v>
      </c>
      <c r="N189" s="4">
        <f t="shared" si="10"/>
        <v>0</v>
      </c>
      <c r="O189" s="4">
        <f t="shared" si="11"/>
        <v>-0.1</v>
      </c>
    </row>
    <row r="190" spans="7:15" x14ac:dyDescent="0.25">
      <c r="G190" s="27">
        <v>0.79166666666666663</v>
      </c>
      <c r="H190" s="3" t="s">
        <v>8</v>
      </c>
      <c r="I190" s="3">
        <v>82</v>
      </c>
      <c r="J190" s="3">
        <v>30.68</v>
      </c>
      <c r="K190" s="3" t="e">
        <f>#REF!</f>
        <v>#REF!</v>
      </c>
      <c r="L190" s="3">
        <v>78</v>
      </c>
      <c r="M190" s="3">
        <v>0.26</v>
      </c>
      <c r="N190" s="4">
        <f t="shared" si="10"/>
        <v>0</v>
      </c>
      <c r="O190" s="4">
        <f t="shared" si="11"/>
        <v>-0.26</v>
      </c>
    </row>
    <row r="191" spans="7:15" x14ac:dyDescent="0.25">
      <c r="G191" s="27">
        <v>0.83333333333333337</v>
      </c>
      <c r="H191" s="3" t="s">
        <v>8</v>
      </c>
      <c r="I191" s="3">
        <v>881</v>
      </c>
      <c r="J191" s="3">
        <v>33.64</v>
      </c>
      <c r="K191" s="3" t="e">
        <f>#REF!</f>
        <v>#REF!</v>
      </c>
      <c r="L191" s="3">
        <v>987</v>
      </c>
      <c r="M191" s="3">
        <v>0.64</v>
      </c>
      <c r="N191" s="4">
        <f t="shared" si="10"/>
        <v>0</v>
      </c>
      <c r="O191" s="4">
        <f t="shared" si="11"/>
        <v>-0.64</v>
      </c>
    </row>
    <row r="192" spans="7:15" x14ac:dyDescent="0.25">
      <c r="G192" s="43" t="s">
        <v>948</v>
      </c>
      <c r="H192" s="45"/>
      <c r="I192" s="43">
        <f>STDEV(J165:J191)</f>
        <v>4.5229367019953308</v>
      </c>
      <c r="J192" s="44"/>
      <c r="K192" s="45"/>
      <c r="L192" s="57">
        <f>STDEV(M165:M191)</f>
        <v>0.22262100970059853</v>
      </c>
      <c r="M192" s="61"/>
      <c r="N192" s="58"/>
      <c r="O192" s="28"/>
    </row>
    <row r="193" spans="7:15" x14ac:dyDescent="0.25">
      <c r="G193" s="43" t="s">
        <v>2071</v>
      </c>
      <c r="H193" s="45"/>
      <c r="I193" s="43" t="e">
        <f>CORREL(K165:K191,J165:J191)</f>
        <v>#REF!</v>
      </c>
      <c r="J193" s="44"/>
      <c r="K193" s="45"/>
      <c r="L193" s="57" t="e">
        <f>CORREL(N165:N191,M165:M191)</f>
        <v>#DIV/0!</v>
      </c>
      <c r="M193" s="61"/>
      <c r="N193" s="58"/>
      <c r="O193" s="28"/>
    </row>
  </sheetData>
  <mergeCells count="15">
    <mergeCell ref="J58:L58"/>
    <mergeCell ref="J59:L59"/>
    <mergeCell ref="M58:O58"/>
    <mergeCell ref="M59:O59"/>
    <mergeCell ref="A1:E1"/>
    <mergeCell ref="G1:H1"/>
    <mergeCell ref="D30:E30"/>
    <mergeCell ref="H58:I58"/>
    <mergeCell ref="H59:I59"/>
    <mergeCell ref="G192:H192"/>
    <mergeCell ref="I192:K192"/>
    <mergeCell ref="L192:N192"/>
    <mergeCell ref="G193:H193"/>
    <mergeCell ref="I193:K193"/>
    <mergeCell ref="L193:N193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18CCA-3D84-4BAD-AA31-CD6E5DE52A08}">
  <dimension ref="A1:AT204"/>
  <sheetViews>
    <sheetView topLeftCell="A113" zoomScale="60" zoomScaleNormal="60" workbookViewId="0">
      <selection activeCell="E134" sqref="E134"/>
    </sheetView>
  </sheetViews>
  <sheetFormatPr defaultRowHeight="15" x14ac:dyDescent="0.25"/>
  <cols>
    <col min="1" max="1" width="18.85546875" style="2" customWidth="1"/>
    <col min="2" max="2" width="14.7109375" style="2" customWidth="1"/>
    <col min="3" max="3" width="13" style="2" customWidth="1"/>
    <col min="4" max="4" width="18" style="2" customWidth="1"/>
    <col min="5" max="5" width="21.85546875" style="2" customWidth="1"/>
    <col min="6" max="6" width="13" style="2" customWidth="1"/>
    <col min="7" max="7" width="8" style="2" customWidth="1"/>
    <col min="8" max="8" width="14.28515625" style="2" customWidth="1"/>
    <col min="9" max="9" width="7.28515625" style="2" customWidth="1"/>
    <col min="10" max="10" width="19.42578125" style="2" customWidth="1"/>
    <col min="11" max="11" width="22.42578125" style="2" customWidth="1"/>
    <col min="12" max="12" width="7.7109375" style="2" customWidth="1"/>
    <col min="13" max="13" width="20" style="2" customWidth="1"/>
    <col min="14" max="14" width="24.28515625" style="2" customWidth="1"/>
    <col min="15" max="15" width="29.140625" style="2" customWidth="1"/>
    <col min="16" max="16" width="12" style="2" customWidth="1"/>
    <col min="17" max="17" width="14.85546875" style="2" customWidth="1"/>
    <col min="18" max="18" width="19.28515625" style="2" customWidth="1"/>
    <col min="19" max="19" width="13.28515625" style="2" customWidth="1"/>
    <col min="20" max="20" width="16.28515625" style="2" customWidth="1"/>
    <col min="21" max="21" width="13.42578125" style="2" customWidth="1"/>
    <col min="22" max="22" width="10.7109375" style="2" customWidth="1"/>
    <col min="23" max="23" width="14.140625" style="2" customWidth="1"/>
    <col min="24" max="24" width="16.140625" style="2" customWidth="1"/>
    <col min="25" max="25" width="13" style="2" customWidth="1"/>
    <col min="26" max="39" width="9.140625" style="2"/>
    <col min="40" max="40" width="21.5703125" style="2" customWidth="1"/>
    <col min="41" max="41" width="23.7109375" style="2" customWidth="1"/>
    <col min="42" max="43" width="9.140625" style="2"/>
    <col min="44" max="44" width="21.7109375" style="2" customWidth="1"/>
    <col min="45" max="16384" width="9.140625" style="2"/>
  </cols>
  <sheetData>
    <row r="1" spans="1:21" x14ac:dyDescent="0.25">
      <c r="A1" s="63" t="s">
        <v>955</v>
      </c>
      <c r="B1" s="63"/>
      <c r="C1" s="63"/>
      <c r="D1" s="63"/>
      <c r="E1" s="63"/>
      <c r="G1" s="63" t="s">
        <v>958</v>
      </c>
      <c r="H1" s="63"/>
    </row>
    <row r="2" spans="1:21" x14ac:dyDescent="0.25">
      <c r="A2" s="13" t="s">
        <v>914</v>
      </c>
      <c r="B2" s="13" t="s">
        <v>915</v>
      </c>
      <c r="C2" s="13" t="s">
        <v>956</v>
      </c>
      <c r="D2" s="13" t="s">
        <v>957</v>
      </c>
      <c r="E2" s="2" t="s">
        <v>960</v>
      </c>
      <c r="F2" s="2" t="s">
        <v>945</v>
      </c>
      <c r="G2" s="2" t="s">
        <v>956</v>
      </c>
      <c r="H2" s="2" t="s">
        <v>957</v>
      </c>
      <c r="J2" s="2" t="s">
        <v>959</v>
      </c>
      <c r="K2" s="11">
        <f>891*3.9%*0.78</f>
        <v>27.104220000000002</v>
      </c>
      <c r="T2" s="2" t="s">
        <v>984</v>
      </c>
      <c r="U2" s="11">
        <f>876/(1+(876*0.1^2))</f>
        <v>89.754098360655718</v>
      </c>
    </row>
    <row r="3" spans="1:21" x14ac:dyDescent="0.25">
      <c r="A3" s="14">
        <v>0.29166666666666669</v>
      </c>
      <c r="B3" s="13" t="s">
        <v>28</v>
      </c>
      <c r="C3" s="2">
        <v>0</v>
      </c>
      <c r="D3" s="2">
        <v>0</v>
      </c>
      <c r="E3" s="2">
        <v>0</v>
      </c>
      <c r="F3" s="2">
        <v>731</v>
      </c>
      <c r="M3" s="14"/>
      <c r="N3" s="13"/>
    </row>
    <row r="4" spans="1:21" x14ac:dyDescent="0.25">
      <c r="A4" s="14">
        <v>0.29166666666666669</v>
      </c>
      <c r="B4" s="13" t="s">
        <v>28</v>
      </c>
      <c r="C4" s="2">
        <v>0</v>
      </c>
      <c r="D4" s="2">
        <v>0</v>
      </c>
      <c r="E4" s="2">
        <v>0</v>
      </c>
      <c r="F4" s="2">
        <v>459</v>
      </c>
      <c r="M4" s="14"/>
      <c r="N4" s="13"/>
    </row>
    <row r="5" spans="1:21" x14ac:dyDescent="0.25">
      <c r="A5" s="15">
        <v>0.33333333333333331</v>
      </c>
      <c r="B5" s="2" t="s">
        <v>29</v>
      </c>
      <c r="C5" s="2">
        <v>0</v>
      </c>
      <c r="D5" s="10">
        <f>E5/5</f>
        <v>0.21800000000000003</v>
      </c>
      <c r="E5" s="2">
        <v>1.0900000000000001</v>
      </c>
      <c r="F5" s="2">
        <v>452</v>
      </c>
    </row>
    <row r="6" spans="1:21" x14ac:dyDescent="0.25">
      <c r="A6" s="15">
        <v>0.33333333333333331</v>
      </c>
      <c r="B6" s="2" t="s">
        <v>29</v>
      </c>
      <c r="C6" s="2">
        <v>0</v>
      </c>
      <c r="D6" s="10">
        <f t="shared" ref="D6:D20" si="0">E6/5</f>
        <v>9.6000000000000002E-2</v>
      </c>
      <c r="E6" s="2">
        <v>0.48</v>
      </c>
      <c r="F6" s="2">
        <v>770</v>
      </c>
    </row>
    <row r="7" spans="1:21" x14ac:dyDescent="0.25">
      <c r="A7" s="15">
        <v>0.375</v>
      </c>
      <c r="B7" s="2" t="s">
        <v>3</v>
      </c>
      <c r="C7" s="2">
        <v>0</v>
      </c>
      <c r="D7" s="10">
        <f t="shared" si="0"/>
        <v>8.3999999999999991E-2</v>
      </c>
      <c r="E7" s="2">
        <v>0.42</v>
      </c>
      <c r="F7" s="2">
        <v>749</v>
      </c>
    </row>
    <row r="8" spans="1:21" x14ac:dyDescent="0.25">
      <c r="A8" s="15">
        <v>0.375</v>
      </c>
      <c r="B8" s="2" t="s">
        <v>3</v>
      </c>
      <c r="C8" s="2">
        <v>0</v>
      </c>
      <c r="D8" s="10">
        <f t="shared" si="0"/>
        <v>2E-3</v>
      </c>
      <c r="E8" s="2">
        <v>0.01</v>
      </c>
      <c r="F8" s="2">
        <v>750</v>
      </c>
    </row>
    <row r="9" spans="1:21" x14ac:dyDescent="0.25">
      <c r="A9" s="15">
        <v>0.41666666666666669</v>
      </c>
      <c r="B9" s="2" t="s">
        <v>5</v>
      </c>
      <c r="C9" s="2">
        <v>0</v>
      </c>
      <c r="D9" s="10">
        <f t="shared" si="0"/>
        <v>0.13400000000000001</v>
      </c>
      <c r="E9" s="2">
        <v>0.67</v>
      </c>
      <c r="F9" s="2">
        <v>509</v>
      </c>
      <c r="I9" s="2" t="s">
        <v>2039</v>
      </c>
      <c r="J9" s="2" t="s">
        <v>2040</v>
      </c>
    </row>
    <row r="10" spans="1:21" x14ac:dyDescent="0.25">
      <c r="A10" s="15">
        <v>0.41666666666666669</v>
      </c>
      <c r="B10" s="2" t="s">
        <v>5</v>
      </c>
      <c r="C10" s="2">
        <v>0</v>
      </c>
      <c r="D10" s="10">
        <f t="shared" si="0"/>
        <v>8.7999999999999995E-2</v>
      </c>
      <c r="E10" s="2">
        <v>0.44</v>
      </c>
      <c r="F10" s="2">
        <v>499</v>
      </c>
      <c r="J10" s="2">
        <f>7.239*10</f>
        <v>72.39</v>
      </c>
      <c r="K10" s="2" t="s">
        <v>2041</v>
      </c>
    </row>
    <row r="11" spans="1:21" x14ac:dyDescent="0.25">
      <c r="A11" s="15">
        <v>0.45833333333333331</v>
      </c>
      <c r="B11" s="2" t="s">
        <v>6</v>
      </c>
      <c r="C11" s="2">
        <v>0.1</v>
      </c>
      <c r="D11" s="10">
        <f t="shared" si="0"/>
        <v>0.17399999999999999</v>
      </c>
      <c r="E11" s="2">
        <v>0.87</v>
      </c>
      <c r="F11" s="2">
        <v>280</v>
      </c>
      <c r="I11" s="2" t="s">
        <v>2037</v>
      </c>
    </row>
    <row r="12" spans="1:21" x14ac:dyDescent="0.25">
      <c r="A12" s="15">
        <v>0.45833333333333331</v>
      </c>
      <c r="B12" s="2" t="s">
        <v>6</v>
      </c>
      <c r="C12" s="2">
        <v>0</v>
      </c>
      <c r="D12" s="10">
        <f t="shared" si="0"/>
        <v>0.15</v>
      </c>
      <c r="E12" s="2">
        <v>0.75</v>
      </c>
      <c r="F12" s="2">
        <v>755</v>
      </c>
      <c r="I12" s="2">
        <v>72.39</v>
      </c>
      <c r="J12" s="2">
        <v>72.41</v>
      </c>
    </row>
    <row r="13" spans="1:21" x14ac:dyDescent="0.25">
      <c r="A13" s="15">
        <v>0.58333333333333337</v>
      </c>
      <c r="B13" s="2" t="s">
        <v>4</v>
      </c>
      <c r="C13" s="2">
        <v>0.1</v>
      </c>
      <c r="D13" s="10">
        <f t="shared" si="0"/>
        <v>9.6000000000000002E-2</v>
      </c>
      <c r="E13" s="2">
        <v>0.48</v>
      </c>
      <c r="F13" s="2">
        <v>437</v>
      </c>
      <c r="I13" s="10">
        <f>STDEV(I12:J12)</f>
        <v>1.4142135623728137E-2</v>
      </c>
      <c r="J13" s="10">
        <f>I13/SQRT(2)</f>
        <v>9.9999999999980105E-3</v>
      </c>
    </row>
    <row r="14" spans="1:21" x14ac:dyDescent="0.25">
      <c r="A14" s="15">
        <v>0.58333333333333337</v>
      </c>
      <c r="B14" s="2" t="s">
        <v>4</v>
      </c>
      <c r="C14" s="2">
        <v>0</v>
      </c>
      <c r="D14" s="10">
        <f t="shared" si="0"/>
        <v>8.7999999999999995E-2</v>
      </c>
      <c r="E14" s="2">
        <v>0.44</v>
      </c>
      <c r="F14" s="2">
        <v>439</v>
      </c>
    </row>
    <row r="15" spans="1:21" x14ac:dyDescent="0.25">
      <c r="A15" s="15">
        <v>0.625</v>
      </c>
      <c r="B15" s="2" t="s">
        <v>933</v>
      </c>
      <c r="C15" s="2">
        <v>0.1</v>
      </c>
      <c r="D15" s="10">
        <f t="shared" si="0"/>
        <v>0.10800000000000001</v>
      </c>
      <c r="E15" s="2">
        <v>0.54</v>
      </c>
      <c r="F15" s="2">
        <v>394</v>
      </c>
    </row>
    <row r="16" spans="1:21" x14ac:dyDescent="0.25">
      <c r="A16" s="15">
        <v>0.66666666666666663</v>
      </c>
      <c r="B16" s="2" t="s">
        <v>933</v>
      </c>
      <c r="C16" s="2">
        <v>0.2</v>
      </c>
      <c r="D16" s="10">
        <f t="shared" si="0"/>
        <v>0.15</v>
      </c>
      <c r="E16" s="2">
        <v>0.75</v>
      </c>
      <c r="F16" s="2">
        <v>431</v>
      </c>
      <c r="I16" s="2">
        <v>72.39</v>
      </c>
      <c r="J16" s="2">
        <v>72.41</v>
      </c>
    </row>
    <row r="17" spans="1:44" x14ac:dyDescent="0.25">
      <c r="A17" s="15">
        <v>0.66666666666666663</v>
      </c>
      <c r="B17" s="2" t="s">
        <v>2</v>
      </c>
      <c r="C17" s="2">
        <v>0.5</v>
      </c>
      <c r="D17" s="10">
        <f t="shared" si="0"/>
        <v>0.13400000000000001</v>
      </c>
      <c r="E17" s="2">
        <v>0.67</v>
      </c>
      <c r="F17" s="2">
        <v>140</v>
      </c>
      <c r="I17" s="2">
        <v>72.39</v>
      </c>
      <c r="J17" s="2">
        <v>72.41</v>
      </c>
      <c r="Q17" s="3" t="s">
        <v>2025</v>
      </c>
      <c r="R17" s="3" t="s">
        <v>2026</v>
      </c>
    </row>
    <row r="18" spans="1:44" x14ac:dyDescent="0.25">
      <c r="A18" s="15">
        <v>0.66666666666666663</v>
      </c>
      <c r="B18" s="2" t="s">
        <v>2</v>
      </c>
      <c r="C18" s="2">
        <v>0.2</v>
      </c>
      <c r="D18" s="10">
        <f t="shared" si="0"/>
        <v>0.19400000000000001</v>
      </c>
      <c r="E18" s="2">
        <v>0.97</v>
      </c>
      <c r="F18" s="2">
        <v>139</v>
      </c>
      <c r="I18" s="2">
        <v>72.39</v>
      </c>
      <c r="J18" s="2">
        <v>72.41</v>
      </c>
      <c r="Q18" s="3" t="s">
        <v>2027</v>
      </c>
      <c r="R18" s="3" t="s">
        <v>2028</v>
      </c>
    </row>
    <row r="19" spans="1:44" x14ac:dyDescent="0.25">
      <c r="A19" s="15">
        <v>0.70833333333333337</v>
      </c>
      <c r="B19" s="2" t="s">
        <v>8</v>
      </c>
      <c r="C19" s="2">
        <v>0.7</v>
      </c>
      <c r="D19" s="10">
        <f t="shared" si="0"/>
        <v>0.16999999999999998</v>
      </c>
      <c r="E19" s="2">
        <v>0.85</v>
      </c>
      <c r="F19" s="2">
        <v>31</v>
      </c>
      <c r="I19" s="2">
        <v>72.39</v>
      </c>
      <c r="J19" s="2">
        <v>72.41</v>
      </c>
      <c r="Q19" s="3" t="s">
        <v>2029</v>
      </c>
      <c r="R19" s="3" t="s">
        <v>2033</v>
      </c>
    </row>
    <row r="20" spans="1:44" x14ac:dyDescent="0.25">
      <c r="A20" s="15">
        <v>0.70833333333333337</v>
      </c>
      <c r="B20" s="2" t="s">
        <v>8</v>
      </c>
      <c r="C20" s="2">
        <v>0.7</v>
      </c>
      <c r="D20" s="10">
        <f t="shared" si="0"/>
        <v>0.28799999999999998</v>
      </c>
      <c r="E20" s="2">
        <v>1.44</v>
      </c>
      <c r="F20" s="2">
        <v>2</v>
      </c>
      <c r="I20" s="2" t="e">
        <f>CORREL(I16:I19,J16:J19)</f>
        <v>#DIV/0!</v>
      </c>
      <c r="Q20" s="3" t="s">
        <v>2030</v>
      </c>
      <c r="R20" s="3" t="s">
        <v>2034</v>
      </c>
    </row>
    <row r="21" spans="1:44" x14ac:dyDescent="0.25">
      <c r="Q21" s="3" t="s">
        <v>2031</v>
      </c>
      <c r="R21" s="3" t="s">
        <v>2035</v>
      </c>
    </row>
    <row r="22" spans="1:44" x14ac:dyDescent="0.25">
      <c r="Q22" s="3" t="s">
        <v>2032</v>
      </c>
      <c r="R22" s="3" t="s">
        <v>2036</v>
      </c>
    </row>
    <row r="26" spans="1:44" x14ac:dyDescent="0.25">
      <c r="AN26" s="2" t="s">
        <v>923</v>
      </c>
      <c r="AO26" s="2" t="s">
        <v>2108</v>
      </c>
    </row>
    <row r="27" spans="1:44" x14ac:dyDescent="0.25">
      <c r="AM27" s="2" t="s">
        <v>2107</v>
      </c>
      <c r="AN27" s="3" t="s">
        <v>2070</v>
      </c>
      <c r="AO27" s="3" t="s">
        <v>2069</v>
      </c>
      <c r="AP27" s="2" t="s">
        <v>2109</v>
      </c>
      <c r="AQ27" s="2" t="s">
        <v>2110</v>
      </c>
      <c r="AR27" s="2" t="s">
        <v>2111</v>
      </c>
    </row>
    <row r="28" spans="1:44" x14ac:dyDescent="0.25">
      <c r="AM28" s="2">
        <v>1</v>
      </c>
      <c r="AN28" s="3">
        <v>0.23</v>
      </c>
      <c r="AO28" s="10">
        <f>N31</f>
        <v>0.15</v>
      </c>
      <c r="AP28" s="2">
        <f>AN28^2</f>
        <v>5.2900000000000003E-2</v>
      </c>
      <c r="AQ28" s="10">
        <f>AO28</f>
        <v>0.15</v>
      </c>
      <c r="AR28" s="10">
        <f>AN28*AO28</f>
        <v>3.4500000000000003E-2</v>
      </c>
    </row>
    <row r="29" spans="1:44" x14ac:dyDescent="0.25">
      <c r="A29" s="1" t="s">
        <v>955</v>
      </c>
      <c r="B29" s="1"/>
      <c r="C29" s="1"/>
      <c r="D29" s="1"/>
      <c r="E29" s="1"/>
      <c r="J29" s="1"/>
      <c r="AM29" s="2">
        <v>2</v>
      </c>
      <c r="AN29" s="3">
        <v>0.23</v>
      </c>
      <c r="AO29" s="10">
        <f t="shared" ref="AO29:AO54" si="1">N32</f>
        <v>0.27599999999999997</v>
      </c>
      <c r="AP29" s="2">
        <f t="shared" ref="AP29:AP54" si="2">AN29^2</f>
        <v>5.2900000000000003E-2</v>
      </c>
      <c r="AQ29" s="10">
        <f t="shared" ref="AQ29:AQ54" si="3">AO29</f>
        <v>0.27599999999999997</v>
      </c>
      <c r="AR29" s="10">
        <f t="shared" ref="AR29:AR54" si="4">AN29*AO29</f>
        <v>6.3479999999999995E-2</v>
      </c>
    </row>
    <row r="30" spans="1:44" x14ac:dyDescent="0.25">
      <c r="A30" s="13" t="s">
        <v>956</v>
      </c>
      <c r="B30" s="13" t="s">
        <v>957</v>
      </c>
      <c r="C30" s="2" t="s">
        <v>960</v>
      </c>
      <c r="D30" s="63" t="s">
        <v>1010</v>
      </c>
      <c r="E30" s="63"/>
      <c r="G30" s="25" t="s">
        <v>914</v>
      </c>
      <c r="H30" s="25" t="s">
        <v>915</v>
      </c>
      <c r="I30" s="3" t="s">
        <v>945</v>
      </c>
      <c r="J30" s="3" t="s">
        <v>2068</v>
      </c>
      <c r="K30" s="25" t="s">
        <v>2067</v>
      </c>
      <c r="L30" s="3" t="s">
        <v>1015</v>
      </c>
      <c r="M30" s="3" t="s">
        <v>2070</v>
      </c>
      <c r="N30" s="3" t="s">
        <v>2069</v>
      </c>
      <c r="O30" s="3" t="s">
        <v>2072</v>
      </c>
      <c r="AM30" s="2">
        <v>3</v>
      </c>
      <c r="AN30" s="3">
        <v>0.23</v>
      </c>
      <c r="AO30" s="10">
        <f t="shared" si="1"/>
        <v>0.20600000000000002</v>
      </c>
      <c r="AP30" s="2">
        <f t="shared" si="2"/>
        <v>5.2900000000000003E-2</v>
      </c>
      <c r="AQ30" s="10">
        <f t="shared" si="3"/>
        <v>0.20600000000000002</v>
      </c>
      <c r="AR30" s="10">
        <f t="shared" si="4"/>
        <v>4.7380000000000005E-2</v>
      </c>
    </row>
    <row r="31" spans="1:44" x14ac:dyDescent="0.25">
      <c r="A31" s="2">
        <v>0</v>
      </c>
      <c r="B31" s="2">
        <f t="shared" ref="B31:B57" si="5">C31/5</f>
        <v>0.15</v>
      </c>
      <c r="C31" s="2">
        <v>0.75</v>
      </c>
      <c r="D31" s="2">
        <v>-7.6309579999999997</v>
      </c>
      <c r="E31" s="2">
        <v>112.915851</v>
      </c>
      <c r="G31" s="26">
        <v>0.29166666666666669</v>
      </c>
      <c r="H31" s="25" t="s">
        <v>28</v>
      </c>
      <c r="I31" s="3">
        <v>693</v>
      </c>
      <c r="J31" s="3">
        <v>43.02</v>
      </c>
      <c r="K31" s="3">
        <f t="shared" ref="K31:K57" si="6">A31</f>
        <v>0</v>
      </c>
      <c r="L31" s="3">
        <v>988</v>
      </c>
      <c r="M31" s="3">
        <v>0.23</v>
      </c>
      <c r="N31" s="4">
        <f t="shared" ref="N31:N57" si="7">B31</f>
        <v>0.15</v>
      </c>
      <c r="O31" s="3">
        <v>0.18</v>
      </c>
      <c r="P31" s="10"/>
      <c r="AM31" s="2">
        <v>4</v>
      </c>
      <c r="AN31" s="3">
        <v>0.19</v>
      </c>
      <c r="AO31" s="10">
        <f t="shared" si="1"/>
        <v>0.12</v>
      </c>
      <c r="AP31" s="2">
        <f t="shared" si="2"/>
        <v>3.61E-2</v>
      </c>
      <c r="AQ31" s="10">
        <f t="shared" si="3"/>
        <v>0.12</v>
      </c>
      <c r="AR31" s="10">
        <f t="shared" si="4"/>
        <v>2.2800000000000001E-2</v>
      </c>
    </row>
    <row r="32" spans="1:44" x14ac:dyDescent="0.25">
      <c r="A32" s="2">
        <v>0</v>
      </c>
      <c r="B32" s="10">
        <f t="shared" si="5"/>
        <v>0.27599999999999997</v>
      </c>
      <c r="C32" s="2">
        <v>1.38</v>
      </c>
      <c r="D32" s="2">
        <v>-7.6309690000000003</v>
      </c>
      <c r="E32" s="2">
        <v>112.91551699999999</v>
      </c>
      <c r="G32" s="26">
        <v>0.29166666666666669</v>
      </c>
      <c r="H32" s="25" t="s">
        <v>28</v>
      </c>
      <c r="I32" s="3">
        <v>877</v>
      </c>
      <c r="J32" s="3">
        <v>43.97</v>
      </c>
      <c r="K32" s="3">
        <f t="shared" si="6"/>
        <v>0</v>
      </c>
      <c r="L32" s="3">
        <v>974</v>
      </c>
      <c r="M32" s="3">
        <v>0.23</v>
      </c>
      <c r="N32" s="4">
        <f t="shared" si="7"/>
        <v>0.27599999999999997</v>
      </c>
      <c r="O32" s="3">
        <v>0.18</v>
      </c>
      <c r="P32" s="10"/>
      <c r="AM32" s="2">
        <v>5</v>
      </c>
      <c r="AN32" s="3">
        <v>0.36</v>
      </c>
      <c r="AO32" s="10">
        <f t="shared" si="1"/>
        <v>0.36199999999999999</v>
      </c>
      <c r="AP32" s="2">
        <f t="shared" si="2"/>
        <v>0.12959999999999999</v>
      </c>
      <c r="AQ32" s="10">
        <f t="shared" si="3"/>
        <v>0.36199999999999999</v>
      </c>
      <c r="AR32" s="10">
        <f t="shared" si="4"/>
        <v>0.13031999999999999</v>
      </c>
    </row>
    <row r="33" spans="1:44" x14ac:dyDescent="0.25">
      <c r="A33" s="2">
        <v>0</v>
      </c>
      <c r="B33" s="10">
        <f t="shared" si="5"/>
        <v>0.20600000000000002</v>
      </c>
      <c r="C33" s="2">
        <v>1.03</v>
      </c>
      <c r="D33" s="2">
        <v>-7.63096</v>
      </c>
      <c r="E33" s="2">
        <v>112.915555</v>
      </c>
      <c r="G33" s="26">
        <v>0.29166666666666669</v>
      </c>
      <c r="H33" s="25" t="s">
        <v>28</v>
      </c>
      <c r="I33" s="3">
        <v>886</v>
      </c>
      <c r="J33" s="3">
        <v>43.94</v>
      </c>
      <c r="K33" s="3">
        <f t="shared" si="6"/>
        <v>0</v>
      </c>
      <c r="L33" s="3">
        <v>975</v>
      </c>
      <c r="M33" s="3">
        <v>0.23</v>
      </c>
      <c r="N33" s="4">
        <f t="shared" si="7"/>
        <v>0.20600000000000002</v>
      </c>
      <c r="O33" s="3">
        <v>0.18</v>
      </c>
      <c r="P33" s="10"/>
      <c r="AM33" s="2">
        <v>6</v>
      </c>
      <c r="AN33" s="3">
        <v>0.39</v>
      </c>
      <c r="AO33" s="10">
        <f t="shared" si="1"/>
        <v>0.32200000000000001</v>
      </c>
      <c r="AP33" s="2">
        <f t="shared" si="2"/>
        <v>0.15210000000000001</v>
      </c>
      <c r="AQ33" s="10">
        <f t="shared" si="3"/>
        <v>0.32200000000000001</v>
      </c>
      <c r="AR33" s="10">
        <f t="shared" si="4"/>
        <v>0.12558</v>
      </c>
    </row>
    <row r="34" spans="1:44" x14ac:dyDescent="0.25">
      <c r="A34" s="2">
        <v>0</v>
      </c>
      <c r="B34" s="10">
        <f t="shared" si="5"/>
        <v>0.12</v>
      </c>
      <c r="C34" s="2">
        <v>0.6</v>
      </c>
      <c r="D34" s="2">
        <v>-7.6295479999999998</v>
      </c>
      <c r="E34" s="2">
        <v>112.907595</v>
      </c>
      <c r="G34" s="27">
        <v>0.33333333333333331</v>
      </c>
      <c r="H34" s="3" t="s">
        <v>29</v>
      </c>
      <c r="I34" s="3">
        <v>774</v>
      </c>
      <c r="J34" s="3">
        <v>39.49</v>
      </c>
      <c r="K34" s="3">
        <f t="shared" si="6"/>
        <v>0</v>
      </c>
      <c r="L34" s="3">
        <v>664</v>
      </c>
      <c r="M34" s="3">
        <v>0.19</v>
      </c>
      <c r="N34" s="4">
        <f t="shared" si="7"/>
        <v>0.12</v>
      </c>
      <c r="O34" s="3">
        <v>0.14000000000000001</v>
      </c>
      <c r="P34" s="10"/>
      <c r="AM34" s="2">
        <v>7</v>
      </c>
      <c r="AN34" s="3">
        <v>0.1</v>
      </c>
      <c r="AO34" s="10">
        <f t="shared" si="1"/>
        <v>0.154</v>
      </c>
      <c r="AP34" s="2">
        <f t="shared" si="2"/>
        <v>1.0000000000000002E-2</v>
      </c>
      <c r="AQ34" s="10">
        <f t="shared" si="3"/>
        <v>0.154</v>
      </c>
      <c r="AR34" s="10">
        <f t="shared" si="4"/>
        <v>1.54E-2</v>
      </c>
    </row>
    <row r="35" spans="1:44" x14ac:dyDescent="0.25">
      <c r="A35" s="2">
        <v>0</v>
      </c>
      <c r="B35" s="10">
        <f t="shared" si="5"/>
        <v>0.36199999999999999</v>
      </c>
      <c r="C35" s="2">
        <v>1.81</v>
      </c>
      <c r="D35" s="2">
        <v>-7.6295419999999998</v>
      </c>
      <c r="E35" s="2">
        <v>112.90802600000001</v>
      </c>
      <c r="G35" s="27">
        <v>0.33333333333333331</v>
      </c>
      <c r="H35" s="3" t="s">
        <v>29</v>
      </c>
      <c r="I35" s="3">
        <v>770</v>
      </c>
      <c r="J35" s="3">
        <v>40.49</v>
      </c>
      <c r="K35" s="3">
        <f t="shared" si="6"/>
        <v>0</v>
      </c>
      <c r="L35" s="3">
        <v>667</v>
      </c>
      <c r="M35" s="3">
        <v>0.36</v>
      </c>
      <c r="N35" s="4">
        <f t="shared" si="7"/>
        <v>0.36199999999999999</v>
      </c>
      <c r="O35" s="3">
        <v>0.28000000000000003</v>
      </c>
      <c r="P35" s="10"/>
      <c r="AM35" s="2">
        <v>8</v>
      </c>
      <c r="AN35" s="3">
        <v>0.1</v>
      </c>
      <c r="AO35" s="10">
        <f t="shared" si="1"/>
        <v>0.122</v>
      </c>
      <c r="AP35" s="2">
        <f t="shared" si="2"/>
        <v>1.0000000000000002E-2</v>
      </c>
      <c r="AQ35" s="10">
        <f t="shared" si="3"/>
        <v>0.122</v>
      </c>
      <c r="AR35" s="10">
        <f t="shared" si="4"/>
        <v>1.2200000000000001E-2</v>
      </c>
    </row>
    <row r="36" spans="1:44" x14ac:dyDescent="0.25">
      <c r="A36" s="2">
        <v>0</v>
      </c>
      <c r="B36" s="10">
        <f t="shared" si="5"/>
        <v>0.32200000000000001</v>
      </c>
      <c r="C36" s="2">
        <v>1.61</v>
      </c>
      <c r="D36" s="2">
        <v>-7.6295479999999998</v>
      </c>
      <c r="E36" s="2">
        <v>112.907595</v>
      </c>
      <c r="G36" s="27">
        <v>0.33333333333333331</v>
      </c>
      <c r="H36" s="3" t="s">
        <v>29</v>
      </c>
      <c r="I36" s="3">
        <v>773</v>
      </c>
      <c r="J36" s="3">
        <v>39.39</v>
      </c>
      <c r="K36" s="3">
        <f t="shared" si="6"/>
        <v>0</v>
      </c>
      <c r="L36" s="3">
        <v>669</v>
      </c>
      <c r="M36" s="3">
        <v>0.39</v>
      </c>
      <c r="N36" s="4">
        <f t="shared" si="7"/>
        <v>0.32200000000000001</v>
      </c>
      <c r="O36" s="37">
        <v>0.3</v>
      </c>
      <c r="P36" s="10"/>
      <c r="AM36" s="2">
        <v>9</v>
      </c>
      <c r="AN36" s="3">
        <v>0.12</v>
      </c>
      <c r="AO36" s="10">
        <f t="shared" si="1"/>
        <v>0.122</v>
      </c>
      <c r="AP36" s="2">
        <f t="shared" si="2"/>
        <v>1.44E-2</v>
      </c>
      <c r="AQ36" s="10">
        <f t="shared" si="3"/>
        <v>0.122</v>
      </c>
      <c r="AR36" s="10">
        <f t="shared" si="4"/>
        <v>1.4639999999999999E-2</v>
      </c>
    </row>
    <row r="37" spans="1:44" x14ac:dyDescent="0.25">
      <c r="A37" s="2">
        <v>0</v>
      </c>
      <c r="B37" s="10">
        <f t="shared" si="5"/>
        <v>0.154</v>
      </c>
      <c r="C37" s="2">
        <v>0.77</v>
      </c>
      <c r="D37" s="2">
        <v>-7.6290570000000004</v>
      </c>
      <c r="E37" s="2">
        <v>112.90096</v>
      </c>
      <c r="G37" s="27">
        <v>0.375</v>
      </c>
      <c r="H37" s="3" t="s">
        <v>3</v>
      </c>
      <c r="I37" s="3">
        <v>749</v>
      </c>
      <c r="J37" s="3">
        <v>39.479999999999997</v>
      </c>
      <c r="K37" s="3">
        <f t="shared" si="6"/>
        <v>0</v>
      </c>
      <c r="L37" s="3">
        <v>568</v>
      </c>
      <c r="M37" s="3">
        <v>0.1</v>
      </c>
      <c r="N37" s="4">
        <f t="shared" si="7"/>
        <v>0.154</v>
      </c>
      <c r="O37" s="3">
        <v>0.08</v>
      </c>
      <c r="P37" s="10"/>
      <c r="AM37" s="2">
        <v>10</v>
      </c>
      <c r="AN37" s="3">
        <v>0.4</v>
      </c>
      <c r="AO37" s="10">
        <f t="shared" si="1"/>
        <v>3.5999999999999997E-2</v>
      </c>
      <c r="AP37" s="2">
        <f t="shared" si="2"/>
        <v>0.16000000000000003</v>
      </c>
      <c r="AQ37" s="10">
        <f t="shared" si="3"/>
        <v>3.5999999999999997E-2</v>
      </c>
      <c r="AR37" s="10">
        <f t="shared" si="4"/>
        <v>1.44E-2</v>
      </c>
    </row>
    <row r="38" spans="1:44" x14ac:dyDescent="0.25">
      <c r="A38" s="2">
        <v>0</v>
      </c>
      <c r="B38" s="10">
        <f t="shared" si="5"/>
        <v>0.122</v>
      </c>
      <c r="C38" s="2">
        <v>0.61</v>
      </c>
      <c r="D38" s="2">
        <v>-7.628749</v>
      </c>
      <c r="E38" s="2">
        <v>112.899626</v>
      </c>
      <c r="G38" s="27">
        <v>0.375</v>
      </c>
      <c r="H38" s="3" t="s">
        <v>3</v>
      </c>
      <c r="I38" s="3">
        <v>750</v>
      </c>
      <c r="J38" s="3">
        <v>41.42</v>
      </c>
      <c r="K38" s="3">
        <f t="shared" si="6"/>
        <v>0</v>
      </c>
      <c r="L38" s="3">
        <v>569</v>
      </c>
      <c r="M38" s="3">
        <v>0.1</v>
      </c>
      <c r="N38" s="4">
        <f t="shared" si="7"/>
        <v>0.122</v>
      </c>
      <c r="O38" s="3">
        <v>0.08</v>
      </c>
      <c r="P38" s="10"/>
      <c r="AM38" s="2">
        <v>11</v>
      </c>
      <c r="AN38" s="3">
        <v>0.2</v>
      </c>
      <c r="AO38" s="10">
        <f t="shared" si="1"/>
        <v>0.16200000000000001</v>
      </c>
      <c r="AP38" s="2">
        <f t="shared" si="2"/>
        <v>4.0000000000000008E-2</v>
      </c>
      <c r="AQ38" s="10">
        <f t="shared" si="3"/>
        <v>0.16200000000000001</v>
      </c>
      <c r="AR38" s="10">
        <f t="shared" si="4"/>
        <v>3.2400000000000005E-2</v>
      </c>
    </row>
    <row r="39" spans="1:44" x14ac:dyDescent="0.25">
      <c r="A39" s="2">
        <v>0</v>
      </c>
      <c r="B39" s="10">
        <f t="shared" si="5"/>
        <v>0.122</v>
      </c>
      <c r="C39" s="2">
        <v>0.61</v>
      </c>
      <c r="D39" s="2">
        <v>-7.6335730000000002</v>
      </c>
      <c r="E39" s="2">
        <v>112.899693</v>
      </c>
      <c r="G39" s="27">
        <v>0.375</v>
      </c>
      <c r="H39" s="3" t="s">
        <v>3</v>
      </c>
      <c r="I39" s="3">
        <v>888</v>
      </c>
      <c r="J39" s="3">
        <v>35.56</v>
      </c>
      <c r="K39" s="3">
        <f t="shared" si="6"/>
        <v>0</v>
      </c>
      <c r="L39" s="3">
        <v>812</v>
      </c>
      <c r="M39" s="3">
        <v>0.12</v>
      </c>
      <c r="N39" s="4">
        <f t="shared" si="7"/>
        <v>0.122</v>
      </c>
      <c r="O39" s="3">
        <v>0.09</v>
      </c>
      <c r="P39" s="10"/>
      <c r="AM39" s="2">
        <v>12</v>
      </c>
      <c r="AN39" s="3">
        <v>0.1</v>
      </c>
      <c r="AO39" s="10">
        <f t="shared" si="1"/>
        <v>0.128</v>
      </c>
      <c r="AP39" s="2">
        <f t="shared" si="2"/>
        <v>1.0000000000000002E-2</v>
      </c>
      <c r="AQ39" s="10">
        <f t="shared" si="3"/>
        <v>0.128</v>
      </c>
      <c r="AR39" s="10">
        <f t="shared" si="4"/>
        <v>1.2800000000000001E-2</v>
      </c>
    </row>
    <row r="40" spans="1:44" x14ac:dyDescent="0.25">
      <c r="A40" s="2">
        <v>0</v>
      </c>
      <c r="B40" s="10">
        <f t="shared" si="5"/>
        <v>3.5999999999999997E-2</v>
      </c>
      <c r="C40" s="2">
        <v>0.18</v>
      </c>
      <c r="D40" s="2">
        <v>-7.6321700000000003</v>
      </c>
      <c r="E40" s="2">
        <v>112.888008</v>
      </c>
      <c r="G40" s="27">
        <v>0.41666666666666669</v>
      </c>
      <c r="H40" s="3" t="s">
        <v>5</v>
      </c>
      <c r="I40" s="3">
        <v>509</v>
      </c>
      <c r="J40" s="3">
        <v>36.299999999999997</v>
      </c>
      <c r="K40" s="3">
        <f t="shared" si="6"/>
        <v>0</v>
      </c>
      <c r="L40" s="3">
        <v>373</v>
      </c>
      <c r="M40" s="3">
        <v>0.4</v>
      </c>
      <c r="N40" s="4">
        <f t="shared" si="7"/>
        <v>3.5999999999999997E-2</v>
      </c>
      <c r="O40" s="3">
        <v>0.31</v>
      </c>
      <c r="P40" s="10"/>
      <c r="AM40" s="2">
        <v>13</v>
      </c>
      <c r="AN40" s="3">
        <v>0.09</v>
      </c>
      <c r="AO40" s="10">
        <f t="shared" si="1"/>
        <v>0.16599999999999998</v>
      </c>
      <c r="AP40" s="2">
        <f t="shared" si="2"/>
        <v>8.0999999999999996E-3</v>
      </c>
      <c r="AQ40" s="10">
        <f t="shared" si="3"/>
        <v>0.16599999999999998</v>
      </c>
      <c r="AR40" s="10">
        <f t="shared" si="4"/>
        <v>1.4939999999999998E-2</v>
      </c>
    </row>
    <row r="41" spans="1:44" x14ac:dyDescent="0.25">
      <c r="A41" s="2">
        <v>0</v>
      </c>
      <c r="B41" s="10">
        <f t="shared" si="5"/>
        <v>0.16200000000000001</v>
      </c>
      <c r="C41" s="2">
        <v>0.81</v>
      </c>
      <c r="D41" s="2">
        <v>-7.6301949999999996</v>
      </c>
      <c r="E41" s="2">
        <v>112.888902</v>
      </c>
      <c r="G41" s="27">
        <v>0.41666666666666669</v>
      </c>
      <c r="H41" s="3" t="s">
        <v>5</v>
      </c>
      <c r="I41" s="3">
        <v>503</v>
      </c>
      <c r="J41" s="3">
        <v>37.67</v>
      </c>
      <c r="K41" s="3">
        <f t="shared" si="6"/>
        <v>0</v>
      </c>
      <c r="L41" s="3">
        <v>379</v>
      </c>
      <c r="M41" s="3">
        <v>0.2</v>
      </c>
      <c r="N41" s="4">
        <f t="shared" si="7"/>
        <v>0.16200000000000001</v>
      </c>
      <c r="O41" s="3">
        <v>0.15</v>
      </c>
      <c r="P41" s="10"/>
      <c r="AM41" s="2">
        <v>14</v>
      </c>
      <c r="AN41" s="3">
        <v>0.77</v>
      </c>
      <c r="AO41" s="10">
        <f t="shared" si="1"/>
        <v>0.376</v>
      </c>
      <c r="AP41" s="2">
        <f t="shared" si="2"/>
        <v>0.59289999999999998</v>
      </c>
      <c r="AQ41" s="10">
        <f t="shared" si="3"/>
        <v>0.376</v>
      </c>
      <c r="AR41" s="10">
        <f t="shared" si="4"/>
        <v>0.28952</v>
      </c>
    </row>
    <row r="42" spans="1:44" x14ac:dyDescent="0.25">
      <c r="A42" s="2">
        <v>0</v>
      </c>
      <c r="B42" s="10">
        <f t="shared" si="5"/>
        <v>0.128</v>
      </c>
      <c r="C42" s="2">
        <v>0.64</v>
      </c>
      <c r="D42" s="2">
        <v>-7.6282160000000001</v>
      </c>
      <c r="E42" s="2">
        <v>112.89018799999999</v>
      </c>
      <c r="G42" s="27">
        <v>0.41666666666666669</v>
      </c>
      <c r="H42" s="3" t="s">
        <v>5</v>
      </c>
      <c r="I42" s="3">
        <v>496</v>
      </c>
      <c r="J42" s="3">
        <v>39.5</v>
      </c>
      <c r="K42" s="3">
        <f t="shared" si="6"/>
        <v>0</v>
      </c>
      <c r="L42" s="3">
        <v>385</v>
      </c>
      <c r="M42" s="3">
        <v>0.1</v>
      </c>
      <c r="N42" s="4">
        <f t="shared" si="7"/>
        <v>0.128</v>
      </c>
      <c r="O42" s="3">
        <v>0.08</v>
      </c>
      <c r="P42" s="10"/>
      <c r="AM42" s="2">
        <v>15</v>
      </c>
      <c r="AN42" s="3">
        <v>0.23</v>
      </c>
      <c r="AO42" s="10">
        <f t="shared" si="1"/>
        <v>0.27200000000000002</v>
      </c>
      <c r="AP42" s="2">
        <f t="shared" si="2"/>
        <v>5.2900000000000003E-2</v>
      </c>
      <c r="AQ42" s="10">
        <f t="shared" si="3"/>
        <v>0.27200000000000002</v>
      </c>
      <c r="AR42" s="10">
        <f t="shared" si="4"/>
        <v>6.2560000000000004E-2</v>
      </c>
    </row>
    <row r="43" spans="1:44" x14ac:dyDescent="0.25">
      <c r="A43" s="2">
        <v>0</v>
      </c>
      <c r="B43" s="10">
        <f t="shared" si="5"/>
        <v>0.16599999999999998</v>
      </c>
      <c r="C43" s="2">
        <v>0.83</v>
      </c>
      <c r="D43" s="2">
        <v>-7.6442680000000003</v>
      </c>
      <c r="E43" s="2">
        <v>112.88223499999999</v>
      </c>
      <c r="G43" s="27">
        <v>0.45833333333333331</v>
      </c>
      <c r="H43" s="3" t="s">
        <v>6</v>
      </c>
      <c r="I43" s="3">
        <v>280</v>
      </c>
      <c r="J43" s="3">
        <v>33.549999999999997</v>
      </c>
      <c r="K43" s="3">
        <f t="shared" si="6"/>
        <v>0</v>
      </c>
      <c r="L43" s="3">
        <v>261</v>
      </c>
      <c r="M43" s="3">
        <v>0.09</v>
      </c>
      <c r="N43" s="4">
        <f t="shared" si="7"/>
        <v>0.16599999999999998</v>
      </c>
      <c r="O43" s="3">
        <v>7.0000000000000007E-2</v>
      </c>
      <c r="P43" s="10"/>
      <c r="AM43" s="2">
        <v>16</v>
      </c>
      <c r="AN43" s="3">
        <v>0.12</v>
      </c>
      <c r="AO43" s="10">
        <f t="shared" si="1"/>
        <v>0.124</v>
      </c>
      <c r="AP43" s="2">
        <f t="shared" si="2"/>
        <v>1.44E-2</v>
      </c>
      <c r="AQ43" s="10">
        <f t="shared" si="3"/>
        <v>0.124</v>
      </c>
      <c r="AR43" s="10">
        <f t="shared" si="4"/>
        <v>1.4879999999999999E-2</v>
      </c>
    </row>
    <row r="44" spans="1:44" x14ac:dyDescent="0.25">
      <c r="A44" s="2">
        <v>0</v>
      </c>
      <c r="B44" s="10">
        <f t="shared" si="5"/>
        <v>0.376</v>
      </c>
      <c r="C44" s="2">
        <v>1.88</v>
      </c>
      <c r="D44" s="2">
        <v>-7.637149</v>
      </c>
      <c r="E44" s="2">
        <v>112.884828</v>
      </c>
      <c r="G44" s="27">
        <v>0.45833333333333331</v>
      </c>
      <c r="H44" s="3" t="s">
        <v>6</v>
      </c>
      <c r="I44" s="3">
        <v>879</v>
      </c>
      <c r="J44" s="3">
        <v>45.52</v>
      </c>
      <c r="K44" s="3">
        <f t="shared" si="6"/>
        <v>0</v>
      </c>
      <c r="L44" s="3">
        <v>978</v>
      </c>
      <c r="M44" s="3">
        <v>0.77</v>
      </c>
      <c r="N44" s="4">
        <f t="shared" si="7"/>
        <v>0.376</v>
      </c>
      <c r="O44" s="3">
        <v>0.06</v>
      </c>
      <c r="P44" s="10"/>
      <c r="AM44" s="2">
        <v>17</v>
      </c>
      <c r="AN44" s="3">
        <v>0.73</v>
      </c>
      <c r="AO44" s="10">
        <f t="shared" si="1"/>
        <v>0.35599999999999998</v>
      </c>
      <c r="AP44" s="2">
        <f t="shared" si="2"/>
        <v>0.53289999999999993</v>
      </c>
      <c r="AQ44" s="10">
        <f t="shared" si="3"/>
        <v>0.35599999999999998</v>
      </c>
      <c r="AR44" s="10">
        <f t="shared" si="4"/>
        <v>0.25988</v>
      </c>
    </row>
    <row r="45" spans="1:44" x14ac:dyDescent="0.25">
      <c r="A45" s="2">
        <v>0</v>
      </c>
      <c r="B45" s="10">
        <f t="shared" si="5"/>
        <v>0.27200000000000002</v>
      </c>
      <c r="C45" s="2">
        <v>1.36</v>
      </c>
      <c r="D45" s="2">
        <v>-7.6347849999999999</v>
      </c>
      <c r="E45" s="2">
        <v>112.885358</v>
      </c>
      <c r="G45" s="27">
        <v>0.45833333333333331</v>
      </c>
      <c r="H45" s="3" t="s">
        <v>6</v>
      </c>
      <c r="I45" s="3">
        <v>755</v>
      </c>
      <c r="J45" s="3">
        <v>39.53</v>
      </c>
      <c r="K45" s="3">
        <f t="shared" si="6"/>
        <v>0</v>
      </c>
      <c r="L45" s="3">
        <v>952</v>
      </c>
      <c r="M45" s="3">
        <v>0.23</v>
      </c>
      <c r="N45" s="4">
        <f t="shared" si="7"/>
        <v>0.27200000000000002</v>
      </c>
      <c r="O45" s="3">
        <v>0.02</v>
      </c>
      <c r="P45" s="10"/>
      <c r="AM45" s="2">
        <v>18</v>
      </c>
      <c r="AN45" s="3">
        <v>0.73</v>
      </c>
      <c r="AO45" s="10">
        <f t="shared" si="1"/>
        <v>0.17599999999999999</v>
      </c>
      <c r="AP45" s="2">
        <f t="shared" si="2"/>
        <v>0.53289999999999993</v>
      </c>
      <c r="AQ45" s="10">
        <f t="shared" si="3"/>
        <v>0.17599999999999999</v>
      </c>
      <c r="AR45" s="10">
        <f t="shared" si="4"/>
        <v>0.12847999999999998</v>
      </c>
    </row>
    <row r="46" spans="1:44" x14ac:dyDescent="0.25">
      <c r="A46" s="2">
        <v>0</v>
      </c>
      <c r="B46" s="10">
        <f t="shared" si="5"/>
        <v>0.124</v>
      </c>
      <c r="C46" s="2">
        <v>0.62</v>
      </c>
      <c r="D46" s="2">
        <v>-7.6390229999999999</v>
      </c>
      <c r="E46" s="2">
        <v>112.89629100000001</v>
      </c>
      <c r="G46" s="27">
        <v>0.58333333333333337</v>
      </c>
      <c r="H46" s="3" t="s">
        <v>4</v>
      </c>
      <c r="I46" s="3">
        <v>653</v>
      </c>
      <c r="J46" s="3">
        <v>36.590000000000003</v>
      </c>
      <c r="K46" s="3">
        <f t="shared" si="6"/>
        <v>0</v>
      </c>
      <c r="L46" s="3">
        <v>451</v>
      </c>
      <c r="M46" s="3">
        <v>0.12</v>
      </c>
      <c r="N46" s="4">
        <f t="shared" si="7"/>
        <v>0.124</v>
      </c>
      <c r="O46" s="3">
        <v>0.09</v>
      </c>
      <c r="P46" s="10"/>
      <c r="AM46" s="2">
        <v>19</v>
      </c>
      <c r="AN46" s="3">
        <v>0.73</v>
      </c>
      <c r="AO46" s="10">
        <f t="shared" si="1"/>
        <v>0.32200000000000001</v>
      </c>
      <c r="AP46" s="2">
        <f t="shared" si="2"/>
        <v>0.53289999999999993</v>
      </c>
      <c r="AQ46" s="10">
        <f t="shared" si="3"/>
        <v>0.32200000000000001</v>
      </c>
      <c r="AR46" s="10">
        <f t="shared" si="4"/>
        <v>0.23505999999999999</v>
      </c>
    </row>
    <row r="47" spans="1:44" x14ac:dyDescent="0.25">
      <c r="A47" s="2">
        <v>0</v>
      </c>
      <c r="B47" s="10">
        <f t="shared" si="5"/>
        <v>0.35599999999999998</v>
      </c>
      <c r="C47" s="2">
        <v>1.78</v>
      </c>
      <c r="D47" s="2">
        <v>-7.644781</v>
      </c>
      <c r="E47" s="2">
        <v>112.891385</v>
      </c>
      <c r="G47" s="27">
        <v>0.58333333333333337</v>
      </c>
      <c r="H47" s="3" t="s">
        <v>4</v>
      </c>
      <c r="I47" s="3">
        <v>437</v>
      </c>
      <c r="J47" s="3">
        <v>34.619999999999997</v>
      </c>
      <c r="K47" s="3">
        <f t="shared" si="6"/>
        <v>0</v>
      </c>
      <c r="L47" s="3">
        <v>818</v>
      </c>
      <c r="M47" s="3">
        <v>0.73</v>
      </c>
      <c r="N47" s="4">
        <f t="shared" si="7"/>
        <v>0.35599999999999998</v>
      </c>
      <c r="O47" s="3">
        <v>0.05</v>
      </c>
      <c r="P47" s="10"/>
      <c r="AM47" s="2">
        <v>20</v>
      </c>
      <c r="AN47" s="3">
        <v>0.12</v>
      </c>
      <c r="AO47" s="10">
        <f t="shared" si="1"/>
        <v>0.126</v>
      </c>
      <c r="AP47" s="2">
        <f t="shared" si="2"/>
        <v>1.44E-2</v>
      </c>
      <c r="AQ47" s="10">
        <f t="shared" si="3"/>
        <v>0.126</v>
      </c>
      <c r="AR47" s="10">
        <f t="shared" si="4"/>
        <v>1.512E-2</v>
      </c>
    </row>
    <row r="48" spans="1:44" x14ac:dyDescent="0.25">
      <c r="A48" s="2">
        <v>0</v>
      </c>
      <c r="B48" s="10">
        <f t="shared" si="5"/>
        <v>0.17599999999999999</v>
      </c>
      <c r="C48" s="2">
        <v>0.88</v>
      </c>
      <c r="D48" s="2">
        <v>-7.6443880000000002</v>
      </c>
      <c r="E48" s="2">
        <v>112.892039</v>
      </c>
      <c r="G48" s="27">
        <v>0.58333333333333337</v>
      </c>
      <c r="H48" s="3" t="s">
        <v>4</v>
      </c>
      <c r="I48" s="3">
        <v>439</v>
      </c>
      <c r="J48" s="3">
        <v>34.61</v>
      </c>
      <c r="K48" s="3">
        <f t="shared" si="6"/>
        <v>0</v>
      </c>
      <c r="L48" s="3">
        <v>819</v>
      </c>
      <c r="M48" s="3">
        <v>0.73</v>
      </c>
      <c r="N48" s="4">
        <f t="shared" si="7"/>
        <v>0.17599999999999999</v>
      </c>
      <c r="O48" s="3">
        <v>0.05</v>
      </c>
      <c r="P48" s="10"/>
      <c r="AM48" s="2">
        <v>21</v>
      </c>
      <c r="AN48" s="3">
        <v>0.14000000000000001</v>
      </c>
      <c r="AO48" s="10">
        <f t="shared" si="1"/>
        <v>0.14199999999999999</v>
      </c>
      <c r="AP48" s="2">
        <f t="shared" si="2"/>
        <v>1.9600000000000003E-2</v>
      </c>
      <c r="AQ48" s="10">
        <f t="shared" si="3"/>
        <v>0.14199999999999999</v>
      </c>
      <c r="AR48" s="10">
        <f t="shared" si="4"/>
        <v>1.9880000000000002E-2</v>
      </c>
    </row>
    <row r="49" spans="1:44" x14ac:dyDescent="0.25">
      <c r="A49" s="2">
        <v>0</v>
      </c>
      <c r="B49" s="10">
        <f t="shared" si="5"/>
        <v>0.32200000000000001</v>
      </c>
      <c r="C49" s="2">
        <v>1.61</v>
      </c>
      <c r="D49" s="2">
        <v>-7.6481820000000003</v>
      </c>
      <c r="E49" s="2">
        <v>112.889661</v>
      </c>
      <c r="G49" s="27">
        <v>0.625</v>
      </c>
      <c r="H49" s="3" t="s">
        <v>933</v>
      </c>
      <c r="I49" s="3">
        <v>882</v>
      </c>
      <c r="J49" s="3">
        <v>33.64</v>
      </c>
      <c r="K49" s="3">
        <f t="shared" si="6"/>
        <v>0</v>
      </c>
      <c r="L49" s="3">
        <v>980</v>
      </c>
      <c r="M49" s="3">
        <v>0.73</v>
      </c>
      <c r="N49" s="4">
        <f t="shared" si="7"/>
        <v>0.32200000000000001</v>
      </c>
      <c r="O49" s="3">
        <v>0.05</v>
      </c>
      <c r="P49" s="10"/>
      <c r="AM49" s="2">
        <v>22</v>
      </c>
      <c r="AN49" s="3">
        <v>0.26</v>
      </c>
      <c r="AO49" s="10">
        <f t="shared" si="1"/>
        <v>0.23599999999999999</v>
      </c>
      <c r="AP49" s="2">
        <f t="shared" si="2"/>
        <v>6.7600000000000007E-2</v>
      </c>
      <c r="AQ49" s="10">
        <f t="shared" si="3"/>
        <v>0.23599999999999999</v>
      </c>
      <c r="AR49" s="10">
        <f t="shared" si="4"/>
        <v>6.1359999999999998E-2</v>
      </c>
    </row>
    <row r="50" spans="1:44" x14ac:dyDescent="0.25">
      <c r="A50" s="2">
        <v>0</v>
      </c>
      <c r="B50" s="10">
        <f t="shared" si="5"/>
        <v>0.126</v>
      </c>
      <c r="C50" s="2">
        <v>0.63</v>
      </c>
      <c r="D50" s="2">
        <v>-7.6488180000000003</v>
      </c>
      <c r="E50" s="2">
        <v>112.889658</v>
      </c>
      <c r="G50" s="27">
        <v>0.625</v>
      </c>
      <c r="H50" s="3" t="s">
        <v>933</v>
      </c>
      <c r="I50" s="3">
        <v>885</v>
      </c>
      <c r="J50" s="3">
        <v>33.69</v>
      </c>
      <c r="K50" s="3">
        <f t="shared" si="6"/>
        <v>0</v>
      </c>
      <c r="L50" s="3">
        <v>983</v>
      </c>
      <c r="M50" s="3">
        <v>0.12</v>
      </c>
      <c r="N50" s="4">
        <f t="shared" si="7"/>
        <v>0.126</v>
      </c>
      <c r="O50" s="3">
        <v>0.09</v>
      </c>
      <c r="P50" s="10"/>
      <c r="AM50" s="2">
        <v>23</v>
      </c>
      <c r="AN50" s="3">
        <v>0.26</v>
      </c>
      <c r="AO50" s="10">
        <f t="shared" si="1"/>
        <v>0.28399999999999997</v>
      </c>
      <c r="AP50" s="2">
        <f t="shared" si="2"/>
        <v>6.7600000000000007E-2</v>
      </c>
      <c r="AQ50" s="10">
        <f t="shared" si="3"/>
        <v>0.28399999999999997</v>
      </c>
      <c r="AR50" s="10">
        <f t="shared" si="4"/>
        <v>7.3840000000000003E-2</v>
      </c>
    </row>
    <row r="51" spans="1:44" x14ac:dyDescent="0.25">
      <c r="A51" s="2">
        <v>0</v>
      </c>
      <c r="B51" s="10">
        <f t="shared" si="5"/>
        <v>0.14199999999999999</v>
      </c>
      <c r="C51" s="2">
        <v>0.71</v>
      </c>
      <c r="D51" s="2">
        <v>-7.6495369999999996</v>
      </c>
      <c r="E51" s="2">
        <v>112.889565</v>
      </c>
      <c r="G51" s="27">
        <v>0.625</v>
      </c>
      <c r="H51" s="3" t="s">
        <v>933</v>
      </c>
      <c r="I51" s="3">
        <v>884</v>
      </c>
      <c r="J51" s="3">
        <v>33.68</v>
      </c>
      <c r="K51" s="3">
        <f t="shared" si="6"/>
        <v>0</v>
      </c>
      <c r="L51" s="3">
        <v>984</v>
      </c>
      <c r="M51" s="3">
        <v>0.14000000000000001</v>
      </c>
      <c r="N51" s="4">
        <f t="shared" si="7"/>
        <v>0.14199999999999999</v>
      </c>
      <c r="O51" s="3">
        <v>0.11</v>
      </c>
      <c r="P51" s="10"/>
      <c r="AM51" s="2">
        <v>24</v>
      </c>
      <c r="AN51" s="3">
        <v>0.35</v>
      </c>
      <c r="AO51" s="10">
        <f t="shared" si="1"/>
        <v>0.35199999999999998</v>
      </c>
      <c r="AP51" s="2">
        <f t="shared" si="2"/>
        <v>0.12249999999999998</v>
      </c>
      <c r="AQ51" s="10">
        <f t="shared" si="3"/>
        <v>0.35199999999999998</v>
      </c>
      <c r="AR51" s="10">
        <f t="shared" si="4"/>
        <v>0.12319999999999999</v>
      </c>
    </row>
    <row r="52" spans="1:44" x14ac:dyDescent="0.25">
      <c r="A52" s="2">
        <v>0</v>
      </c>
      <c r="B52" s="10">
        <f t="shared" si="5"/>
        <v>0.23599999999999999</v>
      </c>
      <c r="C52" s="2">
        <v>1.18</v>
      </c>
      <c r="D52" s="2">
        <v>-7.6554900000000004</v>
      </c>
      <c r="E52" s="2">
        <v>112.887641</v>
      </c>
      <c r="G52" s="27">
        <v>0.66666666666666663</v>
      </c>
      <c r="H52" s="3" t="s">
        <v>2</v>
      </c>
      <c r="I52" s="3">
        <v>140</v>
      </c>
      <c r="J52" s="3">
        <v>30.45</v>
      </c>
      <c r="K52" s="3">
        <f t="shared" si="6"/>
        <v>0</v>
      </c>
      <c r="L52" s="3">
        <v>130</v>
      </c>
      <c r="M52" s="3">
        <v>0.26</v>
      </c>
      <c r="N52" s="4">
        <f t="shared" si="7"/>
        <v>0.23599999999999999</v>
      </c>
      <c r="O52" s="3">
        <v>0.2</v>
      </c>
      <c r="P52" s="10"/>
      <c r="AM52" s="2">
        <v>25</v>
      </c>
      <c r="AN52" s="3">
        <v>0.1</v>
      </c>
      <c r="AO52" s="10">
        <f t="shared" si="1"/>
        <v>0.25600000000000001</v>
      </c>
      <c r="AP52" s="2">
        <f t="shared" si="2"/>
        <v>1.0000000000000002E-2</v>
      </c>
      <c r="AQ52" s="10">
        <f t="shared" si="3"/>
        <v>0.25600000000000001</v>
      </c>
      <c r="AR52" s="10">
        <f t="shared" si="4"/>
        <v>2.5600000000000001E-2</v>
      </c>
    </row>
    <row r="53" spans="1:44" x14ac:dyDescent="0.25">
      <c r="A53" s="2">
        <v>0</v>
      </c>
      <c r="B53" s="10">
        <f t="shared" si="5"/>
        <v>0.28399999999999997</v>
      </c>
      <c r="C53" s="2">
        <v>1.42</v>
      </c>
      <c r="D53" s="2">
        <v>-7.6556559999999996</v>
      </c>
      <c r="E53" s="2">
        <v>112.887501</v>
      </c>
      <c r="G53" s="27">
        <v>0.66666666666666663</v>
      </c>
      <c r="H53" s="3" t="s">
        <v>2</v>
      </c>
      <c r="I53" s="3">
        <v>139</v>
      </c>
      <c r="J53" s="3">
        <v>30.38</v>
      </c>
      <c r="K53" s="3">
        <f t="shared" si="6"/>
        <v>0</v>
      </c>
      <c r="L53" s="3">
        <v>131</v>
      </c>
      <c r="M53" s="3">
        <v>0.26</v>
      </c>
      <c r="N53" s="4">
        <f t="shared" si="7"/>
        <v>0.28399999999999997</v>
      </c>
      <c r="O53" s="3">
        <v>0.2</v>
      </c>
      <c r="P53" s="10"/>
      <c r="AM53" s="2">
        <v>26</v>
      </c>
      <c r="AN53" s="3">
        <v>0.26</v>
      </c>
      <c r="AO53" s="10">
        <f t="shared" si="1"/>
        <v>0.25600000000000001</v>
      </c>
      <c r="AP53" s="2">
        <f t="shared" si="2"/>
        <v>6.7600000000000007E-2</v>
      </c>
      <c r="AQ53" s="10">
        <f t="shared" si="3"/>
        <v>0.25600000000000001</v>
      </c>
      <c r="AR53" s="10">
        <f t="shared" si="4"/>
        <v>6.6560000000000008E-2</v>
      </c>
    </row>
    <row r="54" spans="1:44" x14ac:dyDescent="0.25">
      <c r="A54" s="2">
        <v>0</v>
      </c>
      <c r="B54" s="10">
        <f t="shared" si="5"/>
        <v>0.35199999999999998</v>
      </c>
      <c r="C54" s="2">
        <v>1.76</v>
      </c>
      <c r="D54" s="2">
        <v>-7.6550640000000003</v>
      </c>
      <c r="E54" s="2">
        <v>112.88914</v>
      </c>
      <c r="G54" s="27">
        <v>0.66666666666666663</v>
      </c>
      <c r="H54" s="3" t="s">
        <v>2</v>
      </c>
      <c r="I54" s="3">
        <v>890</v>
      </c>
      <c r="J54" s="3">
        <v>31.87</v>
      </c>
      <c r="K54" s="3">
        <f t="shared" si="6"/>
        <v>0</v>
      </c>
      <c r="L54" s="3">
        <v>990</v>
      </c>
      <c r="M54" s="3">
        <v>0.35</v>
      </c>
      <c r="N54" s="4">
        <f t="shared" si="7"/>
        <v>0.35199999999999998</v>
      </c>
      <c r="O54" s="3">
        <v>0.27</v>
      </c>
      <c r="P54" s="10"/>
      <c r="AM54" s="2">
        <v>27</v>
      </c>
      <c r="AN54" s="3">
        <v>0.64</v>
      </c>
      <c r="AO54" s="10">
        <f t="shared" si="1"/>
        <v>0.63600000000000001</v>
      </c>
      <c r="AP54" s="2">
        <f t="shared" si="2"/>
        <v>0.40960000000000002</v>
      </c>
      <c r="AQ54" s="10">
        <f t="shared" si="3"/>
        <v>0.63600000000000001</v>
      </c>
      <c r="AR54" s="10">
        <f t="shared" si="4"/>
        <v>0.40704000000000001</v>
      </c>
    </row>
    <row r="55" spans="1:44" x14ac:dyDescent="0.25">
      <c r="A55" s="2">
        <v>0</v>
      </c>
      <c r="B55" s="10">
        <f t="shared" si="5"/>
        <v>0.25600000000000001</v>
      </c>
      <c r="C55" s="2">
        <v>1.28</v>
      </c>
      <c r="D55" s="2">
        <v>-7.6629909999999999</v>
      </c>
      <c r="E55" s="2">
        <v>112.892787</v>
      </c>
      <c r="G55" s="27">
        <v>0.79166666666666663</v>
      </c>
      <c r="H55" s="3" t="s">
        <v>8</v>
      </c>
      <c r="I55" s="3">
        <v>98</v>
      </c>
      <c r="J55" s="3">
        <v>30.59</v>
      </c>
      <c r="K55" s="3">
        <f t="shared" si="6"/>
        <v>0</v>
      </c>
      <c r="L55" s="3">
        <v>88</v>
      </c>
      <c r="M55" s="3">
        <v>0.1</v>
      </c>
      <c r="N55" s="4">
        <f t="shared" si="7"/>
        <v>0.25600000000000001</v>
      </c>
      <c r="O55" s="3">
        <v>0.08</v>
      </c>
      <c r="P55" s="10"/>
      <c r="AN55" s="2">
        <f>SUM(AN28:AN54)</f>
        <v>8.18</v>
      </c>
      <c r="AO55" s="2">
        <f t="shared" ref="AO55:AR55" si="8">SUM(AO28:AO54)</f>
        <v>6.24</v>
      </c>
      <c r="AP55" s="10">
        <f t="shared" si="8"/>
        <v>3.7668000000000004</v>
      </c>
      <c r="AQ55" s="2">
        <f t="shared" si="8"/>
        <v>6.24</v>
      </c>
      <c r="AR55" s="10">
        <f t="shared" si="8"/>
        <v>2.3238199999999996</v>
      </c>
    </row>
    <row r="56" spans="1:44" x14ac:dyDescent="0.25">
      <c r="A56" s="2">
        <v>0</v>
      </c>
      <c r="B56" s="10">
        <f t="shared" si="5"/>
        <v>0.25600000000000001</v>
      </c>
      <c r="C56" s="2">
        <v>1.28</v>
      </c>
      <c r="D56" s="2">
        <v>-7.6640829999999998</v>
      </c>
      <c r="E56" s="2">
        <v>112.891997</v>
      </c>
      <c r="G56" s="27">
        <v>0.79166666666666663</v>
      </c>
      <c r="H56" s="3" t="s">
        <v>8</v>
      </c>
      <c r="I56" s="3">
        <v>82</v>
      </c>
      <c r="J56" s="3">
        <v>30.68</v>
      </c>
      <c r="K56" s="3">
        <f t="shared" si="6"/>
        <v>0</v>
      </c>
      <c r="L56" s="3">
        <v>78</v>
      </c>
      <c r="M56" s="3">
        <v>0.26</v>
      </c>
      <c r="N56" s="4">
        <f t="shared" si="7"/>
        <v>0.25600000000000001</v>
      </c>
      <c r="O56" s="3">
        <v>0.2</v>
      </c>
      <c r="P56" s="10"/>
    </row>
    <row r="57" spans="1:44" x14ac:dyDescent="0.25">
      <c r="A57" s="2">
        <v>10</v>
      </c>
      <c r="B57" s="10">
        <f t="shared" si="5"/>
        <v>0.63600000000000001</v>
      </c>
      <c r="C57" s="2">
        <v>3.18</v>
      </c>
      <c r="D57" s="2">
        <v>-7.6709899999999998</v>
      </c>
      <c r="E57" s="2">
        <v>112.88444200000001</v>
      </c>
      <c r="G57" s="27">
        <v>0.83333333333333337</v>
      </c>
      <c r="H57" s="3" t="s">
        <v>8</v>
      </c>
      <c r="I57" s="3">
        <v>881</v>
      </c>
      <c r="J57" s="3">
        <v>33.64</v>
      </c>
      <c r="K57" s="3">
        <f t="shared" si="6"/>
        <v>10</v>
      </c>
      <c r="L57" s="3">
        <v>987</v>
      </c>
      <c r="M57" s="3">
        <v>0.64</v>
      </c>
      <c r="N57" s="4">
        <f t="shared" si="7"/>
        <v>0.63600000000000001</v>
      </c>
      <c r="O57" s="37">
        <v>0.49</v>
      </c>
      <c r="P57" s="10"/>
      <c r="AN57" s="10">
        <f>(27*AR55)-(AO55*AN55)</f>
        <v>11.699939999999991</v>
      </c>
    </row>
    <row r="58" spans="1:44" x14ac:dyDescent="0.25">
      <c r="G58" s="43" t="s">
        <v>948</v>
      </c>
      <c r="H58" s="45"/>
      <c r="I58" s="57">
        <f>STDEV(J31:J57)</f>
        <v>4.5229367019953308</v>
      </c>
      <c r="J58" s="61"/>
      <c r="K58" s="58"/>
      <c r="L58" s="57">
        <f>STDEV(M31:M57)</f>
        <v>0.22262100970059853</v>
      </c>
      <c r="M58" s="61"/>
      <c r="N58" s="58"/>
      <c r="O58" s="3"/>
      <c r="P58" s="17"/>
      <c r="AN58" s="10">
        <f>((AM54*AP55)-AN55^2)*((AM54*AO55)-AQ55^2)</f>
        <v>4506.9355468800031</v>
      </c>
    </row>
    <row r="59" spans="1:44" x14ac:dyDescent="0.25">
      <c r="B59" s="2" t="s">
        <v>1012</v>
      </c>
      <c r="G59" s="43" t="s">
        <v>2071</v>
      </c>
      <c r="H59" s="45"/>
      <c r="I59" s="57">
        <f>CORREL(K31:K57,J31:J57)</f>
        <v>-0.13908877728563424</v>
      </c>
      <c r="J59" s="61"/>
      <c r="K59" s="58"/>
      <c r="L59" s="57">
        <f>CORREL(N31:N57,M31:M57)</f>
        <v>0.60580845914302339</v>
      </c>
      <c r="M59" s="61"/>
      <c r="N59" s="58"/>
      <c r="O59" s="3"/>
      <c r="P59" s="17"/>
      <c r="AN59" s="10">
        <f>SQRT(AN58)</f>
        <v>67.133713936292864</v>
      </c>
      <c r="AQ59" s="2">
        <f>0.17*5</f>
        <v>0.85000000000000009</v>
      </c>
    </row>
    <row r="60" spans="1:44" x14ac:dyDescent="0.25">
      <c r="A60" s="2" t="s">
        <v>1011</v>
      </c>
      <c r="B60" s="2">
        <v>693</v>
      </c>
      <c r="AN60" s="10">
        <f>AN57/AN59</f>
        <v>0.17427815793273038</v>
      </c>
      <c r="AQ60" s="2">
        <f>1-0.03</f>
        <v>0.97</v>
      </c>
    </row>
    <row r="61" spans="1:44" x14ac:dyDescent="0.25">
      <c r="B61" s="2">
        <v>751</v>
      </c>
      <c r="G61" s="2" t="s">
        <v>1013</v>
      </c>
      <c r="H61" s="1"/>
      <c r="I61" s="1"/>
      <c r="N61" s="1"/>
      <c r="AN61" s="10">
        <f>AN60^2</f>
        <v>3.0372876332425715E-2</v>
      </c>
      <c r="AQ61" s="2">
        <f>SQRT(AQ60)</f>
        <v>0.98488578017961048</v>
      </c>
    </row>
    <row r="62" spans="1:44" x14ac:dyDescent="0.25">
      <c r="B62" s="2">
        <v>496</v>
      </c>
      <c r="E62" s="2" t="s">
        <v>2112</v>
      </c>
      <c r="G62" s="25" t="s">
        <v>914</v>
      </c>
      <c r="H62" s="3" t="s">
        <v>2057</v>
      </c>
      <c r="I62" s="3" t="s">
        <v>945</v>
      </c>
      <c r="J62" s="3" t="s">
        <v>2043</v>
      </c>
      <c r="K62" s="3" t="s">
        <v>2045</v>
      </c>
      <c r="L62" s="3" t="s">
        <v>2058</v>
      </c>
      <c r="M62" s="3" t="s">
        <v>1015</v>
      </c>
      <c r="N62" s="3" t="s">
        <v>2073</v>
      </c>
      <c r="O62" s="3" t="s">
        <v>2074</v>
      </c>
      <c r="P62" s="3" t="s">
        <v>2038</v>
      </c>
      <c r="AQ62" s="9">
        <f>AQ59/AQ61</f>
        <v>0.8630442403635763</v>
      </c>
    </row>
    <row r="63" spans="1:44" x14ac:dyDescent="0.25">
      <c r="E63" s="2" t="s">
        <v>2113</v>
      </c>
      <c r="F63" s="2">
        <v>12</v>
      </c>
      <c r="G63" s="26">
        <v>0.29166666666666669</v>
      </c>
      <c r="H63" s="25" t="s">
        <v>28</v>
      </c>
      <c r="I63" s="3">
        <v>693</v>
      </c>
      <c r="J63" s="3">
        <v>43.02</v>
      </c>
      <c r="K63" s="3">
        <v>43.3</v>
      </c>
      <c r="L63" s="33">
        <f t="shared" ref="L63:L89" si="9">K63-J63</f>
        <v>0.27999999999999403</v>
      </c>
      <c r="M63" s="3">
        <v>988</v>
      </c>
      <c r="N63" s="3">
        <v>0.18</v>
      </c>
      <c r="O63" s="3">
        <v>0.18</v>
      </c>
      <c r="P63" s="25">
        <f>O63-N63</f>
        <v>0</v>
      </c>
      <c r="Q63" s="10"/>
      <c r="AD63" s="1"/>
    </row>
    <row r="64" spans="1:44" x14ac:dyDescent="0.25">
      <c r="G64" s="26">
        <v>0.29166666666666669</v>
      </c>
      <c r="H64" s="25" t="s">
        <v>28</v>
      </c>
      <c r="I64" s="3">
        <v>877</v>
      </c>
      <c r="J64" s="3">
        <v>43.97</v>
      </c>
      <c r="K64" s="3">
        <v>44.25</v>
      </c>
      <c r="L64" s="33">
        <f t="shared" si="9"/>
        <v>0.28000000000000114</v>
      </c>
      <c r="M64" s="3">
        <v>974</v>
      </c>
      <c r="N64" s="3">
        <v>0.18</v>
      </c>
      <c r="O64" s="3">
        <v>0.18</v>
      </c>
      <c r="P64" s="25">
        <f t="shared" ref="P64:P89" si="10">O64-N64</f>
        <v>0</v>
      </c>
      <c r="Q64" s="10"/>
      <c r="AC64" s="13"/>
      <c r="AM64" s="1"/>
    </row>
    <row r="65" spans="5:46" x14ac:dyDescent="0.25">
      <c r="E65" s="2" t="s">
        <v>2114</v>
      </c>
      <c r="F65" s="2">
        <f>27-F63</f>
        <v>15</v>
      </c>
      <c r="G65" s="26">
        <v>0.29166666666666669</v>
      </c>
      <c r="H65" s="25" t="s">
        <v>28</v>
      </c>
      <c r="I65" s="3">
        <v>886</v>
      </c>
      <c r="J65" s="3">
        <v>43.94</v>
      </c>
      <c r="K65" s="3">
        <v>44.22</v>
      </c>
      <c r="L65" s="33">
        <f t="shared" si="9"/>
        <v>0.28000000000000114</v>
      </c>
      <c r="M65" s="3">
        <v>975</v>
      </c>
      <c r="N65" s="3">
        <v>0.18</v>
      </c>
      <c r="O65" s="3">
        <v>0.18</v>
      </c>
      <c r="P65" s="25">
        <f t="shared" si="10"/>
        <v>0</v>
      </c>
      <c r="Q65" s="10"/>
      <c r="AE65" s="10"/>
      <c r="AF65" s="10"/>
      <c r="AH65" s="10"/>
      <c r="AJ65" s="10"/>
      <c r="AL65" s="13"/>
    </row>
    <row r="66" spans="5:46" x14ac:dyDescent="0.25">
      <c r="G66" s="27">
        <v>0.33333333333333331</v>
      </c>
      <c r="H66" s="3" t="s">
        <v>29</v>
      </c>
      <c r="I66" s="3">
        <v>774</v>
      </c>
      <c r="J66" s="3">
        <v>39.49</v>
      </c>
      <c r="K66" s="3">
        <v>39.770000000000003</v>
      </c>
      <c r="L66" s="33">
        <f t="shared" si="9"/>
        <v>0.28000000000000114</v>
      </c>
      <c r="M66" s="3">
        <v>664</v>
      </c>
      <c r="N66" s="3">
        <v>0.14000000000000001</v>
      </c>
      <c r="O66" s="3">
        <v>0.14000000000000001</v>
      </c>
      <c r="P66" s="25">
        <f t="shared" si="10"/>
        <v>0</v>
      </c>
      <c r="Q66" s="10"/>
      <c r="AE66" s="10"/>
      <c r="AF66" s="10"/>
      <c r="AH66" s="10"/>
      <c r="AJ66" s="10"/>
      <c r="AN66" s="10"/>
      <c r="AO66" s="10"/>
      <c r="AQ66" s="10"/>
      <c r="AS66" s="10"/>
      <c r="AT66" s="10"/>
    </row>
    <row r="67" spans="5:46" x14ac:dyDescent="0.25">
      <c r="G67" s="27">
        <v>0.33333333333333331</v>
      </c>
      <c r="H67" s="3" t="s">
        <v>29</v>
      </c>
      <c r="I67" s="3">
        <v>770</v>
      </c>
      <c r="J67" s="3">
        <v>40.49</v>
      </c>
      <c r="K67" s="3">
        <v>40.770000000000003</v>
      </c>
      <c r="L67" s="33">
        <f t="shared" si="9"/>
        <v>0.28000000000000114</v>
      </c>
      <c r="M67" s="3">
        <v>667</v>
      </c>
      <c r="N67" s="3">
        <v>0.28000000000000003</v>
      </c>
      <c r="O67" s="3">
        <v>0.28000000000000003</v>
      </c>
      <c r="P67" s="25">
        <f t="shared" si="10"/>
        <v>0</v>
      </c>
      <c r="Q67" s="10"/>
      <c r="AE67" s="10"/>
      <c r="AF67" s="10"/>
      <c r="AH67" s="10"/>
      <c r="AJ67" s="10"/>
      <c r="AN67" s="10"/>
      <c r="AO67" s="10"/>
      <c r="AQ67" s="10"/>
      <c r="AS67" s="10"/>
      <c r="AT67" s="10"/>
    </row>
    <row r="68" spans="5:46" x14ac:dyDescent="0.25">
      <c r="G68" s="27">
        <v>0.33333333333333331</v>
      </c>
      <c r="H68" s="3" t="s">
        <v>29</v>
      </c>
      <c r="I68" s="3">
        <v>773</v>
      </c>
      <c r="J68" s="3">
        <v>39.39</v>
      </c>
      <c r="K68" s="3">
        <v>39.67</v>
      </c>
      <c r="L68" s="33">
        <f t="shared" si="9"/>
        <v>0.28000000000000114</v>
      </c>
      <c r="M68" s="3">
        <v>669</v>
      </c>
      <c r="N68" s="3">
        <v>0.3</v>
      </c>
      <c r="O68" s="37">
        <v>0.3</v>
      </c>
      <c r="P68" s="25">
        <f t="shared" si="10"/>
        <v>0</v>
      </c>
      <c r="Q68" s="10"/>
      <c r="AE68" s="10"/>
      <c r="AF68" s="10"/>
      <c r="AH68" s="10"/>
      <c r="AJ68" s="10"/>
      <c r="AN68" s="10"/>
      <c r="AO68" s="10"/>
      <c r="AQ68" s="10"/>
      <c r="AS68" s="10"/>
      <c r="AT68" s="10"/>
    </row>
    <row r="69" spans="5:46" x14ac:dyDescent="0.25">
      <c r="G69" s="27">
        <v>0.375</v>
      </c>
      <c r="H69" s="3" t="s">
        <v>3</v>
      </c>
      <c r="I69" s="3">
        <v>749</v>
      </c>
      <c r="J69" s="3">
        <v>39.479999999999997</v>
      </c>
      <c r="K69" s="3">
        <v>39.770000000000003</v>
      </c>
      <c r="L69" s="33">
        <f t="shared" si="9"/>
        <v>0.29000000000000625</v>
      </c>
      <c r="M69" s="3">
        <v>568</v>
      </c>
      <c r="N69" s="3">
        <v>0.08</v>
      </c>
      <c r="O69" s="3">
        <v>0.08</v>
      </c>
      <c r="P69" s="25">
        <f t="shared" si="10"/>
        <v>0</v>
      </c>
      <c r="Q69" s="10"/>
      <c r="AE69" s="10"/>
      <c r="AF69" s="10"/>
      <c r="AH69" s="10"/>
      <c r="AJ69" s="10"/>
      <c r="AN69" s="10"/>
      <c r="AO69" s="10"/>
      <c r="AQ69" s="10"/>
      <c r="AS69" s="10"/>
      <c r="AT69" s="10"/>
    </row>
    <row r="70" spans="5:46" x14ac:dyDescent="0.25">
      <c r="G70" s="27">
        <v>0.375</v>
      </c>
      <c r="H70" s="3" t="s">
        <v>3</v>
      </c>
      <c r="I70" s="3">
        <v>750</v>
      </c>
      <c r="J70" s="3">
        <v>41.42</v>
      </c>
      <c r="K70" s="3">
        <v>41.71</v>
      </c>
      <c r="L70" s="33">
        <f t="shared" si="9"/>
        <v>0.28999999999999915</v>
      </c>
      <c r="M70" s="3">
        <v>569</v>
      </c>
      <c r="N70" s="3">
        <v>0.08</v>
      </c>
      <c r="O70" s="3">
        <v>0.08</v>
      </c>
      <c r="P70" s="25">
        <f t="shared" si="10"/>
        <v>0</v>
      </c>
      <c r="Q70" s="10"/>
      <c r="AE70" s="10"/>
      <c r="AF70" s="10"/>
      <c r="AH70" s="10"/>
      <c r="AJ70" s="10"/>
      <c r="AN70" s="10"/>
      <c r="AO70" s="10"/>
      <c r="AQ70" s="10"/>
      <c r="AS70" s="10"/>
      <c r="AT70" s="10"/>
    </row>
    <row r="71" spans="5:46" x14ac:dyDescent="0.25">
      <c r="G71" s="27">
        <v>0.375</v>
      </c>
      <c r="H71" s="3" t="s">
        <v>3</v>
      </c>
      <c r="I71" s="3">
        <v>888</v>
      </c>
      <c r="J71" s="3">
        <v>35.56</v>
      </c>
      <c r="K71" s="3">
        <v>35.840000000000003</v>
      </c>
      <c r="L71" s="33">
        <f t="shared" si="9"/>
        <v>0.28000000000000114</v>
      </c>
      <c r="M71" s="3">
        <v>812</v>
      </c>
      <c r="N71" s="3">
        <v>0.09</v>
      </c>
      <c r="O71" s="3">
        <v>0.09</v>
      </c>
      <c r="P71" s="25">
        <f t="shared" si="10"/>
        <v>0</v>
      </c>
      <c r="Q71" s="10"/>
      <c r="AE71" s="10"/>
      <c r="AF71" s="10"/>
      <c r="AH71" s="10"/>
      <c r="AJ71" s="10"/>
      <c r="AN71" s="10"/>
      <c r="AO71" s="10"/>
      <c r="AQ71" s="10"/>
      <c r="AS71" s="10"/>
      <c r="AT71" s="10"/>
    </row>
    <row r="72" spans="5:46" x14ac:dyDescent="0.25">
      <c r="G72" s="27">
        <v>0.41666666666666669</v>
      </c>
      <c r="H72" s="3" t="s">
        <v>5</v>
      </c>
      <c r="I72" s="3">
        <v>509</v>
      </c>
      <c r="J72" s="3">
        <v>36.299999999999997</v>
      </c>
      <c r="K72" s="3">
        <v>36.31</v>
      </c>
      <c r="L72" s="33">
        <f t="shared" si="9"/>
        <v>1.0000000000005116E-2</v>
      </c>
      <c r="M72" s="3">
        <v>373</v>
      </c>
      <c r="N72" s="3">
        <v>0.31</v>
      </c>
      <c r="O72" s="37">
        <v>0.31</v>
      </c>
      <c r="P72" s="25">
        <f t="shared" si="10"/>
        <v>0</v>
      </c>
      <c r="Q72" s="10"/>
      <c r="AE72" s="10"/>
      <c r="AF72" s="10"/>
      <c r="AH72" s="10"/>
      <c r="AJ72" s="10"/>
      <c r="AN72" s="10"/>
      <c r="AO72" s="10"/>
      <c r="AQ72" s="10"/>
      <c r="AS72" s="10"/>
      <c r="AT72" s="10"/>
    </row>
    <row r="73" spans="5:46" x14ac:dyDescent="0.25">
      <c r="G73" s="27">
        <v>0.41666666666666669</v>
      </c>
      <c r="H73" s="3" t="s">
        <v>5</v>
      </c>
      <c r="I73" s="3">
        <v>503</v>
      </c>
      <c r="J73" s="3">
        <v>37.67</v>
      </c>
      <c r="K73" s="3">
        <v>37.68</v>
      </c>
      <c r="L73" s="33">
        <f t="shared" si="9"/>
        <v>9.9999999999980105E-3</v>
      </c>
      <c r="M73" s="3">
        <v>379</v>
      </c>
      <c r="N73" s="3">
        <v>0.15</v>
      </c>
      <c r="O73" s="3">
        <v>0.15</v>
      </c>
      <c r="P73" s="25">
        <f t="shared" si="10"/>
        <v>0</v>
      </c>
      <c r="Q73" s="10"/>
      <c r="AE73" s="10"/>
      <c r="AF73" s="10"/>
      <c r="AH73" s="10"/>
      <c r="AJ73" s="10"/>
      <c r="AN73" s="10"/>
      <c r="AO73" s="10"/>
      <c r="AQ73" s="10"/>
      <c r="AS73" s="10"/>
      <c r="AT73" s="10"/>
    </row>
    <row r="74" spans="5:46" x14ac:dyDescent="0.25">
      <c r="G74" s="27">
        <v>0.41666666666666669</v>
      </c>
      <c r="H74" s="3" t="s">
        <v>5</v>
      </c>
      <c r="I74" s="3">
        <v>496</v>
      </c>
      <c r="J74" s="3">
        <v>39.5</v>
      </c>
      <c r="K74" s="3">
        <v>39.51</v>
      </c>
      <c r="L74" s="33">
        <f t="shared" si="9"/>
        <v>9.9999999999980105E-3</v>
      </c>
      <c r="M74" s="3">
        <v>385</v>
      </c>
      <c r="N74" s="3">
        <v>0.08</v>
      </c>
      <c r="O74" s="3">
        <v>0.08</v>
      </c>
      <c r="P74" s="25">
        <f t="shared" si="10"/>
        <v>0</v>
      </c>
      <c r="Q74" s="10"/>
      <c r="AE74" s="10"/>
      <c r="AF74" s="10"/>
      <c r="AH74" s="10"/>
      <c r="AJ74" s="10"/>
      <c r="AN74" s="10"/>
      <c r="AO74" s="10"/>
      <c r="AQ74" s="10"/>
      <c r="AS74" s="10"/>
      <c r="AT74" s="10"/>
    </row>
    <row r="75" spans="5:46" x14ac:dyDescent="0.25">
      <c r="G75" s="27">
        <v>0.45833333333333331</v>
      </c>
      <c r="H75" s="3" t="s">
        <v>6</v>
      </c>
      <c r="I75" s="3">
        <v>280</v>
      </c>
      <c r="J75" s="3">
        <v>33.549999999999997</v>
      </c>
      <c r="K75" s="3">
        <v>33.700000000000003</v>
      </c>
      <c r="L75" s="33">
        <f t="shared" si="9"/>
        <v>0.15000000000000568</v>
      </c>
      <c r="M75" s="3">
        <v>261</v>
      </c>
      <c r="N75" s="3">
        <v>7.0000000000000007E-2</v>
      </c>
      <c r="O75" s="3">
        <v>0.1</v>
      </c>
      <c r="P75" s="32">
        <f t="shared" si="10"/>
        <v>0.03</v>
      </c>
      <c r="Q75" s="10"/>
      <c r="AE75" s="10"/>
      <c r="AF75" s="10"/>
      <c r="AH75" s="10"/>
      <c r="AJ75" s="10"/>
      <c r="AN75" s="10"/>
      <c r="AO75" s="10"/>
      <c r="AQ75" s="10"/>
      <c r="AS75" s="10"/>
      <c r="AT75" s="10"/>
    </row>
    <row r="76" spans="5:46" x14ac:dyDescent="0.25">
      <c r="G76" s="27">
        <v>0.45833333333333331</v>
      </c>
      <c r="H76" s="3" t="s">
        <v>6</v>
      </c>
      <c r="I76" s="3">
        <v>879</v>
      </c>
      <c r="J76" s="3">
        <v>45.52</v>
      </c>
      <c r="K76" s="3">
        <v>45.55</v>
      </c>
      <c r="L76" s="33">
        <f t="shared" si="9"/>
        <v>2.9999999999994031E-2</v>
      </c>
      <c r="M76" s="3">
        <v>978</v>
      </c>
      <c r="N76" s="3">
        <v>0.06</v>
      </c>
      <c r="O76" s="3">
        <v>0.03</v>
      </c>
      <c r="P76" s="31">
        <f t="shared" si="10"/>
        <v>-0.03</v>
      </c>
      <c r="Q76" s="10"/>
      <c r="AE76" s="10"/>
      <c r="AF76" s="10"/>
      <c r="AH76" s="10"/>
      <c r="AJ76" s="10"/>
      <c r="AN76" s="10"/>
      <c r="AO76" s="10"/>
      <c r="AQ76" s="10"/>
      <c r="AS76" s="10"/>
      <c r="AT76" s="10"/>
    </row>
    <row r="77" spans="5:46" x14ac:dyDescent="0.25">
      <c r="G77" s="27">
        <v>0.45833333333333331</v>
      </c>
      <c r="H77" s="3" t="s">
        <v>6</v>
      </c>
      <c r="I77" s="3">
        <v>755</v>
      </c>
      <c r="J77" s="3">
        <v>39.53</v>
      </c>
      <c r="K77" s="3">
        <v>39.549999999999997</v>
      </c>
      <c r="L77" s="33">
        <f t="shared" si="9"/>
        <v>1.9999999999996021E-2</v>
      </c>
      <c r="M77" s="3">
        <v>952</v>
      </c>
      <c r="N77" s="3">
        <v>0.02</v>
      </c>
      <c r="O77" s="3">
        <v>0.04</v>
      </c>
      <c r="P77" s="32">
        <f t="shared" si="10"/>
        <v>0.02</v>
      </c>
      <c r="Q77" s="10"/>
      <c r="AE77" s="10"/>
      <c r="AF77" s="10"/>
      <c r="AH77" s="10"/>
      <c r="AJ77" s="10"/>
      <c r="AN77" s="10"/>
      <c r="AO77" s="10"/>
      <c r="AQ77" s="10"/>
      <c r="AS77" s="10"/>
      <c r="AT77" s="10"/>
    </row>
    <row r="78" spans="5:46" x14ac:dyDescent="0.25">
      <c r="G78" s="27">
        <v>0.58333333333333337</v>
      </c>
      <c r="H78" s="3" t="s">
        <v>4</v>
      </c>
      <c r="I78" s="3">
        <v>653</v>
      </c>
      <c r="J78" s="3">
        <v>36.590000000000003</v>
      </c>
      <c r="K78" s="3">
        <v>36.869999999999997</v>
      </c>
      <c r="L78" s="33">
        <f t="shared" si="9"/>
        <v>0.27999999999999403</v>
      </c>
      <c r="M78" s="3">
        <v>451</v>
      </c>
      <c r="N78" s="3">
        <v>0.09</v>
      </c>
      <c r="O78" s="3">
        <v>0.09</v>
      </c>
      <c r="P78" s="25">
        <f t="shared" si="10"/>
        <v>0</v>
      </c>
      <c r="Q78" s="10"/>
      <c r="AE78" s="10"/>
      <c r="AF78" s="10"/>
      <c r="AH78" s="10"/>
      <c r="AJ78" s="10"/>
      <c r="AN78" s="10"/>
      <c r="AO78" s="10"/>
      <c r="AQ78" s="10"/>
      <c r="AS78" s="10"/>
      <c r="AT78" s="10"/>
    </row>
    <row r="79" spans="5:46" x14ac:dyDescent="0.25">
      <c r="G79" s="27">
        <v>0.58333333333333337</v>
      </c>
      <c r="H79" s="3" t="s">
        <v>4</v>
      </c>
      <c r="I79" s="3">
        <v>437</v>
      </c>
      <c r="J79" s="3">
        <v>34.619999999999997</v>
      </c>
      <c r="K79" s="3">
        <v>34.89</v>
      </c>
      <c r="L79" s="33">
        <f t="shared" si="9"/>
        <v>0.27000000000000313</v>
      </c>
      <c r="M79" s="3">
        <v>818</v>
      </c>
      <c r="N79" s="3">
        <v>0.05</v>
      </c>
      <c r="O79" s="3">
        <v>0.04</v>
      </c>
      <c r="P79" s="31">
        <f t="shared" si="10"/>
        <v>-1.0000000000000002E-2</v>
      </c>
      <c r="Q79" s="10"/>
      <c r="AE79" s="10"/>
      <c r="AF79" s="10"/>
      <c r="AH79" s="10"/>
      <c r="AJ79" s="10"/>
      <c r="AN79" s="10"/>
      <c r="AO79" s="10"/>
      <c r="AQ79" s="10"/>
      <c r="AS79" s="10"/>
      <c r="AT79" s="10"/>
    </row>
    <row r="80" spans="5:46" x14ac:dyDescent="0.25">
      <c r="G80" s="27">
        <v>0.58333333333333337</v>
      </c>
      <c r="H80" s="3" t="s">
        <v>4</v>
      </c>
      <c r="I80" s="3">
        <v>439</v>
      </c>
      <c r="J80" s="3">
        <v>34.61</v>
      </c>
      <c r="K80" s="3">
        <v>34.880000000000003</v>
      </c>
      <c r="L80" s="33">
        <f t="shared" si="9"/>
        <v>0.27000000000000313</v>
      </c>
      <c r="M80" s="3">
        <v>819</v>
      </c>
      <c r="N80" s="3">
        <v>0.05</v>
      </c>
      <c r="O80" s="3">
        <v>0.04</v>
      </c>
      <c r="P80" s="31">
        <f t="shared" si="10"/>
        <v>-1.0000000000000002E-2</v>
      </c>
      <c r="Q80" s="10"/>
      <c r="AE80" s="10"/>
      <c r="AF80" s="10"/>
      <c r="AH80" s="10"/>
      <c r="AJ80" s="10"/>
      <c r="AN80" s="10"/>
      <c r="AO80" s="10"/>
      <c r="AQ80" s="10"/>
      <c r="AS80" s="10"/>
      <c r="AT80" s="10"/>
    </row>
    <row r="81" spans="7:46" x14ac:dyDescent="0.25">
      <c r="G81" s="27">
        <v>0.625</v>
      </c>
      <c r="H81" s="3" t="s">
        <v>933</v>
      </c>
      <c r="I81" s="3">
        <v>882</v>
      </c>
      <c r="J81" s="3">
        <v>33.64</v>
      </c>
      <c r="K81" s="3">
        <v>33.9</v>
      </c>
      <c r="L81" s="33">
        <f t="shared" si="9"/>
        <v>0.25999999999999801</v>
      </c>
      <c r="M81" s="3">
        <v>980</v>
      </c>
      <c r="N81" s="3">
        <v>0.05</v>
      </c>
      <c r="O81" s="3">
        <v>0.04</v>
      </c>
      <c r="P81" s="31">
        <f t="shared" si="10"/>
        <v>-1.0000000000000002E-2</v>
      </c>
      <c r="Q81" s="10"/>
      <c r="AE81" s="10"/>
      <c r="AF81" s="10"/>
      <c r="AH81" s="10"/>
      <c r="AJ81" s="10"/>
      <c r="AN81" s="10"/>
      <c r="AO81" s="10"/>
      <c r="AQ81" s="10"/>
      <c r="AS81" s="10"/>
      <c r="AT81" s="10"/>
    </row>
    <row r="82" spans="7:46" x14ac:dyDescent="0.25">
      <c r="G82" s="27">
        <v>0.625</v>
      </c>
      <c r="H82" s="3" t="s">
        <v>933</v>
      </c>
      <c r="I82" s="3">
        <v>885</v>
      </c>
      <c r="J82" s="3">
        <v>33.69</v>
      </c>
      <c r="K82" s="3">
        <v>33.950000000000003</v>
      </c>
      <c r="L82" s="33">
        <f t="shared" si="9"/>
        <v>0.26000000000000512</v>
      </c>
      <c r="M82" s="3">
        <v>983</v>
      </c>
      <c r="N82" s="3">
        <v>0.09</v>
      </c>
      <c r="O82" s="3">
        <v>0.09</v>
      </c>
      <c r="P82" s="25">
        <f t="shared" si="10"/>
        <v>0</v>
      </c>
      <c r="Q82" s="10"/>
      <c r="AE82" s="10"/>
      <c r="AF82" s="10"/>
      <c r="AH82" s="10"/>
      <c r="AJ82" s="10"/>
      <c r="AN82" s="10"/>
      <c r="AO82" s="10"/>
      <c r="AQ82" s="10"/>
      <c r="AS82" s="10"/>
      <c r="AT82" s="10"/>
    </row>
    <row r="83" spans="7:46" x14ac:dyDescent="0.25">
      <c r="G83" s="27">
        <v>0.625</v>
      </c>
      <c r="H83" s="3" t="s">
        <v>933</v>
      </c>
      <c r="I83" s="3">
        <v>884</v>
      </c>
      <c r="J83" s="3">
        <v>33.68</v>
      </c>
      <c r="K83" s="3">
        <v>33.950000000000003</v>
      </c>
      <c r="L83" s="33">
        <f t="shared" si="9"/>
        <v>0.27000000000000313</v>
      </c>
      <c r="M83" s="3">
        <v>984</v>
      </c>
      <c r="N83" s="3">
        <v>0.11</v>
      </c>
      <c r="O83" s="3">
        <v>0.11</v>
      </c>
      <c r="P83" s="25">
        <f t="shared" si="10"/>
        <v>0</v>
      </c>
      <c r="Q83" s="10"/>
      <c r="AE83" s="10"/>
      <c r="AF83" s="10"/>
      <c r="AH83" s="10"/>
      <c r="AJ83" s="10"/>
      <c r="AN83" s="10"/>
      <c r="AO83" s="10"/>
      <c r="AQ83" s="10"/>
      <c r="AS83" s="10"/>
      <c r="AT83" s="10"/>
    </row>
    <row r="84" spans="7:46" x14ac:dyDescent="0.25">
      <c r="G84" s="27">
        <v>0.66666666666666663</v>
      </c>
      <c r="H84" s="3" t="s">
        <v>2</v>
      </c>
      <c r="I84" s="3">
        <v>140</v>
      </c>
      <c r="J84" s="3">
        <v>30.45</v>
      </c>
      <c r="K84" s="3">
        <v>30.71</v>
      </c>
      <c r="L84" s="33">
        <f t="shared" si="9"/>
        <v>0.26000000000000156</v>
      </c>
      <c r="M84" s="3">
        <v>130</v>
      </c>
      <c r="N84" s="3">
        <v>0.2</v>
      </c>
      <c r="O84" s="3">
        <v>0.2</v>
      </c>
      <c r="P84" s="25">
        <f t="shared" si="10"/>
        <v>0</v>
      </c>
      <c r="Q84" s="10"/>
      <c r="AE84" s="10"/>
      <c r="AF84" s="10"/>
      <c r="AH84" s="10"/>
      <c r="AJ84" s="10"/>
      <c r="AN84" s="10"/>
      <c r="AO84" s="10"/>
      <c r="AQ84" s="10"/>
      <c r="AS84" s="10"/>
      <c r="AT84" s="10"/>
    </row>
    <row r="85" spans="7:46" x14ac:dyDescent="0.25">
      <c r="G85" s="27">
        <v>0.66666666666666663</v>
      </c>
      <c r="H85" s="3" t="s">
        <v>2</v>
      </c>
      <c r="I85" s="3">
        <v>139</v>
      </c>
      <c r="J85" s="3">
        <v>30.38</v>
      </c>
      <c r="K85" s="3">
        <v>30.64</v>
      </c>
      <c r="L85" s="33">
        <f t="shared" si="9"/>
        <v>0.26000000000000156</v>
      </c>
      <c r="M85" s="3">
        <v>131</v>
      </c>
      <c r="N85" s="3">
        <v>0.2</v>
      </c>
      <c r="O85" s="3">
        <v>0.2</v>
      </c>
      <c r="P85" s="25">
        <f t="shared" si="10"/>
        <v>0</v>
      </c>
      <c r="Q85" s="10"/>
      <c r="AE85" s="10"/>
      <c r="AF85" s="10"/>
      <c r="AH85" s="10"/>
      <c r="AJ85" s="10"/>
      <c r="AN85" s="10"/>
      <c r="AO85" s="10"/>
      <c r="AQ85" s="10"/>
      <c r="AS85" s="10"/>
      <c r="AT85" s="10"/>
    </row>
    <row r="86" spans="7:46" x14ac:dyDescent="0.25">
      <c r="G86" s="27">
        <v>0.66666666666666663</v>
      </c>
      <c r="H86" s="3" t="s">
        <v>2</v>
      </c>
      <c r="I86" s="3">
        <v>890</v>
      </c>
      <c r="J86" s="3">
        <v>31.87</v>
      </c>
      <c r="K86" s="3">
        <v>32.14</v>
      </c>
      <c r="L86" s="33">
        <f t="shared" si="9"/>
        <v>0.26999999999999957</v>
      </c>
      <c r="M86" s="3">
        <v>990</v>
      </c>
      <c r="N86" s="3">
        <v>0.27</v>
      </c>
      <c r="O86" s="3">
        <v>0.27</v>
      </c>
      <c r="P86" s="25">
        <f t="shared" si="10"/>
        <v>0</v>
      </c>
      <c r="Q86" s="10"/>
      <c r="AE86" s="10"/>
      <c r="AF86" s="10"/>
      <c r="AH86" s="10"/>
      <c r="AJ86" s="10"/>
      <c r="AN86" s="10"/>
      <c r="AO86" s="10"/>
      <c r="AQ86" s="10"/>
      <c r="AS86" s="10"/>
      <c r="AT86" s="10"/>
    </row>
    <row r="87" spans="7:46" x14ac:dyDescent="0.25">
      <c r="G87" s="27">
        <v>0.79166666666666663</v>
      </c>
      <c r="H87" s="3" t="s">
        <v>8</v>
      </c>
      <c r="I87" s="3">
        <v>98</v>
      </c>
      <c r="J87" s="3">
        <v>30.59</v>
      </c>
      <c r="K87" s="3">
        <v>30.85</v>
      </c>
      <c r="L87" s="33">
        <f t="shared" si="9"/>
        <v>0.26000000000000156</v>
      </c>
      <c r="M87" s="3">
        <v>88</v>
      </c>
      <c r="N87" s="3">
        <v>0.08</v>
      </c>
      <c r="O87" s="3">
        <v>0.08</v>
      </c>
      <c r="P87" s="25">
        <f t="shared" si="10"/>
        <v>0</v>
      </c>
      <c r="Q87" s="10"/>
      <c r="AE87" s="10"/>
      <c r="AF87" s="10"/>
      <c r="AH87" s="10"/>
      <c r="AJ87" s="10"/>
      <c r="AN87" s="10"/>
      <c r="AO87" s="10"/>
      <c r="AQ87" s="10"/>
      <c r="AS87" s="10"/>
      <c r="AT87" s="10"/>
    </row>
    <row r="88" spans="7:46" x14ac:dyDescent="0.25">
      <c r="G88" s="27">
        <v>0.79166666666666663</v>
      </c>
      <c r="H88" s="3" t="s">
        <v>8</v>
      </c>
      <c r="I88" s="3">
        <v>82</v>
      </c>
      <c r="J88" s="3">
        <v>30.68</v>
      </c>
      <c r="K88" s="3">
        <v>30.95</v>
      </c>
      <c r="L88" s="33">
        <f t="shared" si="9"/>
        <v>0.26999999999999957</v>
      </c>
      <c r="M88" s="3">
        <v>78</v>
      </c>
      <c r="N88" s="3">
        <v>0.2</v>
      </c>
      <c r="O88" s="3">
        <v>0.2</v>
      </c>
      <c r="P88" s="25">
        <f t="shared" si="10"/>
        <v>0</v>
      </c>
      <c r="Q88" s="10"/>
      <c r="AE88" s="10"/>
      <c r="AF88" s="10"/>
      <c r="AH88" s="10"/>
      <c r="AJ88" s="10"/>
      <c r="AN88" s="10"/>
      <c r="AO88" s="10"/>
      <c r="AQ88" s="10"/>
      <c r="AS88" s="10"/>
      <c r="AT88" s="10"/>
    </row>
    <row r="89" spans="7:46" x14ac:dyDescent="0.25">
      <c r="G89" s="27">
        <v>0.83333333333333337</v>
      </c>
      <c r="H89" s="3" t="s">
        <v>8</v>
      </c>
      <c r="I89" s="3">
        <v>881</v>
      </c>
      <c r="J89" s="3">
        <v>33.64</v>
      </c>
      <c r="K89" s="3">
        <v>32.64</v>
      </c>
      <c r="L89" s="30">
        <f t="shared" si="9"/>
        <v>-1</v>
      </c>
      <c r="M89" s="3">
        <v>987</v>
      </c>
      <c r="N89" s="3">
        <v>0.49</v>
      </c>
      <c r="O89" s="37">
        <v>0.49</v>
      </c>
      <c r="P89" s="25">
        <f t="shared" si="10"/>
        <v>0</v>
      </c>
      <c r="Q89" s="10"/>
      <c r="AE89" s="10"/>
      <c r="AF89" s="10"/>
      <c r="AH89" s="10"/>
      <c r="AJ89" s="10"/>
      <c r="AN89" s="10"/>
      <c r="AO89" s="10"/>
      <c r="AQ89" s="10"/>
      <c r="AS89" s="10"/>
      <c r="AT89" s="10"/>
    </row>
    <row r="90" spans="7:46" x14ac:dyDescent="0.25">
      <c r="K90" s="11">
        <f>(100*26)/27</f>
        <v>96.296296296296291</v>
      </c>
      <c r="L90" s="2">
        <v>26</v>
      </c>
      <c r="M90" s="2" t="s">
        <v>2077</v>
      </c>
      <c r="O90" s="11">
        <f>(100*2)/27</f>
        <v>7.4074074074074074</v>
      </c>
      <c r="P90" s="2">
        <v>2</v>
      </c>
      <c r="Q90" s="22"/>
      <c r="AE90" s="10"/>
      <c r="AF90" s="10"/>
      <c r="AH90" s="10"/>
      <c r="AJ90" s="10"/>
      <c r="AN90" s="10"/>
      <c r="AO90" s="10"/>
      <c r="AQ90" s="10"/>
      <c r="AS90" s="10"/>
      <c r="AT90" s="10"/>
    </row>
    <row r="91" spans="7:46" x14ac:dyDescent="0.25">
      <c r="K91" s="11">
        <f>(100*1)/27</f>
        <v>3.7037037037037037</v>
      </c>
      <c r="L91" s="2">
        <v>1</v>
      </c>
      <c r="M91" s="2" t="s">
        <v>2078</v>
      </c>
      <c r="O91" s="11">
        <f>(100*4)/27</f>
        <v>14.814814814814815</v>
      </c>
      <c r="P91" s="2">
        <v>4</v>
      </c>
      <c r="AE91" s="10"/>
      <c r="AF91" s="10"/>
      <c r="AH91" s="10"/>
      <c r="AJ91" s="10"/>
      <c r="AN91" s="10"/>
      <c r="AO91" s="10"/>
      <c r="AQ91" s="10"/>
      <c r="AS91" s="10"/>
      <c r="AT91" s="10"/>
    </row>
    <row r="92" spans="7:46" x14ac:dyDescent="0.25">
      <c r="O92" s="11">
        <f>(100*21)/27</f>
        <v>77.777777777777771</v>
      </c>
      <c r="P92" s="2" t="s">
        <v>2085</v>
      </c>
      <c r="AF92" s="22"/>
      <c r="AN92" s="10"/>
      <c r="AO92" s="10"/>
      <c r="AQ92" s="10"/>
      <c r="AS92" s="10"/>
      <c r="AT92" s="10"/>
    </row>
    <row r="93" spans="7:46" x14ac:dyDescent="0.25">
      <c r="AO93" s="22"/>
      <c r="AT93" s="22"/>
    </row>
    <row r="94" spans="7:46" x14ac:dyDescent="0.25">
      <c r="G94" s="2" t="s">
        <v>1014</v>
      </c>
      <c r="H94" s="1"/>
      <c r="I94" s="1"/>
      <c r="N94" s="1"/>
    </row>
    <row r="95" spans="7:46" x14ac:dyDescent="0.25">
      <c r="G95" s="25" t="s">
        <v>914</v>
      </c>
      <c r="H95" s="3" t="s">
        <v>2057</v>
      </c>
      <c r="I95" s="3" t="s">
        <v>945</v>
      </c>
      <c r="J95" s="29" t="s">
        <v>2043</v>
      </c>
      <c r="K95" s="3" t="s">
        <v>2048</v>
      </c>
      <c r="L95" s="3" t="s">
        <v>2058</v>
      </c>
      <c r="M95" s="3" t="s">
        <v>1015</v>
      </c>
      <c r="N95" s="3" t="s">
        <v>2073</v>
      </c>
      <c r="O95" s="3" t="s">
        <v>2075</v>
      </c>
      <c r="P95" s="3" t="s">
        <v>2038</v>
      </c>
      <c r="Q95" s="10"/>
    </row>
    <row r="96" spans="7:46" x14ac:dyDescent="0.25">
      <c r="G96" s="26">
        <v>0.29166666666666669</v>
      </c>
      <c r="H96" s="25" t="s">
        <v>28</v>
      </c>
      <c r="I96" s="3">
        <v>693</v>
      </c>
      <c r="J96" s="3">
        <v>43.02</v>
      </c>
      <c r="K96" s="3">
        <v>42.65</v>
      </c>
      <c r="L96" s="30">
        <f>K96-J96</f>
        <v>-0.37000000000000455</v>
      </c>
      <c r="M96" s="3">
        <v>988</v>
      </c>
      <c r="N96" s="3">
        <v>0.18</v>
      </c>
      <c r="O96" s="3">
        <v>0.18</v>
      </c>
      <c r="P96" s="25">
        <f>O96-N96</f>
        <v>0</v>
      </c>
      <c r="Q96" s="10"/>
    </row>
    <row r="97" spans="7:17" x14ac:dyDescent="0.25">
      <c r="G97" s="26">
        <v>0.29166666666666669</v>
      </c>
      <c r="H97" s="25" t="s">
        <v>28</v>
      </c>
      <c r="I97" s="3">
        <v>877</v>
      </c>
      <c r="J97" s="3">
        <v>43.97</v>
      </c>
      <c r="K97" s="3">
        <v>43.6</v>
      </c>
      <c r="L97" s="30">
        <f t="shared" ref="L97:L122" si="11">K97-J97</f>
        <v>-0.36999999999999744</v>
      </c>
      <c r="M97" s="3">
        <v>974</v>
      </c>
      <c r="N97" s="3">
        <v>0.18</v>
      </c>
      <c r="O97" s="3">
        <v>0.18</v>
      </c>
      <c r="P97" s="25">
        <f t="shared" ref="P97:P122" si="12">O97-N97</f>
        <v>0</v>
      </c>
      <c r="Q97" s="10"/>
    </row>
    <row r="98" spans="7:17" x14ac:dyDescent="0.25">
      <c r="G98" s="26">
        <v>0.29166666666666669</v>
      </c>
      <c r="H98" s="25" t="s">
        <v>28</v>
      </c>
      <c r="I98" s="3">
        <v>886</v>
      </c>
      <c r="J98" s="3">
        <v>43.94</v>
      </c>
      <c r="K98" s="3">
        <v>43.57</v>
      </c>
      <c r="L98" s="30">
        <f t="shared" si="11"/>
        <v>-0.36999999999999744</v>
      </c>
      <c r="M98" s="3">
        <v>975</v>
      </c>
      <c r="N98" s="3">
        <v>0.18</v>
      </c>
      <c r="O98" s="3">
        <v>0.18</v>
      </c>
      <c r="P98" s="25">
        <f t="shared" si="12"/>
        <v>0</v>
      </c>
      <c r="Q98" s="10"/>
    </row>
    <row r="99" spans="7:17" x14ac:dyDescent="0.25">
      <c r="G99" s="27">
        <v>0.33333333333333331</v>
      </c>
      <c r="H99" s="3" t="s">
        <v>29</v>
      </c>
      <c r="I99" s="3">
        <v>774</v>
      </c>
      <c r="J99" s="3">
        <v>39.49</v>
      </c>
      <c r="K99" s="3">
        <v>39.159999999999997</v>
      </c>
      <c r="L99" s="30">
        <f t="shared" si="11"/>
        <v>-0.3300000000000054</v>
      </c>
      <c r="M99" s="3">
        <v>664</v>
      </c>
      <c r="N99" s="3">
        <v>0.14000000000000001</v>
      </c>
      <c r="O99" s="3">
        <v>0.16</v>
      </c>
      <c r="P99" s="32">
        <f t="shared" si="12"/>
        <v>1.999999999999999E-2</v>
      </c>
      <c r="Q99" s="10"/>
    </row>
    <row r="100" spans="7:17" x14ac:dyDescent="0.25">
      <c r="G100" s="27">
        <v>0.33333333333333331</v>
      </c>
      <c r="H100" s="3" t="s">
        <v>29</v>
      </c>
      <c r="I100" s="3">
        <v>770</v>
      </c>
      <c r="J100" s="3">
        <v>40.49</v>
      </c>
      <c r="K100" s="3">
        <v>40.159999999999997</v>
      </c>
      <c r="L100" s="30">
        <f t="shared" si="11"/>
        <v>-0.3300000000000054</v>
      </c>
      <c r="M100" s="3">
        <v>667</v>
      </c>
      <c r="N100" s="3">
        <v>0.28000000000000003</v>
      </c>
      <c r="O100" s="3">
        <v>0.27</v>
      </c>
      <c r="P100" s="31">
        <f t="shared" si="12"/>
        <v>-1.0000000000000009E-2</v>
      </c>
      <c r="Q100" s="10"/>
    </row>
    <row r="101" spans="7:17" x14ac:dyDescent="0.25">
      <c r="G101" s="27">
        <v>0.33333333333333331</v>
      </c>
      <c r="H101" s="3" t="s">
        <v>29</v>
      </c>
      <c r="I101" s="3">
        <v>773</v>
      </c>
      <c r="J101" s="3">
        <v>39.39</v>
      </c>
      <c r="K101" s="3">
        <v>39.06</v>
      </c>
      <c r="L101" s="30">
        <f t="shared" si="11"/>
        <v>-0.32999999999999829</v>
      </c>
      <c r="M101" s="3">
        <v>669</v>
      </c>
      <c r="N101" s="3">
        <v>0.3</v>
      </c>
      <c r="O101" s="3">
        <v>0.28999999999999998</v>
      </c>
      <c r="P101" s="31">
        <f t="shared" si="12"/>
        <v>-1.0000000000000009E-2</v>
      </c>
      <c r="Q101" s="10"/>
    </row>
    <row r="102" spans="7:17" x14ac:dyDescent="0.25">
      <c r="G102" s="27">
        <v>0.375</v>
      </c>
      <c r="H102" s="3" t="s">
        <v>3</v>
      </c>
      <c r="I102" s="3">
        <v>749</v>
      </c>
      <c r="J102" s="3">
        <v>39.479999999999997</v>
      </c>
      <c r="K102" s="3">
        <v>39.380000000000003</v>
      </c>
      <c r="L102" s="30">
        <f t="shared" si="11"/>
        <v>-9.9999999999994316E-2</v>
      </c>
      <c r="M102" s="3">
        <v>568</v>
      </c>
      <c r="N102" s="3">
        <v>0.08</v>
      </c>
      <c r="O102" s="3">
        <v>0.08</v>
      </c>
      <c r="P102" s="25">
        <f t="shared" si="12"/>
        <v>0</v>
      </c>
      <c r="Q102" s="10"/>
    </row>
    <row r="103" spans="7:17" x14ac:dyDescent="0.25">
      <c r="G103" s="27">
        <v>0.375</v>
      </c>
      <c r="H103" s="3" t="s">
        <v>3</v>
      </c>
      <c r="I103" s="3">
        <v>750</v>
      </c>
      <c r="J103" s="3">
        <v>41.42</v>
      </c>
      <c r="K103" s="3">
        <v>41.32</v>
      </c>
      <c r="L103" s="30">
        <f t="shared" si="11"/>
        <v>-0.10000000000000142</v>
      </c>
      <c r="M103" s="3">
        <v>569</v>
      </c>
      <c r="N103" s="3">
        <v>0.08</v>
      </c>
      <c r="O103" s="3">
        <v>0.08</v>
      </c>
      <c r="P103" s="25">
        <f t="shared" si="12"/>
        <v>0</v>
      </c>
      <c r="Q103" s="10"/>
    </row>
    <row r="104" spans="7:17" x14ac:dyDescent="0.25">
      <c r="G104" s="27">
        <v>0.375</v>
      </c>
      <c r="H104" s="3" t="s">
        <v>3</v>
      </c>
      <c r="I104" s="3">
        <v>888</v>
      </c>
      <c r="J104" s="3">
        <v>35.56</v>
      </c>
      <c r="K104" s="3">
        <v>35.78</v>
      </c>
      <c r="L104" s="33">
        <f t="shared" si="11"/>
        <v>0.21999999999999886</v>
      </c>
      <c r="M104" s="3">
        <v>812</v>
      </c>
      <c r="N104" s="3">
        <v>0.09</v>
      </c>
      <c r="O104" s="3">
        <v>0.09</v>
      </c>
      <c r="P104" s="25">
        <f t="shared" si="12"/>
        <v>0</v>
      </c>
      <c r="Q104" s="10"/>
    </row>
    <row r="105" spans="7:17" x14ac:dyDescent="0.25">
      <c r="G105" s="27">
        <v>0.41666666666666669</v>
      </c>
      <c r="H105" s="3" t="s">
        <v>5</v>
      </c>
      <c r="I105" s="3">
        <v>509</v>
      </c>
      <c r="J105" s="3">
        <v>36.299999999999997</v>
      </c>
      <c r="K105" s="3">
        <v>36.450000000000003</v>
      </c>
      <c r="L105" s="33">
        <f t="shared" si="11"/>
        <v>0.15000000000000568</v>
      </c>
      <c r="M105" s="3">
        <v>373</v>
      </c>
      <c r="N105" s="3">
        <v>0.31</v>
      </c>
      <c r="O105" s="37">
        <v>0.31</v>
      </c>
      <c r="P105" s="25">
        <f t="shared" si="12"/>
        <v>0</v>
      </c>
      <c r="Q105" s="10"/>
    </row>
    <row r="106" spans="7:17" x14ac:dyDescent="0.25">
      <c r="G106" s="27">
        <v>0.41666666666666669</v>
      </c>
      <c r="H106" s="3" t="s">
        <v>5</v>
      </c>
      <c r="I106" s="3">
        <v>503</v>
      </c>
      <c r="J106" s="3">
        <v>37.67</v>
      </c>
      <c r="K106" s="3">
        <v>37.82</v>
      </c>
      <c r="L106" s="33">
        <f t="shared" si="11"/>
        <v>0.14999999999999858</v>
      </c>
      <c r="M106" s="3">
        <v>379</v>
      </c>
      <c r="N106" s="3">
        <v>0.15</v>
      </c>
      <c r="O106" s="3">
        <v>0.15</v>
      </c>
      <c r="P106" s="25">
        <f t="shared" si="12"/>
        <v>0</v>
      </c>
      <c r="Q106" s="10"/>
    </row>
    <row r="107" spans="7:17" x14ac:dyDescent="0.25">
      <c r="G107" s="27">
        <v>0.41666666666666669</v>
      </c>
      <c r="H107" s="3" t="s">
        <v>5</v>
      </c>
      <c r="I107" s="3">
        <v>496</v>
      </c>
      <c r="J107" s="3">
        <v>39.5</v>
      </c>
      <c r="K107" s="3">
        <v>39.65</v>
      </c>
      <c r="L107" s="33">
        <f t="shared" si="11"/>
        <v>0.14999999999999858</v>
      </c>
      <c r="M107" s="3">
        <v>385</v>
      </c>
      <c r="N107" s="3">
        <v>0.08</v>
      </c>
      <c r="O107" s="3">
        <v>0.08</v>
      </c>
      <c r="P107" s="25">
        <f t="shared" si="12"/>
        <v>0</v>
      </c>
      <c r="Q107" s="10"/>
    </row>
    <row r="108" spans="7:17" x14ac:dyDescent="0.25">
      <c r="G108" s="27">
        <v>0.45833333333333331</v>
      </c>
      <c r="H108" s="3" t="s">
        <v>6</v>
      </c>
      <c r="I108" s="3">
        <v>280</v>
      </c>
      <c r="J108" s="3">
        <v>33.549999999999997</v>
      </c>
      <c r="K108" s="3">
        <v>33.630000000000003</v>
      </c>
      <c r="L108" s="33">
        <f t="shared" si="11"/>
        <v>8.00000000000054E-2</v>
      </c>
      <c r="M108" s="3">
        <v>261</v>
      </c>
      <c r="N108" s="3">
        <v>7.0000000000000007E-2</v>
      </c>
      <c r="O108" s="3">
        <v>0.04</v>
      </c>
      <c r="P108" s="31">
        <f t="shared" si="12"/>
        <v>-3.0000000000000006E-2</v>
      </c>
      <c r="Q108" s="10"/>
    </row>
    <row r="109" spans="7:17" x14ac:dyDescent="0.25">
      <c r="G109" s="27">
        <v>0.45833333333333331</v>
      </c>
      <c r="H109" s="3" t="s">
        <v>6</v>
      </c>
      <c r="I109" s="3">
        <v>879</v>
      </c>
      <c r="J109" s="3">
        <v>45.52</v>
      </c>
      <c r="K109" s="3">
        <v>45.65</v>
      </c>
      <c r="L109" s="33">
        <f t="shared" si="11"/>
        <v>0.12999999999999545</v>
      </c>
      <c r="M109" s="3">
        <v>978</v>
      </c>
      <c r="N109" s="3">
        <v>0.06</v>
      </c>
      <c r="O109" s="3">
        <v>0.08</v>
      </c>
      <c r="P109" s="32">
        <f t="shared" si="12"/>
        <v>2.0000000000000004E-2</v>
      </c>
      <c r="Q109" s="10"/>
    </row>
    <row r="110" spans="7:17" x14ac:dyDescent="0.25">
      <c r="G110" s="27">
        <v>0.45833333333333331</v>
      </c>
      <c r="H110" s="3" t="s">
        <v>6</v>
      </c>
      <c r="I110" s="3">
        <v>755</v>
      </c>
      <c r="J110" s="3">
        <v>39.53</v>
      </c>
      <c r="K110" s="3">
        <v>39.67</v>
      </c>
      <c r="L110" s="33">
        <f t="shared" si="11"/>
        <v>0.14000000000000057</v>
      </c>
      <c r="M110" s="3">
        <v>952</v>
      </c>
      <c r="N110" s="3">
        <v>0.02</v>
      </c>
      <c r="O110" s="3">
        <v>0.01</v>
      </c>
      <c r="P110" s="31">
        <f t="shared" si="12"/>
        <v>-0.01</v>
      </c>
      <c r="Q110" s="10"/>
    </row>
    <row r="111" spans="7:17" x14ac:dyDescent="0.25">
      <c r="G111" s="27">
        <v>0.58333333333333337</v>
      </c>
      <c r="H111" s="3" t="s">
        <v>4</v>
      </c>
      <c r="I111" s="3">
        <v>653</v>
      </c>
      <c r="J111" s="3">
        <v>36.590000000000003</v>
      </c>
      <c r="K111" s="3">
        <v>36.840000000000003</v>
      </c>
      <c r="L111" s="33">
        <f t="shared" si="11"/>
        <v>0.25</v>
      </c>
      <c r="M111" s="3">
        <v>451</v>
      </c>
      <c r="N111" s="3">
        <v>0.09</v>
      </c>
      <c r="O111" s="3">
        <v>0.09</v>
      </c>
      <c r="P111" s="25">
        <f t="shared" si="12"/>
        <v>0</v>
      </c>
      <c r="Q111" s="10"/>
    </row>
    <row r="112" spans="7:17" x14ac:dyDescent="0.25">
      <c r="G112" s="27">
        <v>0.58333333333333337</v>
      </c>
      <c r="H112" s="3" t="s">
        <v>4</v>
      </c>
      <c r="I112" s="3">
        <v>437</v>
      </c>
      <c r="J112" s="3">
        <v>34.619999999999997</v>
      </c>
      <c r="K112" s="3">
        <v>34.880000000000003</v>
      </c>
      <c r="L112" s="33">
        <f t="shared" si="11"/>
        <v>0.26000000000000512</v>
      </c>
      <c r="M112" s="3">
        <v>818</v>
      </c>
      <c r="N112" s="3">
        <v>0.05</v>
      </c>
      <c r="O112" s="3">
        <v>7.0000000000000007E-2</v>
      </c>
      <c r="P112" s="32">
        <f t="shared" si="12"/>
        <v>2.0000000000000004E-2</v>
      </c>
      <c r="Q112" s="10"/>
    </row>
    <row r="113" spans="7:17" x14ac:dyDescent="0.25">
      <c r="G113" s="27">
        <v>0.58333333333333337</v>
      </c>
      <c r="H113" s="3" t="s">
        <v>4</v>
      </c>
      <c r="I113" s="3">
        <v>439</v>
      </c>
      <c r="J113" s="3">
        <v>34.61</v>
      </c>
      <c r="K113" s="3">
        <v>34.869999999999997</v>
      </c>
      <c r="L113" s="33">
        <f t="shared" si="11"/>
        <v>0.25999999999999801</v>
      </c>
      <c r="M113" s="3">
        <v>819</v>
      </c>
      <c r="N113" s="3">
        <v>0.05</v>
      </c>
      <c r="O113" s="3">
        <v>7.0000000000000007E-2</v>
      </c>
      <c r="P113" s="32">
        <f t="shared" si="12"/>
        <v>2.0000000000000004E-2</v>
      </c>
      <c r="Q113" s="10"/>
    </row>
    <row r="114" spans="7:17" x14ac:dyDescent="0.25">
      <c r="G114" s="27">
        <v>0.625</v>
      </c>
      <c r="H114" s="3" t="s">
        <v>933</v>
      </c>
      <c r="I114" s="3">
        <v>882</v>
      </c>
      <c r="J114" s="3">
        <v>33.64</v>
      </c>
      <c r="K114" s="3">
        <v>33.909999999999997</v>
      </c>
      <c r="L114" s="33">
        <f t="shared" si="11"/>
        <v>0.26999999999999602</v>
      </c>
      <c r="M114" s="3">
        <v>980</v>
      </c>
      <c r="N114" s="3">
        <v>0.05</v>
      </c>
      <c r="O114" s="3">
        <v>7.0000000000000007E-2</v>
      </c>
      <c r="P114" s="32">
        <f t="shared" si="12"/>
        <v>2.0000000000000004E-2</v>
      </c>
      <c r="Q114" s="10"/>
    </row>
    <row r="115" spans="7:17" x14ac:dyDescent="0.25">
      <c r="G115" s="27">
        <v>0.625</v>
      </c>
      <c r="H115" s="3" t="s">
        <v>933</v>
      </c>
      <c r="I115" s="3">
        <v>885</v>
      </c>
      <c r="J115" s="3">
        <v>33.69</v>
      </c>
      <c r="K115" s="3">
        <v>33.94</v>
      </c>
      <c r="L115" s="33">
        <f t="shared" si="11"/>
        <v>0.25</v>
      </c>
      <c r="M115" s="3">
        <v>983</v>
      </c>
      <c r="N115" s="3">
        <v>0.09</v>
      </c>
      <c r="O115" s="3">
        <v>0.09</v>
      </c>
      <c r="P115" s="25">
        <f t="shared" si="12"/>
        <v>0</v>
      </c>
      <c r="Q115" s="10"/>
    </row>
    <row r="116" spans="7:17" x14ac:dyDescent="0.25">
      <c r="G116" s="27">
        <v>0.625</v>
      </c>
      <c r="H116" s="3" t="s">
        <v>933</v>
      </c>
      <c r="I116" s="3">
        <v>884</v>
      </c>
      <c r="J116" s="3">
        <v>33.68</v>
      </c>
      <c r="K116" s="3">
        <v>33.94</v>
      </c>
      <c r="L116" s="33">
        <f t="shared" si="11"/>
        <v>0.25999999999999801</v>
      </c>
      <c r="M116" s="3">
        <v>984</v>
      </c>
      <c r="N116" s="3">
        <v>0.11</v>
      </c>
      <c r="O116" s="3">
        <v>0.11</v>
      </c>
      <c r="P116" s="25">
        <f t="shared" si="12"/>
        <v>0</v>
      </c>
      <c r="Q116" s="10"/>
    </row>
    <row r="117" spans="7:17" x14ac:dyDescent="0.25">
      <c r="G117" s="27">
        <v>0.66666666666666663</v>
      </c>
      <c r="H117" s="3" t="s">
        <v>2</v>
      </c>
      <c r="I117" s="3">
        <v>140</v>
      </c>
      <c r="J117" s="3">
        <v>30.45</v>
      </c>
      <c r="K117" s="3">
        <v>30.71</v>
      </c>
      <c r="L117" s="33">
        <f t="shared" si="11"/>
        <v>0.26000000000000156</v>
      </c>
      <c r="M117" s="3">
        <v>130</v>
      </c>
      <c r="N117" s="3">
        <v>0.2</v>
      </c>
      <c r="O117" s="3">
        <v>0.2</v>
      </c>
      <c r="P117" s="25">
        <f t="shared" si="12"/>
        <v>0</v>
      </c>
      <c r="Q117" s="10"/>
    </row>
    <row r="118" spans="7:17" x14ac:dyDescent="0.25">
      <c r="G118" s="27">
        <v>0.66666666666666663</v>
      </c>
      <c r="H118" s="3" t="s">
        <v>2</v>
      </c>
      <c r="I118" s="3">
        <v>139</v>
      </c>
      <c r="J118" s="3">
        <v>30.38</v>
      </c>
      <c r="K118" s="3">
        <v>30.64</v>
      </c>
      <c r="L118" s="33">
        <f t="shared" si="11"/>
        <v>0.26000000000000156</v>
      </c>
      <c r="M118" s="3">
        <v>131</v>
      </c>
      <c r="N118" s="3">
        <v>0.2</v>
      </c>
      <c r="O118" s="3">
        <v>0.2</v>
      </c>
      <c r="P118" s="25">
        <f t="shared" si="12"/>
        <v>0</v>
      </c>
      <c r="Q118" s="10"/>
    </row>
    <row r="119" spans="7:17" x14ac:dyDescent="0.25">
      <c r="G119" s="27">
        <v>0.66666666666666663</v>
      </c>
      <c r="H119" s="3" t="s">
        <v>2</v>
      </c>
      <c r="I119" s="3">
        <v>890</v>
      </c>
      <c r="J119" s="3">
        <v>31.87</v>
      </c>
      <c r="K119" s="3">
        <v>32.14</v>
      </c>
      <c r="L119" s="33">
        <f t="shared" si="11"/>
        <v>0.26999999999999957</v>
      </c>
      <c r="M119" s="3">
        <v>990</v>
      </c>
      <c r="N119" s="3">
        <v>0.27</v>
      </c>
      <c r="O119" s="3">
        <v>0.27</v>
      </c>
      <c r="P119" s="25">
        <f t="shared" si="12"/>
        <v>0</v>
      </c>
      <c r="Q119" s="10"/>
    </row>
    <row r="120" spans="7:17" x14ac:dyDescent="0.25">
      <c r="G120" s="27">
        <v>0.79166666666666663</v>
      </c>
      <c r="H120" s="3" t="s">
        <v>8</v>
      </c>
      <c r="I120" s="3">
        <v>98</v>
      </c>
      <c r="J120" s="3">
        <v>30.59</v>
      </c>
      <c r="K120" s="3">
        <v>30.85</v>
      </c>
      <c r="L120" s="33">
        <f t="shared" si="11"/>
        <v>0.26000000000000156</v>
      </c>
      <c r="M120" s="3">
        <v>88</v>
      </c>
      <c r="N120" s="3">
        <v>0.08</v>
      </c>
      <c r="O120" s="3">
        <v>0.08</v>
      </c>
      <c r="P120" s="25">
        <f t="shared" si="12"/>
        <v>0</v>
      </c>
      <c r="Q120" s="10"/>
    </row>
    <row r="121" spans="7:17" x14ac:dyDescent="0.25">
      <c r="G121" s="27">
        <v>0.79166666666666663</v>
      </c>
      <c r="H121" s="3" t="s">
        <v>8</v>
      </c>
      <c r="I121" s="3">
        <v>82</v>
      </c>
      <c r="J121" s="3">
        <v>30.68</v>
      </c>
      <c r="K121" s="3">
        <v>30.95</v>
      </c>
      <c r="L121" s="33">
        <f t="shared" si="11"/>
        <v>0.26999999999999957</v>
      </c>
      <c r="M121" s="3">
        <v>78</v>
      </c>
      <c r="N121" s="3">
        <v>0.2</v>
      </c>
      <c r="O121" s="3">
        <v>0.2</v>
      </c>
      <c r="P121" s="25">
        <f t="shared" si="12"/>
        <v>0</v>
      </c>
      <c r="Q121" s="10"/>
    </row>
    <row r="122" spans="7:17" x14ac:dyDescent="0.25">
      <c r="G122" s="27">
        <v>0.83333333333333337</v>
      </c>
      <c r="H122" s="3" t="s">
        <v>8</v>
      </c>
      <c r="I122" s="3">
        <v>881</v>
      </c>
      <c r="J122" s="3">
        <v>33.64</v>
      </c>
      <c r="K122" s="3">
        <v>33.08</v>
      </c>
      <c r="L122" s="30">
        <f t="shared" si="11"/>
        <v>-0.56000000000000227</v>
      </c>
      <c r="M122" s="3">
        <v>987</v>
      </c>
      <c r="N122" s="3">
        <v>0.49</v>
      </c>
      <c r="O122" s="37">
        <v>0.49</v>
      </c>
      <c r="P122" s="25">
        <f t="shared" si="12"/>
        <v>0</v>
      </c>
      <c r="Q122" s="22"/>
    </row>
    <row r="123" spans="7:17" x14ac:dyDescent="0.25">
      <c r="K123" s="11">
        <f>(100*18)/27</f>
        <v>66.666666666666671</v>
      </c>
      <c r="L123" s="2">
        <f>27-L124</f>
        <v>18</v>
      </c>
      <c r="M123" s="2" t="s">
        <v>2077</v>
      </c>
      <c r="O123" s="11">
        <f>(100*5)/27</f>
        <v>18.518518518518519</v>
      </c>
      <c r="P123" s="2">
        <v>5</v>
      </c>
    </row>
    <row r="124" spans="7:17" x14ac:dyDescent="0.25">
      <c r="K124" s="11">
        <f>(100*9)/27</f>
        <v>33.333333333333336</v>
      </c>
      <c r="L124" s="2">
        <v>9</v>
      </c>
      <c r="M124" s="2" t="s">
        <v>2078</v>
      </c>
      <c r="O124" s="11">
        <f>(100*4)/27</f>
        <v>14.814814814814815</v>
      </c>
      <c r="P124" s="2">
        <v>4</v>
      </c>
    </row>
    <row r="125" spans="7:17" x14ac:dyDescent="0.25">
      <c r="J125" s="1"/>
      <c r="O125" s="11">
        <f>(100*16)/27</f>
        <v>59.25925925925926</v>
      </c>
    </row>
    <row r="126" spans="7:17" x14ac:dyDescent="0.25">
      <c r="H126" s="2" t="s">
        <v>2061</v>
      </c>
    </row>
    <row r="127" spans="7:17" x14ac:dyDescent="0.25">
      <c r="H127" s="1"/>
      <c r="I127" s="1"/>
      <c r="N127" s="1"/>
      <c r="P127" s="10"/>
      <c r="Q127" s="10"/>
    </row>
    <row r="128" spans="7:17" x14ac:dyDescent="0.25">
      <c r="G128" s="25" t="s">
        <v>914</v>
      </c>
      <c r="H128" s="3" t="s">
        <v>2057</v>
      </c>
      <c r="I128" s="3" t="s">
        <v>945</v>
      </c>
      <c r="J128" s="29" t="s">
        <v>2043</v>
      </c>
      <c r="K128" s="3" t="s">
        <v>2062</v>
      </c>
      <c r="L128" s="3" t="s">
        <v>2058</v>
      </c>
      <c r="M128" s="3" t="s">
        <v>1015</v>
      </c>
      <c r="N128" s="3" t="s">
        <v>2073</v>
      </c>
      <c r="O128" s="3" t="s">
        <v>2076</v>
      </c>
      <c r="P128" s="3" t="s">
        <v>2038</v>
      </c>
      <c r="Q128" s="10"/>
    </row>
    <row r="129" spans="7:17" x14ac:dyDescent="0.25">
      <c r="G129" s="26">
        <v>0.29166666666666669</v>
      </c>
      <c r="H129" s="25" t="s">
        <v>28</v>
      </c>
      <c r="I129" s="3">
        <v>693</v>
      </c>
      <c r="J129" s="3">
        <v>43.02</v>
      </c>
      <c r="K129" s="3">
        <v>42.68</v>
      </c>
      <c r="L129" s="30">
        <f>K129-J129</f>
        <v>-0.34000000000000341</v>
      </c>
      <c r="M129" s="3">
        <v>988</v>
      </c>
      <c r="N129" s="3">
        <v>0.18</v>
      </c>
      <c r="O129" s="3">
        <v>0.18</v>
      </c>
      <c r="P129" s="25">
        <f>O129-N129</f>
        <v>0</v>
      </c>
      <c r="Q129" s="10"/>
    </row>
    <row r="130" spans="7:17" x14ac:dyDescent="0.25">
      <c r="G130" s="26">
        <v>0.29166666666666669</v>
      </c>
      <c r="H130" s="25" t="s">
        <v>28</v>
      </c>
      <c r="I130" s="3">
        <v>877</v>
      </c>
      <c r="J130" s="3">
        <v>43.97</v>
      </c>
      <c r="K130" s="3">
        <v>43.63</v>
      </c>
      <c r="L130" s="30">
        <f t="shared" ref="L130:L155" si="13">K130-J130</f>
        <v>-0.33999999999999631</v>
      </c>
      <c r="M130" s="3">
        <v>974</v>
      </c>
      <c r="N130" s="3">
        <v>0.18</v>
      </c>
      <c r="O130" s="3">
        <v>0.18</v>
      </c>
      <c r="P130" s="25">
        <f t="shared" ref="P130:P155" si="14">O130-N130</f>
        <v>0</v>
      </c>
      <c r="Q130" s="10"/>
    </row>
    <row r="131" spans="7:17" x14ac:dyDescent="0.25">
      <c r="G131" s="26">
        <v>0.29166666666666669</v>
      </c>
      <c r="H131" s="25" t="s">
        <v>28</v>
      </c>
      <c r="I131" s="3">
        <v>886</v>
      </c>
      <c r="J131" s="3">
        <v>43.94</v>
      </c>
      <c r="K131" s="3">
        <v>43.6</v>
      </c>
      <c r="L131" s="30">
        <f t="shared" si="13"/>
        <v>-0.33999999999999631</v>
      </c>
      <c r="M131" s="3">
        <v>975</v>
      </c>
      <c r="N131" s="3">
        <v>0.18</v>
      </c>
      <c r="O131" s="3">
        <v>0.18</v>
      </c>
      <c r="P131" s="25">
        <f t="shared" si="14"/>
        <v>0</v>
      </c>
      <c r="Q131" s="10"/>
    </row>
    <row r="132" spans="7:17" x14ac:dyDescent="0.25">
      <c r="G132" s="27">
        <v>0.33333333333333331</v>
      </c>
      <c r="H132" s="3" t="s">
        <v>29</v>
      </c>
      <c r="I132" s="3">
        <v>774</v>
      </c>
      <c r="J132" s="3">
        <v>39.49</v>
      </c>
      <c r="K132" s="3">
        <v>39.15</v>
      </c>
      <c r="L132" s="30">
        <f t="shared" si="13"/>
        <v>-0.34000000000000341</v>
      </c>
      <c r="M132" s="3">
        <v>664</v>
      </c>
      <c r="N132" s="3">
        <v>0.14000000000000001</v>
      </c>
      <c r="O132" s="3">
        <v>0.15</v>
      </c>
      <c r="P132" s="32">
        <f t="shared" si="14"/>
        <v>9.9999999999999811E-3</v>
      </c>
      <c r="Q132" s="10"/>
    </row>
    <row r="133" spans="7:17" x14ac:dyDescent="0.25">
      <c r="G133" s="27">
        <v>0.33333333333333331</v>
      </c>
      <c r="H133" s="3" t="s">
        <v>29</v>
      </c>
      <c r="I133" s="3">
        <v>770</v>
      </c>
      <c r="J133" s="3">
        <v>40.49</v>
      </c>
      <c r="K133" s="3">
        <v>40.15</v>
      </c>
      <c r="L133" s="30">
        <f t="shared" si="13"/>
        <v>-0.34000000000000341</v>
      </c>
      <c r="M133" s="3">
        <v>667</v>
      </c>
      <c r="N133" s="3">
        <v>0.28000000000000003</v>
      </c>
      <c r="O133" s="3">
        <v>0.27</v>
      </c>
      <c r="P133" s="31">
        <f t="shared" si="14"/>
        <v>-1.0000000000000009E-2</v>
      </c>
      <c r="Q133" s="10"/>
    </row>
    <row r="134" spans="7:17" x14ac:dyDescent="0.25">
      <c r="G134" s="27">
        <v>0.33333333333333331</v>
      </c>
      <c r="H134" s="3" t="s">
        <v>29</v>
      </c>
      <c r="I134" s="3">
        <v>773</v>
      </c>
      <c r="J134" s="3">
        <v>39.39</v>
      </c>
      <c r="K134" s="3">
        <v>39.049999999999997</v>
      </c>
      <c r="L134" s="30">
        <f t="shared" si="13"/>
        <v>-0.34000000000000341</v>
      </c>
      <c r="M134" s="3">
        <v>669</v>
      </c>
      <c r="N134" s="3">
        <v>0.3</v>
      </c>
      <c r="O134" s="3">
        <v>0.28999999999999998</v>
      </c>
      <c r="P134" s="31">
        <f t="shared" si="14"/>
        <v>-1.0000000000000009E-2</v>
      </c>
      <c r="Q134" s="10"/>
    </row>
    <row r="135" spans="7:17" x14ac:dyDescent="0.25">
      <c r="G135" s="27">
        <v>0.375</v>
      </c>
      <c r="H135" s="3" t="s">
        <v>3</v>
      </c>
      <c r="I135" s="3">
        <v>749</v>
      </c>
      <c r="J135" s="3">
        <v>39.479999999999997</v>
      </c>
      <c r="K135" s="3">
        <v>39.44</v>
      </c>
      <c r="L135" s="30">
        <f t="shared" si="13"/>
        <v>-3.9999999999999147E-2</v>
      </c>
      <c r="M135" s="3">
        <v>568</v>
      </c>
      <c r="N135" s="3">
        <v>0.08</v>
      </c>
      <c r="O135" s="3">
        <v>0.08</v>
      </c>
      <c r="P135" s="25">
        <f t="shared" si="14"/>
        <v>0</v>
      </c>
      <c r="Q135" s="10"/>
    </row>
    <row r="136" spans="7:17" x14ac:dyDescent="0.25">
      <c r="G136" s="27">
        <v>0.375</v>
      </c>
      <c r="H136" s="3" t="s">
        <v>3</v>
      </c>
      <c r="I136" s="3">
        <v>750</v>
      </c>
      <c r="J136" s="3">
        <v>41.42</v>
      </c>
      <c r="K136" s="3">
        <v>41.38</v>
      </c>
      <c r="L136" s="30">
        <f t="shared" si="13"/>
        <v>-3.9999999999999147E-2</v>
      </c>
      <c r="M136" s="3">
        <v>569</v>
      </c>
      <c r="N136" s="3">
        <v>0.08</v>
      </c>
      <c r="O136" s="3">
        <v>0.08</v>
      </c>
      <c r="P136" s="25">
        <f t="shared" si="14"/>
        <v>0</v>
      </c>
      <c r="Q136" s="10"/>
    </row>
    <row r="137" spans="7:17" x14ac:dyDescent="0.25">
      <c r="G137" s="27">
        <v>0.375</v>
      </c>
      <c r="H137" s="3" t="s">
        <v>3</v>
      </c>
      <c r="I137" s="3">
        <v>888</v>
      </c>
      <c r="J137" s="3">
        <v>35.56</v>
      </c>
      <c r="K137" s="3">
        <v>35.83</v>
      </c>
      <c r="L137" s="33">
        <f t="shared" si="13"/>
        <v>0.26999999999999602</v>
      </c>
      <c r="M137" s="3">
        <v>812</v>
      </c>
      <c r="N137" s="3">
        <v>0.09</v>
      </c>
      <c r="O137" s="3">
        <v>0.09</v>
      </c>
      <c r="P137" s="25">
        <f t="shared" si="14"/>
        <v>0</v>
      </c>
      <c r="Q137" s="10"/>
    </row>
    <row r="138" spans="7:17" x14ac:dyDescent="0.25">
      <c r="G138" s="27">
        <v>0.41666666666666669</v>
      </c>
      <c r="H138" s="3" t="s">
        <v>5</v>
      </c>
      <c r="I138" s="3">
        <v>509</v>
      </c>
      <c r="J138" s="3">
        <v>36.299999999999997</v>
      </c>
      <c r="K138" s="3">
        <v>32.090000000000003</v>
      </c>
      <c r="L138" s="30">
        <f t="shared" si="13"/>
        <v>-4.2099999999999937</v>
      </c>
      <c r="M138" s="3">
        <v>373</v>
      </c>
      <c r="N138" s="3">
        <v>0.31</v>
      </c>
      <c r="O138" s="37">
        <v>0.31</v>
      </c>
      <c r="P138" s="25">
        <f t="shared" si="14"/>
        <v>0</v>
      </c>
      <c r="Q138" s="10"/>
    </row>
    <row r="139" spans="7:17" x14ac:dyDescent="0.25">
      <c r="G139" s="27">
        <v>0.41666666666666669</v>
      </c>
      <c r="H139" s="3" t="s">
        <v>5</v>
      </c>
      <c r="I139" s="3">
        <v>503</v>
      </c>
      <c r="J139" s="3">
        <v>37.67</v>
      </c>
      <c r="K139" s="3">
        <v>33.46</v>
      </c>
      <c r="L139" s="30">
        <f t="shared" si="13"/>
        <v>-4.2100000000000009</v>
      </c>
      <c r="M139" s="3">
        <v>379</v>
      </c>
      <c r="N139" s="3">
        <v>0.15</v>
      </c>
      <c r="O139" s="3">
        <v>0.15</v>
      </c>
      <c r="P139" s="25">
        <f t="shared" si="14"/>
        <v>0</v>
      </c>
      <c r="Q139" s="10"/>
    </row>
    <row r="140" spans="7:17" x14ac:dyDescent="0.25">
      <c r="G140" s="27">
        <v>0.41666666666666669</v>
      </c>
      <c r="H140" s="3" t="s">
        <v>5</v>
      </c>
      <c r="I140" s="3">
        <v>496</v>
      </c>
      <c r="J140" s="3">
        <v>39.5</v>
      </c>
      <c r="K140" s="3">
        <v>35.29</v>
      </c>
      <c r="L140" s="30">
        <f t="shared" si="13"/>
        <v>-4.2100000000000009</v>
      </c>
      <c r="M140" s="3">
        <v>385</v>
      </c>
      <c r="N140" s="3">
        <v>0.08</v>
      </c>
      <c r="O140" s="3">
        <v>0.08</v>
      </c>
      <c r="P140" s="25">
        <f t="shared" si="14"/>
        <v>0</v>
      </c>
      <c r="Q140" s="10"/>
    </row>
    <row r="141" spans="7:17" x14ac:dyDescent="0.25">
      <c r="G141" s="27">
        <v>0.45833333333333331</v>
      </c>
      <c r="H141" s="3" t="s">
        <v>6</v>
      </c>
      <c r="I141" s="3">
        <v>280</v>
      </c>
      <c r="J141" s="3">
        <v>33.549999999999997</v>
      </c>
      <c r="K141" s="3">
        <v>29.59</v>
      </c>
      <c r="L141" s="30">
        <f t="shared" si="13"/>
        <v>-3.9599999999999973</v>
      </c>
      <c r="M141" s="3">
        <v>261</v>
      </c>
      <c r="N141" s="3">
        <v>7.0000000000000007E-2</v>
      </c>
      <c r="O141" s="3">
        <v>0.1</v>
      </c>
      <c r="P141" s="32">
        <f t="shared" si="14"/>
        <v>0.03</v>
      </c>
      <c r="Q141" s="10"/>
    </row>
    <row r="142" spans="7:17" x14ac:dyDescent="0.25">
      <c r="G142" s="27">
        <v>0.45833333333333331</v>
      </c>
      <c r="H142" s="3" t="s">
        <v>6</v>
      </c>
      <c r="I142" s="3">
        <v>879</v>
      </c>
      <c r="J142" s="3">
        <v>45.52</v>
      </c>
      <c r="K142" s="3">
        <v>41.34</v>
      </c>
      <c r="L142" s="30">
        <f t="shared" si="13"/>
        <v>-4.18</v>
      </c>
      <c r="M142" s="3">
        <v>978</v>
      </c>
      <c r="N142" s="3">
        <v>0.06</v>
      </c>
      <c r="O142" s="3">
        <v>0.01</v>
      </c>
      <c r="P142" s="31">
        <f t="shared" si="14"/>
        <v>-4.9999999999999996E-2</v>
      </c>
      <c r="Q142" s="10"/>
    </row>
    <row r="143" spans="7:17" x14ac:dyDescent="0.25">
      <c r="G143" s="27">
        <v>0.45833333333333331</v>
      </c>
      <c r="H143" s="3" t="s">
        <v>6</v>
      </c>
      <c r="I143" s="3">
        <v>755</v>
      </c>
      <c r="J143" s="3">
        <v>39.53</v>
      </c>
      <c r="K143" s="3">
        <v>35.340000000000003</v>
      </c>
      <c r="L143" s="30">
        <f t="shared" si="13"/>
        <v>-4.1899999999999977</v>
      </c>
      <c r="M143" s="3">
        <v>952</v>
      </c>
      <c r="N143" s="3">
        <v>0.02</v>
      </c>
      <c r="O143" s="3">
        <v>7.0000000000000007E-2</v>
      </c>
      <c r="P143" s="32">
        <f t="shared" si="14"/>
        <v>0.05</v>
      </c>
      <c r="Q143" s="10"/>
    </row>
    <row r="144" spans="7:17" x14ac:dyDescent="0.25">
      <c r="G144" s="27">
        <v>0.58333333333333337</v>
      </c>
      <c r="H144" s="3" t="s">
        <v>4</v>
      </c>
      <c r="I144" s="3">
        <v>653</v>
      </c>
      <c r="J144" s="3">
        <v>36.590000000000003</v>
      </c>
      <c r="K144" s="3">
        <v>36.880000000000003</v>
      </c>
      <c r="L144" s="33">
        <f t="shared" si="13"/>
        <v>0.28999999999999915</v>
      </c>
      <c r="M144" s="3">
        <v>451</v>
      </c>
      <c r="N144" s="3">
        <v>0.09</v>
      </c>
      <c r="O144" s="3">
        <v>0.09</v>
      </c>
      <c r="P144" s="25">
        <f t="shared" si="14"/>
        <v>0</v>
      </c>
      <c r="Q144" s="10"/>
    </row>
    <row r="145" spans="7:17" x14ac:dyDescent="0.25">
      <c r="G145" s="27">
        <v>0.58333333333333337</v>
      </c>
      <c r="H145" s="3" t="s">
        <v>4</v>
      </c>
      <c r="I145" s="3">
        <v>437</v>
      </c>
      <c r="J145" s="3">
        <v>34.619999999999997</v>
      </c>
      <c r="K145" s="3">
        <v>34.83</v>
      </c>
      <c r="L145" s="33">
        <f t="shared" si="13"/>
        <v>0.21000000000000085</v>
      </c>
      <c r="M145" s="3">
        <v>818</v>
      </c>
      <c r="N145" s="3">
        <v>0.05</v>
      </c>
      <c r="O145" s="3">
        <v>7.0000000000000007E-2</v>
      </c>
      <c r="P145" s="32">
        <f t="shared" si="14"/>
        <v>2.0000000000000004E-2</v>
      </c>
      <c r="Q145" s="10"/>
    </row>
    <row r="146" spans="7:17" x14ac:dyDescent="0.25">
      <c r="G146" s="27">
        <v>0.58333333333333337</v>
      </c>
      <c r="H146" s="3" t="s">
        <v>4</v>
      </c>
      <c r="I146" s="3">
        <v>439</v>
      </c>
      <c r="J146" s="3">
        <v>34.61</v>
      </c>
      <c r="K146" s="3">
        <v>34.82</v>
      </c>
      <c r="L146" s="33">
        <f t="shared" si="13"/>
        <v>0.21000000000000085</v>
      </c>
      <c r="M146" s="3">
        <v>819</v>
      </c>
      <c r="N146" s="3">
        <v>0.05</v>
      </c>
      <c r="O146" s="3">
        <v>7.0000000000000007E-2</v>
      </c>
      <c r="P146" s="32">
        <f t="shared" si="14"/>
        <v>2.0000000000000004E-2</v>
      </c>
      <c r="Q146" s="10"/>
    </row>
    <row r="147" spans="7:17" x14ac:dyDescent="0.25">
      <c r="G147" s="27">
        <v>0.625</v>
      </c>
      <c r="H147" s="3" t="s">
        <v>933</v>
      </c>
      <c r="I147" s="3">
        <v>882</v>
      </c>
      <c r="J147" s="3">
        <v>33.64</v>
      </c>
      <c r="K147" s="3">
        <v>33.86</v>
      </c>
      <c r="L147" s="33">
        <f t="shared" si="13"/>
        <v>0.21999999999999886</v>
      </c>
      <c r="M147" s="3">
        <v>980</v>
      </c>
      <c r="N147" s="3">
        <v>0.05</v>
      </c>
      <c r="O147" s="3">
        <v>7.0000000000000007E-2</v>
      </c>
      <c r="P147" s="32">
        <f t="shared" si="14"/>
        <v>2.0000000000000004E-2</v>
      </c>
      <c r="Q147" s="10"/>
    </row>
    <row r="148" spans="7:17" x14ac:dyDescent="0.25">
      <c r="G148" s="27">
        <v>0.625</v>
      </c>
      <c r="H148" s="3" t="s">
        <v>933</v>
      </c>
      <c r="I148" s="3">
        <v>885</v>
      </c>
      <c r="J148" s="3">
        <v>33.69</v>
      </c>
      <c r="K148" s="3">
        <v>33.96</v>
      </c>
      <c r="L148" s="33">
        <f t="shared" si="13"/>
        <v>0.27000000000000313</v>
      </c>
      <c r="M148" s="3">
        <v>983</v>
      </c>
      <c r="N148" s="3">
        <v>0.09</v>
      </c>
      <c r="O148" s="3">
        <v>0.09</v>
      </c>
      <c r="P148" s="25">
        <f t="shared" si="14"/>
        <v>0</v>
      </c>
      <c r="Q148" s="10"/>
    </row>
    <row r="149" spans="7:17" x14ac:dyDescent="0.25">
      <c r="G149" s="27">
        <v>0.625</v>
      </c>
      <c r="H149" s="3" t="s">
        <v>933</v>
      </c>
      <c r="I149" s="3">
        <v>884</v>
      </c>
      <c r="J149" s="3">
        <v>33.68</v>
      </c>
      <c r="K149" s="3">
        <v>33.96</v>
      </c>
      <c r="L149" s="33">
        <f t="shared" si="13"/>
        <v>0.28000000000000114</v>
      </c>
      <c r="M149" s="3">
        <v>984</v>
      </c>
      <c r="N149" s="3">
        <v>0.11</v>
      </c>
      <c r="O149" s="3">
        <v>0.11</v>
      </c>
      <c r="P149" s="25">
        <f t="shared" si="14"/>
        <v>0</v>
      </c>
      <c r="Q149" s="10"/>
    </row>
    <row r="150" spans="7:17" x14ac:dyDescent="0.25">
      <c r="G150" s="27">
        <v>0.66666666666666663</v>
      </c>
      <c r="H150" s="3" t="s">
        <v>2</v>
      </c>
      <c r="I150" s="3">
        <v>140</v>
      </c>
      <c r="J150" s="3">
        <v>30.45</v>
      </c>
      <c r="K150" s="3">
        <v>30.71</v>
      </c>
      <c r="L150" s="33">
        <f t="shared" si="13"/>
        <v>0.26000000000000156</v>
      </c>
      <c r="M150" s="3">
        <v>130</v>
      </c>
      <c r="N150" s="3">
        <v>0.2</v>
      </c>
      <c r="O150" s="3">
        <v>0.2</v>
      </c>
      <c r="P150" s="25">
        <f t="shared" si="14"/>
        <v>0</v>
      </c>
      <c r="Q150" s="10"/>
    </row>
    <row r="151" spans="7:17" x14ac:dyDescent="0.25">
      <c r="G151" s="27">
        <v>0.66666666666666663</v>
      </c>
      <c r="H151" s="3" t="s">
        <v>2</v>
      </c>
      <c r="I151" s="3">
        <v>139</v>
      </c>
      <c r="J151" s="3">
        <v>30.38</v>
      </c>
      <c r="K151" s="3">
        <v>30.64</v>
      </c>
      <c r="L151" s="33">
        <f t="shared" si="13"/>
        <v>0.26000000000000156</v>
      </c>
      <c r="M151" s="3">
        <v>131</v>
      </c>
      <c r="N151" s="3">
        <v>0.2</v>
      </c>
      <c r="O151" s="3">
        <v>0.2</v>
      </c>
      <c r="P151" s="25">
        <f t="shared" si="14"/>
        <v>0</v>
      </c>
      <c r="Q151" s="10"/>
    </row>
    <row r="152" spans="7:17" x14ac:dyDescent="0.25">
      <c r="G152" s="27">
        <v>0.66666666666666663</v>
      </c>
      <c r="H152" s="3" t="s">
        <v>2</v>
      </c>
      <c r="I152" s="3">
        <v>890</v>
      </c>
      <c r="J152" s="3">
        <v>31.87</v>
      </c>
      <c r="K152" s="3">
        <v>32.14</v>
      </c>
      <c r="L152" s="33">
        <f t="shared" si="13"/>
        <v>0.26999999999999957</v>
      </c>
      <c r="M152" s="3">
        <v>990</v>
      </c>
      <c r="N152" s="3">
        <v>0.27</v>
      </c>
      <c r="O152" s="3">
        <v>0.27</v>
      </c>
      <c r="P152" s="25">
        <f t="shared" si="14"/>
        <v>0</v>
      </c>
      <c r="Q152" s="10"/>
    </row>
    <row r="153" spans="7:17" x14ac:dyDescent="0.25">
      <c r="G153" s="27">
        <v>0.79166666666666663</v>
      </c>
      <c r="H153" s="3" t="s">
        <v>8</v>
      </c>
      <c r="I153" s="3">
        <v>98</v>
      </c>
      <c r="J153" s="3">
        <v>30.59</v>
      </c>
      <c r="K153" s="3">
        <v>30.85</v>
      </c>
      <c r="L153" s="33">
        <f t="shared" si="13"/>
        <v>0.26000000000000156</v>
      </c>
      <c r="M153" s="3">
        <v>88</v>
      </c>
      <c r="N153" s="3">
        <v>0.08</v>
      </c>
      <c r="O153" s="3">
        <v>0.08</v>
      </c>
      <c r="P153" s="25">
        <f t="shared" si="14"/>
        <v>0</v>
      </c>
      <c r="Q153" s="10"/>
    </row>
    <row r="154" spans="7:17" x14ac:dyDescent="0.25">
      <c r="G154" s="27">
        <v>0.79166666666666663</v>
      </c>
      <c r="H154" s="3" t="s">
        <v>8</v>
      </c>
      <c r="I154" s="3">
        <v>82</v>
      </c>
      <c r="J154" s="3">
        <v>30.68</v>
      </c>
      <c r="K154" s="3">
        <v>30.95</v>
      </c>
      <c r="L154" s="33">
        <f t="shared" si="13"/>
        <v>0.26999999999999957</v>
      </c>
      <c r="M154" s="3">
        <v>78</v>
      </c>
      <c r="N154" s="3">
        <v>0.2</v>
      </c>
      <c r="O154" s="3">
        <v>0.2</v>
      </c>
      <c r="P154" s="25">
        <f t="shared" si="14"/>
        <v>0</v>
      </c>
      <c r="Q154" s="22"/>
    </row>
    <row r="155" spans="7:17" x14ac:dyDescent="0.25">
      <c r="G155" s="27">
        <v>0.83333333333333337</v>
      </c>
      <c r="H155" s="3" t="s">
        <v>8</v>
      </c>
      <c r="I155" s="3">
        <v>881</v>
      </c>
      <c r="J155" s="3">
        <v>33.64</v>
      </c>
      <c r="K155" s="3">
        <v>32.64</v>
      </c>
      <c r="L155" s="30">
        <f t="shared" si="13"/>
        <v>-1</v>
      </c>
      <c r="M155" s="3">
        <v>987</v>
      </c>
      <c r="N155" s="3">
        <v>0.49</v>
      </c>
      <c r="O155" s="37">
        <v>0.49</v>
      </c>
      <c r="P155" s="25">
        <f t="shared" si="14"/>
        <v>0</v>
      </c>
    </row>
    <row r="156" spans="7:17" x14ac:dyDescent="0.25">
      <c r="K156" s="11">
        <f>(100*12)/27</f>
        <v>44.444444444444443</v>
      </c>
      <c r="L156" s="2">
        <v>12</v>
      </c>
      <c r="M156" s="2" t="s">
        <v>2077</v>
      </c>
      <c r="O156" s="11">
        <f>(100*6)/27</f>
        <v>22.222222222222221</v>
      </c>
      <c r="P156" s="2">
        <v>6</v>
      </c>
    </row>
    <row r="157" spans="7:17" x14ac:dyDescent="0.25">
      <c r="K157" s="11">
        <f>(100*15)/27</f>
        <v>55.555555555555557</v>
      </c>
      <c r="L157" s="2">
        <v>15</v>
      </c>
      <c r="M157" s="2" t="s">
        <v>2078</v>
      </c>
      <c r="O157" s="11">
        <f>(100*3)/27</f>
        <v>11.111111111111111</v>
      </c>
      <c r="P157" s="2">
        <v>3</v>
      </c>
    </row>
    <row r="158" spans="7:17" x14ac:dyDescent="0.25">
      <c r="O158" s="11">
        <f>(100*16)/27</f>
        <v>59.25925925925926</v>
      </c>
    </row>
    <row r="163" spans="7:15" x14ac:dyDescent="0.25">
      <c r="G163" s="2" t="s">
        <v>2019</v>
      </c>
    </row>
    <row r="164" spans="7:15" x14ac:dyDescent="0.25">
      <c r="G164" s="25" t="s">
        <v>914</v>
      </c>
      <c r="H164" s="25" t="s">
        <v>915</v>
      </c>
      <c r="I164" s="3" t="s">
        <v>1015</v>
      </c>
      <c r="J164" s="3" t="s">
        <v>2070</v>
      </c>
      <c r="K164" s="3" t="s">
        <v>2069</v>
      </c>
      <c r="L164" s="3" t="s">
        <v>2161</v>
      </c>
      <c r="M164" s="3" t="s">
        <v>2162</v>
      </c>
      <c r="N164" s="3" t="s">
        <v>2163</v>
      </c>
      <c r="O164" s="3"/>
    </row>
    <row r="165" spans="7:15" x14ac:dyDescent="0.25">
      <c r="G165" s="26">
        <v>0.29166666666666669</v>
      </c>
      <c r="H165" s="25" t="s">
        <v>28</v>
      </c>
      <c r="I165" s="3">
        <v>988</v>
      </c>
      <c r="J165" s="3">
        <v>0.23</v>
      </c>
      <c r="K165" s="4">
        <f>N31</f>
        <v>0.15</v>
      </c>
      <c r="L165" s="3">
        <f>J165^2</f>
        <v>5.2900000000000003E-2</v>
      </c>
      <c r="M165" s="4">
        <f>K165^2</f>
        <v>2.2499999999999999E-2</v>
      </c>
      <c r="N165" s="4">
        <f>J165*K165</f>
        <v>3.4500000000000003E-2</v>
      </c>
      <c r="O165" s="4"/>
    </row>
    <row r="166" spans="7:15" x14ac:dyDescent="0.25">
      <c r="G166" s="26">
        <v>0.29166666666666669</v>
      </c>
      <c r="H166" s="25" t="s">
        <v>28</v>
      </c>
      <c r="I166" s="3">
        <v>974</v>
      </c>
      <c r="J166" s="3">
        <v>0.23</v>
      </c>
      <c r="K166" s="4">
        <f t="shared" ref="K166:K191" si="15">N32</f>
        <v>0.27599999999999997</v>
      </c>
      <c r="L166" s="3">
        <f t="shared" ref="L166:L191" si="16">J166^2</f>
        <v>5.2900000000000003E-2</v>
      </c>
      <c r="M166" s="4">
        <f t="shared" ref="M166:M191" si="17">K166^2</f>
        <v>7.617599999999998E-2</v>
      </c>
      <c r="N166" s="4">
        <f t="shared" ref="N166:N191" si="18">J166*K166</f>
        <v>6.3479999999999995E-2</v>
      </c>
      <c r="O166" s="4"/>
    </row>
    <row r="167" spans="7:15" x14ac:dyDescent="0.25">
      <c r="G167" s="26">
        <v>0.29166666666666669</v>
      </c>
      <c r="H167" s="25" t="s">
        <v>28</v>
      </c>
      <c r="I167" s="3">
        <v>975</v>
      </c>
      <c r="J167" s="3">
        <v>0.23</v>
      </c>
      <c r="K167" s="4">
        <f t="shared" si="15"/>
        <v>0.20600000000000002</v>
      </c>
      <c r="L167" s="3">
        <f t="shared" si="16"/>
        <v>5.2900000000000003E-2</v>
      </c>
      <c r="M167" s="4">
        <f t="shared" si="17"/>
        <v>4.2436000000000008E-2</v>
      </c>
      <c r="N167" s="4">
        <f t="shared" si="18"/>
        <v>4.7380000000000005E-2</v>
      </c>
      <c r="O167" s="4"/>
    </row>
    <row r="168" spans="7:15" x14ac:dyDescent="0.25">
      <c r="G168" s="27">
        <v>0.33333333333333331</v>
      </c>
      <c r="H168" s="3" t="s">
        <v>29</v>
      </c>
      <c r="I168" s="3">
        <v>664</v>
      </c>
      <c r="J168" s="3">
        <v>0.19</v>
      </c>
      <c r="K168" s="4">
        <f t="shared" si="15"/>
        <v>0.12</v>
      </c>
      <c r="L168" s="3">
        <f t="shared" si="16"/>
        <v>3.61E-2</v>
      </c>
      <c r="M168" s="4">
        <f t="shared" si="17"/>
        <v>1.44E-2</v>
      </c>
      <c r="N168" s="4">
        <f t="shared" si="18"/>
        <v>2.2800000000000001E-2</v>
      </c>
      <c r="O168" s="4"/>
    </row>
    <row r="169" spans="7:15" x14ac:dyDescent="0.25">
      <c r="G169" s="27">
        <v>0.33333333333333331</v>
      </c>
      <c r="H169" s="3" t="s">
        <v>29</v>
      </c>
      <c r="I169" s="3">
        <v>667</v>
      </c>
      <c r="J169" s="3">
        <v>0.36</v>
      </c>
      <c r="K169" s="4">
        <f t="shared" si="15"/>
        <v>0.36199999999999999</v>
      </c>
      <c r="L169" s="3">
        <f t="shared" si="16"/>
        <v>0.12959999999999999</v>
      </c>
      <c r="M169" s="4">
        <f t="shared" si="17"/>
        <v>0.13104399999999999</v>
      </c>
      <c r="N169" s="4">
        <f t="shared" si="18"/>
        <v>0.13031999999999999</v>
      </c>
      <c r="O169" s="4"/>
    </row>
    <row r="170" spans="7:15" x14ac:dyDescent="0.25">
      <c r="G170" s="27">
        <v>0.33333333333333331</v>
      </c>
      <c r="H170" s="3" t="s">
        <v>29</v>
      </c>
      <c r="I170" s="3">
        <v>669</v>
      </c>
      <c r="J170" s="3">
        <v>0.39</v>
      </c>
      <c r="K170" s="4">
        <f t="shared" si="15"/>
        <v>0.32200000000000001</v>
      </c>
      <c r="L170" s="3">
        <f t="shared" si="16"/>
        <v>0.15210000000000001</v>
      </c>
      <c r="M170" s="4">
        <f t="shared" si="17"/>
        <v>0.10368400000000001</v>
      </c>
      <c r="N170" s="4">
        <f t="shared" si="18"/>
        <v>0.12558</v>
      </c>
      <c r="O170" s="4"/>
    </row>
    <row r="171" spans="7:15" x14ac:dyDescent="0.25">
      <c r="G171" s="27">
        <v>0.375</v>
      </c>
      <c r="H171" s="3" t="s">
        <v>3</v>
      </c>
      <c r="I171" s="3">
        <v>568</v>
      </c>
      <c r="J171" s="3">
        <v>0.1</v>
      </c>
      <c r="K171" s="4">
        <f t="shared" si="15"/>
        <v>0.154</v>
      </c>
      <c r="L171" s="3">
        <f t="shared" si="16"/>
        <v>1.0000000000000002E-2</v>
      </c>
      <c r="M171" s="4">
        <f t="shared" si="17"/>
        <v>2.3716000000000001E-2</v>
      </c>
      <c r="N171" s="4">
        <f t="shared" si="18"/>
        <v>1.54E-2</v>
      </c>
      <c r="O171" s="4"/>
    </row>
    <row r="172" spans="7:15" x14ac:dyDescent="0.25">
      <c r="G172" s="27">
        <v>0.375</v>
      </c>
      <c r="H172" s="3" t="s">
        <v>3</v>
      </c>
      <c r="I172" s="3">
        <v>569</v>
      </c>
      <c r="J172" s="3">
        <v>0.1</v>
      </c>
      <c r="K172" s="4">
        <f t="shared" si="15"/>
        <v>0.122</v>
      </c>
      <c r="L172" s="3">
        <f t="shared" si="16"/>
        <v>1.0000000000000002E-2</v>
      </c>
      <c r="M172" s="4">
        <f t="shared" si="17"/>
        <v>1.4884E-2</v>
      </c>
      <c r="N172" s="4">
        <f t="shared" si="18"/>
        <v>1.2200000000000001E-2</v>
      </c>
      <c r="O172" s="4"/>
    </row>
    <row r="173" spans="7:15" x14ac:dyDescent="0.25">
      <c r="G173" s="27">
        <v>0.375</v>
      </c>
      <c r="H173" s="3" t="s">
        <v>3</v>
      </c>
      <c r="I173" s="3">
        <v>812</v>
      </c>
      <c r="J173" s="3">
        <v>0.12</v>
      </c>
      <c r="K173" s="4">
        <f t="shared" si="15"/>
        <v>0.122</v>
      </c>
      <c r="L173" s="3">
        <f t="shared" si="16"/>
        <v>1.44E-2</v>
      </c>
      <c r="M173" s="4">
        <f t="shared" si="17"/>
        <v>1.4884E-2</v>
      </c>
      <c r="N173" s="4">
        <f t="shared" si="18"/>
        <v>1.4639999999999999E-2</v>
      </c>
      <c r="O173" s="4"/>
    </row>
    <row r="174" spans="7:15" x14ac:dyDescent="0.25">
      <c r="G174" s="27">
        <v>0.41666666666666669</v>
      </c>
      <c r="H174" s="3" t="s">
        <v>5</v>
      </c>
      <c r="I174" s="3">
        <v>373</v>
      </c>
      <c r="J174" s="3">
        <v>0.4</v>
      </c>
      <c r="K174" s="4">
        <f t="shared" si="15"/>
        <v>3.5999999999999997E-2</v>
      </c>
      <c r="L174" s="3">
        <f t="shared" si="16"/>
        <v>0.16000000000000003</v>
      </c>
      <c r="M174" s="4">
        <f t="shared" si="17"/>
        <v>1.2959999999999998E-3</v>
      </c>
      <c r="N174" s="4">
        <f t="shared" si="18"/>
        <v>1.44E-2</v>
      </c>
      <c r="O174" s="4"/>
    </row>
    <row r="175" spans="7:15" x14ac:dyDescent="0.25">
      <c r="G175" s="27">
        <v>0.41666666666666669</v>
      </c>
      <c r="H175" s="3" t="s">
        <v>5</v>
      </c>
      <c r="I175" s="3">
        <v>379</v>
      </c>
      <c r="J175" s="3">
        <v>0.2</v>
      </c>
      <c r="K175" s="4">
        <f t="shared" si="15"/>
        <v>0.16200000000000001</v>
      </c>
      <c r="L175" s="3">
        <f t="shared" si="16"/>
        <v>4.0000000000000008E-2</v>
      </c>
      <c r="M175" s="4">
        <f t="shared" si="17"/>
        <v>2.6244E-2</v>
      </c>
      <c r="N175" s="4">
        <f t="shared" si="18"/>
        <v>3.2400000000000005E-2</v>
      </c>
      <c r="O175" s="4"/>
    </row>
    <row r="176" spans="7:15" x14ac:dyDescent="0.25">
      <c r="G176" s="27">
        <v>0.41666666666666669</v>
      </c>
      <c r="H176" s="3" t="s">
        <v>5</v>
      </c>
      <c r="I176" s="3">
        <v>385</v>
      </c>
      <c r="J176" s="3">
        <v>0.1</v>
      </c>
      <c r="K176" s="4">
        <f t="shared" si="15"/>
        <v>0.128</v>
      </c>
      <c r="L176" s="3">
        <f t="shared" si="16"/>
        <v>1.0000000000000002E-2</v>
      </c>
      <c r="M176" s="4">
        <f t="shared" si="17"/>
        <v>1.6383999999999999E-2</v>
      </c>
      <c r="N176" s="4">
        <f t="shared" si="18"/>
        <v>1.2800000000000001E-2</v>
      </c>
      <c r="O176" s="4"/>
    </row>
    <row r="177" spans="7:15" x14ac:dyDescent="0.25">
      <c r="G177" s="27">
        <v>0.45833333333333331</v>
      </c>
      <c r="H177" s="3" t="s">
        <v>6</v>
      </c>
      <c r="I177" s="3">
        <v>261</v>
      </c>
      <c r="J177" s="3">
        <v>0.09</v>
      </c>
      <c r="K177" s="4">
        <f t="shared" si="15"/>
        <v>0.16599999999999998</v>
      </c>
      <c r="L177" s="3">
        <f t="shared" si="16"/>
        <v>8.0999999999999996E-3</v>
      </c>
      <c r="M177" s="4">
        <f t="shared" si="17"/>
        <v>2.7555999999999994E-2</v>
      </c>
      <c r="N177" s="4">
        <f t="shared" si="18"/>
        <v>1.4939999999999998E-2</v>
      </c>
      <c r="O177" s="4"/>
    </row>
    <row r="178" spans="7:15" x14ac:dyDescent="0.25">
      <c r="G178" s="27">
        <v>0.45833333333333331</v>
      </c>
      <c r="H178" s="3" t="s">
        <v>6</v>
      </c>
      <c r="I178" s="3">
        <v>978</v>
      </c>
      <c r="J178" s="3">
        <v>0.77</v>
      </c>
      <c r="K178" s="4">
        <f t="shared" si="15"/>
        <v>0.376</v>
      </c>
      <c r="L178" s="3">
        <f t="shared" si="16"/>
        <v>0.59289999999999998</v>
      </c>
      <c r="M178" s="4">
        <f t="shared" si="17"/>
        <v>0.141376</v>
      </c>
      <c r="N178" s="4">
        <f t="shared" si="18"/>
        <v>0.28952</v>
      </c>
      <c r="O178" s="4"/>
    </row>
    <row r="179" spans="7:15" x14ac:dyDescent="0.25">
      <c r="G179" s="27">
        <v>0.45833333333333331</v>
      </c>
      <c r="H179" s="3" t="s">
        <v>6</v>
      </c>
      <c r="I179" s="3">
        <v>952</v>
      </c>
      <c r="J179" s="3">
        <v>0.23</v>
      </c>
      <c r="K179" s="4">
        <f t="shared" si="15"/>
        <v>0.27200000000000002</v>
      </c>
      <c r="L179" s="3">
        <f t="shared" si="16"/>
        <v>5.2900000000000003E-2</v>
      </c>
      <c r="M179" s="4">
        <f t="shared" si="17"/>
        <v>7.3984000000000008E-2</v>
      </c>
      <c r="N179" s="4">
        <f t="shared" si="18"/>
        <v>6.2560000000000004E-2</v>
      </c>
      <c r="O179" s="4"/>
    </row>
    <row r="180" spans="7:15" x14ac:dyDescent="0.25">
      <c r="G180" s="27">
        <v>0.58333333333333337</v>
      </c>
      <c r="H180" s="3" t="s">
        <v>4</v>
      </c>
      <c r="I180" s="3">
        <v>451</v>
      </c>
      <c r="J180" s="3">
        <v>0.12</v>
      </c>
      <c r="K180" s="4">
        <f t="shared" si="15"/>
        <v>0.124</v>
      </c>
      <c r="L180" s="3">
        <f t="shared" si="16"/>
        <v>1.44E-2</v>
      </c>
      <c r="M180" s="4">
        <f t="shared" si="17"/>
        <v>1.5375999999999999E-2</v>
      </c>
      <c r="N180" s="4">
        <f t="shared" si="18"/>
        <v>1.4879999999999999E-2</v>
      </c>
      <c r="O180" s="4"/>
    </row>
    <row r="181" spans="7:15" x14ac:dyDescent="0.25">
      <c r="G181" s="27">
        <v>0.58333333333333337</v>
      </c>
      <c r="H181" s="3" t="s">
        <v>4</v>
      </c>
      <c r="I181" s="3">
        <v>818</v>
      </c>
      <c r="J181" s="3">
        <v>0.73</v>
      </c>
      <c r="K181" s="4">
        <f t="shared" si="15"/>
        <v>0.35599999999999998</v>
      </c>
      <c r="L181" s="3">
        <f t="shared" si="16"/>
        <v>0.53289999999999993</v>
      </c>
      <c r="M181" s="4">
        <f t="shared" si="17"/>
        <v>0.12673599999999999</v>
      </c>
      <c r="N181" s="4">
        <f t="shared" si="18"/>
        <v>0.25988</v>
      </c>
      <c r="O181" s="4"/>
    </row>
    <row r="182" spans="7:15" x14ac:dyDescent="0.25">
      <c r="G182" s="27">
        <v>0.58333333333333337</v>
      </c>
      <c r="H182" s="3" t="s">
        <v>4</v>
      </c>
      <c r="I182" s="3">
        <v>819</v>
      </c>
      <c r="J182" s="3">
        <v>0.73</v>
      </c>
      <c r="K182" s="4">
        <f t="shared" si="15"/>
        <v>0.17599999999999999</v>
      </c>
      <c r="L182" s="3">
        <f t="shared" si="16"/>
        <v>0.53289999999999993</v>
      </c>
      <c r="M182" s="4">
        <f t="shared" si="17"/>
        <v>3.0975999999999997E-2</v>
      </c>
      <c r="N182" s="4">
        <f t="shared" si="18"/>
        <v>0.12847999999999998</v>
      </c>
      <c r="O182" s="4"/>
    </row>
    <row r="183" spans="7:15" x14ac:dyDescent="0.25">
      <c r="G183" s="27">
        <v>0.625</v>
      </c>
      <c r="H183" s="3" t="s">
        <v>933</v>
      </c>
      <c r="I183" s="3">
        <v>980</v>
      </c>
      <c r="J183" s="3">
        <v>0.73</v>
      </c>
      <c r="K183" s="4">
        <f t="shared" si="15"/>
        <v>0.32200000000000001</v>
      </c>
      <c r="L183" s="3">
        <f t="shared" si="16"/>
        <v>0.53289999999999993</v>
      </c>
      <c r="M183" s="4">
        <f t="shared" si="17"/>
        <v>0.10368400000000001</v>
      </c>
      <c r="N183" s="4">
        <f t="shared" si="18"/>
        <v>0.23505999999999999</v>
      </c>
      <c r="O183" s="4"/>
    </row>
    <row r="184" spans="7:15" x14ac:dyDescent="0.25">
      <c r="G184" s="27">
        <v>0.625</v>
      </c>
      <c r="H184" s="3" t="s">
        <v>933</v>
      </c>
      <c r="I184" s="3">
        <v>983</v>
      </c>
      <c r="J184" s="3">
        <v>0.12</v>
      </c>
      <c r="K184" s="4">
        <f t="shared" si="15"/>
        <v>0.126</v>
      </c>
      <c r="L184" s="3">
        <f t="shared" si="16"/>
        <v>1.44E-2</v>
      </c>
      <c r="M184" s="4">
        <f t="shared" si="17"/>
        <v>1.5876000000000001E-2</v>
      </c>
      <c r="N184" s="4">
        <f t="shared" si="18"/>
        <v>1.512E-2</v>
      </c>
      <c r="O184" s="4"/>
    </row>
    <row r="185" spans="7:15" x14ac:dyDescent="0.25">
      <c r="G185" s="27">
        <v>0.625</v>
      </c>
      <c r="H185" s="3" t="s">
        <v>933</v>
      </c>
      <c r="I185" s="3">
        <v>984</v>
      </c>
      <c r="J185" s="3">
        <v>0.14000000000000001</v>
      </c>
      <c r="K185" s="4">
        <f t="shared" si="15"/>
        <v>0.14199999999999999</v>
      </c>
      <c r="L185" s="3">
        <f t="shared" si="16"/>
        <v>1.9600000000000003E-2</v>
      </c>
      <c r="M185" s="4">
        <f t="shared" si="17"/>
        <v>2.0163999999999998E-2</v>
      </c>
      <c r="N185" s="4">
        <f t="shared" si="18"/>
        <v>1.9880000000000002E-2</v>
      </c>
      <c r="O185" s="4"/>
    </row>
    <row r="186" spans="7:15" x14ac:dyDescent="0.25">
      <c r="G186" s="27">
        <v>0.66666666666666663</v>
      </c>
      <c r="H186" s="3" t="s">
        <v>2</v>
      </c>
      <c r="I186" s="3">
        <v>130</v>
      </c>
      <c r="J186" s="3">
        <v>0.26</v>
      </c>
      <c r="K186" s="4">
        <f t="shared" si="15"/>
        <v>0.23599999999999999</v>
      </c>
      <c r="L186" s="3">
        <f t="shared" si="16"/>
        <v>6.7600000000000007E-2</v>
      </c>
      <c r="M186" s="4">
        <f t="shared" si="17"/>
        <v>5.5695999999999996E-2</v>
      </c>
      <c r="N186" s="4">
        <f t="shared" si="18"/>
        <v>6.1359999999999998E-2</v>
      </c>
      <c r="O186" s="4"/>
    </row>
    <row r="187" spans="7:15" x14ac:dyDescent="0.25">
      <c r="G187" s="27">
        <v>0.66666666666666663</v>
      </c>
      <c r="H187" s="3" t="s">
        <v>2</v>
      </c>
      <c r="I187" s="3">
        <v>131</v>
      </c>
      <c r="J187" s="3">
        <v>0.26</v>
      </c>
      <c r="K187" s="4">
        <f t="shared" si="15"/>
        <v>0.28399999999999997</v>
      </c>
      <c r="L187" s="3">
        <f t="shared" si="16"/>
        <v>6.7600000000000007E-2</v>
      </c>
      <c r="M187" s="4">
        <f t="shared" si="17"/>
        <v>8.0655999999999992E-2</v>
      </c>
      <c r="N187" s="4">
        <f t="shared" si="18"/>
        <v>7.3840000000000003E-2</v>
      </c>
      <c r="O187" s="4"/>
    </row>
    <row r="188" spans="7:15" x14ac:dyDescent="0.25">
      <c r="G188" s="27">
        <v>0.66666666666666663</v>
      </c>
      <c r="H188" s="3" t="s">
        <v>2</v>
      </c>
      <c r="I188" s="3">
        <v>990</v>
      </c>
      <c r="J188" s="3">
        <v>0.35</v>
      </c>
      <c r="K188" s="4">
        <f t="shared" si="15"/>
        <v>0.35199999999999998</v>
      </c>
      <c r="L188" s="3">
        <f t="shared" si="16"/>
        <v>0.12249999999999998</v>
      </c>
      <c r="M188" s="4">
        <f t="shared" si="17"/>
        <v>0.12390399999999999</v>
      </c>
      <c r="N188" s="4">
        <f t="shared" si="18"/>
        <v>0.12319999999999999</v>
      </c>
      <c r="O188" s="4"/>
    </row>
    <row r="189" spans="7:15" x14ac:dyDescent="0.25">
      <c r="G189" s="27">
        <v>0.79166666666666663</v>
      </c>
      <c r="H189" s="3" t="s">
        <v>8</v>
      </c>
      <c r="I189" s="3">
        <v>88</v>
      </c>
      <c r="J189" s="3">
        <v>0.1</v>
      </c>
      <c r="K189" s="4">
        <f t="shared" si="15"/>
        <v>0.25600000000000001</v>
      </c>
      <c r="L189" s="3">
        <f t="shared" si="16"/>
        <v>1.0000000000000002E-2</v>
      </c>
      <c r="M189" s="4">
        <f t="shared" si="17"/>
        <v>6.5535999999999997E-2</v>
      </c>
      <c r="N189" s="4">
        <f t="shared" si="18"/>
        <v>2.5600000000000001E-2</v>
      </c>
      <c r="O189" s="4"/>
    </row>
    <row r="190" spans="7:15" x14ac:dyDescent="0.25">
      <c r="G190" s="27">
        <v>0.79166666666666663</v>
      </c>
      <c r="H190" s="3" t="s">
        <v>8</v>
      </c>
      <c r="I190" s="3">
        <v>78</v>
      </c>
      <c r="J190" s="3">
        <v>0.26</v>
      </c>
      <c r="K190" s="4">
        <f t="shared" si="15"/>
        <v>0.25600000000000001</v>
      </c>
      <c r="L190" s="3">
        <f t="shared" si="16"/>
        <v>6.7600000000000007E-2</v>
      </c>
      <c r="M190" s="4">
        <f t="shared" si="17"/>
        <v>6.5535999999999997E-2</v>
      </c>
      <c r="N190" s="4">
        <f t="shared" si="18"/>
        <v>6.6560000000000008E-2</v>
      </c>
      <c r="O190" s="4"/>
    </row>
    <row r="191" spans="7:15" x14ac:dyDescent="0.25">
      <c r="G191" s="27">
        <v>0.83333333333333337</v>
      </c>
      <c r="H191" s="3" t="s">
        <v>8</v>
      </c>
      <c r="I191" s="3">
        <v>987</v>
      </c>
      <c r="J191" s="3">
        <v>0.64</v>
      </c>
      <c r="K191" s="4">
        <f t="shared" si="15"/>
        <v>0.63600000000000001</v>
      </c>
      <c r="L191" s="3">
        <f t="shared" si="16"/>
        <v>0.40960000000000002</v>
      </c>
      <c r="M191" s="4">
        <f t="shared" si="17"/>
        <v>0.40449600000000002</v>
      </c>
      <c r="N191" s="4">
        <f t="shared" si="18"/>
        <v>0.40704000000000001</v>
      </c>
      <c r="O191" s="4"/>
    </row>
    <row r="192" spans="7:15" x14ac:dyDescent="0.25">
      <c r="G192" s="43" t="s">
        <v>948</v>
      </c>
      <c r="H192" s="45"/>
      <c r="I192" s="57">
        <f>STDEV(J165:J191)</f>
        <v>0.22262100970059853</v>
      </c>
      <c r="J192" s="61"/>
      <c r="K192" s="58"/>
      <c r="L192" s="57"/>
      <c r="M192" s="61"/>
      <c r="N192" s="58"/>
      <c r="O192" s="28"/>
    </row>
    <row r="193" spans="7:15" x14ac:dyDescent="0.25">
      <c r="G193" s="43" t="s">
        <v>2071</v>
      </c>
      <c r="H193" s="45"/>
      <c r="I193" s="57">
        <f>CORREL(K165:K191,J165:J191)</f>
        <v>0.60580845914302339</v>
      </c>
      <c r="J193" s="61"/>
      <c r="K193" s="58"/>
      <c r="L193" s="57"/>
      <c r="M193" s="61"/>
      <c r="N193" s="58"/>
      <c r="O193" s="28"/>
    </row>
    <row r="194" spans="7:15" x14ac:dyDescent="0.25">
      <c r="J194" s="10">
        <f>SUM(J165:J191)</f>
        <v>8.18</v>
      </c>
      <c r="K194" s="10">
        <f>SUM(K165:K191)</f>
        <v>6.24</v>
      </c>
      <c r="L194" s="10">
        <f>SUM(L165:L191)</f>
        <v>3.7668000000000004</v>
      </c>
      <c r="M194" s="10">
        <f>SUM(M165:M191)</f>
        <v>1.8392000000000002</v>
      </c>
      <c r="N194" s="10">
        <f>SUM(N165:N191)</f>
        <v>2.3238199999999996</v>
      </c>
    </row>
    <row r="198" spans="7:15" x14ac:dyDescent="0.25">
      <c r="H198" s="10">
        <f>(27*N194)-(J194*K194)</f>
        <v>11.699939999999991</v>
      </c>
    </row>
    <row r="200" spans="7:15" x14ac:dyDescent="0.25">
      <c r="H200" s="2">
        <f>SQRT(9)</f>
        <v>3</v>
      </c>
    </row>
    <row r="201" spans="7:15" x14ac:dyDescent="0.25">
      <c r="H201" s="10">
        <f>SQRT((27*L194)-(J194^2))</f>
        <v>5.8984065644884138</v>
      </c>
      <c r="J201" s="9"/>
    </row>
    <row r="202" spans="7:15" x14ac:dyDescent="0.25">
      <c r="H202" s="10">
        <f>SQRT((27*M194)-(K194^2))</f>
        <v>3.2742632759141412</v>
      </c>
    </row>
    <row r="203" spans="7:15" x14ac:dyDescent="0.25">
      <c r="H203" s="10">
        <f>H201*H202</f>
        <v>19.312936000515307</v>
      </c>
    </row>
    <row r="204" spans="7:15" x14ac:dyDescent="0.25">
      <c r="H204" s="10">
        <f>H198/H203</f>
        <v>0.60580845914302273</v>
      </c>
    </row>
  </sheetData>
  <mergeCells count="15">
    <mergeCell ref="A1:E1"/>
    <mergeCell ref="G1:H1"/>
    <mergeCell ref="D30:E30"/>
    <mergeCell ref="G193:H193"/>
    <mergeCell ref="I193:K193"/>
    <mergeCell ref="L193:N193"/>
    <mergeCell ref="G58:H58"/>
    <mergeCell ref="G59:H59"/>
    <mergeCell ref="I58:K58"/>
    <mergeCell ref="I59:K59"/>
    <mergeCell ref="L58:N58"/>
    <mergeCell ref="L59:N59"/>
    <mergeCell ref="G192:H192"/>
    <mergeCell ref="I192:K192"/>
    <mergeCell ref="L192:N192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39DC1-DBBC-4C2C-AB4F-39614D54DC51}">
  <dimension ref="A1:AP996"/>
  <sheetViews>
    <sheetView topLeftCell="Q1" zoomScale="90" zoomScaleNormal="90" workbookViewId="0">
      <selection activeCell="S1" sqref="S1"/>
    </sheetView>
  </sheetViews>
  <sheetFormatPr defaultRowHeight="15" x14ac:dyDescent="0.25"/>
  <cols>
    <col min="1" max="1" width="9.140625" style="2"/>
    <col min="2" max="2" width="12.42578125" style="2" customWidth="1"/>
    <col min="3" max="5" width="9.140625" style="2"/>
    <col min="6" max="6" width="12.5703125" style="2" customWidth="1"/>
    <col min="7" max="7" width="12.140625" style="2" customWidth="1"/>
    <col min="8" max="9" width="9.140625" style="2"/>
    <col min="10" max="10" width="12.7109375" style="2" customWidth="1"/>
    <col min="11" max="12" width="9.140625" style="2"/>
    <col min="13" max="13" width="13.7109375" style="2" customWidth="1"/>
    <col min="14" max="14" width="9.140625" style="2"/>
    <col min="15" max="15" width="13.7109375" style="2" customWidth="1"/>
    <col min="16" max="16" width="20.140625" style="2" customWidth="1"/>
    <col min="17" max="17" width="16" style="2" customWidth="1"/>
    <col min="18" max="18" width="20.28515625" style="2" customWidth="1"/>
    <col min="19" max="19" width="9.7109375" style="2" customWidth="1"/>
    <col min="20" max="20" width="20.140625" style="2" customWidth="1"/>
    <col min="21" max="21" width="19" style="2" customWidth="1"/>
    <col min="22" max="22" width="22.140625" style="2" customWidth="1"/>
    <col min="23" max="23" width="13.7109375" style="2" customWidth="1"/>
    <col min="24" max="24" width="16.5703125" style="2" customWidth="1"/>
    <col min="25" max="25" width="15.28515625" style="2" customWidth="1"/>
    <col min="26" max="26" width="18.85546875" style="2" customWidth="1"/>
    <col min="27" max="27" width="13.7109375" style="2" customWidth="1"/>
    <col min="28" max="28" width="16" style="2" customWidth="1"/>
    <col min="29" max="29" width="15.28515625" style="2" customWidth="1"/>
    <col min="30" max="31" width="19.28515625" style="2" customWidth="1"/>
    <col min="32" max="32" width="10.85546875" style="2" customWidth="1"/>
    <col min="33" max="33" width="13.42578125" style="2" customWidth="1"/>
    <col min="34" max="34" width="15.28515625" style="2" customWidth="1"/>
    <col min="35" max="35" width="12.42578125" style="2" customWidth="1"/>
    <col min="36" max="36" width="14" style="2" customWidth="1"/>
    <col min="37" max="37" width="9.140625" style="2"/>
    <col min="38" max="38" width="10.28515625" style="2" customWidth="1"/>
    <col min="39" max="39" width="12.42578125" style="2" customWidth="1"/>
    <col min="40" max="40" width="12.28515625" style="2" customWidth="1"/>
    <col min="41" max="41" width="13.85546875" style="2" customWidth="1"/>
    <col min="42" max="42" width="13.140625" style="2" customWidth="1"/>
    <col min="43" max="16384" width="9.140625" style="2"/>
  </cols>
  <sheetData>
    <row r="1" spans="1:42" x14ac:dyDescent="0.25">
      <c r="O1" s="2" t="s">
        <v>2102</v>
      </c>
      <c r="AG1" s="2" t="s">
        <v>2157</v>
      </c>
      <c r="AL1" s="2" t="s">
        <v>2159</v>
      </c>
    </row>
    <row r="2" spans="1:42" x14ac:dyDescent="0.25">
      <c r="A2" s="2" t="s">
        <v>976</v>
      </c>
      <c r="AF2" s="64" t="s">
        <v>2158</v>
      </c>
      <c r="AG2" s="46" t="s">
        <v>2150</v>
      </c>
      <c r="AH2" s="46"/>
      <c r="AI2" s="46" t="s">
        <v>2151</v>
      </c>
      <c r="AJ2" s="46"/>
      <c r="AL2" s="64" t="s">
        <v>2158</v>
      </c>
      <c r="AM2" s="46" t="s">
        <v>2150</v>
      </c>
      <c r="AN2" s="46"/>
      <c r="AO2" s="46" t="s">
        <v>2151</v>
      </c>
      <c r="AP2" s="46"/>
    </row>
    <row r="3" spans="1:42" x14ac:dyDescent="0.25">
      <c r="A3" s="2" t="s">
        <v>961</v>
      </c>
      <c r="B3" s="2" t="s">
        <v>977</v>
      </c>
      <c r="E3" s="2" t="s">
        <v>1021</v>
      </c>
      <c r="O3" s="46" t="s">
        <v>2086</v>
      </c>
      <c r="P3" s="46"/>
      <c r="W3" s="46" t="s">
        <v>2124</v>
      </c>
      <c r="X3" s="46"/>
      <c r="AF3" s="64"/>
      <c r="AG3" s="3" t="s">
        <v>2154</v>
      </c>
      <c r="AH3" s="3" t="s">
        <v>2155</v>
      </c>
      <c r="AI3" s="3" t="s">
        <v>2154</v>
      </c>
      <c r="AJ3" s="3" t="s">
        <v>2155</v>
      </c>
      <c r="AL3" s="64"/>
      <c r="AM3" s="3" t="s">
        <v>2154</v>
      </c>
      <c r="AN3" s="3" t="s">
        <v>2155</v>
      </c>
      <c r="AO3" s="3" t="s">
        <v>2154</v>
      </c>
      <c r="AP3" s="3" t="s">
        <v>2155</v>
      </c>
    </row>
    <row r="4" spans="1:42" x14ac:dyDescent="0.25">
      <c r="A4" s="2" t="s">
        <v>33</v>
      </c>
      <c r="B4" s="2" t="s">
        <v>962</v>
      </c>
      <c r="E4" s="2" t="s">
        <v>961</v>
      </c>
      <c r="F4" s="2" t="s">
        <v>1022</v>
      </c>
      <c r="G4" s="2" t="s">
        <v>1033</v>
      </c>
      <c r="O4" s="3" t="s">
        <v>33</v>
      </c>
      <c r="P4" s="3" t="s">
        <v>2138</v>
      </c>
      <c r="Q4" s="2" t="s">
        <v>2122</v>
      </c>
      <c r="R4" s="2" t="s">
        <v>2131</v>
      </c>
      <c r="S4" s="46" t="s">
        <v>2115</v>
      </c>
      <c r="T4" s="46"/>
      <c r="W4" s="3" t="s">
        <v>33</v>
      </c>
      <c r="X4" s="3" t="s">
        <v>2138</v>
      </c>
      <c r="Y4" s="2" t="s">
        <v>2122</v>
      </c>
      <c r="Z4" s="2" t="s">
        <v>2131</v>
      </c>
      <c r="AA4" s="46" t="s">
        <v>2125</v>
      </c>
      <c r="AB4" s="46"/>
      <c r="AF4" s="3" t="s">
        <v>1013</v>
      </c>
      <c r="AG4" s="4">
        <f>'Skenario DMA'!E10</f>
        <v>98.204264870931539</v>
      </c>
      <c r="AH4" s="4">
        <f>'Skenario DMA'!K10</f>
        <v>9.7880928355196772</v>
      </c>
      <c r="AI4" s="4">
        <f>'Skenario DMA'!Q10</f>
        <v>96.184062850729518</v>
      </c>
      <c r="AJ4" s="4">
        <f>'Skenario DMA'!W10</f>
        <v>10.090817356205852</v>
      </c>
      <c r="AL4" s="3" t="s">
        <v>1013</v>
      </c>
      <c r="AM4" s="4">
        <f>'Skenario DMA'!C10</f>
        <v>100</v>
      </c>
      <c r="AN4" s="4">
        <f>'Skenario DMA'!I10</f>
        <v>16.145307769929364</v>
      </c>
      <c r="AO4" s="4">
        <f>'Skenario DMA'!O10</f>
        <v>100</v>
      </c>
      <c r="AP4" s="4">
        <f>'Skenario DMA'!U10</f>
        <v>16.246215943491421</v>
      </c>
    </row>
    <row r="5" spans="1:42" x14ac:dyDescent="0.25">
      <c r="A5" s="2" t="s">
        <v>34</v>
      </c>
      <c r="B5" s="2" t="s">
        <v>973</v>
      </c>
      <c r="E5" s="2" t="s">
        <v>1023</v>
      </c>
      <c r="F5" s="2" t="s">
        <v>1024</v>
      </c>
      <c r="G5" s="2" t="s">
        <v>1034</v>
      </c>
      <c r="I5" s="2" t="s">
        <v>2016</v>
      </c>
      <c r="J5" s="2" t="s">
        <v>2017</v>
      </c>
      <c r="K5" s="2" t="s">
        <v>2018</v>
      </c>
      <c r="L5" s="2" t="s">
        <v>2016</v>
      </c>
      <c r="M5" s="2" t="s">
        <v>2017</v>
      </c>
      <c r="O5" s="3" t="s">
        <v>34</v>
      </c>
      <c r="P5" s="3">
        <v>34.700000000000003</v>
      </c>
      <c r="Q5" s="2" t="str">
        <f>IF(AND(P5&gt;=5,P5&lt;=80),"memenuhi","tidak memenuhi")</f>
        <v>memenuhi</v>
      </c>
      <c r="R5" s="2">
        <f>COUNTIF(P5:P895,"&gt;=5")</f>
        <v>891</v>
      </c>
      <c r="S5" s="39" t="s">
        <v>2127</v>
      </c>
      <c r="T5" s="3" t="s">
        <v>2126</v>
      </c>
      <c r="U5" s="2" t="s">
        <v>2123</v>
      </c>
      <c r="V5" s="2" t="s">
        <v>2131</v>
      </c>
      <c r="W5" s="3" t="s">
        <v>34</v>
      </c>
      <c r="X5" s="3">
        <v>34.700000000000003</v>
      </c>
      <c r="Y5" s="2" t="str">
        <f>IF(AND(X5&gt;=5,X5&lt;=80),"memenuhi","tidak memenuhi")</f>
        <v>memenuhi</v>
      </c>
      <c r="Z5" s="2">
        <f>COUNTIF(X5:X895,"&gt;=5")</f>
        <v>891</v>
      </c>
      <c r="AA5" s="3" t="s">
        <v>1023</v>
      </c>
      <c r="AB5" s="3" t="s">
        <v>2134</v>
      </c>
      <c r="AC5" s="2" t="s">
        <v>2123</v>
      </c>
      <c r="AD5" s="2" t="s">
        <v>2131</v>
      </c>
      <c r="AF5" s="3" t="s">
        <v>1014</v>
      </c>
      <c r="AG5" s="4">
        <f>'Skenario DMA'!AC10</f>
        <v>76.430976430976429</v>
      </c>
      <c r="AH5" s="4">
        <f>'Skenario DMA'!AI10</f>
        <v>14.833501513622604</v>
      </c>
      <c r="AI5" s="4">
        <f>'Skenario DMA'!AO10</f>
        <v>76.094276094276097</v>
      </c>
      <c r="AJ5" s="4">
        <f>'Skenario DMA'!AU10</f>
        <v>14.530776992936428</v>
      </c>
      <c r="AL5" s="3" t="s">
        <v>1014</v>
      </c>
      <c r="AM5" s="4">
        <f>'Skenario DMA'!AA10</f>
        <v>100</v>
      </c>
      <c r="AN5" s="4">
        <f>'Skenario DMA'!AG10</f>
        <v>16.145307769929364</v>
      </c>
      <c r="AO5" s="4">
        <f>'Skenario DMA'!AM10</f>
        <v>100</v>
      </c>
      <c r="AP5" s="4">
        <f>'Skenario DMA'!AS10</f>
        <v>16.246215943491421</v>
      </c>
    </row>
    <row r="6" spans="1:42" x14ac:dyDescent="0.25">
      <c r="A6" s="2" t="s">
        <v>35</v>
      </c>
      <c r="B6" s="2" t="s">
        <v>967</v>
      </c>
      <c r="E6" s="2" t="s">
        <v>1025</v>
      </c>
      <c r="F6" s="2">
        <v>31.29</v>
      </c>
      <c r="G6" s="2" t="s">
        <v>1035</v>
      </c>
      <c r="I6" s="2">
        <v>61.4</v>
      </c>
      <c r="J6" s="2">
        <f>SUM(F6:F11)</f>
        <v>294.07</v>
      </c>
      <c r="K6" s="2">
        <v>75</v>
      </c>
      <c r="L6" s="2">
        <v>61.4</v>
      </c>
      <c r="M6" s="11">
        <f>J6+J8+J10+J12+J14+J19+J30</f>
        <v>6250.84</v>
      </c>
      <c r="O6" s="3" t="s">
        <v>35</v>
      </c>
      <c r="P6" s="3">
        <v>34.54</v>
      </c>
      <c r="Q6" s="2" t="str">
        <f t="shared" ref="Q6:Q69" si="0">IF(AND(P6&gt;=5,P6&lt;=80),"memenuhi","tidak memenuhi")</f>
        <v>memenuhi</v>
      </c>
      <c r="R6" s="2" t="s">
        <v>2135</v>
      </c>
      <c r="S6" s="3" t="s">
        <v>1025</v>
      </c>
      <c r="T6" s="3">
        <v>0.47</v>
      </c>
      <c r="U6" s="2" t="str">
        <f>IF(AND(T6&gt;=0.3,T6&lt;=3),"memenuhi","tidak memenuhi")</f>
        <v>memenuhi</v>
      </c>
      <c r="V6" s="2">
        <f>COUNTIFS(T6:T996,"&gt;=0,3",T6:T996,"&lt;=3")</f>
        <v>160</v>
      </c>
      <c r="W6" s="3" t="s">
        <v>35</v>
      </c>
      <c r="X6" s="3">
        <v>34.54</v>
      </c>
      <c r="Y6" s="2" t="str">
        <f t="shared" ref="Y6:Y69" si="1">IF(AND(X6&gt;=5,X6&lt;=80),"memenuhi","tidak memenuhi")</f>
        <v>memenuhi</v>
      </c>
      <c r="Z6" s="2" t="s">
        <v>2135</v>
      </c>
      <c r="AA6" s="3" t="s">
        <v>1025</v>
      </c>
      <c r="AB6" s="3">
        <v>0.47</v>
      </c>
      <c r="AC6" s="2" t="str">
        <f>IF(AND(AB6&gt;=0.3,AB6&lt;=3),"memenuhi","tidak memenuhi")</f>
        <v>memenuhi</v>
      </c>
      <c r="AD6" s="2">
        <f>COUNTIFS(AB6:AB996,"&gt;=0,3",AB6:AB996,"&lt;=3")</f>
        <v>161</v>
      </c>
      <c r="AF6" s="3" t="s">
        <v>2061</v>
      </c>
      <c r="AG6" s="4">
        <f>'Skenario DMA'!BA10</f>
        <v>58.585858585858588</v>
      </c>
      <c r="AH6" s="4">
        <f>'Skenario DMA'!BG10</f>
        <v>16.044399596367306</v>
      </c>
      <c r="AI6" s="4">
        <f>'Skenario DMA'!BM10</f>
        <v>58.585858585858588</v>
      </c>
      <c r="AJ6" s="4">
        <f>'Skenario DMA'!BS10</f>
        <v>16.145307769929364</v>
      </c>
      <c r="AL6" s="3" t="s">
        <v>2061</v>
      </c>
      <c r="AM6" s="4">
        <f>'Skenario DMA'!AY10</f>
        <v>100</v>
      </c>
      <c r="AN6" s="4">
        <f>'Skenario DMA'!BE10</f>
        <v>17.7598385469223</v>
      </c>
      <c r="AO6" s="4">
        <f>'Skenario DMA'!BK10</f>
        <v>100</v>
      </c>
      <c r="AP6" s="4">
        <f>'Skenario DMA'!BQ10</f>
        <v>17.860746720484361</v>
      </c>
    </row>
    <row r="7" spans="1:42" x14ac:dyDescent="0.25">
      <c r="A7" s="2" t="s">
        <v>36</v>
      </c>
      <c r="B7" s="2" t="s">
        <v>967</v>
      </c>
      <c r="E7" s="2" t="s">
        <v>1026</v>
      </c>
      <c r="F7" s="2">
        <v>56.05</v>
      </c>
      <c r="G7" s="2" t="s">
        <v>1035</v>
      </c>
      <c r="I7" s="2">
        <v>40.799999999999997</v>
      </c>
      <c r="J7" s="2">
        <f>SUM(F12:F203)</f>
        <v>10560.820000000003</v>
      </c>
      <c r="K7" s="2">
        <v>50</v>
      </c>
      <c r="L7" s="2">
        <v>40.799999999999997</v>
      </c>
      <c r="M7" s="11">
        <f>J7+J9+J11+J13+J15+J21+J23+J26+J29+J31+F992</f>
        <v>43838.000000000007</v>
      </c>
      <c r="O7" s="3" t="s">
        <v>36</v>
      </c>
      <c r="P7" s="3">
        <v>32.11</v>
      </c>
      <c r="Q7" s="2" t="str">
        <f t="shared" si="0"/>
        <v>memenuhi</v>
      </c>
      <c r="R7" s="2">
        <f>895-4</f>
        <v>891</v>
      </c>
      <c r="S7" s="3" t="s">
        <v>1026</v>
      </c>
      <c r="T7" s="3">
        <v>0.22</v>
      </c>
      <c r="U7" s="2" t="str">
        <f>IF(AND(T7&gt;=0.3,T7&lt;=3),"memenuhi","tidak memenuhi")</f>
        <v>tidak memenuhi</v>
      </c>
      <c r="V7" s="2" t="s">
        <v>2132</v>
      </c>
      <c r="W7" s="3" t="s">
        <v>36</v>
      </c>
      <c r="X7" s="3">
        <v>32.11</v>
      </c>
      <c r="Y7" s="2" t="str">
        <f t="shared" si="1"/>
        <v>memenuhi</v>
      </c>
      <c r="Z7" s="2">
        <f>895-4</f>
        <v>891</v>
      </c>
      <c r="AA7" s="3" t="s">
        <v>1026</v>
      </c>
      <c r="AB7" s="3">
        <v>0.22</v>
      </c>
      <c r="AC7" s="2" t="str">
        <f>IF(AND(AB7&gt;=0.3,AB7&lt;=3),"memenuhi","tidak memenuhi")</f>
        <v>tidak memenuhi</v>
      </c>
      <c r="AD7" s="2" t="s">
        <v>2132</v>
      </c>
    </row>
    <row r="8" spans="1:42" x14ac:dyDescent="0.25">
      <c r="A8" s="2" t="s">
        <v>37</v>
      </c>
      <c r="B8" s="2" t="s">
        <v>964</v>
      </c>
      <c r="E8" s="2" t="s">
        <v>1027</v>
      </c>
      <c r="F8" s="2">
        <v>11.89</v>
      </c>
      <c r="G8" s="2" t="s">
        <v>1035</v>
      </c>
      <c r="I8" s="2">
        <v>61.4</v>
      </c>
      <c r="J8" s="2">
        <f>SUM(F204:F209)</f>
        <v>340.57000000000005</v>
      </c>
      <c r="K8" s="2">
        <v>315</v>
      </c>
      <c r="L8" s="2">
        <v>257.8</v>
      </c>
      <c r="M8" s="11">
        <f>J16+J24+J28+F991+F993</f>
        <v>6344.5</v>
      </c>
      <c r="O8" s="3" t="s">
        <v>37</v>
      </c>
      <c r="P8" s="3">
        <v>33.08</v>
      </c>
      <c r="Q8" s="2" t="str">
        <f t="shared" si="0"/>
        <v>memenuhi</v>
      </c>
      <c r="R8" s="2" t="s">
        <v>2133</v>
      </c>
      <c r="S8" s="3" t="s">
        <v>1027</v>
      </c>
      <c r="T8" s="3">
        <v>0.19</v>
      </c>
      <c r="U8" s="2" t="str">
        <f t="shared" ref="U8:U71" si="2">IF(AND(T8&gt;=0.3,T8&lt;=3),"memenuhi","tidak memenuhi")</f>
        <v>tidak memenuhi</v>
      </c>
      <c r="V8" s="2">
        <f>996-5</f>
        <v>991</v>
      </c>
      <c r="W8" s="3" t="s">
        <v>37</v>
      </c>
      <c r="X8" s="3">
        <v>33.08</v>
      </c>
      <c r="Y8" s="2" t="str">
        <f t="shared" si="1"/>
        <v>memenuhi</v>
      </c>
      <c r="Z8" s="2" t="s">
        <v>2133</v>
      </c>
      <c r="AA8" s="3" t="s">
        <v>1027</v>
      </c>
      <c r="AB8" s="3">
        <v>0.19</v>
      </c>
      <c r="AC8" s="2" t="str">
        <f t="shared" ref="AC8:AC71" si="3">IF(AND(AB8&gt;=0.3,AB8&lt;=3),"memenuhi","tidak memenuhi")</f>
        <v>tidak memenuhi</v>
      </c>
      <c r="AD8" s="2">
        <f>996-5</f>
        <v>991</v>
      </c>
    </row>
    <row r="9" spans="1:42" x14ac:dyDescent="0.25">
      <c r="A9" s="2" t="s">
        <v>38</v>
      </c>
      <c r="B9" s="2" t="s">
        <v>967</v>
      </c>
      <c r="E9" s="2" t="s">
        <v>1028</v>
      </c>
      <c r="F9" s="2">
        <v>70.37</v>
      </c>
      <c r="G9" s="2" t="s">
        <v>1035</v>
      </c>
      <c r="I9" s="2">
        <v>40.799999999999997</v>
      </c>
      <c r="J9" s="2">
        <f>SUM(F210:F300)</f>
        <v>5719.59</v>
      </c>
      <c r="K9" s="2">
        <v>160</v>
      </c>
      <c r="L9" s="2">
        <v>130.80000000000001</v>
      </c>
      <c r="M9" s="11">
        <f>I17+I20+I22+I25+I27</f>
        <v>654</v>
      </c>
      <c r="O9" s="3" t="s">
        <v>38</v>
      </c>
      <c r="P9" s="3">
        <v>31.02</v>
      </c>
      <c r="Q9" s="2" t="str">
        <f t="shared" si="0"/>
        <v>memenuhi</v>
      </c>
      <c r="R9" s="2">
        <f>R7-R5</f>
        <v>0</v>
      </c>
      <c r="S9" s="3" t="s">
        <v>1028</v>
      </c>
      <c r="T9" s="3">
        <v>0.16</v>
      </c>
      <c r="U9" s="2" t="str">
        <f t="shared" si="2"/>
        <v>tidak memenuhi</v>
      </c>
      <c r="V9" s="2" t="s">
        <v>2133</v>
      </c>
      <c r="W9" s="3" t="s">
        <v>38</v>
      </c>
      <c r="X9" s="3">
        <v>31.02</v>
      </c>
      <c r="Y9" s="2" t="str">
        <f t="shared" si="1"/>
        <v>memenuhi</v>
      </c>
      <c r="Z9" s="2">
        <f>Z7-Z5</f>
        <v>0</v>
      </c>
      <c r="AA9" s="3" t="s">
        <v>1028</v>
      </c>
      <c r="AB9" s="3">
        <v>0.16</v>
      </c>
      <c r="AC9" s="2" t="str">
        <f t="shared" si="3"/>
        <v>tidak memenuhi</v>
      </c>
      <c r="AD9" s="2" t="s">
        <v>2133</v>
      </c>
      <c r="AG9" s="2" t="s">
        <v>2156</v>
      </c>
    </row>
    <row r="10" spans="1:42" x14ac:dyDescent="0.25">
      <c r="A10" s="2" t="s">
        <v>39</v>
      </c>
      <c r="B10" s="2" t="s">
        <v>964</v>
      </c>
      <c r="E10" s="2" t="s">
        <v>1029</v>
      </c>
      <c r="F10" s="2">
        <v>65.510000000000005</v>
      </c>
      <c r="G10" s="2" t="s">
        <v>1035</v>
      </c>
      <c r="I10" s="2">
        <v>61.4</v>
      </c>
      <c r="J10" s="2">
        <f>SUM(F301:F305)</f>
        <v>391.3</v>
      </c>
      <c r="K10" s="2">
        <v>110</v>
      </c>
      <c r="L10" s="2">
        <v>90</v>
      </c>
      <c r="M10" s="11">
        <f>I18</f>
        <v>90</v>
      </c>
      <c r="O10" s="3" t="s">
        <v>39</v>
      </c>
      <c r="P10" s="3">
        <v>32.99</v>
      </c>
      <c r="Q10" s="2" t="str">
        <f t="shared" si="0"/>
        <v>memenuhi</v>
      </c>
      <c r="R10" s="1" t="s">
        <v>2144</v>
      </c>
      <c r="S10" s="3" t="s">
        <v>1029</v>
      </c>
      <c r="T10" s="3">
        <v>0.12</v>
      </c>
      <c r="U10" s="2" t="str">
        <f t="shared" si="2"/>
        <v>tidak memenuhi</v>
      </c>
      <c r="V10" s="2">
        <f>V8-V6</f>
        <v>831</v>
      </c>
      <c r="W10" s="3" t="s">
        <v>39</v>
      </c>
      <c r="X10" s="3">
        <v>32.99</v>
      </c>
      <c r="Y10" s="2" t="str">
        <f t="shared" si="1"/>
        <v>memenuhi</v>
      </c>
      <c r="Z10" s="1" t="s">
        <v>2144</v>
      </c>
      <c r="AA10" s="3" t="s">
        <v>1029</v>
      </c>
      <c r="AB10" s="3">
        <v>0.12</v>
      </c>
      <c r="AC10" s="2" t="str">
        <f t="shared" si="3"/>
        <v>tidak memenuhi</v>
      </c>
      <c r="AD10" s="2">
        <f>AD8-AD6</f>
        <v>830</v>
      </c>
      <c r="AG10" s="46" t="s">
        <v>2150</v>
      </c>
      <c r="AH10" s="46"/>
      <c r="AI10" s="46" t="s">
        <v>2151</v>
      </c>
      <c r="AJ10" s="46"/>
    </row>
    <row r="11" spans="1:42" x14ac:dyDescent="0.25">
      <c r="A11" s="2" t="s">
        <v>40</v>
      </c>
      <c r="B11" s="2" t="s">
        <v>967</v>
      </c>
      <c r="E11" s="2" t="s">
        <v>1030</v>
      </c>
      <c r="F11" s="2">
        <v>58.96</v>
      </c>
      <c r="G11" s="2" t="s">
        <v>1035</v>
      </c>
      <c r="I11" s="2">
        <v>40.799999999999997</v>
      </c>
      <c r="J11" s="2">
        <f>SUM(F306:F349)</f>
        <v>2556.3700000000003</v>
      </c>
      <c r="O11" s="3" t="s">
        <v>40</v>
      </c>
      <c r="P11" s="3">
        <v>31.04</v>
      </c>
      <c r="Q11" s="2" t="str">
        <f t="shared" si="0"/>
        <v>memenuhi</v>
      </c>
      <c r="R11" s="10">
        <f>(R5*100)/R7</f>
        <v>100</v>
      </c>
      <c r="S11" s="3" t="s">
        <v>1030</v>
      </c>
      <c r="T11" s="3">
        <v>0.09</v>
      </c>
      <c r="U11" s="2" t="str">
        <f t="shared" si="2"/>
        <v>tidak memenuhi</v>
      </c>
      <c r="V11" s="2" t="s">
        <v>2144</v>
      </c>
      <c r="W11" s="3" t="s">
        <v>40</v>
      </c>
      <c r="X11" s="3">
        <v>31.04</v>
      </c>
      <c r="Y11" s="2" t="str">
        <f t="shared" si="1"/>
        <v>memenuhi</v>
      </c>
      <c r="Z11" s="10">
        <f>(Z5*100)/Z7</f>
        <v>100</v>
      </c>
      <c r="AA11" s="3" t="s">
        <v>1030</v>
      </c>
      <c r="AB11" s="3">
        <v>0.09</v>
      </c>
      <c r="AC11" s="2" t="str">
        <f t="shared" si="3"/>
        <v>tidak memenuhi</v>
      </c>
      <c r="AD11" s="2" t="s">
        <v>2144</v>
      </c>
      <c r="AG11" s="3" t="s">
        <v>2154</v>
      </c>
      <c r="AH11" s="3" t="s">
        <v>2155</v>
      </c>
      <c r="AI11" s="3" t="s">
        <v>2154</v>
      </c>
      <c r="AJ11" s="3" t="s">
        <v>2155</v>
      </c>
    </row>
    <row r="12" spans="1:42" x14ac:dyDescent="0.25">
      <c r="A12" s="2" t="s">
        <v>41</v>
      </c>
      <c r="B12" s="2" t="s">
        <v>964</v>
      </c>
      <c r="E12" s="2" t="s">
        <v>1031</v>
      </c>
      <c r="F12" s="2">
        <v>120.65</v>
      </c>
      <c r="G12" s="2" t="s">
        <v>1036</v>
      </c>
      <c r="I12" s="2">
        <v>61.4</v>
      </c>
      <c r="J12" s="2">
        <f>SUM(F350:F373)</f>
        <v>3845.99</v>
      </c>
      <c r="O12" s="3" t="s">
        <v>41</v>
      </c>
      <c r="P12" s="3">
        <v>31.99</v>
      </c>
      <c r="Q12" s="2" t="str">
        <f t="shared" si="0"/>
        <v>memenuhi</v>
      </c>
      <c r="R12" s="2" t="s">
        <v>2152</v>
      </c>
      <c r="S12" s="3" t="s">
        <v>1031</v>
      </c>
      <c r="T12" s="3">
        <v>0.08</v>
      </c>
      <c r="U12" s="2" t="str">
        <f t="shared" si="2"/>
        <v>tidak memenuhi</v>
      </c>
      <c r="V12" s="10">
        <f>(V6*100)/V8</f>
        <v>16.145307769929364</v>
      </c>
      <c r="W12" s="3" t="s">
        <v>41</v>
      </c>
      <c r="X12" s="3">
        <v>31.99</v>
      </c>
      <c r="Y12" s="2" t="str">
        <f t="shared" si="1"/>
        <v>memenuhi</v>
      </c>
      <c r="Z12" s="2" t="s">
        <v>2152</v>
      </c>
      <c r="AA12" s="3" t="s">
        <v>1031</v>
      </c>
      <c r="AB12" s="3">
        <v>0.08</v>
      </c>
      <c r="AC12" s="2" t="str">
        <f t="shared" si="3"/>
        <v>tidak memenuhi</v>
      </c>
      <c r="AD12" s="10">
        <f>(AD6*100)/AD8</f>
        <v>16.246215943491421</v>
      </c>
      <c r="AE12" s="10"/>
      <c r="AG12" s="4">
        <f>R11</f>
        <v>100</v>
      </c>
      <c r="AH12" s="4">
        <f>V12</f>
        <v>16.145307769929364</v>
      </c>
      <c r="AI12" s="4">
        <f>Z11</f>
        <v>100</v>
      </c>
      <c r="AJ12" s="4">
        <f>AD12</f>
        <v>16.246215943491421</v>
      </c>
    </row>
    <row r="13" spans="1:42" x14ac:dyDescent="0.25">
      <c r="A13" s="2" t="s">
        <v>42</v>
      </c>
      <c r="B13" s="2" t="s">
        <v>967</v>
      </c>
      <c r="E13" s="2" t="s">
        <v>1032</v>
      </c>
      <c r="F13" s="2">
        <v>114.22</v>
      </c>
      <c r="G13" s="2" t="s">
        <v>1036</v>
      </c>
      <c r="I13" s="2">
        <v>40.799999999999997</v>
      </c>
      <c r="J13" s="2">
        <f>SUM(F374:F455)</f>
        <v>6163.46</v>
      </c>
      <c r="O13" s="3" t="s">
        <v>42</v>
      </c>
      <c r="P13" s="3">
        <v>29.98</v>
      </c>
      <c r="Q13" s="2" t="str">
        <f t="shared" si="0"/>
        <v>memenuhi</v>
      </c>
      <c r="R13" s="2">
        <f>MAX(P5:P895)</f>
        <v>72.41</v>
      </c>
      <c r="S13" s="3" t="s">
        <v>1032</v>
      </c>
      <c r="T13" s="3">
        <v>0.08</v>
      </c>
      <c r="U13" s="2" t="str">
        <f t="shared" si="2"/>
        <v>tidak memenuhi</v>
      </c>
      <c r="V13" s="2" t="s">
        <v>2145</v>
      </c>
      <c r="W13" s="3" t="s">
        <v>42</v>
      </c>
      <c r="X13" s="3">
        <v>29.98</v>
      </c>
      <c r="Y13" s="2" t="str">
        <f t="shared" si="1"/>
        <v>memenuhi</v>
      </c>
      <c r="Z13" s="2">
        <f>MAX(X5:X895)</f>
        <v>72.41</v>
      </c>
      <c r="AA13" s="3" t="s">
        <v>1032</v>
      </c>
      <c r="AB13" s="3">
        <v>0.08</v>
      </c>
      <c r="AC13" s="2" t="str">
        <f t="shared" si="3"/>
        <v>tidak memenuhi</v>
      </c>
      <c r="AD13" s="2" t="s">
        <v>2145</v>
      </c>
    </row>
    <row r="14" spans="1:42" x14ac:dyDescent="0.25">
      <c r="A14" s="2" t="s">
        <v>43</v>
      </c>
      <c r="B14" s="2" t="s">
        <v>964</v>
      </c>
      <c r="E14" s="2" t="s">
        <v>1037</v>
      </c>
      <c r="F14" s="2">
        <v>116.85</v>
      </c>
      <c r="G14" s="2" t="s">
        <v>1036</v>
      </c>
      <c r="I14" s="2">
        <v>61.4</v>
      </c>
      <c r="J14" s="2">
        <f>SUM(F456:F462)</f>
        <v>843.07</v>
      </c>
      <c r="O14" s="3" t="s">
        <v>43</v>
      </c>
      <c r="P14" s="3">
        <v>32.94</v>
      </c>
      <c r="Q14" s="2" t="str">
        <f t="shared" si="0"/>
        <v>memenuhi</v>
      </c>
      <c r="R14" s="2" t="s">
        <v>2153</v>
      </c>
      <c r="S14" s="3" t="s">
        <v>1037</v>
      </c>
      <c r="T14" s="3">
        <v>0.08</v>
      </c>
      <c r="U14" s="2" t="str">
        <f t="shared" si="2"/>
        <v>tidak memenuhi</v>
      </c>
      <c r="V14" s="10">
        <f>(V10*100)/V8</f>
        <v>83.85469223007064</v>
      </c>
      <c r="W14" s="3" t="s">
        <v>43</v>
      </c>
      <c r="X14" s="3">
        <v>32.94</v>
      </c>
      <c r="Y14" s="2" t="str">
        <f t="shared" si="1"/>
        <v>memenuhi</v>
      </c>
      <c r="Z14" s="2" t="s">
        <v>2153</v>
      </c>
      <c r="AA14" s="3" t="s">
        <v>1037</v>
      </c>
      <c r="AB14" s="3">
        <v>0.08</v>
      </c>
      <c r="AC14" s="2" t="str">
        <f t="shared" si="3"/>
        <v>tidak memenuhi</v>
      </c>
      <c r="AD14" s="10">
        <f>(AD10*100)/AD8</f>
        <v>83.753784056508579</v>
      </c>
      <c r="AE14" s="10"/>
    </row>
    <row r="15" spans="1:42" x14ac:dyDescent="0.25">
      <c r="A15" s="2" t="s">
        <v>44</v>
      </c>
      <c r="B15" s="2" t="s">
        <v>967</v>
      </c>
      <c r="E15" s="2" t="s">
        <v>1038</v>
      </c>
      <c r="F15" s="2">
        <v>113.64</v>
      </c>
      <c r="G15" s="2" t="s">
        <v>1036</v>
      </c>
      <c r="I15" s="2">
        <v>40.799999999999997</v>
      </c>
      <c r="J15" s="2">
        <f>SUM(F463:F747)</f>
        <v>17164.580000000002</v>
      </c>
      <c r="O15" s="3" t="s">
        <v>44</v>
      </c>
      <c r="P15" s="3">
        <v>29.95</v>
      </c>
      <c r="Q15" s="2" t="str">
        <f t="shared" si="0"/>
        <v>memenuhi</v>
      </c>
      <c r="R15" s="2">
        <f>MIN(P5:P895)</f>
        <v>6.91</v>
      </c>
      <c r="S15" s="3" t="s">
        <v>1038</v>
      </c>
      <c r="T15" s="3">
        <v>0.08</v>
      </c>
      <c r="U15" s="2" t="str">
        <f t="shared" si="2"/>
        <v>tidak memenuhi</v>
      </c>
      <c r="V15" s="2" t="s">
        <v>2152</v>
      </c>
      <c r="W15" s="3" t="s">
        <v>44</v>
      </c>
      <c r="X15" s="3">
        <v>29.95</v>
      </c>
      <c r="Y15" s="2" t="str">
        <f t="shared" si="1"/>
        <v>memenuhi</v>
      </c>
      <c r="Z15" s="2">
        <f>MIN(X5:X895)</f>
        <v>6.92</v>
      </c>
      <c r="AA15" s="3" t="s">
        <v>1038</v>
      </c>
      <c r="AB15" s="3">
        <v>0.08</v>
      </c>
      <c r="AC15" s="2" t="str">
        <f t="shared" si="3"/>
        <v>tidak memenuhi</v>
      </c>
      <c r="AD15" s="2" t="s">
        <v>2152</v>
      </c>
    </row>
    <row r="16" spans="1:42" x14ac:dyDescent="0.25">
      <c r="A16" s="2" t="s">
        <v>45</v>
      </c>
      <c r="B16" s="2" t="s">
        <v>964</v>
      </c>
      <c r="E16" s="2" t="s">
        <v>1039</v>
      </c>
      <c r="F16" s="2">
        <v>154.87</v>
      </c>
      <c r="G16" s="2" t="s">
        <v>1036</v>
      </c>
      <c r="I16" s="2">
        <v>257.8</v>
      </c>
      <c r="J16" s="2">
        <f>SUM(F748:F807)</f>
        <v>5970.4</v>
      </c>
      <c r="O16" s="3" t="s">
        <v>45</v>
      </c>
      <c r="P16" s="3">
        <v>33.909999999999997</v>
      </c>
      <c r="Q16" s="2" t="str">
        <f t="shared" si="0"/>
        <v>memenuhi</v>
      </c>
      <c r="S16" s="3" t="s">
        <v>1039</v>
      </c>
      <c r="T16" s="3">
        <v>0.08</v>
      </c>
      <c r="U16" s="2" t="str">
        <f t="shared" si="2"/>
        <v>tidak memenuhi</v>
      </c>
      <c r="V16" s="10">
        <f>MAX(T6:T996)</f>
        <v>2.66</v>
      </c>
      <c r="W16" s="3" t="s">
        <v>45</v>
      </c>
      <c r="X16" s="3">
        <v>33.909999999999997</v>
      </c>
      <c r="Y16" s="2" t="str">
        <f t="shared" si="1"/>
        <v>memenuhi</v>
      </c>
      <c r="AA16" s="3" t="s">
        <v>1039</v>
      </c>
      <c r="AB16" s="3">
        <v>0.08</v>
      </c>
      <c r="AC16" s="2" t="str">
        <f t="shared" si="3"/>
        <v>tidak memenuhi</v>
      </c>
      <c r="AD16" s="10">
        <f>MAX(AB6:AB996)</f>
        <v>2.66</v>
      </c>
    </row>
    <row r="17" spans="1:30" x14ac:dyDescent="0.25">
      <c r="A17" s="2" t="s">
        <v>46</v>
      </c>
      <c r="B17" s="2" t="s">
        <v>967</v>
      </c>
      <c r="E17" s="2" t="s">
        <v>1040</v>
      </c>
      <c r="F17" s="2">
        <v>50.33</v>
      </c>
      <c r="G17" s="2" t="s">
        <v>1036</v>
      </c>
      <c r="I17" s="2">
        <v>130.80000000000001</v>
      </c>
      <c r="J17" s="2">
        <f>SUM(F808:F903)</f>
        <v>12079.399999999996</v>
      </c>
      <c r="O17" s="3" t="s">
        <v>46</v>
      </c>
      <c r="P17" s="3">
        <v>30.93</v>
      </c>
      <c r="Q17" s="2" t="str">
        <f t="shared" si="0"/>
        <v>memenuhi</v>
      </c>
      <c r="S17" s="3" t="s">
        <v>1040</v>
      </c>
      <c r="T17" s="3">
        <v>0.08</v>
      </c>
      <c r="U17" s="2" t="str">
        <f t="shared" si="2"/>
        <v>tidak memenuhi</v>
      </c>
      <c r="V17" s="2" t="s">
        <v>2153</v>
      </c>
      <c r="W17" s="3" t="s">
        <v>46</v>
      </c>
      <c r="X17" s="3">
        <v>30.93</v>
      </c>
      <c r="Y17" s="2" t="str">
        <f t="shared" si="1"/>
        <v>memenuhi</v>
      </c>
      <c r="AA17" s="3" t="s">
        <v>1040</v>
      </c>
      <c r="AB17" s="3">
        <v>0.08</v>
      </c>
      <c r="AC17" s="2" t="str">
        <f t="shared" si="3"/>
        <v>tidak memenuhi</v>
      </c>
      <c r="AD17" s="2" t="s">
        <v>2153</v>
      </c>
    </row>
    <row r="18" spans="1:30" x14ac:dyDescent="0.25">
      <c r="A18" s="2" t="s">
        <v>47</v>
      </c>
      <c r="B18" s="2" t="s">
        <v>967</v>
      </c>
      <c r="E18" s="2" t="s">
        <v>1041</v>
      </c>
      <c r="F18" s="2">
        <v>136.12</v>
      </c>
      <c r="G18" s="2" t="s">
        <v>1036</v>
      </c>
      <c r="I18" s="2">
        <v>90</v>
      </c>
      <c r="J18" s="2">
        <f>SUM(F904:F948)</f>
        <v>4833.6799999999994</v>
      </c>
      <c r="O18" s="3" t="s">
        <v>47</v>
      </c>
      <c r="P18" s="3">
        <v>29.67</v>
      </c>
      <c r="Q18" s="2" t="str">
        <f t="shared" si="0"/>
        <v>memenuhi</v>
      </c>
      <c r="S18" s="3" t="s">
        <v>1041</v>
      </c>
      <c r="T18" s="3">
        <v>0.08</v>
      </c>
      <c r="U18" s="2" t="str">
        <f t="shared" si="2"/>
        <v>tidak memenuhi</v>
      </c>
      <c r="V18" s="2">
        <f>MIN(T6:T996)</f>
        <v>0</v>
      </c>
      <c r="W18" s="3" t="s">
        <v>47</v>
      </c>
      <c r="X18" s="3">
        <v>29.67</v>
      </c>
      <c r="Y18" s="2" t="str">
        <f t="shared" si="1"/>
        <v>memenuhi</v>
      </c>
      <c r="AA18" s="3" t="s">
        <v>1041</v>
      </c>
      <c r="AB18" s="3">
        <v>0.08</v>
      </c>
      <c r="AC18" s="2" t="str">
        <f t="shared" si="3"/>
        <v>tidak memenuhi</v>
      </c>
      <c r="AD18" s="2">
        <f>MIN(AB6:AB996)</f>
        <v>0</v>
      </c>
    </row>
    <row r="19" spans="1:30" x14ac:dyDescent="0.25">
      <c r="A19" s="2" t="s">
        <v>48</v>
      </c>
      <c r="B19" s="2" t="s">
        <v>964</v>
      </c>
      <c r="E19" s="2" t="s">
        <v>1042</v>
      </c>
      <c r="F19" s="2">
        <v>68.34</v>
      </c>
      <c r="G19" s="2" t="s">
        <v>1036</v>
      </c>
      <c r="I19" s="2">
        <v>61.4</v>
      </c>
      <c r="J19" s="2">
        <f>SUM(F949)</f>
        <v>410.75</v>
      </c>
      <c r="O19" s="3" t="s">
        <v>48</v>
      </c>
      <c r="P19" s="3">
        <v>30.56</v>
      </c>
      <c r="Q19" s="2" t="str">
        <f t="shared" si="0"/>
        <v>memenuhi</v>
      </c>
      <c r="S19" s="3" t="s">
        <v>1042</v>
      </c>
      <c r="T19" s="3">
        <v>0.08</v>
      </c>
      <c r="U19" s="2" t="str">
        <f t="shared" si="2"/>
        <v>tidak memenuhi</v>
      </c>
      <c r="W19" s="3" t="s">
        <v>48</v>
      </c>
      <c r="X19" s="3">
        <v>30.57</v>
      </c>
      <c r="Y19" s="2" t="str">
        <f t="shared" si="1"/>
        <v>memenuhi</v>
      </c>
      <c r="AA19" s="3" t="s">
        <v>1042</v>
      </c>
      <c r="AB19" s="3">
        <v>0.08</v>
      </c>
      <c r="AC19" s="2" t="str">
        <f t="shared" si="3"/>
        <v>tidak memenuhi</v>
      </c>
    </row>
    <row r="20" spans="1:30" x14ac:dyDescent="0.25">
      <c r="A20" s="2" t="s">
        <v>49</v>
      </c>
      <c r="B20" s="2" t="s">
        <v>967</v>
      </c>
      <c r="E20" s="2" t="s">
        <v>1043</v>
      </c>
      <c r="F20" s="2">
        <v>59.45</v>
      </c>
      <c r="G20" s="2" t="s">
        <v>1036</v>
      </c>
      <c r="I20" s="2">
        <v>130.80000000000001</v>
      </c>
      <c r="J20" s="2">
        <f>SUM(F950:F954)</f>
        <v>1669.51</v>
      </c>
      <c r="O20" s="3" t="s">
        <v>49</v>
      </c>
      <c r="P20" s="3">
        <v>30.58</v>
      </c>
      <c r="Q20" s="2" t="str">
        <f t="shared" si="0"/>
        <v>memenuhi</v>
      </c>
      <c r="S20" s="3" t="s">
        <v>1043</v>
      </c>
      <c r="T20" s="3">
        <v>0.23</v>
      </c>
      <c r="U20" s="2" t="str">
        <f t="shared" si="2"/>
        <v>tidak memenuhi</v>
      </c>
      <c r="W20" s="3" t="s">
        <v>49</v>
      </c>
      <c r="X20" s="3">
        <v>30.58</v>
      </c>
      <c r="Y20" s="2" t="str">
        <f t="shared" si="1"/>
        <v>memenuhi</v>
      </c>
      <c r="AA20" s="3" t="s">
        <v>1043</v>
      </c>
      <c r="AB20" s="3">
        <v>0.23</v>
      </c>
      <c r="AC20" s="2" t="str">
        <f t="shared" si="3"/>
        <v>tidak memenuhi</v>
      </c>
    </row>
    <row r="21" spans="1:30" x14ac:dyDescent="0.25">
      <c r="A21" s="2" t="s">
        <v>50</v>
      </c>
      <c r="B21" s="2" t="s">
        <v>964</v>
      </c>
      <c r="E21" s="2" t="s">
        <v>1044</v>
      </c>
      <c r="F21" s="2">
        <v>54.2</v>
      </c>
      <c r="G21" s="2" t="s">
        <v>1036</v>
      </c>
      <c r="I21" s="2">
        <v>40.799999999999997</v>
      </c>
      <c r="J21" s="2">
        <f>SUM(F955:F965)</f>
        <v>1202.0800000000002</v>
      </c>
      <c r="O21" s="3" t="s">
        <v>50</v>
      </c>
      <c r="P21" s="3">
        <v>30.44</v>
      </c>
      <c r="Q21" s="2" t="str">
        <f t="shared" si="0"/>
        <v>memenuhi</v>
      </c>
      <c r="S21" s="3" t="s">
        <v>1044</v>
      </c>
      <c r="T21" s="3">
        <v>0.23</v>
      </c>
      <c r="U21" s="2" t="str">
        <f t="shared" si="2"/>
        <v>tidak memenuhi</v>
      </c>
      <c r="W21" s="3" t="s">
        <v>50</v>
      </c>
      <c r="X21" s="3">
        <v>30.44</v>
      </c>
      <c r="Y21" s="2" t="str">
        <f t="shared" si="1"/>
        <v>memenuhi</v>
      </c>
      <c r="AA21" s="3" t="s">
        <v>1044</v>
      </c>
      <c r="AB21" s="3">
        <v>0.23</v>
      </c>
      <c r="AC21" s="2" t="str">
        <f t="shared" si="3"/>
        <v>tidak memenuhi</v>
      </c>
    </row>
    <row r="22" spans="1:30" x14ac:dyDescent="0.25">
      <c r="A22" s="2" t="s">
        <v>51</v>
      </c>
      <c r="B22" s="2" t="s">
        <v>967</v>
      </c>
      <c r="E22" s="2" t="s">
        <v>1045</v>
      </c>
      <c r="F22" s="2">
        <v>38.21</v>
      </c>
      <c r="G22" s="2" t="s">
        <v>1036</v>
      </c>
      <c r="I22" s="2">
        <v>130.80000000000001</v>
      </c>
      <c r="J22" s="2">
        <f>SUM(F966:F971)</f>
        <v>673.05</v>
      </c>
      <c r="O22" s="3" t="s">
        <v>51</v>
      </c>
      <c r="P22" s="3">
        <v>30.48</v>
      </c>
      <c r="Q22" s="2" t="str">
        <f t="shared" si="0"/>
        <v>memenuhi</v>
      </c>
      <c r="S22" s="3" t="s">
        <v>1045</v>
      </c>
      <c r="T22" s="3">
        <v>0.08</v>
      </c>
      <c r="U22" s="2" t="str">
        <f t="shared" si="2"/>
        <v>tidak memenuhi</v>
      </c>
      <c r="W22" s="3" t="s">
        <v>51</v>
      </c>
      <c r="X22" s="3">
        <v>30.48</v>
      </c>
      <c r="Y22" s="2" t="str">
        <f t="shared" si="1"/>
        <v>memenuhi</v>
      </c>
      <c r="AA22" s="3" t="s">
        <v>1045</v>
      </c>
      <c r="AB22" s="3">
        <v>0.08</v>
      </c>
      <c r="AC22" s="2" t="str">
        <f t="shared" si="3"/>
        <v>tidak memenuhi</v>
      </c>
    </row>
    <row r="23" spans="1:30" x14ac:dyDescent="0.25">
      <c r="A23" s="2" t="s">
        <v>52</v>
      </c>
      <c r="B23" s="2" t="s">
        <v>967</v>
      </c>
      <c r="E23" s="2" t="s">
        <v>1046</v>
      </c>
      <c r="F23" s="2">
        <v>35.61</v>
      </c>
      <c r="G23" s="2" t="s">
        <v>1036</v>
      </c>
      <c r="I23" s="2">
        <v>40.799999999999997</v>
      </c>
      <c r="J23" s="2">
        <f>SUM(F972)</f>
        <v>95.82</v>
      </c>
      <c r="O23" s="3" t="s">
        <v>52</v>
      </c>
      <c r="P23" s="3">
        <v>30.45</v>
      </c>
      <c r="Q23" s="2" t="str">
        <f t="shared" si="0"/>
        <v>memenuhi</v>
      </c>
      <c r="S23" s="3" t="s">
        <v>1046</v>
      </c>
      <c r="T23" s="3">
        <v>0.15</v>
      </c>
      <c r="U23" s="2" t="str">
        <f t="shared" si="2"/>
        <v>tidak memenuhi</v>
      </c>
      <c r="W23" s="3" t="s">
        <v>52</v>
      </c>
      <c r="X23" s="3">
        <v>30.45</v>
      </c>
      <c r="Y23" s="2" t="str">
        <f t="shared" si="1"/>
        <v>memenuhi</v>
      </c>
      <c r="AA23" s="3" t="s">
        <v>1046</v>
      </c>
      <c r="AB23" s="3">
        <v>0.15</v>
      </c>
      <c r="AC23" s="2" t="str">
        <f t="shared" si="3"/>
        <v>tidak memenuhi</v>
      </c>
    </row>
    <row r="24" spans="1:30" x14ac:dyDescent="0.25">
      <c r="A24" s="2" t="s">
        <v>53</v>
      </c>
      <c r="B24" s="2" t="s">
        <v>964</v>
      </c>
      <c r="E24" s="2" t="s">
        <v>1047</v>
      </c>
      <c r="F24" s="2">
        <v>28.9</v>
      </c>
      <c r="G24" s="2" t="s">
        <v>1036</v>
      </c>
      <c r="I24" s="2">
        <v>257.8</v>
      </c>
      <c r="J24" s="2">
        <f>SUM(F973)</f>
        <v>59.31</v>
      </c>
      <c r="O24" s="3" t="s">
        <v>53</v>
      </c>
      <c r="P24" s="3">
        <v>30.43</v>
      </c>
      <c r="Q24" s="2" t="str">
        <f t="shared" si="0"/>
        <v>memenuhi</v>
      </c>
      <c r="S24" s="3" t="s">
        <v>1047</v>
      </c>
      <c r="T24" s="3">
        <v>0.15</v>
      </c>
      <c r="U24" s="2" t="str">
        <f t="shared" si="2"/>
        <v>tidak memenuhi</v>
      </c>
      <c r="W24" s="3" t="s">
        <v>53</v>
      </c>
      <c r="X24" s="3">
        <v>30.43</v>
      </c>
      <c r="Y24" s="2" t="str">
        <f t="shared" si="1"/>
        <v>memenuhi</v>
      </c>
      <c r="AA24" s="3" t="s">
        <v>1047</v>
      </c>
      <c r="AB24" s="3">
        <v>0.15</v>
      </c>
      <c r="AC24" s="2" t="str">
        <f t="shared" si="3"/>
        <v>tidak memenuhi</v>
      </c>
    </row>
    <row r="25" spans="1:30" x14ac:dyDescent="0.25">
      <c r="A25" s="2" t="s">
        <v>54</v>
      </c>
      <c r="B25" s="2" t="s">
        <v>967</v>
      </c>
      <c r="E25" s="2" t="s">
        <v>1048</v>
      </c>
      <c r="F25" s="2">
        <v>33.96</v>
      </c>
      <c r="G25" s="2" t="s">
        <v>1036</v>
      </c>
      <c r="I25" s="2">
        <v>130.80000000000001</v>
      </c>
      <c r="J25" s="2">
        <f>SUM(F974)</f>
        <v>30.81</v>
      </c>
      <c r="O25" s="3" t="s">
        <v>54</v>
      </c>
      <c r="P25" s="3">
        <v>31.36</v>
      </c>
      <c r="Q25" s="2" t="str">
        <f t="shared" si="0"/>
        <v>memenuhi</v>
      </c>
      <c r="S25" s="3" t="s">
        <v>1048</v>
      </c>
      <c r="T25" s="3">
        <v>0.08</v>
      </c>
      <c r="U25" s="2" t="str">
        <f t="shared" si="2"/>
        <v>tidak memenuhi</v>
      </c>
      <c r="W25" s="3" t="s">
        <v>54</v>
      </c>
      <c r="X25" s="3">
        <v>31.36</v>
      </c>
      <c r="Y25" s="2" t="str">
        <f t="shared" si="1"/>
        <v>memenuhi</v>
      </c>
      <c r="AA25" s="3" t="s">
        <v>1048</v>
      </c>
      <c r="AB25" s="3">
        <v>0.08</v>
      </c>
      <c r="AC25" s="2" t="str">
        <f t="shared" si="3"/>
        <v>tidak memenuhi</v>
      </c>
    </row>
    <row r="26" spans="1:30" x14ac:dyDescent="0.25">
      <c r="A26" s="2" t="s">
        <v>55</v>
      </c>
      <c r="B26" s="2" t="s">
        <v>967</v>
      </c>
      <c r="E26" s="2" t="s">
        <v>1049</v>
      </c>
      <c r="F26" s="2">
        <v>37.880000000000003</v>
      </c>
      <c r="G26" s="2" t="s">
        <v>1036</v>
      </c>
      <c r="I26" s="2">
        <v>40.799999999999997</v>
      </c>
      <c r="J26" s="2">
        <f>SUM(F975:F978)</f>
        <v>212.01</v>
      </c>
      <c r="O26" s="3" t="s">
        <v>55</v>
      </c>
      <c r="P26" s="3">
        <v>29.1</v>
      </c>
      <c r="Q26" s="2" t="str">
        <f t="shared" si="0"/>
        <v>memenuhi</v>
      </c>
      <c r="S26" s="3" t="s">
        <v>1049</v>
      </c>
      <c r="T26" s="3">
        <v>0.08</v>
      </c>
      <c r="U26" s="2" t="str">
        <f t="shared" si="2"/>
        <v>tidak memenuhi</v>
      </c>
      <c r="W26" s="3" t="s">
        <v>55</v>
      </c>
      <c r="X26" s="3">
        <v>29.1</v>
      </c>
      <c r="Y26" s="2" t="str">
        <f t="shared" si="1"/>
        <v>memenuhi</v>
      </c>
      <c r="AA26" s="3" t="s">
        <v>1049</v>
      </c>
      <c r="AB26" s="3">
        <v>0.08</v>
      </c>
      <c r="AC26" s="2" t="str">
        <f t="shared" si="3"/>
        <v>tidak memenuhi</v>
      </c>
    </row>
    <row r="27" spans="1:30" x14ac:dyDescent="0.25">
      <c r="A27" s="2" t="s">
        <v>56</v>
      </c>
      <c r="B27" s="2" t="s">
        <v>967</v>
      </c>
      <c r="E27" s="2" t="s">
        <v>1050</v>
      </c>
      <c r="F27" s="2">
        <v>30.5</v>
      </c>
      <c r="G27" s="2" t="s">
        <v>1036</v>
      </c>
      <c r="I27" s="2">
        <v>130.80000000000001</v>
      </c>
      <c r="J27" s="2">
        <f>SUM(F979:F982)</f>
        <v>528.92999999999995</v>
      </c>
      <c r="O27" s="3" t="s">
        <v>56</v>
      </c>
      <c r="P27" s="3">
        <v>29.06</v>
      </c>
      <c r="Q27" s="2" t="str">
        <f t="shared" si="0"/>
        <v>memenuhi</v>
      </c>
      <c r="S27" s="3" t="s">
        <v>1050</v>
      </c>
      <c r="T27" s="3">
        <v>2.66</v>
      </c>
      <c r="U27" s="2" t="str">
        <f t="shared" si="2"/>
        <v>memenuhi</v>
      </c>
      <c r="W27" s="3" t="s">
        <v>56</v>
      </c>
      <c r="X27" s="3">
        <v>29.06</v>
      </c>
      <c r="Y27" s="2" t="str">
        <f t="shared" si="1"/>
        <v>memenuhi</v>
      </c>
      <c r="AA27" s="3" t="s">
        <v>1050</v>
      </c>
      <c r="AB27" s="3">
        <v>2.66</v>
      </c>
      <c r="AC27" s="2" t="str">
        <f t="shared" si="3"/>
        <v>memenuhi</v>
      </c>
    </row>
    <row r="28" spans="1:30" x14ac:dyDescent="0.25">
      <c r="A28" s="2" t="s">
        <v>57</v>
      </c>
      <c r="B28" s="2" t="s">
        <v>964</v>
      </c>
      <c r="E28" s="2" t="s">
        <v>1051</v>
      </c>
      <c r="F28" s="2">
        <v>20.8</v>
      </c>
      <c r="G28" s="2" t="s">
        <v>1036</v>
      </c>
      <c r="I28" s="2">
        <v>257.8</v>
      </c>
      <c r="J28" s="2">
        <f>SUM(F983:F984)</f>
        <v>254.68</v>
      </c>
      <c r="O28" s="3" t="s">
        <v>57</v>
      </c>
      <c r="P28" s="3">
        <v>30.09</v>
      </c>
      <c r="Q28" s="2" t="str">
        <f t="shared" si="0"/>
        <v>memenuhi</v>
      </c>
      <c r="S28" s="3" t="s">
        <v>1051</v>
      </c>
      <c r="T28" s="3">
        <v>2.66</v>
      </c>
      <c r="U28" s="2" t="str">
        <f t="shared" si="2"/>
        <v>memenuhi</v>
      </c>
      <c r="W28" s="3" t="s">
        <v>57</v>
      </c>
      <c r="X28" s="3">
        <v>30.09</v>
      </c>
      <c r="Y28" s="2" t="str">
        <f t="shared" si="1"/>
        <v>memenuhi</v>
      </c>
      <c r="AA28" s="3" t="s">
        <v>1051</v>
      </c>
      <c r="AB28" s="3">
        <v>2.66</v>
      </c>
      <c r="AC28" s="2" t="str">
        <f t="shared" si="3"/>
        <v>memenuhi</v>
      </c>
    </row>
    <row r="29" spans="1:30" x14ac:dyDescent="0.25">
      <c r="A29" s="2" t="s">
        <v>58</v>
      </c>
      <c r="B29" s="2" t="s">
        <v>964</v>
      </c>
      <c r="E29" s="2" t="s">
        <v>1052</v>
      </c>
      <c r="F29" s="2">
        <v>67.37</v>
      </c>
      <c r="G29" s="2" t="s">
        <v>1036</v>
      </c>
      <c r="I29" s="2">
        <v>40.799999999999997</v>
      </c>
      <c r="J29" s="2">
        <f>SUM(F985:F986)</f>
        <v>46.28</v>
      </c>
      <c r="O29" s="3" t="s">
        <v>58</v>
      </c>
      <c r="P29" s="3">
        <v>30.02</v>
      </c>
      <c r="Q29" s="2" t="str">
        <f t="shared" si="0"/>
        <v>memenuhi</v>
      </c>
      <c r="S29" s="3" t="s">
        <v>1052</v>
      </c>
      <c r="T29" s="3">
        <v>1.21</v>
      </c>
      <c r="U29" s="2" t="str">
        <f t="shared" si="2"/>
        <v>memenuhi</v>
      </c>
      <c r="W29" s="3" t="s">
        <v>58</v>
      </c>
      <c r="X29" s="3">
        <v>30.02</v>
      </c>
      <c r="Y29" s="2" t="str">
        <f t="shared" si="1"/>
        <v>memenuhi</v>
      </c>
      <c r="AA29" s="3" t="s">
        <v>1052</v>
      </c>
      <c r="AB29" s="3">
        <v>1.21</v>
      </c>
      <c r="AC29" s="2" t="str">
        <f t="shared" si="3"/>
        <v>memenuhi</v>
      </c>
    </row>
    <row r="30" spans="1:30" x14ac:dyDescent="0.25">
      <c r="A30" s="2" t="s">
        <v>59</v>
      </c>
      <c r="B30" s="2" t="s">
        <v>967</v>
      </c>
      <c r="E30" s="2" t="s">
        <v>1053</v>
      </c>
      <c r="F30" s="2">
        <v>35.15</v>
      </c>
      <c r="G30" s="2" t="s">
        <v>1036</v>
      </c>
      <c r="I30" s="2">
        <v>61.4</v>
      </c>
      <c r="J30" s="2">
        <f>SUM(F987:F988)</f>
        <v>125.09</v>
      </c>
      <c r="O30" s="3" t="s">
        <v>59</v>
      </c>
      <c r="P30" s="3">
        <v>29.03</v>
      </c>
      <c r="Q30" s="2" t="str">
        <f t="shared" si="0"/>
        <v>memenuhi</v>
      </c>
      <c r="S30" s="3" t="s">
        <v>1053</v>
      </c>
      <c r="T30" s="3">
        <v>1.1299999999999999</v>
      </c>
      <c r="U30" s="2" t="str">
        <f t="shared" si="2"/>
        <v>memenuhi</v>
      </c>
      <c r="W30" s="3" t="s">
        <v>59</v>
      </c>
      <c r="X30" s="3">
        <v>29.03</v>
      </c>
      <c r="Y30" s="2" t="str">
        <f t="shared" si="1"/>
        <v>memenuhi</v>
      </c>
      <c r="AA30" s="3" t="s">
        <v>1053</v>
      </c>
      <c r="AB30" s="3">
        <v>1.1299999999999999</v>
      </c>
      <c r="AC30" s="2" t="str">
        <f t="shared" si="3"/>
        <v>memenuhi</v>
      </c>
    </row>
    <row r="31" spans="1:30" x14ac:dyDescent="0.25">
      <c r="A31" s="2" t="s">
        <v>60</v>
      </c>
      <c r="B31" s="2" t="s">
        <v>964</v>
      </c>
      <c r="E31" s="2" t="s">
        <v>1054</v>
      </c>
      <c r="F31" s="2">
        <v>100.9</v>
      </c>
      <c r="G31" s="2" t="s">
        <v>1036</v>
      </c>
      <c r="I31" s="2">
        <v>40.799999999999997</v>
      </c>
      <c r="J31" s="2">
        <f>SUM(F989:F990)</f>
        <v>100.11</v>
      </c>
      <c r="O31" s="3" t="s">
        <v>60</v>
      </c>
      <c r="P31" s="3">
        <v>30.02</v>
      </c>
      <c r="Q31" s="2" t="str">
        <f t="shared" si="0"/>
        <v>memenuhi</v>
      </c>
      <c r="S31" s="3" t="s">
        <v>1054</v>
      </c>
      <c r="T31" s="3">
        <v>1.05</v>
      </c>
      <c r="U31" s="2" t="str">
        <f t="shared" si="2"/>
        <v>memenuhi</v>
      </c>
      <c r="W31" s="3" t="s">
        <v>60</v>
      </c>
      <c r="X31" s="3">
        <v>30.02</v>
      </c>
      <c r="Y31" s="2" t="str">
        <f t="shared" si="1"/>
        <v>memenuhi</v>
      </c>
      <c r="AA31" s="3" t="s">
        <v>1054</v>
      </c>
      <c r="AB31" s="3">
        <v>1.05</v>
      </c>
      <c r="AC31" s="2" t="str">
        <f t="shared" si="3"/>
        <v>memenuhi</v>
      </c>
    </row>
    <row r="32" spans="1:30" x14ac:dyDescent="0.25">
      <c r="A32" s="2" t="s">
        <v>61</v>
      </c>
      <c r="B32" s="2" t="s">
        <v>967</v>
      </c>
      <c r="E32" s="2" t="s">
        <v>1055</v>
      </c>
      <c r="F32" s="2">
        <v>47.48</v>
      </c>
      <c r="G32" s="2" t="s">
        <v>1036</v>
      </c>
      <c r="O32" s="3" t="s">
        <v>61</v>
      </c>
      <c r="P32" s="3">
        <v>30.22</v>
      </c>
      <c r="Q32" s="2" t="str">
        <f t="shared" si="0"/>
        <v>memenuhi</v>
      </c>
      <c r="S32" s="3" t="s">
        <v>1055</v>
      </c>
      <c r="T32" s="3">
        <v>0.17</v>
      </c>
      <c r="U32" s="2" t="str">
        <f t="shared" si="2"/>
        <v>tidak memenuhi</v>
      </c>
      <c r="W32" s="3" t="s">
        <v>61</v>
      </c>
      <c r="X32" s="3">
        <v>30.22</v>
      </c>
      <c r="Y32" s="2" t="str">
        <f t="shared" si="1"/>
        <v>memenuhi</v>
      </c>
      <c r="AA32" s="3" t="s">
        <v>1055</v>
      </c>
      <c r="AB32" s="3">
        <v>0.17</v>
      </c>
      <c r="AC32" s="2" t="str">
        <f t="shared" si="3"/>
        <v>tidak memenuhi</v>
      </c>
    </row>
    <row r="33" spans="1:29" x14ac:dyDescent="0.25">
      <c r="A33" s="2" t="s">
        <v>62</v>
      </c>
      <c r="B33" s="2" t="s">
        <v>967</v>
      </c>
      <c r="E33" s="2" t="s">
        <v>1056</v>
      </c>
      <c r="F33" s="2">
        <v>68.47</v>
      </c>
      <c r="G33" s="2" t="s">
        <v>1036</v>
      </c>
      <c r="O33" s="3" t="s">
        <v>62</v>
      </c>
      <c r="P33" s="3">
        <v>32.31</v>
      </c>
      <c r="Q33" s="2" t="str">
        <f t="shared" si="0"/>
        <v>memenuhi</v>
      </c>
      <c r="S33" s="3" t="s">
        <v>1056</v>
      </c>
      <c r="T33" s="3">
        <v>0.51</v>
      </c>
      <c r="U33" s="2" t="str">
        <f t="shared" si="2"/>
        <v>memenuhi</v>
      </c>
      <c r="W33" s="3" t="s">
        <v>62</v>
      </c>
      <c r="X33" s="3">
        <v>32.31</v>
      </c>
      <c r="Y33" s="2" t="str">
        <f t="shared" si="1"/>
        <v>memenuhi</v>
      </c>
      <c r="AA33" s="3" t="s">
        <v>1056</v>
      </c>
      <c r="AB33" s="3">
        <v>0.51</v>
      </c>
      <c r="AC33" s="2" t="str">
        <f t="shared" si="3"/>
        <v>memenuhi</v>
      </c>
    </row>
    <row r="34" spans="1:29" x14ac:dyDescent="0.25">
      <c r="A34" s="2" t="s">
        <v>63</v>
      </c>
      <c r="B34" s="2" t="s">
        <v>967</v>
      </c>
      <c r="E34" s="2" t="s">
        <v>1057</v>
      </c>
      <c r="F34" s="2">
        <v>38.4</v>
      </c>
      <c r="G34" s="2" t="s">
        <v>1036</v>
      </c>
      <c r="O34" s="3" t="s">
        <v>63</v>
      </c>
      <c r="P34" s="3">
        <v>25.82</v>
      </c>
      <c r="Q34" s="2" t="str">
        <f t="shared" si="0"/>
        <v>memenuhi</v>
      </c>
      <c r="S34" s="3" t="s">
        <v>1057</v>
      </c>
      <c r="T34" s="3">
        <v>1.38</v>
      </c>
      <c r="U34" s="2" t="str">
        <f t="shared" si="2"/>
        <v>memenuhi</v>
      </c>
      <c r="W34" s="3" t="s">
        <v>63</v>
      </c>
      <c r="X34" s="3">
        <v>25.82</v>
      </c>
      <c r="Y34" s="2" t="str">
        <f t="shared" si="1"/>
        <v>memenuhi</v>
      </c>
      <c r="AA34" s="3" t="s">
        <v>1057</v>
      </c>
      <c r="AB34" s="3">
        <v>1.38</v>
      </c>
      <c r="AC34" s="2" t="str">
        <f t="shared" si="3"/>
        <v>memenuhi</v>
      </c>
    </row>
    <row r="35" spans="1:29" x14ac:dyDescent="0.25">
      <c r="A35" s="2" t="s">
        <v>64</v>
      </c>
      <c r="B35" s="2" t="s">
        <v>967</v>
      </c>
      <c r="E35" s="2" t="s">
        <v>1058</v>
      </c>
      <c r="F35" s="2">
        <v>81.319999999999993</v>
      </c>
      <c r="G35" s="2" t="s">
        <v>1036</v>
      </c>
      <c r="O35" s="3" t="s">
        <v>64</v>
      </c>
      <c r="P35" s="3">
        <v>20.39</v>
      </c>
      <c r="Q35" s="2" t="str">
        <f t="shared" si="0"/>
        <v>memenuhi</v>
      </c>
      <c r="S35" s="3" t="s">
        <v>1058</v>
      </c>
      <c r="T35" s="3">
        <v>1.46</v>
      </c>
      <c r="U35" s="2" t="str">
        <f t="shared" si="2"/>
        <v>memenuhi</v>
      </c>
      <c r="W35" s="3" t="s">
        <v>64</v>
      </c>
      <c r="X35" s="3">
        <v>20.39</v>
      </c>
      <c r="Y35" s="2" t="str">
        <f t="shared" si="1"/>
        <v>memenuhi</v>
      </c>
      <c r="AA35" s="3" t="s">
        <v>1058</v>
      </c>
      <c r="AB35" s="3">
        <v>1.46</v>
      </c>
      <c r="AC35" s="2" t="str">
        <f t="shared" si="3"/>
        <v>memenuhi</v>
      </c>
    </row>
    <row r="36" spans="1:29" x14ac:dyDescent="0.25">
      <c r="A36" s="2" t="s">
        <v>65</v>
      </c>
      <c r="B36" s="2" t="s">
        <v>967</v>
      </c>
      <c r="E36" s="2" t="s">
        <v>1059</v>
      </c>
      <c r="F36" s="2">
        <v>61.31</v>
      </c>
      <c r="G36" s="2" t="s">
        <v>1036</v>
      </c>
      <c r="O36" s="3" t="s">
        <v>65</v>
      </c>
      <c r="P36" s="3">
        <v>14.55</v>
      </c>
      <c r="Q36" s="2" t="str">
        <f t="shared" si="0"/>
        <v>memenuhi</v>
      </c>
      <c r="S36" s="3" t="s">
        <v>1059</v>
      </c>
      <c r="T36" s="3">
        <v>0.79</v>
      </c>
      <c r="U36" s="2" t="str">
        <f t="shared" si="2"/>
        <v>memenuhi</v>
      </c>
      <c r="W36" s="3" t="s">
        <v>65</v>
      </c>
      <c r="X36" s="3">
        <v>14.55</v>
      </c>
      <c r="Y36" s="2" t="str">
        <f t="shared" si="1"/>
        <v>memenuhi</v>
      </c>
      <c r="AA36" s="3" t="s">
        <v>1059</v>
      </c>
      <c r="AB36" s="3">
        <v>0.79</v>
      </c>
      <c r="AC36" s="2" t="str">
        <f t="shared" si="3"/>
        <v>memenuhi</v>
      </c>
    </row>
    <row r="37" spans="1:29" x14ac:dyDescent="0.25">
      <c r="A37" s="2" t="s">
        <v>66</v>
      </c>
      <c r="B37" s="2" t="s">
        <v>967</v>
      </c>
      <c r="E37" s="2" t="s">
        <v>1060</v>
      </c>
      <c r="F37" s="2">
        <v>59.4</v>
      </c>
      <c r="G37" s="2" t="s">
        <v>1036</v>
      </c>
      <c r="O37" s="3" t="s">
        <v>66</v>
      </c>
      <c r="P37" s="3">
        <v>11.69</v>
      </c>
      <c r="Q37" s="2" t="str">
        <f t="shared" si="0"/>
        <v>memenuhi</v>
      </c>
      <c r="S37" s="3" t="s">
        <v>1060</v>
      </c>
      <c r="T37" s="3">
        <v>0.23</v>
      </c>
      <c r="U37" s="2" t="str">
        <f t="shared" si="2"/>
        <v>tidak memenuhi</v>
      </c>
      <c r="W37" s="3" t="s">
        <v>66</v>
      </c>
      <c r="X37" s="3">
        <v>11.69</v>
      </c>
      <c r="Y37" s="2" t="str">
        <f t="shared" si="1"/>
        <v>memenuhi</v>
      </c>
      <c r="AA37" s="3" t="s">
        <v>1060</v>
      </c>
      <c r="AB37" s="3">
        <v>0.23</v>
      </c>
      <c r="AC37" s="2" t="str">
        <f t="shared" si="3"/>
        <v>tidak memenuhi</v>
      </c>
    </row>
    <row r="38" spans="1:29" x14ac:dyDescent="0.25">
      <c r="A38" s="2" t="s">
        <v>67</v>
      </c>
      <c r="B38" s="2" t="s">
        <v>967</v>
      </c>
      <c r="E38" s="2" t="s">
        <v>1061</v>
      </c>
      <c r="F38" s="2">
        <v>26.18</v>
      </c>
      <c r="G38" s="2" t="s">
        <v>1036</v>
      </c>
      <c r="O38" s="3" t="s">
        <v>67</v>
      </c>
      <c r="P38" s="3">
        <v>12.32</v>
      </c>
      <c r="Q38" s="2" t="str">
        <f t="shared" si="0"/>
        <v>memenuhi</v>
      </c>
      <c r="S38" s="3" t="s">
        <v>1061</v>
      </c>
      <c r="T38" s="3">
        <v>0.53</v>
      </c>
      <c r="U38" s="2" t="str">
        <f t="shared" si="2"/>
        <v>memenuhi</v>
      </c>
      <c r="W38" s="3" t="s">
        <v>67</v>
      </c>
      <c r="X38" s="3">
        <v>12.32</v>
      </c>
      <c r="Y38" s="2" t="str">
        <f t="shared" si="1"/>
        <v>memenuhi</v>
      </c>
      <c r="AA38" s="3" t="s">
        <v>1061</v>
      </c>
      <c r="AB38" s="3">
        <v>0.53</v>
      </c>
      <c r="AC38" s="2" t="str">
        <f t="shared" si="3"/>
        <v>memenuhi</v>
      </c>
    </row>
    <row r="39" spans="1:29" x14ac:dyDescent="0.25">
      <c r="A39" s="2" t="s">
        <v>68</v>
      </c>
      <c r="B39" s="2" t="s">
        <v>967</v>
      </c>
      <c r="E39" s="2" t="s">
        <v>1062</v>
      </c>
      <c r="F39" s="2">
        <v>39.21</v>
      </c>
      <c r="G39" s="2" t="s">
        <v>1036</v>
      </c>
      <c r="O39" s="3" t="s">
        <v>68</v>
      </c>
      <c r="P39" s="3">
        <v>11.63</v>
      </c>
      <c r="Q39" s="2" t="str">
        <f t="shared" si="0"/>
        <v>memenuhi</v>
      </c>
      <c r="S39" s="3" t="s">
        <v>1062</v>
      </c>
      <c r="T39" s="3">
        <v>0.61</v>
      </c>
      <c r="U39" s="2" t="str">
        <f t="shared" si="2"/>
        <v>memenuhi</v>
      </c>
      <c r="W39" s="3" t="s">
        <v>68</v>
      </c>
      <c r="X39" s="3">
        <v>11.63</v>
      </c>
      <c r="Y39" s="2" t="str">
        <f t="shared" si="1"/>
        <v>memenuhi</v>
      </c>
      <c r="AA39" s="3" t="s">
        <v>1062</v>
      </c>
      <c r="AB39" s="3">
        <v>0.61</v>
      </c>
      <c r="AC39" s="2" t="str">
        <f t="shared" si="3"/>
        <v>memenuhi</v>
      </c>
    </row>
    <row r="40" spans="1:29" x14ac:dyDescent="0.25">
      <c r="A40" s="2" t="s">
        <v>69</v>
      </c>
      <c r="B40" s="2" t="s">
        <v>967</v>
      </c>
      <c r="E40" s="2" t="s">
        <v>1063</v>
      </c>
      <c r="F40" s="2">
        <v>105.02</v>
      </c>
      <c r="G40" s="2" t="s">
        <v>1036</v>
      </c>
      <c r="O40" s="3" t="s">
        <v>69</v>
      </c>
      <c r="P40" s="3">
        <v>9.9499999999999993</v>
      </c>
      <c r="Q40" s="2" t="str">
        <f t="shared" si="0"/>
        <v>memenuhi</v>
      </c>
      <c r="S40" s="3" t="s">
        <v>1063</v>
      </c>
      <c r="T40" s="3">
        <v>0.5</v>
      </c>
      <c r="U40" s="2" t="str">
        <f t="shared" si="2"/>
        <v>memenuhi</v>
      </c>
      <c r="W40" s="3" t="s">
        <v>69</v>
      </c>
      <c r="X40" s="3">
        <v>9.9499999999999993</v>
      </c>
      <c r="Y40" s="2" t="str">
        <f t="shared" si="1"/>
        <v>memenuhi</v>
      </c>
      <c r="AA40" s="3" t="s">
        <v>1063</v>
      </c>
      <c r="AB40" s="3">
        <v>0.5</v>
      </c>
      <c r="AC40" s="2" t="str">
        <f t="shared" si="3"/>
        <v>memenuhi</v>
      </c>
    </row>
    <row r="41" spans="1:29" x14ac:dyDescent="0.25">
      <c r="A41" s="2" t="s">
        <v>70</v>
      </c>
      <c r="B41" s="2" t="s">
        <v>967</v>
      </c>
      <c r="E41" s="2" t="s">
        <v>1064</v>
      </c>
      <c r="F41" s="2">
        <v>45.08</v>
      </c>
      <c r="G41" s="2" t="s">
        <v>1036</v>
      </c>
      <c r="O41" s="3" t="s">
        <v>70</v>
      </c>
      <c r="P41" s="3">
        <v>10.81</v>
      </c>
      <c r="Q41" s="2" t="str">
        <f t="shared" si="0"/>
        <v>memenuhi</v>
      </c>
      <c r="S41" s="3" t="s">
        <v>1064</v>
      </c>
      <c r="T41" s="3">
        <v>0.5</v>
      </c>
      <c r="U41" s="2" t="str">
        <f t="shared" si="2"/>
        <v>memenuhi</v>
      </c>
      <c r="W41" s="3" t="s">
        <v>70</v>
      </c>
      <c r="X41" s="3">
        <v>10.82</v>
      </c>
      <c r="Y41" s="2" t="str">
        <f t="shared" si="1"/>
        <v>memenuhi</v>
      </c>
      <c r="AA41" s="3" t="s">
        <v>1064</v>
      </c>
      <c r="AB41" s="3">
        <v>0.5</v>
      </c>
      <c r="AC41" s="2" t="str">
        <f t="shared" si="3"/>
        <v>memenuhi</v>
      </c>
    </row>
    <row r="42" spans="1:29" x14ac:dyDescent="0.25">
      <c r="A42" s="2" t="s">
        <v>71</v>
      </c>
      <c r="B42" s="2" t="s">
        <v>967</v>
      </c>
      <c r="E42" s="2" t="s">
        <v>1065</v>
      </c>
      <c r="F42" s="2">
        <v>83.24</v>
      </c>
      <c r="G42" s="2" t="s">
        <v>1036</v>
      </c>
      <c r="O42" s="3" t="s">
        <v>71</v>
      </c>
      <c r="P42" s="3">
        <v>10.039999999999999</v>
      </c>
      <c r="Q42" s="2" t="str">
        <f t="shared" si="0"/>
        <v>memenuhi</v>
      </c>
      <c r="S42" s="3" t="s">
        <v>1065</v>
      </c>
      <c r="T42" s="3">
        <v>0.23</v>
      </c>
      <c r="U42" s="2" t="str">
        <f t="shared" si="2"/>
        <v>tidak memenuhi</v>
      </c>
      <c r="W42" s="3" t="s">
        <v>71</v>
      </c>
      <c r="X42" s="3">
        <v>10.039999999999999</v>
      </c>
      <c r="Y42" s="2" t="str">
        <f t="shared" si="1"/>
        <v>memenuhi</v>
      </c>
      <c r="AA42" s="3" t="s">
        <v>1065</v>
      </c>
      <c r="AB42" s="3">
        <v>0.23</v>
      </c>
      <c r="AC42" s="2" t="str">
        <f t="shared" si="3"/>
        <v>tidak memenuhi</v>
      </c>
    </row>
    <row r="43" spans="1:29" x14ac:dyDescent="0.25">
      <c r="A43" s="2" t="s">
        <v>72</v>
      </c>
      <c r="B43" s="2" t="s">
        <v>967</v>
      </c>
      <c r="E43" s="2" t="s">
        <v>1066</v>
      </c>
      <c r="F43" s="2">
        <v>41.18</v>
      </c>
      <c r="G43" s="2" t="s">
        <v>1036</v>
      </c>
      <c r="O43" s="3" t="s">
        <v>72</v>
      </c>
      <c r="P43" s="3">
        <v>11.23</v>
      </c>
      <c r="Q43" s="2" t="str">
        <f t="shared" si="0"/>
        <v>memenuhi</v>
      </c>
      <c r="S43" s="3" t="s">
        <v>1066</v>
      </c>
      <c r="T43" s="3">
        <v>0.46</v>
      </c>
      <c r="U43" s="2" t="str">
        <f t="shared" si="2"/>
        <v>memenuhi</v>
      </c>
      <c r="W43" s="3" t="s">
        <v>72</v>
      </c>
      <c r="X43" s="3">
        <v>11.23</v>
      </c>
      <c r="Y43" s="2" t="str">
        <f t="shared" si="1"/>
        <v>memenuhi</v>
      </c>
      <c r="AA43" s="3" t="s">
        <v>1066</v>
      </c>
      <c r="AB43" s="3">
        <v>0.46</v>
      </c>
      <c r="AC43" s="2" t="str">
        <f t="shared" si="3"/>
        <v>memenuhi</v>
      </c>
    </row>
    <row r="44" spans="1:29" x14ac:dyDescent="0.25">
      <c r="A44" s="2" t="s">
        <v>73</v>
      </c>
      <c r="B44" s="2" t="s">
        <v>967</v>
      </c>
      <c r="E44" s="2" t="s">
        <v>1067</v>
      </c>
      <c r="F44" s="2">
        <v>27.86</v>
      </c>
      <c r="G44" s="2" t="s">
        <v>1036</v>
      </c>
      <c r="O44" s="3" t="s">
        <v>73</v>
      </c>
      <c r="P44" s="3">
        <v>11.67</v>
      </c>
      <c r="Q44" s="2" t="str">
        <f t="shared" si="0"/>
        <v>memenuhi</v>
      </c>
      <c r="S44" s="3" t="s">
        <v>1067</v>
      </c>
      <c r="T44" s="3">
        <v>0.46</v>
      </c>
      <c r="U44" s="2" t="str">
        <f t="shared" si="2"/>
        <v>memenuhi</v>
      </c>
      <c r="W44" s="3" t="s">
        <v>73</v>
      </c>
      <c r="X44" s="3">
        <v>11.67</v>
      </c>
      <c r="Y44" s="2" t="str">
        <f t="shared" si="1"/>
        <v>memenuhi</v>
      </c>
      <c r="AA44" s="3" t="s">
        <v>1067</v>
      </c>
      <c r="AB44" s="3">
        <v>0.46</v>
      </c>
      <c r="AC44" s="2" t="str">
        <f t="shared" si="3"/>
        <v>memenuhi</v>
      </c>
    </row>
    <row r="45" spans="1:29" x14ac:dyDescent="0.25">
      <c r="A45" s="2" t="s">
        <v>74</v>
      </c>
      <c r="B45" s="2" t="s">
        <v>967</v>
      </c>
      <c r="E45" s="2" t="s">
        <v>1068</v>
      </c>
      <c r="F45" s="2">
        <v>26.61</v>
      </c>
      <c r="G45" s="2" t="s">
        <v>1036</v>
      </c>
      <c r="O45" s="3" t="s">
        <v>74</v>
      </c>
      <c r="P45" s="3">
        <v>10.6</v>
      </c>
      <c r="Q45" s="2" t="str">
        <f t="shared" si="0"/>
        <v>memenuhi</v>
      </c>
      <c r="S45" s="3" t="s">
        <v>1068</v>
      </c>
      <c r="T45" s="3">
        <v>0.46</v>
      </c>
      <c r="U45" s="2" t="str">
        <f t="shared" si="2"/>
        <v>memenuhi</v>
      </c>
      <c r="W45" s="3" t="s">
        <v>74</v>
      </c>
      <c r="X45" s="3">
        <v>10.6</v>
      </c>
      <c r="Y45" s="2" t="str">
        <f t="shared" si="1"/>
        <v>memenuhi</v>
      </c>
      <c r="AA45" s="3" t="s">
        <v>1068</v>
      </c>
      <c r="AB45" s="3">
        <v>0.46</v>
      </c>
      <c r="AC45" s="2" t="str">
        <f t="shared" si="3"/>
        <v>memenuhi</v>
      </c>
    </row>
    <row r="46" spans="1:29" x14ac:dyDescent="0.25">
      <c r="A46" s="2" t="s">
        <v>75</v>
      </c>
      <c r="B46" s="2" t="s">
        <v>967</v>
      </c>
      <c r="E46" s="2" t="s">
        <v>1069</v>
      </c>
      <c r="F46" s="2">
        <v>72.290000000000006</v>
      </c>
      <c r="G46" s="2" t="s">
        <v>1036</v>
      </c>
      <c r="O46" s="3" t="s">
        <v>75</v>
      </c>
      <c r="P46" s="3">
        <v>10.37</v>
      </c>
      <c r="Q46" s="2" t="str">
        <f t="shared" si="0"/>
        <v>memenuhi</v>
      </c>
      <c r="S46" s="3" t="s">
        <v>1069</v>
      </c>
      <c r="T46" s="3">
        <v>0.24</v>
      </c>
      <c r="U46" s="2" t="str">
        <f t="shared" si="2"/>
        <v>tidak memenuhi</v>
      </c>
      <c r="W46" s="3" t="s">
        <v>75</v>
      </c>
      <c r="X46" s="3">
        <v>10.38</v>
      </c>
      <c r="Y46" s="2" t="str">
        <f t="shared" si="1"/>
        <v>memenuhi</v>
      </c>
      <c r="AA46" s="3" t="s">
        <v>1069</v>
      </c>
      <c r="AB46" s="3">
        <v>0.24</v>
      </c>
      <c r="AC46" s="2" t="str">
        <f t="shared" si="3"/>
        <v>tidak memenuhi</v>
      </c>
    </row>
    <row r="47" spans="1:29" x14ac:dyDescent="0.25">
      <c r="A47" s="2" t="s">
        <v>76</v>
      </c>
      <c r="B47" s="2" t="s">
        <v>967</v>
      </c>
      <c r="E47" s="2" t="s">
        <v>1070</v>
      </c>
      <c r="F47" s="2">
        <v>32.28</v>
      </c>
      <c r="G47" s="2" t="s">
        <v>1036</v>
      </c>
      <c r="O47" s="3" t="s">
        <v>76</v>
      </c>
      <c r="P47" s="3">
        <v>8.2100000000000009</v>
      </c>
      <c r="Q47" s="2" t="str">
        <f t="shared" si="0"/>
        <v>memenuhi</v>
      </c>
      <c r="S47" s="3" t="s">
        <v>1070</v>
      </c>
      <c r="T47" s="3">
        <v>0.48</v>
      </c>
      <c r="U47" s="2" t="str">
        <f t="shared" si="2"/>
        <v>memenuhi</v>
      </c>
      <c r="W47" s="3" t="s">
        <v>76</v>
      </c>
      <c r="X47" s="3">
        <v>8.2100000000000009</v>
      </c>
      <c r="Y47" s="2" t="str">
        <f t="shared" si="1"/>
        <v>memenuhi</v>
      </c>
      <c r="AA47" s="3" t="s">
        <v>1070</v>
      </c>
      <c r="AB47" s="3">
        <v>0.48</v>
      </c>
      <c r="AC47" s="2" t="str">
        <f t="shared" si="3"/>
        <v>memenuhi</v>
      </c>
    </row>
    <row r="48" spans="1:29" x14ac:dyDescent="0.25">
      <c r="A48" s="2" t="s">
        <v>77</v>
      </c>
      <c r="B48" s="2" t="s">
        <v>967</v>
      </c>
      <c r="E48" s="2" t="s">
        <v>1071</v>
      </c>
      <c r="F48" s="2">
        <v>50.84</v>
      </c>
      <c r="G48" s="2" t="s">
        <v>1036</v>
      </c>
      <c r="O48" s="3" t="s">
        <v>77</v>
      </c>
      <c r="P48" s="3">
        <v>16.079999999999998</v>
      </c>
      <c r="Q48" s="2" t="str">
        <f t="shared" si="0"/>
        <v>memenuhi</v>
      </c>
      <c r="S48" s="3" t="s">
        <v>1071</v>
      </c>
      <c r="T48" s="3">
        <v>0.48</v>
      </c>
      <c r="U48" s="2" t="str">
        <f t="shared" si="2"/>
        <v>memenuhi</v>
      </c>
      <c r="W48" s="3" t="s">
        <v>77</v>
      </c>
      <c r="X48" s="3">
        <v>16.079999999999998</v>
      </c>
      <c r="Y48" s="2" t="str">
        <f t="shared" si="1"/>
        <v>memenuhi</v>
      </c>
      <c r="AA48" s="3" t="s">
        <v>1071</v>
      </c>
      <c r="AB48" s="3">
        <v>0.48</v>
      </c>
      <c r="AC48" s="2" t="str">
        <f t="shared" si="3"/>
        <v>memenuhi</v>
      </c>
    </row>
    <row r="49" spans="1:29" x14ac:dyDescent="0.25">
      <c r="A49" s="2" t="s">
        <v>78</v>
      </c>
      <c r="B49" s="2" t="s">
        <v>967</v>
      </c>
      <c r="E49" s="2" t="s">
        <v>1072</v>
      </c>
      <c r="F49" s="2">
        <v>117.05</v>
      </c>
      <c r="G49" s="2" t="s">
        <v>1036</v>
      </c>
      <c r="O49" s="3" t="s">
        <v>78</v>
      </c>
      <c r="P49" s="3">
        <v>14.74</v>
      </c>
      <c r="Q49" s="2" t="str">
        <f t="shared" si="0"/>
        <v>memenuhi</v>
      </c>
      <c r="S49" s="3" t="s">
        <v>1072</v>
      </c>
      <c r="T49" s="3">
        <v>0.15</v>
      </c>
      <c r="U49" s="2" t="str">
        <f t="shared" si="2"/>
        <v>tidak memenuhi</v>
      </c>
      <c r="W49" s="3" t="s">
        <v>78</v>
      </c>
      <c r="X49" s="3">
        <v>14.74</v>
      </c>
      <c r="Y49" s="2" t="str">
        <f t="shared" si="1"/>
        <v>memenuhi</v>
      </c>
      <c r="AA49" s="3" t="s">
        <v>1072</v>
      </c>
      <c r="AB49" s="3">
        <v>0.15</v>
      </c>
      <c r="AC49" s="2" t="str">
        <f t="shared" si="3"/>
        <v>tidak memenuhi</v>
      </c>
    </row>
    <row r="50" spans="1:29" x14ac:dyDescent="0.25">
      <c r="A50" s="2" t="s">
        <v>79</v>
      </c>
      <c r="B50" s="2" t="s">
        <v>967</v>
      </c>
      <c r="E50" s="2" t="s">
        <v>1073</v>
      </c>
      <c r="F50" s="2">
        <v>153.84</v>
      </c>
      <c r="G50" s="2" t="s">
        <v>1036</v>
      </c>
      <c r="O50" s="3" t="s">
        <v>79</v>
      </c>
      <c r="P50" s="3">
        <v>11.09</v>
      </c>
      <c r="Q50" s="2" t="str">
        <f t="shared" si="0"/>
        <v>memenuhi</v>
      </c>
      <c r="S50" s="3" t="s">
        <v>1073</v>
      </c>
      <c r="T50" s="3">
        <v>0.28000000000000003</v>
      </c>
      <c r="U50" s="2" t="str">
        <f t="shared" si="2"/>
        <v>tidak memenuhi</v>
      </c>
      <c r="W50" s="3" t="s">
        <v>79</v>
      </c>
      <c r="X50" s="3">
        <v>11.1</v>
      </c>
      <c r="Y50" s="2" t="str">
        <f t="shared" si="1"/>
        <v>memenuhi</v>
      </c>
      <c r="AA50" s="3" t="s">
        <v>1073</v>
      </c>
      <c r="AB50" s="3">
        <v>0.28000000000000003</v>
      </c>
      <c r="AC50" s="2" t="str">
        <f t="shared" si="3"/>
        <v>tidak memenuhi</v>
      </c>
    </row>
    <row r="51" spans="1:29" x14ac:dyDescent="0.25">
      <c r="A51" s="2" t="s">
        <v>80</v>
      </c>
      <c r="B51" s="2" t="s">
        <v>967</v>
      </c>
      <c r="E51" s="2" t="s">
        <v>1074</v>
      </c>
      <c r="F51" s="2">
        <v>116.48</v>
      </c>
      <c r="G51" s="2" t="s">
        <v>1036</v>
      </c>
      <c r="O51" s="3" t="s">
        <v>80</v>
      </c>
      <c r="P51" s="3">
        <v>9.5</v>
      </c>
      <c r="Q51" s="2" t="str">
        <f t="shared" si="0"/>
        <v>memenuhi</v>
      </c>
      <c r="S51" s="3" t="s">
        <v>1074</v>
      </c>
      <c r="T51" s="3">
        <v>1</v>
      </c>
      <c r="U51" s="2" t="str">
        <f t="shared" si="2"/>
        <v>memenuhi</v>
      </c>
      <c r="W51" s="3" t="s">
        <v>80</v>
      </c>
      <c r="X51" s="3">
        <v>9.5</v>
      </c>
      <c r="Y51" s="2" t="str">
        <f t="shared" si="1"/>
        <v>memenuhi</v>
      </c>
      <c r="AA51" s="3" t="s">
        <v>1074</v>
      </c>
      <c r="AB51" s="3">
        <v>1</v>
      </c>
      <c r="AC51" s="2" t="str">
        <f t="shared" si="3"/>
        <v>memenuhi</v>
      </c>
    </row>
    <row r="52" spans="1:29" x14ac:dyDescent="0.25">
      <c r="A52" s="2" t="s">
        <v>81</v>
      </c>
      <c r="B52" s="2" t="s">
        <v>967</v>
      </c>
      <c r="E52" s="2" t="s">
        <v>1075</v>
      </c>
      <c r="F52" s="2">
        <v>59.31</v>
      </c>
      <c r="G52" s="2" t="s">
        <v>1036</v>
      </c>
      <c r="O52" s="3" t="s">
        <v>81</v>
      </c>
      <c r="P52" s="3">
        <v>8.06</v>
      </c>
      <c r="Q52" s="2" t="str">
        <f t="shared" si="0"/>
        <v>memenuhi</v>
      </c>
      <c r="S52" s="3" t="s">
        <v>1075</v>
      </c>
      <c r="T52" s="3">
        <v>0.85</v>
      </c>
      <c r="U52" s="2" t="str">
        <f t="shared" si="2"/>
        <v>memenuhi</v>
      </c>
      <c r="W52" s="3" t="s">
        <v>81</v>
      </c>
      <c r="X52" s="3">
        <v>8.06</v>
      </c>
      <c r="Y52" s="2" t="str">
        <f t="shared" si="1"/>
        <v>memenuhi</v>
      </c>
      <c r="AA52" s="3" t="s">
        <v>1075</v>
      </c>
      <c r="AB52" s="3">
        <v>0.85</v>
      </c>
      <c r="AC52" s="2" t="str">
        <f t="shared" si="3"/>
        <v>memenuhi</v>
      </c>
    </row>
    <row r="53" spans="1:29" x14ac:dyDescent="0.25">
      <c r="A53" s="2" t="s">
        <v>82</v>
      </c>
      <c r="B53" s="2" t="s">
        <v>967</v>
      </c>
      <c r="E53" s="2" t="s">
        <v>1076</v>
      </c>
      <c r="F53" s="2">
        <v>24.21</v>
      </c>
      <c r="G53" s="2" t="s">
        <v>1036</v>
      </c>
      <c r="O53" s="3" t="s">
        <v>82</v>
      </c>
      <c r="P53" s="3">
        <v>6.91</v>
      </c>
      <c r="Q53" s="2" t="str">
        <f t="shared" si="0"/>
        <v>memenuhi</v>
      </c>
      <c r="S53" s="3" t="s">
        <v>1076</v>
      </c>
      <c r="T53" s="3">
        <v>0.85</v>
      </c>
      <c r="U53" s="2" t="str">
        <f t="shared" si="2"/>
        <v>memenuhi</v>
      </c>
      <c r="W53" s="3" t="s">
        <v>82</v>
      </c>
      <c r="X53" s="3">
        <v>6.92</v>
      </c>
      <c r="Y53" s="2" t="str">
        <f t="shared" si="1"/>
        <v>memenuhi</v>
      </c>
      <c r="AA53" s="3" t="s">
        <v>1076</v>
      </c>
      <c r="AB53" s="3">
        <v>0.85</v>
      </c>
      <c r="AC53" s="2" t="str">
        <f t="shared" si="3"/>
        <v>memenuhi</v>
      </c>
    </row>
    <row r="54" spans="1:29" x14ac:dyDescent="0.25">
      <c r="A54" s="2" t="s">
        <v>83</v>
      </c>
      <c r="B54" s="2" t="s">
        <v>967</v>
      </c>
      <c r="E54" s="2" t="s">
        <v>1077</v>
      </c>
      <c r="F54" s="2">
        <v>18.8</v>
      </c>
      <c r="G54" s="2" t="s">
        <v>1036</v>
      </c>
      <c r="O54" s="3" t="s">
        <v>83</v>
      </c>
      <c r="P54" s="3">
        <v>8.1</v>
      </c>
      <c r="Q54" s="2" t="str">
        <f t="shared" si="0"/>
        <v>memenuhi</v>
      </c>
      <c r="S54" s="3" t="s">
        <v>1077</v>
      </c>
      <c r="T54" s="3">
        <v>0.85</v>
      </c>
      <c r="U54" s="2" t="str">
        <f t="shared" si="2"/>
        <v>memenuhi</v>
      </c>
      <c r="W54" s="3" t="s">
        <v>83</v>
      </c>
      <c r="X54" s="3">
        <v>8.1</v>
      </c>
      <c r="Y54" s="2" t="str">
        <f t="shared" si="1"/>
        <v>memenuhi</v>
      </c>
      <c r="AA54" s="3" t="s">
        <v>1077</v>
      </c>
      <c r="AB54" s="3">
        <v>0.85</v>
      </c>
      <c r="AC54" s="2" t="str">
        <f t="shared" si="3"/>
        <v>memenuhi</v>
      </c>
    </row>
    <row r="55" spans="1:29" x14ac:dyDescent="0.25">
      <c r="A55" s="2" t="s">
        <v>84</v>
      </c>
      <c r="B55" s="2" t="s">
        <v>967</v>
      </c>
      <c r="E55" s="2" t="s">
        <v>1078</v>
      </c>
      <c r="F55" s="2">
        <v>19.350000000000001</v>
      </c>
      <c r="G55" s="2" t="s">
        <v>1036</v>
      </c>
      <c r="O55" s="3" t="s">
        <v>84</v>
      </c>
      <c r="P55" s="3">
        <v>8.73</v>
      </c>
      <c r="Q55" s="2" t="str">
        <f t="shared" si="0"/>
        <v>memenuhi</v>
      </c>
      <c r="S55" s="3" t="s">
        <v>1078</v>
      </c>
      <c r="T55" s="3">
        <v>0.85</v>
      </c>
      <c r="U55" s="2" t="str">
        <f t="shared" si="2"/>
        <v>memenuhi</v>
      </c>
      <c r="W55" s="3" t="s">
        <v>84</v>
      </c>
      <c r="X55" s="3">
        <v>8.74</v>
      </c>
      <c r="Y55" s="2" t="str">
        <f t="shared" si="1"/>
        <v>memenuhi</v>
      </c>
      <c r="AA55" s="3" t="s">
        <v>1078</v>
      </c>
      <c r="AB55" s="3">
        <v>0.85</v>
      </c>
      <c r="AC55" s="2" t="str">
        <f t="shared" si="3"/>
        <v>memenuhi</v>
      </c>
    </row>
    <row r="56" spans="1:29" x14ac:dyDescent="0.25">
      <c r="A56" s="2" t="s">
        <v>85</v>
      </c>
      <c r="B56" s="2" t="s">
        <v>967</v>
      </c>
      <c r="E56" s="2" t="s">
        <v>1079</v>
      </c>
      <c r="F56" s="2">
        <v>24.57</v>
      </c>
      <c r="G56" s="2" t="s">
        <v>1036</v>
      </c>
      <c r="O56" s="3" t="s">
        <v>85</v>
      </c>
      <c r="P56" s="3">
        <v>8.3000000000000007</v>
      </c>
      <c r="Q56" s="2" t="str">
        <f t="shared" si="0"/>
        <v>memenuhi</v>
      </c>
      <c r="S56" s="3" t="s">
        <v>1079</v>
      </c>
      <c r="T56" s="3">
        <v>0.85</v>
      </c>
      <c r="U56" s="2" t="str">
        <f t="shared" si="2"/>
        <v>memenuhi</v>
      </c>
      <c r="W56" s="3" t="s">
        <v>85</v>
      </c>
      <c r="X56" s="3">
        <v>8.31</v>
      </c>
      <c r="Y56" s="2" t="str">
        <f t="shared" si="1"/>
        <v>memenuhi</v>
      </c>
      <c r="AA56" s="3" t="s">
        <v>1079</v>
      </c>
      <c r="AB56" s="3">
        <v>0.85</v>
      </c>
      <c r="AC56" s="2" t="str">
        <f t="shared" si="3"/>
        <v>memenuhi</v>
      </c>
    </row>
    <row r="57" spans="1:29" x14ac:dyDescent="0.25">
      <c r="A57" s="2" t="s">
        <v>86</v>
      </c>
      <c r="B57" s="2" t="s">
        <v>967</v>
      </c>
      <c r="E57" s="2" t="s">
        <v>1080</v>
      </c>
      <c r="F57" s="2">
        <v>62.09</v>
      </c>
      <c r="G57" s="2" t="s">
        <v>1036</v>
      </c>
      <c r="O57" s="3" t="s">
        <v>86</v>
      </c>
      <c r="P57" s="3">
        <v>9.44</v>
      </c>
      <c r="Q57" s="2" t="str">
        <f t="shared" si="0"/>
        <v>memenuhi</v>
      </c>
      <c r="S57" s="3" t="s">
        <v>1080</v>
      </c>
      <c r="T57" s="3">
        <v>0.49</v>
      </c>
      <c r="U57" s="2" t="str">
        <f t="shared" si="2"/>
        <v>memenuhi</v>
      </c>
      <c r="W57" s="3" t="s">
        <v>86</v>
      </c>
      <c r="X57" s="3">
        <v>9.44</v>
      </c>
      <c r="Y57" s="2" t="str">
        <f t="shared" si="1"/>
        <v>memenuhi</v>
      </c>
      <c r="AA57" s="3" t="s">
        <v>1080</v>
      </c>
      <c r="AB57" s="3">
        <v>0.49</v>
      </c>
      <c r="AC57" s="2" t="str">
        <f t="shared" si="3"/>
        <v>memenuhi</v>
      </c>
    </row>
    <row r="58" spans="1:29" x14ac:dyDescent="0.25">
      <c r="A58" s="2" t="s">
        <v>87</v>
      </c>
      <c r="B58" s="2" t="s">
        <v>967</v>
      </c>
      <c r="E58" s="2" t="s">
        <v>1081</v>
      </c>
      <c r="F58" s="2">
        <v>38.270000000000003</v>
      </c>
      <c r="G58" s="2" t="s">
        <v>1036</v>
      </c>
      <c r="O58" s="3" t="s">
        <v>87</v>
      </c>
      <c r="P58" s="3">
        <v>9.92</v>
      </c>
      <c r="Q58" s="2" t="str">
        <f t="shared" si="0"/>
        <v>memenuhi</v>
      </c>
      <c r="S58" s="3" t="s">
        <v>1081</v>
      </c>
      <c r="T58" s="3">
        <v>0.36</v>
      </c>
      <c r="U58" s="2" t="str">
        <f t="shared" si="2"/>
        <v>memenuhi</v>
      </c>
      <c r="W58" s="3" t="s">
        <v>87</v>
      </c>
      <c r="X58" s="3">
        <v>9.92</v>
      </c>
      <c r="Y58" s="2" t="str">
        <f t="shared" si="1"/>
        <v>memenuhi</v>
      </c>
      <c r="AA58" s="3" t="s">
        <v>1081</v>
      </c>
      <c r="AB58" s="3">
        <v>0.36</v>
      </c>
      <c r="AC58" s="2" t="str">
        <f t="shared" si="3"/>
        <v>memenuhi</v>
      </c>
    </row>
    <row r="59" spans="1:29" x14ac:dyDescent="0.25">
      <c r="A59" s="2" t="s">
        <v>88</v>
      </c>
      <c r="B59" s="2" t="s">
        <v>967</v>
      </c>
      <c r="E59" s="2" t="s">
        <v>1082</v>
      </c>
      <c r="F59" s="2">
        <v>35</v>
      </c>
      <c r="G59" s="2" t="s">
        <v>1036</v>
      </c>
      <c r="O59" s="3" t="s">
        <v>88</v>
      </c>
      <c r="P59" s="3">
        <v>10.55</v>
      </c>
      <c r="Q59" s="2" t="str">
        <f t="shared" si="0"/>
        <v>memenuhi</v>
      </c>
      <c r="S59" s="3" t="s">
        <v>1082</v>
      </c>
      <c r="T59" s="3">
        <v>0.36</v>
      </c>
      <c r="U59" s="2" t="str">
        <f t="shared" si="2"/>
        <v>memenuhi</v>
      </c>
      <c r="W59" s="3" t="s">
        <v>88</v>
      </c>
      <c r="X59" s="3">
        <v>10.55</v>
      </c>
      <c r="Y59" s="2" t="str">
        <f t="shared" si="1"/>
        <v>memenuhi</v>
      </c>
      <c r="AA59" s="3" t="s">
        <v>1082</v>
      </c>
      <c r="AB59" s="3">
        <v>0.36</v>
      </c>
      <c r="AC59" s="2" t="str">
        <f t="shared" si="3"/>
        <v>memenuhi</v>
      </c>
    </row>
    <row r="60" spans="1:29" x14ac:dyDescent="0.25">
      <c r="A60" s="2" t="s">
        <v>89</v>
      </c>
      <c r="B60" s="2" t="s">
        <v>967</v>
      </c>
      <c r="E60" s="2" t="s">
        <v>1083</v>
      </c>
      <c r="F60" s="2">
        <v>54.94</v>
      </c>
      <c r="G60" s="2" t="s">
        <v>1036</v>
      </c>
      <c r="O60" s="3" t="s">
        <v>89</v>
      </c>
      <c r="P60" s="3">
        <v>12.08</v>
      </c>
      <c r="Q60" s="2" t="str">
        <f t="shared" si="0"/>
        <v>memenuhi</v>
      </c>
      <c r="S60" s="3" t="s">
        <v>1083</v>
      </c>
      <c r="T60" s="3">
        <v>0.25</v>
      </c>
      <c r="U60" s="2" t="str">
        <f t="shared" si="2"/>
        <v>tidak memenuhi</v>
      </c>
      <c r="W60" s="3" t="s">
        <v>89</v>
      </c>
      <c r="X60" s="3">
        <v>12.08</v>
      </c>
      <c r="Y60" s="2" t="str">
        <f t="shared" si="1"/>
        <v>memenuhi</v>
      </c>
      <c r="AA60" s="3" t="s">
        <v>1083</v>
      </c>
      <c r="AB60" s="3">
        <v>0.25</v>
      </c>
      <c r="AC60" s="2" t="str">
        <f t="shared" si="3"/>
        <v>tidak memenuhi</v>
      </c>
    </row>
    <row r="61" spans="1:29" x14ac:dyDescent="0.25">
      <c r="A61" s="2" t="s">
        <v>90</v>
      </c>
      <c r="B61" s="2" t="s">
        <v>967</v>
      </c>
      <c r="E61" s="2" t="s">
        <v>1084</v>
      </c>
      <c r="F61" s="2">
        <v>110.3</v>
      </c>
      <c r="G61" s="2" t="s">
        <v>1036</v>
      </c>
      <c r="O61" s="3" t="s">
        <v>90</v>
      </c>
      <c r="P61" s="3">
        <v>25.81</v>
      </c>
      <c r="Q61" s="2" t="str">
        <f t="shared" si="0"/>
        <v>memenuhi</v>
      </c>
      <c r="S61" s="3" t="s">
        <v>1084</v>
      </c>
      <c r="T61" s="3">
        <v>0.08</v>
      </c>
      <c r="U61" s="2" t="str">
        <f t="shared" si="2"/>
        <v>tidak memenuhi</v>
      </c>
      <c r="W61" s="3" t="s">
        <v>90</v>
      </c>
      <c r="X61" s="3">
        <v>25.81</v>
      </c>
      <c r="Y61" s="2" t="str">
        <f t="shared" si="1"/>
        <v>memenuhi</v>
      </c>
      <c r="AA61" s="3" t="s">
        <v>1084</v>
      </c>
      <c r="AB61" s="3">
        <v>0.08</v>
      </c>
      <c r="AC61" s="2" t="str">
        <f t="shared" si="3"/>
        <v>tidak memenuhi</v>
      </c>
    </row>
    <row r="62" spans="1:29" x14ac:dyDescent="0.25">
      <c r="A62" s="2" t="s">
        <v>91</v>
      </c>
      <c r="B62" s="2" t="s">
        <v>967</v>
      </c>
      <c r="E62" s="2" t="s">
        <v>1085</v>
      </c>
      <c r="F62" s="2">
        <v>117.62</v>
      </c>
      <c r="G62" s="2" t="s">
        <v>1036</v>
      </c>
      <c r="M62" s="2">
        <f>28+58</f>
        <v>86</v>
      </c>
      <c r="O62" s="3" t="s">
        <v>91</v>
      </c>
      <c r="P62" s="3">
        <v>28.87</v>
      </c>
      <c r="Q62" s="2" t="str">
        <f t="shared" si="0"/>
        <v>memenuhi</v>
      </c>
      <c r="S62" s="3" t="s">
        <v>1085</v>
      </c>
      <c r="T62" s="3">
        <v>1.93</v>
      </c>
      <c r="U62" s="2" t="str">
        <f t="shared" si="2"/>
        <v>memenuhi</v>
      </c>
      <c r="W62" s="3" t="s">
        <v>91</v>
      </c>
      <c r="X62" s="3">
        <v>28.87</v>
      </c>
      <c r="Y62" s="2" t="str">
        <f t="shared" si="1"/>
        <v>memenuhi</v>
      </c>
      <c r="AA62" s="3" t="s">
        <v>1085</v>
      </c>
      <c r="AB62" s="3">
        <v>1.93</v>
      </c>
      <c r="AC62" s="2" t="str">
        <f t="shared" si="3"/>
        <v>memenuhi</v>
      </c>
    </row>
    <row r="63" spans="1:29" x14ac:dyDescent="0.25">
      <c r="A63" s="2" t="s">
        <v>92</v>
      </c>
      <c r="B63" s="2" t="s">
        <v>967</v>
      </c>
      <c r="E63" s="2" t="s">
        <v>1086</v>
      </c>
      <c r="F63" s="2">
        <v>26.21</v>
      </c>
      <c r="G63" s="2" t="s">
        <v>1036</v>
      </c>
      <c r="O63" s="3" t="s">
        <v>92</v>
      </c>
      <c r="P63" s="3">
        <v>8.94</v>
      </c>
      <c r="Q63" s="2" t="str">
        <f t="shared" si="0"/>
        <v>memenuhi</v>
      </c>
      <c r="S63" s="3" t="s">
        <v>1086</v>
      </c>
      <c r="T63" s="3">
        <v>1.93</v>
      </c>
      <c r="U63" s="2" t="str">
        <f t="shared" si="2"/>
        <v>memenuhi</v>
      </c>
      <c r="W63" s="3" t="s">
        <v>92</v>
      </c>
      <c r="X63" s="3">
        <v>8.94</v>
      </c>
      <c r="Y63" s="2" t="str">
        <f t="shared" si="1"/>
        <v>memenuhi</v>
      </c>
      <c r="AA63" s="3" t="s">
        <v>1086</v>
      </c>
      <c r="AB63" s="3">
        <v>1.93</v>
      </c>
      <c r="AC63" s="2" t="str">
        <f t="shared" si="3"/>
        <v>memenuhi</v>
      </c>
    </row>
    <row r="64" spans="1:29" x14ac:dyDescent="0.25">
      <c r="A64" s="2" t="s">
        <v>93</v>
      </c>
      <c r="B64" s="2" t="s">
        <v>967</v>
      </c>
      <c r="E64" s="2" t="s">
        <v>1087</v>
      </c>
      <c r="F64" s="2">
        <v>77</v>
      </c>
      <c r="G64" s="2" t="s">
        <v>1036</v>
      </c>
      <c r="O64" s="3" t="s">
        <v>93</v>
      </c>
      <c r="P64" s="3">
        <v>28.88</v>
      </c>
      <c r="Q64" s="2" t="str">
        <f t="shared" si="0"/>
        <v>memenuhi</v>
      </c>
      <c r="S64" s="3" t="s">
        <v>1087</v>
      </c>
      <c r="T64" s="3">
        <v>0.15</v>
      </c>
      <c r="U64" s="2" t="str">
        <f t="shared" si="2"/>
        <v>tidak memenuhi</v>
      </c>
      <c r="W64" s="3" t="s">
        <v>93</v>
      </c>
      <c r="X64" s="3">
        <v>28.88</v>
      </c>
      <c r="Y64" s="2" t="str">
        <f t="shared" si="1"/>
        <v>memenuhi</v>
      </c>
      <c r="AA64" s="3" t="s">
        <v>1087</v>
      </c>
      <c r="AB64" s="3">
        <v>0.15</v>
      </c>
      <c r="AC64" s="2" t="str">
        <f t="shared" si="3"/>
        <v>tidak memenuhi</v>
      </c>
    </row>
    <row r="65" spans="1:29" x14ac:dyDescent="0.25">
      <c r="A65" s="2" t="s">
        <v>94</v>
      </c>
      <c r="B65" s="2" t="s">
        <v>964</v>
      </c>
      <c r="E65" s="2" t="s">
        <v>1088</v>
      </c>
      <c r="F65" s="2">
        <v>39.4</v>
      </c>
      <c r="G65" s="2" t="s">
        <v>1036</v>
      </c>
      <c r="O65" s="3" t="s">
        <v>94</v>
      </c>
      <c r="P65" s="3">
        <v>28.85</v>
      </c>
      <c r="Q65" s="2" t="str">
        <f t="shared" si="0"/>
        <v>memenuhi</v>
      </c>
      <c r="S65" s="3" t="s">
        <v>1088</v>
      </c>
      <c r="T65" s="3">
        <v>0.08</v>
      </c>
      <c r="U65" s="2" t="str">
        <f t="shared" si="2"/>
        <v>tidak memenuhi</v>
      </c>
      <c r="W65" s="3" t="s">
        <v>94</v>
      </c>
      <c r="X65" s="3">
        <v>28.86</v>
      </c>
      <c r="Y65" s="2" t="str">
        <f t="shared" si="1"/>
        <v>memenuhi</v>
      </c>
      <c r="AA65" s="3" t="s">
        <v>1088</v>
      </c>
      <c r="AB65" s="3">
        <v>0.08</v>
      </c>
      <c r="AC65" s="2" t="str">
        <f t="shared" si="3"/>
        <v>tidak memenuhi</v>
      </c>
    </row>
    <row r="66" spans="1:29" x14ac:dyDescent="0.25">
      <c r="A66" s="2" t="s">
        <v>95</v>
      </c>
      <c r="B66" s="2" t="s">
        <v>967</v>
      </c>
      <c r="E66" s="2" t="s">
        <v>1089</v>
      </c>
      <c r="F66" s="2">
        <v>65.25</v>
      </c>
      <c r="G66" s="2" t="s">
        <v>1036</v>
      </c>
      <c r="O66" s="3" t="s">
        <v>95</v>
      </c>
      <c r="P66" s="3">
        <v>30.19</v>
      </c>
      <c r="Q66" s="2" t="str">
        <f t="shared" si="0"/>
        <v>memenuhi</v>
      </c>
      <c r="S66" s="3" t="s">
        <v>1089</v>
      </c>
      <c r="T66" s="3">
        <v>0.08</v>
      </c>
      <c r="U66" s="2" t="str">
        <f t="shared" si="2"/>
        <v>tidak memenuhi</v>
      </c>
      <c r="W66" s="3" t="s">
        <v>95</v>
      </c>
      <c r="X66" s="3">
        <v>30.19</v>
      </c>
      <c r="Y66" s="2" t="str">
        <f t="shared" si="1"/>
        <v>memenuhi</v>
      </c>
      <c r="AA66" s="3" t="s">
        <v>1089</v>
      </c>
      <c r="AB66" s="3">
        <v>0.08</v>
      </c>
      <c r="AC66" s="2" t="str">
        <f t="shared" si="3"/>
        <v>tidak memenuhi</v>
      </c>
    </row>
    <row r="67" spans="1:29" x14ac:dyDescent="0.25">
      <c r="A67" s="2" t="s">
        <v>96</v>
      </c>
      <c r="B67" s="2" t="s">
        <v>967</v>
      </c>
      <c r="E67" s="2" t="s">
        <v>1090</v>
      </c>
      <c r="F67" s="2">
        <v>20.12</v>
      </c>
      <c r="G67" s="2" t="s">
        <v>1036</v>
      </c>
      <c r="O67" s="3" t="s">
        <v>96</v>
      </c>
      <c r="P67" s="3">
        <v>29.11</v>
      </c>
      <c r="Q67" s="2" t="str">
        <f t="shared" si="0"/>
        <v>memenuhi</v>
      </c>
      <c r="S67" s="3" t="s">
        <v>1090</v>
      </c>
      <c r="T67" s="3">
        <v>0.08</v>
      </c>
      <c r="U67" s="2" t="str">
        <f t="shared" si="2"/>
        <v>tidak memenuhi</v>
      </c>
      <c r="W67" s="3" t="s">
        <v>96</v>
      </c>
      <c r="X67" s="3">
        <v>29.11</v>
      </c>
      <c r="Y67" s="2" t="str">
        <f t="shared" si="1"/>
        <v>memenuhi</v>
      </c>
      <c r="AA67" s="3" t="s">
        <v>1090</v>
      </c>
      <c r="AB67" s="3">
        <v>0.08</v>
      </c>
      <c r="AC67" s="2" t="str">
        <f t="shared" si="3"/>
        <v>tidak memenuhi</v>
      </c>
    </row>
    <row r="68" spans="1:29" x14ac:dyDescent="0.25">
      <c r="A68" s="2" t="s">
        <v>97</v>
      </c>
      <c r="B68" s="2" t="s">
        <v>964</v>
      </c>
      <c r="E68" s="2" t="s">
        <v>1091</v>
      </c>
      <c r="F68" s="2">
        <v>41.68</v>
      </c>
      <c r="G68" s="2" t="s">
        <v>1036</v>
      </c>
      <c r="O68" s="3" t="s">
        <v>97</v>
      </c>
      <c r="P68" s="3">
        <v>30.1</v>
      </c>
      <c r="Q68" s="2" t="str">
        <f t="shared" si="0"/>
        <v>memenuhi</v>
      </c>
      <c r="S68" s="3" t="s">
        <v>1091</v>
      </c>
      <c r="T68" s="3">
        <v>0.08</v>
      </c>
      <c r="U68" s="2" t="str">
        <f t="shared" si="2"/>
        <v>tidak memenuhi</v>
      </c>
      <c r="W68" s="3" t="s">
        <v>97</v>
      </c>
      <c r="X68" s="3">
        <v>30.1</v>
      </c>
      <c r="Y68" s="2" t="str">
        <f t="shared" si="1"/>
        <v>memenuhi</v>
      </c>
      <c r="AA68" s="3" t="s">
        <v>1091</v>
      </c>
      <c r="AB68" s="3">
        <v>0.08</v>
      </c>
      <c r="AC68" s="2" t="str">
        <f t="shared" si="3"/>
        <v>tidak memenuhi</v>
      </c>
    </row>
    <row r="69" spans="1:29" x14ac:dyDescent="0.25">
      <c r="A69" s="2" t="s">
        <v>98</v>
      </c>
      <c r="B69" s="2" t="s">
        <v>967</v>
      </c>
      <c r="E69" s="2" t="s">
        <v>1092</v>
      </c>
      <c r="F69" s="2">
        <v>20.37</v>
      </c>
      <c r="G69" s="2" t="s">
        <v>1036</v>
      </c>
      <c r="O69" s="3" t="s">
        <v>98</v>
      </c>
      <c r="P69" s="3">
        <v>29.09</v>
      </c>
      <c r="Q69" s="2" t="str">
        <f t="shared" si="0"/>
        <v>memenuhi</v>
      </c>
      <c r="S69" s="3" t="s">
        <v>1092</v>
      </c>
      <c r="T69" s="3">
        <v>0.08</v>
      </c>
      <c r="U69" s="2" t="str">
        <f t="shared" si="2"/>
        <v>tidak memenuhi</v>
      </c>
      <c r="W69" s="3" t="s">
        <v>98</v>
      </c>
      <c r="X69" s="3">
        <v>29.09</v>
      </c>
      <c r="Y69" s="2" t="str">
        <f t="shared" si="1"/>
        <v>memenuhi</v>
      </c>
      <c r="AA69" s="3" t="s">
        <v>1092</v>
      </c>
      <c r="AB69" s="3">
        <v>0.08</v>
      </c>
      <c r="AC69" s="2" t="str">
        <f t="shared" si="3"/>
        <v>tidak memenuhi</v>
      </c>
    </row>
    <row r="70" spans="1:29" x14ac:dyDescent="0.25">
      <c r="A70" s="2" t="s">
        <v>99</v>
      </c>
      <c r="B70" s="2" t="s">
        <v>967</v>
      </c>
      <c r="E70" s="2" t="s">
        <v>1093</v>
      </c>
      <c r="F70" s="2">
        <v>25.45</v>
      </c>
      <c r="G70" s="2" t="s">
        <v>1036</v>
      </c>
      <c r="O70" s="3" t="s">
        <v>99</v>
      </c>
      <c r="P70" s="3">
        <v>29.08</v>
      </c>
      <c r="Q70" s="2" t="str">
        <f t="shared" ref="Q70:Q133" si="4">IF(AND(P70&gt;=5,P70&lt;=80),"memenuhi","tidak memenuhi")</f>
        <v>memenuhi</v>
      </c>
      <c r="S70" s="3" t="s">
        <v>1093</v>
      </c>
      <c r="T70" s="3">
        <v>0.08</v>
      </c>
      <c r="U70" s="2" t="str">
        <f t="shared" si="2"/>
        <v>tidak memenuhi</v>
      </c>
      <c r="W70" s="3" t="s">
        <v>99</v>
      </c>
      <c r="X70" s="3">
        <v>29.09</v>
      </c>
      <c r="Y70" s="2" t="str">
        <f t="shared" ref="Y70:Y133" si="5">IF(AND(X70&gt;=5,X70&lt;=80),"memenuhi","tidak memenuhi")</f>
        <v>memenuhi</v>
      </c>
      <c r="AA70" s="3" t="s">
        <v>1093</v>
      </c>
      <c r="AB70" s="3">
        <v>0.08</v>
      </c>
      <c r="AC70" s="2" t="str">
        <f t="shared" si="3"/>
        <v>tidak memenuhi</v>
      </c>
    </row>
    <row r="71" spans="1:29" x14ac:dyDescent="0.25">
      <c r="A71" s="2" t="s">
        <v>100</v>
      </c>
      <c r="B71" s="2" t="s">
        <v>967</v>
      </c>
      <c r="E71" s="2" t="s">
        <v>1094</v>
      </c>
      <c r="F71" s="2">
        <v>68.739999999999995</v>
      </c>
      <c r="G71" s="2" t="s">
        <v>1036</v>
      </c>
      <c r="O71" s="3" t="s">
        <v>100</v>
      </c>
      <c r="P71" s="3">
        <v>29.07</v>
      </c>
      <c r="Q71" s="2" t="str">
        <f t="shared" si="4"/>
        <v>memenuhi</v>
      </c>
      <c r="S71" s="3" t="s">
        <v>1094</v>
      </c>
      <c r="T71" s="3">
        <v>0.08</v>
      </c>
      <c r="U71" s="2" t="str">
        <f t="shared" si="2"/>
        <v>tidak memenuhi</v>
      </c>
      <c r="W71" s="3" t="s">
        <v>100</v>
      </c>
      <c r="X71" s="3">
        <v>29.07</v>
      </c>
      <c r="Y71" s="2" t="str">
        <f t="shared" si="5"/>
        <v>memenuhi</v>
      </c>
      <c r="AA71" s="3" t="s">
        <v>1094</v>
      </c>
      <c r="AB71" s="3">
        <v>0.08</v>
      </c>
      <c r="AC71" s="2" t="str">
        <f t="shared" si="3"/>
        <v>tidak memenuhi</v>
      </c>
    </row>
    <row r="72" spans="1:29" x14ac:dyDescent="0.25">
      <c r="A72" s="2" t="s">
        <v>101</v>
      </c>
      <c r="B72" s="2" t="s">
        <v>967</v>
      </c>
      <c r="E72" s="2" t="s">
        <v>1095</v>
      </c>
      <c r="F72" s="2">
        <v>17.32</v>
      </c>
      <c r="G72" s="2" t="s">
        <v>1036</v>
      </c>
      <c r="O72" s="3" t="s">
        <v>101</v>
      </c>
      <c r="P72" s="3">
        <v>29.06</v>
      </c>
      <c r="Q72" s="2" t="str">
        <f t="shared" si="4"/>
        <v>memenuhi</v>
      </c>
      <c r="S72" s="3" t="s">
        <v>1095</v>
      </c>
      <c r="T72" s="3">
        <v>0.08</v>
      </c>
      <c r="U72" s="2" t="str">
        <f t="shared" ref="U72:U135" si="6">IF(AND(T72&gt;=0.3,T72&lt;=3),"memenuhi","tidak memenuhi")</f>
        <v>tidak memenuhi</v>
      </c>
      <c r="W72" s="3" t="s">
        <v>101</v>
      </c>
      <c r="X72" s="3">
        <v>29.07</v>
      </c>
      <c r="Y72" s="2" t="str">
        <f t="shared" si="5"/>
        <v>memenuhi</v>
      </c>
      <c r="AA72" s="3" t="s">
        <v>1095</v>
      </c>
      <c r="AB72" s="3">
        <v>0.08</v>
      </c>
      <c r="AC72" s="2" t="str">
        <f t="shared" ref="AC72:AC135" si="7">IF(AND(AB72&gt;=0.3,AB72&lt;=3),"memenuhi","tidak memenuhi")</f>
        <v>tidak memenuhi</v>
      </c>
    </row>
    <row r="73" spans="1:29" x14ac:dyDescent="0.25">
      <c r="A73" s="2" t="s">
        <v>102</v>
      </c>
      <c r="B73" s="2" t="s">
        <v>967</v>
      </c>
      <c r="E73" s="2" t="s">
        <v>1096</v>
      </c>
      <c r="F73" s="2">
        <v>28.33</v>
      </c>
      <c r="G73" s="2" t="s">
        <v>1036</v>
      </c>
      <c r="O73" s="3" t="s">
        <v>102</v>
      </c>
      <c r="P73" s="3">
        <v>29.06</v>
      </c>
      <c r="Q73" s="2" t="str">
        <f t="shared" si="4"/>
        <v>memenuhi</v>
      </c>
      <c r="S73" s="3" t="s">
        <v>1096</v>
      </c>
      <c r="T73" s="3">
        <v>0.08</v>
      </c>
      <c r="U73" s="2" t="str">
        <f t="shared" si="6"/>
        <v>tidak memenuhi</v>
      </c>
      <c r="W73" s="3" t="s">
        <v>102</v>
      </c>
      <c r="X73" s="3">
        <v>29.06</v>
      </c>
      <c r="Y73" s="2" t="str">
        <f t="shared" si="5"/>
        <v>memenuhi</v>
      </c>
      <c r="AA73" s="3" t="s">
        <v>1096</v>
      </c>
      <c r="AB73" s="3">
        <v>0.08</v>
      </c>
      <c r="AC73" s="2" t="str">
        <f t="shared" si="7"/>
        <v>tidak memenuhi</v>
      </c>
    </row>
    <row r="74" spans="1:29" x14ac:dyDescent="0.25">
      <c r="A74" s="2" t="s">
        <v>103</v>
      </c>
      <c r="B74" s="2" t="s">
        <v>967</v>
      </c>
      <c r="E74" s="2" t="s">
        <v>1097</v>
      </c>
      <c r="F74" s="2">
        <v>48.69</v>
      </c>
      <c r="G74" s="2" t="s">
        <v>1036</v>
      </c>
      <c r="O74" s="3" t="s">
        <v>103</v>
      </c>
      <c r="P74" s="3">
        <v>29.04</v>
      </c>
      <c r="Q74" s="2" t="str">
        <f t="shared" si="4"/>
        <v>memenuhi</v>
      </c>
      <c r="S74" s="3" t="s">
        <v>1097</v>
      </c>
      <c r="T74" s="3">
        <v>0.08</v>
      </c>
      <c r="U74" s="2" t="str">
        <f t="shared" si="6"/>
        <v>tidak memenuhi</v>
      </c>
      <c r="W74" s="3" t="s">
        <v>103</v>
      </c>
      <c r="X74" s="3">
        <v>29.04</v>
      </c>
      <c r="Y74" s="2" t="str">
        <f t="shared" si="5"/>
        <v>memenuhi</v>
      </c>
      <c r="AA74" s="3" t="s">
        <v>1097</v>
      </c>
      <c r="AB74" s="3">
        <v>0.08</v>
      </c>
      <c r="AC74" s="2" t="str">
        <f t="shared" si="7"/>
        <v>tidak memenuhi</v>
      </c>
    </row>
    <row r="75" spans="1:29" x14ac:dyDescent="0.25">
      <c r="A75" s="2" t="s">
        <v>104</v>
      </c>
      <c r="B75" s="2" t="s">
        <v>967</v>
      </c>
      <c r="E75" s="2" t="s">
        <v>1098</v>
      </c>
      <c r="F75" s="2">
        <v>89.05</v>
      </c>
      <c r="G75" s="2" t="s">
        <v>1036</v>
      </c>
      <c r="O75" s="3" t="s">
        <v>104</v>
      </c>
      <c r="P75" s="3">
        <v>29.03</v>
      </c>
      <c r="Q75" s="2" t="str">
        <f t="shared" si="4"/>
        <v>memenuhi</v>
      </c>
      <c r="S75" s="3" t="s">
        <v>1098</v>
      </c>
      <c r="T75" s="3">
        <v>0.08</v>
      </c>
      <c r="U75" s="2" t="str">
        <f t="shared" si="6"/>
        <v>tidak memenuhi</v>
      </c>
      <c r="W75" s="3" t="s">
        <v>104</v>
      </c>
      <c r="X75" s="3">
        <v>29.03</v>
      </c>
      <c r="Y75" s="2" t="str">
        <f t="shared" si="5"/>
        <v>memenuhi</v>
      </c>
      <c r="AA75" s="3" t="s">
        <v>1098</v>
      </c>
      <c r="AB75" s="3">
        <v>0.08</v>
      </c>
      <c r="AC75" s="2" t="str">
        <f t="shared" si="7"/>
        <v>tidak memenuhi</v>
      </c>
    </row>
    <row r="76" spans="1:29" x14ac:dyDescent="0.25">
      <c r="A76" s="2" t="s">
        <v>105</v>
      </c>
      <c r="B76" s="2" t="s">
        <v>967</v>
      </c>
      <c r="E76" s="2" t="s">
        <v>1099</v>
      </c>
      <c r="F76" s="2">
        <v>52.78</v>
      </c>
      <c r="G76" s="2" t="s">
        <v>1036</v>
      </c>
      <c r="O76" s="3" t="s">
        <v>105</v>
      </c>
      <c r="P76" s="3">
        <v>29.02</v>
      </c>
      <c r="Q76" s="2" t="str">
        <f t="shared" si="4"/>
        <v>memenuhi</v>
      </c>
      <c r="S76" s="3" t="s">
        <v>1099</v>
      </c>
      <c r="T76" s="3">
        <v>0.19</v>
      </c>
      <c r="U76" s="2" t="str">
        <f t="shared" si="6"/>
        <v>tidak memenuhi</v>
      </c>
      <c r="W76" s="3" t="s">
        <v>105</v>
      </c>
      <c r="X76" s="3">
        <v>29.03</v>
      </c>
      <c r="Y76" s="2" t="str">
        <f t="shared" si="5"/>
        <v>memenuhi</v>
      </c>
      <c r="AA76" s="3" t="s">
        <v>1099</v>
      </c>
      <c r="AB76" s="3">
        <v>0.19</v>
      </c>
      <c r="AC76" s="2" t="str">
        <f t="shared" si="7"/>
        <v>tidak memenuhi</v>
      </c>
    </row>
    <row r="77" spans="1:29" x14ac:dyDescent="0.25">
      <c r="A77" s="2" t="s">
        <v>106</v>
      </c>
      <c r="B77" s="2" t="s">
        <v>964</v>
      </c>
      <c r="E77" s="2" t="s">
        <v>1100</v>
      </c>
      <c r="F77" s="2">
        <v>58.92</v>
      </c>
      <c r="G77" s="2" t="s">
        <v>1036</v>
      </c>
      <c r="O77" s="3" t="s">
        <v>106</v>
      </c>
      <c r="P77" s="3">
        <v>29.01</v>
      </c>
      <c r="Q77" s="2" t="str">
        <f t="shared" si="4"/>
        <v>memenuhi</v>
      </c>
      <c r="S77" s="3" t="s">
        <v>1100</v>
      </c>
      <c r="T77" s="3">
        <v>0.08</v>
      </c>
      <c r="U77" s="2" t="str">
        <f t="shared" si="6"/>
        <v>tidak memenuhi</v>
      </c>
      <c r="W77" s="3" t="s">
        <v>106</v>
      </c>
      <c r="X77" s="3">
        <v>29.01</v>
      </c>
      <c r="Y77" s="2" t="str">
        <f t="shared" si="5"/>
        <v>memenuhi</v>
      </c>
      <c r="AA77" s="3" t="s">
        <v>1100</v>
      </c>
      <c r="AB77" s="3">
        <v>0.08</v>
      </c>
      <c r="AC77" s="2" t="str">
        <f t="shared" si="7"/>
        <v>tidak memenuhi</v>
      </c>
    </row>
    <row r="78" spans="1:29" x14ac:dyDescent="0.25">
      <c r="A78" s="2" t="s">
        <v>107</v>
      </c>
      <c r="B78" s="2" t="s">
        <v>964</v>
      </c>
      <c r="E78" s="2" t="s">
        <v>1101</v>
      </c>
      <c r="F78" s="2">
        <v>9.07</v>
      </c>
      <c r="G78" s="2" t="s">
        <v>1036</v>
      </c>
      <c r="O78" s="3" t="s">
        <v>107</v>
      </c>
      <c r="P78" s="3">
        <v>12.04</v>
      </c>
      <c r="Q78" s="2" t="str">
        <f t="shared" si="4"/>
        <v>memenuhi</v>
      </c>
      <c r="S78" s="3" t="s">
        <v>1101</v>
      </c>
      <c r="T78" s="3">
        <v>0.08</v>
      </c>
      <c r="U78" s="2" t="str">
        <f t="shared" si="6"/>
        <v>tidak memenuhi</v>
      </c>
      <c r="W78" s="3" t="s">
        <v>107</v>
      </c>
      <c r="X78" s="3">
        <v>12.05</v>
      </c>
      <c r="Y78" s="2" t="str">
        <f t="shared" si="5"/>
        <v>memenuhi</v>
      </c>
      <c r="AA78" s="3" t="s">
        <v>1101</v>
      </c>
      <c r="AB78" s="3">
        <v>0.08</v>
      </c>
      <c r="AC78" s="2" t="str">
        <f t="shared" si="7"/>
        <v>tidak memenuhi</v>
      </c>
    </row>
    <row r="79" spans="1:29" x14ac:dyDescent="0.25">
      <c r="A79" s="2" t="s">
        <v>108</v>
      </c>
      <c r="B79" s="2" t="s">
        <v>967</v>
      </c>
      <c r="E79" s="2" t="s">
        <v>1102</v>
      </c>
      <c r="F79" s="2">
        <v>83.63</v>
      </c>
      <c r="G79" s="2" t="s">
        <v>1036</v>
      </c>
      <c r="O79" s="3" t="s">
        <v>108</v>
      </c>
      <c r="P79" s="3">
        <v>30.74</v>
      </c>
      <c r="Q79" s="2" t="str">
        <f t="shared" si="4"/>
        <v>memenuhi</v>
      </c>
      <c r="S79" s="3" t="s">
        <v>1102</v>
      </c>
      <c r="T79" s="3">
        <v>0.08</v>
      </c>
      <c r="U79" s="2" t="str">
        <f t="shared" si="6"/>
        <v>tidak memenuhi</v>
      </c>
      <c r="W79" s="3" t="s">
        <v>108</v>
      </c>
      <c r="X79" s="3">
        <v>30.74</v>
      </c>
      <c r="Y79" s="2" t="str">
        <f t="shared" si="5"/>
        <v>memenuhi</v>
      </c>
      <c r="AA79" s="3" t="s">
        <v>1102</v>
      </c>
      <c r="AB79" s="3">
        <v>0.08</v>
      </c>
      <c r="AC79" s="2" t="str">
        <f t="shared" si="7"/>
        <v>tidak memenuhi</v>
      </c>
    </row>
    <row r="80" spans="1:29" x14ac:dyDescent="0.25">
      <c r="A80" s="2" t="s">
        <v>109</v>
      </c>
      <c r="B80" s="2" t="s">
        <v>967</v>
      </c>
      <c r="E80" s="2" t="s">
        <v>1103</v>
      </c>
      <c r="F80" s="2">
        <v>89.79</v>
      </c>
      <c r="G80" s="2" t="s">
        <v>1036</v>
      </c>
      <c r="O80" s="3" t="s">
        <v>109</v>
      </c>
      <c r="P80" s="3">
        <v>30.65</v>
      </c>
      <c r="Q80" s="2" t="str">
        <f t="shared" si="4"/>
        <v>memenuhi</v>
      </c>
      <c r="S80" s="3" t="s">
        <v>1103</v>
      </c>
      <c r="T80" s="3">
        <v>0.11</v>
      </c>
      <c r="U80" s="2" t="str">
        <f t="shared" si="6"/>
        <v>tidak memenuhi</v>
      </c>
      <c r="W80" s="3" t="s">
        <v>109</v>
      </c>
      <c r="X80" s="3">
        <v>30.66</v>
      </c>
      <c r="Y80" s="2" t="str">
        <f t="shared" si="5"/>
        <v>memenuhi</v>
      </c>
      <c r="AA80" s="3" t="s">
        <v>1103</v>
      </c>
      <c r="AB80" s="3">
        <v>0.11</v>
      </c>
      <c r="AC80" s="2" t="str">
        <f t="shared" si="7"/>
        <v>tidak memenuhi</v>
      </c>
    </row>
    <row r="81" spans="1:29" x14ac:dyDescent="0.25">
      <c r="A81" s="2" t="s">
        <v>110</v>
      </c>
      <c r="B81" s="2" t="s">
        <v>967</v>
      </c>
      <c r="E81" s="2" t="s">
        <v>1104</v>
      </c>
      <c r="F81" s="2">
        <v>47.77</v>
      </c>
      <c r="G81" s="2" t="s">
        <v>1036</v>
      </c>
      <c r="O81" s="3" t="s">
        <v>110</v>
      </c>
      <c r="P81" s="3">
        <v>31.64</v>
      </c>
      <c r="Q81" s="2" t="str">
        <f t="shared" si="4"/>
        <v>memenuhi</v>
      </c>
      <c r="S81" s="3" t="s">
        <v>1104</v>
      </c>
      <c r="T81" s="3">
        <v>0.2</v>
      </c>
      <c r="U81" s="2" t="str">
        <f t="shared" si="6"/>
        <v>tidak memenuhi</v>
      </c>
      <c r="W81" s="3" t="s">
        <v>110</v>
      </c>
      <c r="X81" s="3">
        <v>31.64</v>
      </c>
      <c r="Y81" s="2" t="str">
        <f t="shared" si="5"/>
        <v>memenuhi</v>
      </c>
      <c r="AA81" s="3" t="s">
        <v>1104</v>
      </c>
      <c r="AB81" s="3">
        <v>0.2</v>
      </c>
      <c r="AC81" s="2" t="str">
        <f t="shared" si="7"/>
        <v>tidak memenuhi</v>
      </c>
    </row>
    <row r="82" spans="1:29" x14ac:dyDescent="0.25">
      <c r="A82" s="2" t="s">
        <v>111</v>
      </c>
      <c r="B82" s="2" t="s">
        <v>967</v>
      </c>
      <c r="E82" s="2" t="s">
        <v>1105</v>
      </c>
      <c r="F82" s="2">
        <v>22.65</v>
      </c>
      <c r="G82" s="2" t="s">
        <v>1036</v>
      </c>
      <c r="O82" s="3" t="s">
        <v>111</v>
      </c>
      <c r="P82" s="3">
        <v>31.63</v>
      </c>
      <c r="Q82" s="2" t="str">
        <f t="shared" si="4"/>
        <v>memenuhi</v>
      </c>
      <c r="S82" s="3" t="s">
        <v>1105</v>
      </c>
      <c r="T82" s="3">
        <v>0.04</v>
      </c>
      <c r="U82" s="2" t="str">
        <f t="shared" si="6"/>
        <v>tidak memenuhi</v>
      </c>
      <c r="W82" s="3" t="s">
        <v>111</v>
      </c>
      <c r="X82" s="3">
        <v>31.64</v>
      </c>
      <c r="Y82" s="2" t="str">
        <f t="shared" si="5"/>
        <v>memenuhi</v>
      </c>
      <c r="AA82" s="3" t="s">
        <v>1105</v>
      </c>
      <c r="AB82" s="3">
        <v>0.04</v>
      </c>
      <c r="AC82" s="2" t="str">
        <f t="shared" si="7"/>
        <v>tidak memenuhi</v>
      </c>
    </row>
    <row r="83" spans="1:29" x14ac:dyDescent="0.25">
      <c r="A83" s="2" t="s">
        <v>112</v>
      </c>
      <c r="B83" s="2" t="s">
        <v>964</v>
      </c>
      <c r="E83" s="2" t="s">
        <v>1106</v>
      </c>
      <c r="F83" s="2">
        <v>40.35</v>
      </c>
      <c r="G83" s="2" t="s">
        <v>1036</v>
      </c>
      <c r="O83" s="3" t="s">
        <v>112</v>
      </c>
      <c r="P83" s="3">
        <v>31.61</v>
      </c>
      <c r="Q83" s="2" t="str">
        <f t="shared" si="4"/>
        <v>memenuhi</v>
      </c>
      <c r="S83" s="3" t="s">
        <v>1106</v>
      </c>
      <c r="T83" s="3">
        <v>0.08</v>
      </c>
      <c r="U83" s="2" t="str">
        <f t="shared" si="6"/>
        <v>tidak memenuhi</v>
      </c>
      <c r="W83" s="3" t="s">
        <v>112</v>
      </c>
      <c r="X83" s="3">
        <v>31.61</v>
      </c>
      <c r="Y83" s="2" t="str">
        <f t="shared" si="5"/>
        <v>memenuhi</v>
      </c>
      <c r="AA83" s="3" t="s">
        <v>1106</v>
      </c>
      <c r="AB83" s="3">
        <v>0.08</v>
      </c>
      <c r="AC83" s="2" t="str">
        <f t="shared" si="7"/>
        <v>tidak memenuhi</v>
      </c>
    </row>
    <row r="84" spans="1:29" x14ac:dyDescent="0.25">
      <c r="A84" s="2" t="s">
        <v>113</v>
      </c>
      <c r="B84" s="2" t="s">
        <v>967</v>
      </c>
      <c r="E84" s="2" t="s">
        <v>1107</v>
      </c>
      <c r="F84" s="2">
        <v>47.67</v>
      </c>
      <c r="G84" s="2" t="s">
        <v>1036</v>
      </c>
      <c r="O84" s="3" t="s">
        <v>113</v>
      </c>
      <c r="P84" s="3">
        <v>31.6</v>
      </c>
      <c r="Q84" s="2" t="str">
        <f t="shared" si="4"/>
        <v>memenuhi</v>
      </c>
      <c r="S84" s="3" t="s">
        <v>1107</v>
      </c>
      <c r="T84" s="3">
        <v>0.15</v>
      </c>
      <c r="U84" s="2" t="str">
        <f t="shared" si="6"/>
        <v>tidak memenuhi</v>
      </c>
      <c r="W84" s="3" t="s">
        <v>113</v>
      </c>
      <c r="X84" s="3">
        <v>31.6</v>
      </c>
      <c r="Y84" s="2" t="str">
        <f t="shared" si="5"/>
        <v>memenuhi</v>
      </c>
      <c r="AA84" s="3" t="s">
        <v>1107</v>
      </c>
      <c r="AB84" s="3">
        <v>0.15</v>
      </c>
      <c r="AC84" s="2" t="str">
        <f t="shared" si="7"/>
        <v>tidak memenuhi</v>
      </c>
    </row>
    <row r="85" spans="1:29" x14ac:dyDescent="0.25">
      <c r="A85" s="2" t="s">
        <v>114</v>
      </c>
      <c r="B85" s="2" t="s">
        <v>967</v>
      </c>
      <c r="E85" s="2" t="s">
        <v>1108</v>
      </c>
      <c r="F85" s="2">
        <v>49.83</v>
      </c>
      <c r="G85" s="2" t="s">
        <v>1036</v>
      </c>
      <c r="O85" s="3" t="s">
        <v>114</v>
      </c>
      <c r="P85" s="3">
        <v>31.6</v>
      </c>
      <c r="Q85" s="2" t="str">
        <f t="shared" si="4"/>
        <v>memenuhi</v>
      </c>
      <c r="S85" s="3" t="s">
        <v>1108</v>
      </c>
      <c r="T85" s="3">
        <v>0.08</v>
      </c>
      <c r="U85" s="2" t="str">
        <f t="shared" si="6"/>
        <v>tidak memenuhi</v>
      </c>
      <c r="W85" s="3" t="s">
        <v>114</v>
      </c>
      <c r="X85" s="3">
        <v>31.6</v>
      </c>
      <c r="Y85" s="2" t="str">
        <f t="shared" si="5"/>
        <v>memenuhi</v>
      </c>
      <c r="AA85" s="3" t="s">
        <v>1108</v>
      </c>
      <c r="AB85" s="3">
        <v>0.08</v>
      </c>
      <c r="AC85" s="2" t="str">
        <f t="shared" si="7"/>
        <v>tidak memenuhi</v>
      </c>
    </row>
    <row r="86" spans="1:29" x14ac:dyDescent="0.25">
      <c r="A86" s="2" t="s">
        <v>115</v>
      </c>
      <c r="B86" s="2" t="s">
        <v>967</v>
      </c>
      <c r="E86" s="2" t="s">
        <v>1109</v>
      </c>
      <c r="F86" s="2">
        <v>28.43</v>
      </c>
      <c r="G86" s="2" t="s">
        <v>1036</v>
      </c>
      <c r="O86" s="3" t="s">
        <v>115</v>
      </c>
      <c r="P86" s="3">
        <v>30.68</v>
      </c>
      <c r="Q86" s="2" t="str">
        <f t="shared" si="4"/>
        <v>memenuhi</v>
      </c>
      <c r="S86" s="3" t="s">
        <v>1109</v>
      </c>
      <c r="T86" s="3">
        <v>0.08</v>
      </c>
      <c r="U86" s="2" t="str">
        <f t="shared" si="6"/>
        <v>tidak memenuhi</v>
      </c>
      <c r="W86" s="3" t="s">
        <v>115</v>
      </c>
      <c r="X86" s="3">
        <v>30.69</v>
      </c>
      <c r="Y86" s="2" t="str">
        <f t="shared" si="5"/>
        <v>memenuhi</v>
      </c>
      <c r="AA86" s="3" t="s">
        <v>1109</v>
      </c>
      <c r="AB86" s="3">
        <v>0.08</v>
      </c>
      <c r="AC86" s="2" t="str">
        <f t="shared" si="7"/>
        <v>tidak memenuhi</v>
      </c>
    </row>
    <row r="87" spans="1:29" x14ac:dyDescent="0.25">
      <c r="A87" s="2" t="s">
        <v>116</v>
      </c>
      <c r="B87" s="2" t="s">
        <v>964</v>
      </c>
      <c r="E87" s="2" t="s">
        <v>1110</v>
      </c>
      <c r="F87" s="2">
        <v>65.010000000000005</v>
      </c>
      <c r="G87" s="2" t="s">
        <v>1036</v>
      </c>
      <c r="O87" s="3" t="s">
        <v>116</v>
      </c>
      <c r="P87" s="3">
        <v>31.55</v>
      </c>
      <c r="Q87" s="2" t="str">
        <f t="shared" si="4"/>
        <v>memenuhi</v>
      </c>
      <c r="S87" s="3" t="s">
        <v>1110</v>
      </c>
      <c r="T87" s="3">
        <v>0.08</v>
      </c>
      <c r="U87" s="2" t="str">
        <f t="shared" si="6"/>
        <v>tidak memenuhi</v>
      </c>
      <c r="W87" s="3" t="s">
        <v>116</v>
      </c>
      <c r="X87" s="3">
        <v>31.55</v>
      </c>
      <c r="Y87" s="2" t="str">
        <f t="shared" si="5"/>
        <v>memenuhi</v>
      </c>
      <c r="AA87" s="3" t="s">
        <v>1110</v>
      </c>
      <c r="AB87" s="3">
        <v>0.08</v>
      </c>
      <c r="AC87" s="2" t="str">
        <f t="shared" si="7"/>
        <v>tidak memenuhi</v>
      </c>
    </row>
    <row r="88" spans="1:29" x14ac:dyDescent="0.25">
      <c r="A88" s="2" t="s">
        <v>117</v>
      </c>
      <c r="B88" s="2" t="s">
        <v>964</v>
      </c>
      <c r="E88" s="2" t="s">
        <v>1111</v>
      </c>
      <c r="F88" s="2">
        <v>44.3</v>
      </c>
      <c r="G88" s="2" t="s">
        <v>1036</v>
      </c>
      <c r="O88" s="3" t="s">
        <v>117</v>
      </c>
      <c r="P88" s="3">
        <v>31.59</v>
      </c>
      <c r="Q88" s="2" t="str">
        <f t="shared" si="4"/>
        <v>memenuhi</v>
      </c>
      <c r="S88" s="3" t="s">
        <v>1111</v>
      </c>
      <c r="T88" s="3">
        <v>0.08</v>
      </c>
      <c r="U88" s="2" t="str">
        <f t="shared" si="6"/>
        <v>tidak memenuhi</v>
      </c>
      <c r="W88" s="3" t="s">
        <v>117</v>
      </c>
      <c r="X88" s="3">
        <v>31.59</v>
      </c>
      <c r="Y88" s="2" t="str">
        <f t="shared" si="5"/>
        <v>memenuhi</v>
      </c>
      <c r="AA88" s="3" t="s">
        <v>1111</v>
      </c>
      <c r="AB88" s="3">
        <v>0.08</v>
      </c>
      <c r="AC88" s="2" t="str">
        <f t="shared" si="7"/>
        <v>tidak memenuhi</v>
      </c>
    </row>
    <row r="89" spans="1:29" x14ac:dyDescent="0.25">
      <c r="A89" s="2" t="s">
        <v>118</v>
      </c>
      <c r="B89" s="2" t="s">
        <v>967</v>
      </c>
      <c r="E89" s="2" t="s">
        <v>1112</v>
      </c>
      <c r="F89" s="2">
        <v>37.950000000000003</v>
      </c>
      <c r="G89" s="2" t="s">
        <v>1036</v>
      </c>
      <c r="O89" s="3" t="s">
        <v>118</v>
      </c>
      <c r="P89" s="3">
        <v>31.58</v>
      </c>
      <c r="Q89" s="2" t="str">
        <f t="shared" si="4"/>
        <v>memenuhi</v>
      </c>
      <c r="S89" s="3" t="s">
        <v>1112</v>
      </c>
      <c r="T89" s="3">
        <v>0.08</v>
      </c>
      <c r="U89" s="2" t="str">
        <f t="shared" si="6"/>
        <v>tidak memenuhi</v>
      </c>
      <c r="W89" s="3" t="s">
        <v>118</v>
      </c>
      <c r="X89" s="3">
        <v>31.59</v>
      </c>
      <c r="Y89" s="2" t="str">
        <f t="shared" si="5"/>
        <v>memenuhi</v>
      </c>
      <c r="AA89" s="3" t="s">
        <v>1112</v>
      </c>
      <c r="AB89" s="3">
        <v>0.08</v>
      </c>
      <c r="AC89" s="2" t="str">
        <f t="shared" si="7"/>
        <v>tidak memenuhi</v>
      </c>
    </row>
    <row r="90" spans="1:29" x14ac:dyDescent="0.25">
      <c r="A90" s="2" t="s">
        <v>119</v>
      </c>
      <c r="B90" s="2" t="s">
        <v>967</v>
      </c>
      <c r="E90" s="2" t="s">
        <v>1113</v>
      </c>
      <c r="F90" s="2">
        <v>91.89</v>
      </c>
      <c r="G90" s="2" t="s">
        <v>1036</v>
      </c>
      <c r="O90" s="3" t="s">
        <v>119</v>
      </c>
      <c r="P90" s="3">
        <v>31.57</v>
      </c>
      <c r="Q90" s="2" t="str">
        <f t="shared" si="4"/>
        <v>memenuhi</v>
      </c>
      <c r="S90" s="3" t="s">
        <v>1113</v>
      </c>
      <c r="T90" s="3">
        <v>0.1</v>
      </c>
      <c r="U90" s="2" t="str">
        <f t="shared" si="6"/>
        <v>tidak memenuhi</v>
      </c>
      <c r="W90" s="3" t="s">
        <v>119</v>
      </c>
      <c r="X90" s="3">
        <v>31.58</v>
      </c>
      <c r="Y90" s="2" t="str">
        <f t="shared" si="5"/>
        <v>memenuhi</v>
      </c>
      <c r="AA90" s="3" t="s">
        <v>1113</v>
      </c>
      <c r="AB90" s="3">
        <v>0.1</v>
      </c>
      <c r="AC90" s="2" t="str">
        <f t="shared" si="7"/>
        <v>tidak memenuhi</v>
      </c>
    </row>
    <row r="91" spans="1:29" x14ac:dyDescent="0.25">
      <c r="A91" s="2" t="s">
        <v>120</v>
      </c>
      <c r="B91" s="2" t="s">
        <v>967</v>
      </c>
      <c r="E91" s="2" t="s">
        <v>1114</v>
      </c>
      <c r="F91" s="2">
        <v>74.12</v>
      </c>
      <c r="G91" s="2" t="s">
        <v>1036</v>
      </c>
      <c r="O91" s="3" t="s">
        <v>120</v>
      </c>
      <c r="P91" s="3">
        <v>31.55</v>
      </c>
      <c r="Q91" s="2" t="str">
        <f t="shared" si="4"/>
        <v>memenuhi</v>
      </c>
      <c r="S91" s="3" t="s">
        <v>1114</v>
      </c>
      <c r="T91" s="3">
        <v>0.08</v>
      </c>
      <c r="U91" s="2" t="str">
        <f t="shared" si="6"/>
        <v>tidak memenuhi</v>
      </c>
      <c r="W91" s="3" t="s">
        <v>120</v>
      </c>
      <c r="X91" s="3">
        <v>31.55</v>
      </c>
      <c r="Y91" s="2" t="str">
        <f t="shared" si="5"/>
        <v>memenuhi</v>
      </c>
      <c r="AA91" s="3" t="s">
        <v>1114</v>
      </c>
      <c r="AB91" s="3">
        <v>0.08</v>
      </c>
      <c r="AC91" s="2" t="str">
        <f t="shared" si="7"/>
        <v>tidak memenuhi</v>
      </c>
    </row>
    <row r="92" spans="1:29" x14ac:dyDescent="0.25">
      <c r="A92" s="2" t="s">
        <v>121</v>
      </c>
      <c r="B92" s="2" t="s">
        <v>967</v>
      </c>
      <c r="E92" s="2" t="s">
        <v>1115</v>
      </c>
      <c r="F92" s="2">
        <v>72.52</v>
      </c>
      <c r="G92" s="2" t="s">
        <v>1036</v>
      </c>
      <c r="O92" s="3" t="s">
        <v>121</v>
      </c>
      <c r="P92" s="3">
        <v>31.53</v>
      </c>
      <c r="Q92" s="2" t="str">
        <f t="shared" si="4"/>
        <v>memenuhi</v>
      </c>
      <c r="S92" s="3" t="s">
        <v>1115</v>
      </c>
      <c r="T92" s="3">
        <v>0.1</v>
      </c>
      <c r="U92" s="2" t="str">
        <f t="shared" si="6"/>
        <v>tidak memenuhi</v>
      </c>
      <c r="W92" s="3" t="s">
        <v>121</v>
      </c>
      <c r="X92" s="3">
        <v>31.54</v>
      </c>
      <c r="Y92" s="2" t="str">
        <f t="shared" si="5"/>
        <v>memenuhi</v>
      </c>
      <c r="AA92" s="3" t="s">
        <v>1115</v>
      </c>
      <c r="AB92" s="3">
        <v>0.1</v>
      </c>
      <c r="AC92" s="2" t="str">
        <f t="shared" si="7"/>
        <v>tidak memenuhi</v>
      </c>
    </row>
    <row r="93" spans="1:29" x14ac:dyDescent="0.25">
      <c r="A93" s="2" t="s">
        <v>122</v>
      </c>
      <c r="B93" s="2" t="s">
        <v>967</v>
      </c>
      <c r="E93" s="2" t="s">
        <v>1116</v>
      </c>
      <c r="F93" s="2">
        <v>61.2</v>
      </c>
      <c r="G93" s="2" t="s">
        <v>1036</v>
      </c>
      <c r="O93" s="3" t="s">
        <v>122</v>
      </c>
      <c r="P93" s="3">
        <v>31.43</v>
      </c>
      <c r="Q93" s="2" t="str">
        <f t="shared" si="4"/>
        <v>memenuhi</v>
      </c>
      <c r="S93" s="3" t="s">
        <v>1116</v>
      </c>
      <c r="T93" s="3">
        <v>0.08</v>
      </c>
      <c r="U93" s="2" t="str">
        <f t="shared" si="6"/>
        <v>tidak memenuhi</v>
      </c>
      <c r="W93" s="3" t="s">
        <v>122</v>
      </c>
      <c r="X93" s="3">
        <v>31.44</v>
      </c>
      <c r="Y93" s="2" t="str">
        <f t="shared" si="5"/>
        <v>memenuhi</v>
      </c>
      <c r="AA93" s="3" t="s">
        <v>1116</v>
      </c>
      <c r="AB93" s="3">
        <v>0.08</v>
      </c>
      <c r="AC93" s="2" t="str">
        <f t="shared" si="7"/>
        <v>tidak memenuhi</v>
      </c>
    </row>
    <row r="94" spans="1:29" x14ac:dyDescent="0.25">
      <c r="A94" s="2" t="s">
        <v>123</v>
      </c>
      <c r="B94" s="2" t="s">
        <v>967</v>
      </c>
      <c r="E94" s="2" t="s">
        <v>1117</v>
      </c>
      <c r="F94" s="2">
        <v>17.41</v>
      </c>
      <c r="G94" s="2" t="s">
        <v>1036</v>
      </c>
      <c r="O94" s="3" t="s">
        <v>123</v>
      </c>
      <c r="P94" s="3">
        <v>31.41</v>
      </c>
      <c r="Q94" s="2" t="str">
        <f t="shared" si="4"/>
        <v>memenuhi</v>
      </c>
      <c r="S94" s="3" t="s">
        <v>1117</v>
      </c>
      <c r="T94" s="3">
        <v>0.02</v>
      </c>
      <c r="U94" s="2" t="str">
        <f t="shared" si="6"/>
        <v>tidak memenuhi</v>
      </c>
      <c r="W94" s="3" t="s">
        <v>123</v>
      </c>
      <c r="X94" s="3">
        <v>31.41</v>
      </c>
      <c r="Y94" s="2" t="str">
        <f t="shared" si="5"/>
        <v>memenuhi</v>
      </c>
      <c r="AA94" s="3" t="s">
        <v>1117</v>
      </c>
      <c r="AB94" s="3">
        <v>0.02</v>
      </c>
      <c r="AC94" s="2" t="str">
        <f t="shared" si="7"/>
        <v>tidak memenuhi</v>
      </c>
    </row>
    <row r="95" spans="1:29" x14ac:dyDescent="0.25">
      <c r="A95" s="2" t="s">
        <v>124</v>
      </c>
      <c r="B95" s="2" t="s">
        <v>967</v>
      </c>
      <c r="E95" s="2" t="s">
        <v>1118</v>
      </c>
      <c r="F95" s="2">
        <v>58.66</v>
      </c>
      <c r="G95" s="2" t="s">
        <v>1036</v>
      </c>
      <c r="O95" s="3" t="s">
        <v>124</v>
      </c>
      <c r="P95" s="3">
        <v>30.38</v>
      </c>
      <c r="Q95" s="2" t="str">
        <f t="shared" si="4"/>
        <v>memenuhi</v>
      </c>
      <c r="S95" s="3" t="s">
        <v>1118</v>
      </c>
      <c r="T95" s="3">
        <v>0.18</v>
      </c>
      <c r="U95" s="2" t="str">
        <f t="shared" si="6"/>
        <v>tidak memenuhi</v>
      </c>
      <c r="W95" s="3" t="s">
        <v>124</v>
      </c>
      <c r="X95" s="3">
        <v>30.38</v>
      </c>
      <c r="Y95" s="2" t="str">
        <f t="shared" si="5"/>
        <v>memenuhi</v>
      </c>
      <c r="AA95" s="3" t="s">
        <v>1118</v>
      </c>
      <c r="AB95" s="3">
        <v>0.18</v>
      </c>
      <c r="AC95" s="2" t="str">
        <f t="shared" si="7"/>
        <v>tidak memenuhi</v>
      </c>
    </row>
    <row r="96" spans="1:29" x14ac:dyDescent="0.25">
      <c r="A96" s="2" t="s">
        <v>125</v>
      </c>
      <c r="B96" s="2" t="s">
        <v>967</v>
      </c>
      <c r="E96" s="2" t="s">
        <v>1119</v>
      </c>
      <c r="F96" s="2">
        <v>93.2</v>
      </c>
      <c r="G96" s="2" t="s">
        <v>1036</v>
      </c>
      <c r="O96" s="3" t="s">
        <v>125</v>
      </c>
      <c r="P96" s="3">
        <v>31.34</v>
      </c>
      <c r="Q96" s="2" t="str">
        <f t="shared" si="4"/>
        <v>memenuhi</v>
      </c>
      <c r="S96" s="3" t="s">
        <v>1119</v>
      </c>
      <c r="T96" s="3">
        <v>0.08</v>
      </c>
      <c r="U96" s="2" t="str">
        <f t="shared" si="6"/>
        <v>tidak memenuhi</v>
      </c>
      <c r="W96" s="3" t="s">
        <v>125</v>
      </c>
      <c r="X96" s="3">
        <v>31.34</v>
      </c>
      <c r="Y96" s="2" t="str">
        <f t="shared" si="5"/>
        <v>memenuhi</v>
      </c>
      <c r="AA96" s="3" t="s">
        <v>1119</v>
      </c>
      <c r="AB96" s="3">
        <v>0.08</v>
      </c>
      <c r="AC96" s="2" t="str">
        <f t="shared" si="7"/>
        <v>tidak memenuhi</v>
      </c>
    </row>
    <row r="97" spans="1:29" x14ac:dyDescent="0.25">
      <c r="A97" s="2" t="s">
        <v>126</v>
      </c>
      <c r="B97" s="2" t="s">
        <v>964</v>
      </c>
      <c r="E97" s="2" t="s">
        <v>1120</v>
      </c>
      <c r="F97" s="2">
        <v>132.02000000000001</v>
      </c>
      <c r="G97" s="2" t="s">
        <v>1036</v>
      </c>
      <c r="O97" s="3" t="s">
        <v>126</v>
      </c>
      <c r="P97" s="3">
        <v>31.32</v>
      </c>
      <c r="Q97" s="2" t="str">
        <f t="shared" si="4"/>
        <v>memenuhi</v>
      </c>
      <c r="S97" s="3" t="s">
        <v>1120</v>
      </c>
      <c r="T97" s="3">
        <v>0.08</v>
      </c>
      <c r="U97" s="2" t="str">
        <f t="shared" si="6"/>
        <v>tidak memenuhi</v>
      </c>
      <c r="W97" s="3" t="s">
        <v>126</v>
      </c>
      <c r="X97" s="3">
        <v>31.33</v>
      </c>
      <c r="Y97" s="2" t="str">
        <f t="shared" si="5"/>
        <v>memenuhi</v>
      </c>
      <c r="AA97" s="3" t="s">
        <v>1120</v>
      </c>
      <c r="AB97" s="3">
        <v>0.08</v>
      </c>
      <c r="AC97" s="2" t="str">
        <f t="shared" si="7"/>
        <v>tidak memenuhi</v>
      </c>
    </row>
    <row r="98" spans="1:29" x14ac:dyDescent="0.25">
      <c r="A98" s="2" t="s">
        <v>127</v>
      </c>
      <c r="B98" s="2" t="s">
        <v>967</v>
      </c>
      <c r="E98" s="2" t="s">
        <v>1121</v>
      </c>
      <c r="F98" s="2">
        <v>57.9</v>
      </c>
      <c r="G98" s="2" t="s">
        <v>1036</v>
      </c>
      <c r="O98" s="3" t="s">
        <v>127</v>
      </c>
      <c r="P98" s="3">
        <v>31.57</v>
      </c>
      <c r="Q98" s="2" t="str">
        <f t="shared" si="4"/>
        <v>memenuhi</v>
      </c>
      <c r="S98" s="3" t="s">
        <v>1121</v>
      </c>
      <c r="T98" s="3">
        <v>0.08</v>
      </c>
      <c r="U98" s="2" t="str">
        <f t="shared" si="6"/>
        <v>tidak memenuhi</v>
      </c>
      <c r="W98" s="3" t="s">
        <v>127</v>
      </c>
      <c r="X98" s="3">
        <v>31.57</v>
      </c>
      <c r="Y98" s="2" t="str">
        <f t="shared" si="5"/>
        <v>memenuhi</v>
      </c>
      <c r="AA98" s="3" t="s">
        <v>1121</v>
      </c>
      <c r="AB98" s="3">
        <v>0.08</v>
      </c>
      <c r="AC98" s="2" t="str">
        <f t="shared" si="7"/>
        <v>tidak memenuhi</v>
      </c>
    </row>
    <row r="99" spans="1:29" x14ac:dyDescent="0.25">
      <c r="A99" s="2" t="s">
        <v>128</v>
      </c>
      <c r="B99" s="2" t="s">
        <v>967</v>
      </c>
      <c r="E99" s="2" t="s">
        <v>1122</v>
      </c>
      <c r="F99" s="2">
        <v>34.6</v>
      </c>
      <c r="G99" s="2" t="s">
        <v>1036</v>
      </c>
      <c r="O99" s="3" t="s">
        <v>128</v>
      </c>
      <c r="P99" s="3">
        <v>31.57</v>
      </c>
      <c r="Q99" s="2" t="str">
        <f t="shared" si="4"/>
        <v>memenuhi</v>
      </c>
      <c r="S99" s="3" t="s">
        <v>1122</v>
      </c>
      <c r="T99" s="3">
        <v>0.23</v>
      </c>
      <c r="U99" s="2" t="str">
        <f t="shared" si="6"/>
        <v>tidak memenuhi</v>
      </c>
      <c r="W99" s="3" t="s">
        <v>128</v>
      </c>
      <c r="X99" s="3">
        <v>31.57</v>
      </c>
      <c r="Y99" s="2" t="str">
        <f t="shared" si="5"/>
        <v>memenuhi</v>
      </c>
      <c r="AA99" s="3" t="s">
        <v>1122</v>
      </c>
      <c r="AB99" s="3">
        <v>0.23</v>
      </c>
      <c r="AC99" s="2" t="str">
        <f t="shared" si="7"/>
        <v>tidak memenuhi</v>
      </c>
    </row>
    <row r="100" spans="1:29" x14ac:dyDescent="0.25">
      <c r="A100" s="2" t="s">
        <v>129</v>
      </c>
      <c r="B100" s="2" t="s">
        <v>964</v>
      </c>
      <c r="E100" s="2" t="s">
        <v>1123</v>
      </c>
      <c r="F100" s="2">
        <v>40.770000000000003</v>
      </c>
      <c r="G100" s="2" t="s">
        <v>1036</v>
      </c>
      <c r="O100" s="3" t="s">
        <v>129</v>
      </c>
      <c r="P100" s="3">
        <v>31.55</v>
      </c>
      <c r="Q100" s="2" t="str">
        <f t="shared" si="4"/>
        <v>memenuhi</v>
      </c>
      <c r="S100" s="3" t="s">
        <v>1123</v>
      </c>
      <c r="T100" s="3">
        <v>0.08</v>
      </c>
      <c r="U100" s="2" t="str">
        <f t="shared" si="6"/>
        <v>tidak memenuhi</v>
      </c>
      <c r="W100" s="3" t="s">
        <v>129</v>
      </c>
      <c r="X100" s="3">
        <v>31.55</v>
      </c>
      <c r="Y100" s="2" t="str">
        <f t="shared" si="5"/>
        <v>memenuhi</v>
      </c>
      <c r="AA100" s="3" t="s">
        <v>1123</v>
      </c>
      <c r="AB100" s="3">
        <v>0.08</v>
      </c>
      <c r="AC100" s="2" t="str">
        <f t="shared" si="7"/>
        <v>tidak memenuhi</v>
      </c>
    </row>
    <row r="101" spans="1:29" x14ac:dyDescent="0.25">
      <c r="A101" s="2" t="s">
        <v>130</v>
      </c>
      <c r="B101" s="2" t="s">
        <v>967</v>
      </c>
      <c r="E101" s="2" t="s">
        <v>1124</v>
      </c>
      <c r="F101" s="2">
        <v>16.2</v>
      </c>
      <c r="G101" s="2" t="s">
        <v>1036</v>
      </c>
      <c r="O101" s="3" t="s">
        <v>130</v>
      </c>
      <c r="P101" s="3">
        <v>30.6</v>
      </c>
      <c r="Q101" s="2" t="str">
        <f t="shared" si="4"/>
        <v>memenuhi</v>
      </c>
      <c r="S101" s="3" t="s">
        <v>1124</v>
      </c>
      <c r="T101" s="3">
        <v>0.08</v>
      </c>
      <c r="U101" s="2" t="str">
        <f t="shared" si="6"/>
        <v>tidak memenuhi</v>
      </c>
      <c r="W101" s="3" t="s">
        <v>130</v>
      </c>
      <c r="X101" s="3">
        <v>30.6</v>
      </c>
      <c r="Y101" s="2" t="str">
        <f t="shared" si="5"/>
        <v>memenuhi</v>
      </c>
      <c r="AA101" s="3" t="s">
        <v>1124</v>
      </c>
      <c r="AB101" s="3">
        <v>0.08</v>
      </c>
      <c r="AC101" s="2" t="str">
        <f t="shared" si="7"/>
        <v>tidak memenuhi</v>
      </c>
    </row>
    <row r="102" spans="1:29" x14ac:dyDescent="0.25">
      <c r="A102" s="2" t="s">
        <v>131</v>
      </c>
      <c r="B102" s="2" t="s">
        <v>967</v>
      </c>
      <c r="E102" s="2" t="s">
        <v>1125</v>
      </c>
      <c r="F102" s="2">
        <v>32.479999999999997</v>
      </c>
      <c r="G102" s="2" t="s">
        <v>1036</v>
      </c>
      <c r="O102" s="3" t="s">
        <v>131</v>
      </c>
      <c r="P102" s="3">
        <v>30.59</v>
      </c>
      <c r="Q102" s="2" t="str">
        <f t="shared" si="4"/>
        <v>memenuhi</v>
      </c>
      <c r="S102" s="3" t="s">
        <v>1125</v>
      </c>
      <c r="T102" s="3">
        <v>0.08</v>
      </c>
      <c r="U102" s="2" t="str">
        <f t="shared" si="6"/>
        <v>tidak memenuhi</v>
      </c>
      <c r="W102" s="3" t="s">
        <v>131</v>
      </c>
      <c r="X102" s="3">
        <v>30.59</v>
      </c>
      <c r="Y102" s="2" t="str">
        <f t="shared" si="5"/>
        <v>memenuhi</v>
      </c>
      <c r="AA102" s="3" t="s">
        <v>1125</v>
      </c>
      <c r="AB102" s="3">
        <v>0.08</v>
      </c>
      <c r="AC102" s="2" t="str">
        <f t="shared" si="7"/>
        <v>tidak memenuhi</v>
      </c>
    </row>
    <row r="103" spans="1:29" x14ac:dyDescent="0.25">
      <c r="A103" s="2" t="s">
        <v>132</v>
      </c>
      <c r="B103" s="2" t="s">
        <v>967</v>
      </c>
      <c r="E103" s="2" t="s">
        <v>1126</v>
      </c>
      <c r="F103" s="2">
        <v>50.83</v>
      </c>
      <c r="G103" s="2" t="s">
        <v>1036</v>
      </c>
      <c r="O103" s="3" t="s">
        <v>132</v>
      </c>
      <c r="P103" s="3">
        <v>31.52</v>
      </c>
      <c r="Q103" s="2" t="str">
        <f t="shared" si="4"/>
        <v>memenuhi</v>
      </c>
      <c r="S103" s="3" t="s">
        <v>1126</v>
      </c>
      <c r="T103" s="3">
        <v>0.08</v>
      </c>
      <c r="U103" s="2" t="str">
        <f t="shared" si="6"/>
        <v>tidak memenuhi</v>
      </c>
      <c r="W103" s="3" t="s">
        <v>132</v>
      </c>
      <c r="X103" s="3">
        <v>31.53</v>
      </c>
      <c r="Y103" s="2" t="str">
        <f t="shared" si="5"/>
        <v>memenuhi</v>
      </c>
      <c r="AA103" s="3" t="s">
        <v>1126</v>
      </c>
      <c r="AB103" s="3">
        <v>0.08</v>
      </c>
      <c r="AC103" s="2" t="str">
        <f t="shared" si="7"/>
        <v>tidak memenuhi</v>
      </c>
    </row>
    <row r="104" spans="1:29" x14ac:dyDescent="0.25">
      <c r="A104" s="2" t="s">
        <v>133</v>
      </c>
      <c r="B104" s="2" t="s">
        <v>964</v>
      </c>
      <c r="E104" s="2" t="s">
        <v>1127</v>
      </c>
      <c r="F104" s="2">
        <v>13.73</v>
      </c>
      <c r="G104" s="2" t="s">
        <v>1036</v>
      </c>
      <c r="O104" s="3" t="s">
        <v>133</v>
      </c>
      <c r="P104" s="3">
        <v>31.11</v>
      </c>
      <c r="Q104" s="2" t="str">
        <f t="shared" si="4"/>
        <v>memenuhi</v>
      </c>
      <c r="S104" s="3" t="s">
        <v>1127</v>
      </c>
      <c r="T104" s="3">
        <v>0.08</v>
      </c>
      <c r="U104" s="2" t="str">
        <f t="shared" si="6"/>
        <v>tidak memenuhi</v>
      </c>
      <c r="W104" s="3" t="s">
        <v>133</v>
      </c>
      <c r="X104" s="3">
        <v>31.12</v>
      </c>
      <c r="Y104" s="2" t="str">
        <f t="shared" si="5"/>
        <v>memenuhi</v>
      </c>
      <c r="AA104" s="3" t="s">
        <v>1127</v>
      </c>
      <c r="AB104" s="3">
        <v>0.08</v>
      </c>
      <c r="AC104" s="2" t="str">
        <f t="shared" si="7"/>
        <v>tidak memenuhi</v>
      </c>
    </row>
    <row r="105" spans="1:29" x14ac:dyDescent="0.25">
      <c r="A105" s="2" t="s">
        <v>134</v>
      </c>
      <c r="B105" s="2" t="s">
        <v>967</v>
      </c>
      <c r="E105" s="2" t="s">
        <v>1128</v>
      </c>
      <c r="F105" s="2">
        <v>37.770000000000003</v>
      </c>
      <c r="G105" s="2" t="s">
        <v>1036</v>
      </c>
      <c r="O105" s="3" t="s">
        <v>134</v>
      </c>
      <c r="P105" s="3">
        <v>30.27</v>
      </c>
      <c r="Q105" s="2" t="str">
        <f t="shared" si="4"/>
        <v>memenuhi</v>
      </c>
      <c r="S105" s="3" t="s">
        <v>1128</v>
      </c>
      <c r="T105" s="3">
        <v>0.08</v>
      </c>
      <c r="U105" s="2" t="str">
        <f t="shared" si="6"/>
        <v>tidak memenuhi</v>
      </c>
      <c r="W105" s="3" t="s">
        <v>134</v>
      </c>
      <c r="X105" s="3">
        <v>30.27</v>
      </c>
      <c r="Y105" s="2" t="str">
        <f t="shared" si="5"/>
        <v>memenuhi</v>
      </c>
      <c r="AA105" s="3" t="s">
        <v>1128</v>
      </c>
      <c r="AB105" s="3">
        <v>0.08</v>
      </c>
      <c r="AC105" s="2" t="str">
        <f t="shared" si="7"/>
        <v>tidak memenuhi</v>
      </c>
    </row>
    <row r="106" spans="1:29" x14ac:dyDescent="0.25">
      <c r="A106" s="2" t="s">
        <v>135</v>
      </c>
      <c r="B106" s="2" t="s">
        <v>967</v>
      </c>
      <c r="E106" s="2" t="s">
        <v>1129</v>
      </c>
      <c r="F106" s="2">
        <v>44.72</v>
      </c>
      <c r="G106" s="2" t="s">
        <v>1036</v>
      </c>
      <c r="O106" s="3" t="s">
        <v>135</v>
      </c>
      <c r="P106" s="3">
        <v>30.19</v>
      </c>
      <c r="Q106" s="2" t="str">
        <f t="shared" si="4"/>
        <v>memenuhi</v>
      </c>
      <c r="S106" s="3" t="s">
        <v>1129</v>
      </c>
      <c r="T106" s="3">
        <v>0.08</v>
      </c>
      <c r="U106" s="2" t="str">
        <f t="shared" si="6"/>
        <v>tidak memenuhi</v>
      </c>
      <c r="W106" s="3" t="s">
        <v>135</v>
      </c>
      <c r="X106" s="3">
        <v>30.2</v>
      </c>
      <c r="Y106" s="2" t="str">
        <f t="shared" si="5"/>
        <v>memenuhi</v>
      </c>
      <c r="AA106" s="3" t="s">
        <v>1129</v>
      </c>
      <c r="AB106" s="3">
        <v>0.08</v>
      </c>
      <c r="AC106" s="2" t="str">
        <f t="shared" si="7"/>
        <v>tidak memenuhi</v>
      </c>
    </row>
    <row r="107" spans="1:29" x14ac:dyDescent="0.25">
      <c r="A107" s="2" t="s">
        <v>136</v>
      </c>
      <c r="B107" s="2" t="s">
        <v>967</v>
      </c>
      <c r="E107" s="2" t="s">
        <v>1130</v>
      </c>
      <c r="F107" s="2">
        <v>20.77</v>
      </c>
      <c r="G107" s="2" t="s">
        <v>1036</v>
      </c>
      <c r="O107" s="3" t="s">
        <v>136</v>
      </c>
      <c r="P107" s="3">
        <v>30.18</v>
      </c>
      <c r="Q107" s="2" t="str">
        <f t="shared" si="4"/>
        <v>memenuhi</v>
      </c>
      <c r="S107" s="3" t="s">
        <v>1130</v>
      </c>
      <c r="T107" s="3">
        <v>0.08</v>
      </c>
      <c r="U107" s="2" t="str">
        <f t="shared" si="6"/>
        <v>tidak memenuhi</v>
      </c>
      <c r="W107" s="3" t="s">
        <v>136</v>
      </c>
      <c r="X107" s="3">
        <v>30.18</v>
      </c>
      <c r="Y107" s="2" t="str">
        <f t="shared" si="5"/>
        <v>memenuhi</v>
      </c>
      <c r="AA107" s="3" t="s">
        <v>1130</v>
      </c>
      <c r="AB107" s="3">
        <v>0.08</v>
      </c>
      <c r="AC107" s="2" t="str">
        <f t="shared" si="7"/>
        <v>tidak memenuhi</v>
      </c>
    </row>
    <row r="108" spans="1:29" x14ac:dyDescent="0.25">
      <c r="A108" s="2" t="s">
        <v>137</v>
      </c>
      <c r="B108" s="2" t="s">
        <v>967</v>
      </c>
      <c r="E108" s="2" t="s">
        <v>1131</v>
      </c>
      <c r="F108" s="2">
        <v>66.48</v>
      </c>
      <c r="G108" s="2" t="s">
        <v>1036</v>
      </c>
      <c r="O108" s="3" t="s">
        <v>137</v>
      </c>
      <c r="P108" s="3">
        <v>30.17</v>
      </c>
      <c r="Q108" s="2" t="str">
        <f t="shared" si="4"/>
        <v>memenuhi</v>
      </c>
      <c r="S108" s="3" t="s">
        <v>1131</v>
      </c>
      <c r="T108" s="3">
        <v>0.15</v>
      </c>
      <c r="U108" s="2" t="str">
        <f t="shared" si="6"/>
        <v>tidak memenuhi</v>
      </c>
      <c r="W108" s="3" t="s">
        <v>137</v>
      </c>
      <c r="X108" s="3">
        <v>30.18</v>
      </c>
      <c r="Y108" s="2" t="str">
        <f t="shared" si="5"/>
        <v>memenuhi</v>
      </c>
      <c r="AA108" s="3" t="s">
        <v>1131</v>
      </c>
      <c r="AB108" s="3">
        <v>0.15</v>
      </c>
      <c r="AC108" s="2" t="str">
        <f t="shared" si="7"/>
        <v>tidak memenuhi</v>
      </c>
    </row>
    <row r="109" spans="1:29" x14ac:dyDescent="0.25">
      <c r="A109" s="2" t="s">
        <v>138</v>
      </c>
      <c r="B109" s="2" t="s">
        <v>967</v>
      </c>
      <c r="E109" s="2" t="s">
        <v>1132</v>
      </c>
      <c r="F109" s="2">
        <v>38.03</v>
      </c>
      <c r="G109" s="2" t="s">
        <v>1036</v>
      </c>
      <c r="O109" s="3" t="s">
        <v>138</v>
      </c>
      <c r="P109" s="3">
        <v>31.16</v>
      </c>
      <c r="Q109" s="2" t="str">
        <f t="shared" si="4"/>
        <v>memenuhi</v>
      </c>
      <c r="S109" s="3" t="s">
        <v>1132</v>
      </c>
      <c r="T109" s="3">
        <v>0.15</v>
      </c>
      <c r="U109" s="2" t="str">
        <f t="shared" si="6"/>
        <v>tidak memenuhi</v>
      </c>
      <c r="W109" s="3" t="s">
        <v>138</v>
      </c>
      <c r="X109" s="3">
        <v>31.17</v>
      </c>
      <c r="Y109" s="2" t="str">
        <f t="shared" si="5"/>
        <v>memenuhi</v>
      </c>
      <c r="AA109" s="3" t="s">
        <v>1132</v>
      </c>
      <c r="AB109" s="3">
        <v>0.15</v>
      </c>
      <c r="AC109" s="2" t="str">
        <f t="shared" si="7"/>
        <v>tidak memenuhi</v>
      </c>
    </row>
    <row r="110" spans="1:29" x14ac:dyDescent="0.25">
      <c r="A110" s="2" t="s">
        <v>139</v>
      </c>
      <c r="B110" s="2" t="s">
        <v>967</v>
      </c>
      <c r="E110" s="2" t="s">
        <v>1133</v>
      </c>
      <c r="F110" s="2">
        <v>35.479999999999997</v>
      </c>
      <c r="G110" s="2" t="s">
        <v>1036</v>
      </c>
      <c r="O110" s="3" t="s">
        <v>139</v>
      </c>
      <c r="P110" s="3">
        <v>31.15</v>
      </c>
      <c r="Q110" s="2" t="str">
        <f t="shared" si="4"/>
        <v>memenuhi</v>
      </c>
      <c r="S110" s="3" t="s">
        <v>1133</v>
      </c>
      <c r="T110" s="3">
        <v>0.15</v>
      </c>
      <c r="U110" s="2" t="str">
        <f t="shared" si="6"/>
        <v>tidak memenuhi</v>
      </c>
      <c r="W110" s="3" t="s">
        <v>139</v>
      </c>
      <c r="X110" s="3">
        <v>31.15</v>
      </c>
      <c r="Y110" s="2" t="str">
        <f t="shared" si="5"/>
        <v>memenuhi</v>
      </c>
      <c r="AA110" s="3" t="s">
        <v>1133</v>
      </c>
      <c r="AB110" s="3">
        <v>0.15</v>
      </c>
      <c r="AC110" s="2" t="str">
        <f t="shared" si="7"/>
        <v>tidak memenuhi</v>
      </c>
    </row>
    <row r="111" spans="1:29" x14ac:dyDescent="0.25">
      <c r="A111" s="2" t="s">
        <v>140</v>
      </c>
      <c r="B111" s="2" t="s">
        <v>967</v>
      </c>
      <c r="E111" s="2" t="s">
        <v>1134</v>
      </c>
      <c r="F111" s="2">
        <v>6.12</v>
      </c>
      <c r="G111" s="2" t="s">
        <v>1036</v>
      </c>
      <c r="O111" s="3" t="s">
        <v>140</v>
      </c>
      <c r="P111" s="3">
        <v>31.14</v>
      </c>
      <c r="Q111" s="2" t="str">
        <f t="shared" si="4"/>
        <v>memenuhi</v>
      </c>
      <c r="S111" s="3" t="s">
        <v>1134</v>
      </c>
      <c r="T111" s="3">
        <v>0.15</v>
      </c>
      <c r="U111" s="2" t="str">
        <f t="shared" si="6"/>
        <v>tidak memenuhi</v>
      </c>
      <c r="W111" s="3" t="s">
        <v>140</v>
      </c>
      <c r="X111" s="3">
        <v>31.15</v>
      </c>
      <c r="Y111" s="2" t="str">
        <f t="shared" si="5"/>
        <v>memenuhi</v>
      </c>
      <c r="AA111" s="3" t="s">
        <v>1134</v>
      </c>
      <c r="AB111" s="3">
        <v>0.15</v>
      </c>
      <c r="AC111" s="2" t="str">
        <f t="shared" si="7"/>
        <v>tidak memenuhi</v>
      </c>
    </row>
    <row r="112" spans="1:29" x14ac:dyDescent="0.25">
      <c r="A112" s="2" t="s">
        <v>141</v>
      </c>
      <c r="B112" s="2" t="s">
        <v>967</v>
      </c>
      <c r="E112" s="2" t="s">
        <v>1135</v>
      </c>
      <c r="F112" s="2">
        <v>19.14</v>
      </c>
      <c r="G112" s="2" t="s">
        <v>1036</v>
      </c>
      <c r="O112" s="3" t="s">
        <v>141</v>
      </c>
      <c r="P112" s="3">
        <v>31.13</v>
      </c>
      <c r="Q112" s="2" t="str">
        <f t="shared" si="4"/>
        <v>memenuhi</v>
      </c>
      <c r="S112" s="3" t="s">
        <v>1135</v>
      </c>
      <c r="T112" s="3">
        <v>0.15</v>
      </c>
      <c r="U112" s="2" t="str">
        <f t="shared" si="6"/>
        <v>tidak memenuhi</v>
      </c>
      <c r="W112" s="3" t="s">
        <v>141</v>
      </c>
      <c r="X112" s="3">
        <v>31.14</v>
      </c>
      <c r="Y112" s="2" t="str">
        <f t="shared" si="5"/>
        <v>memenuhi</v>
      </c>
      <c r="AA112" s="3" t="s">
        <v>1135</v>
      </c>
      <c r="AB112" s="3">
        <v>0.15</v>
      </c>
      <c r="AC112" s="2" t="str">
        <f t="shared" si="7"/>
        <v>tidak memenuhi</v>
      </c>
    </row>
    <row r="113" spans="1:29" x14ac:dyDescent="0.25">
      <c r="A113" s="2" t="s">
        <v>142</v>
      </c>
      <c r="B113" s="2" t="s">
        <v>967</v>
      </c>
      <c r="E113" s="2" t="s">
        <v>1136</v>
      </c>
      <c r="F113" s="2">
        <v>10.34</v>
      </c>
      <c r="G113" s="2" t="s">
        <v>1036</v>
      </c>
      <c r="O113" s="3" t="s">
        <v>142</v>
      </c>
      <c r="P113" s="3">
        <v>31.12</v>
      </c>
      <c r="Q113" s="2" t="str">
        <f t="shared" si="4"/>
        <v>memenuhi</v>
      </c>
      <c r="S113" s="3" t="s">
        <v>1136</v>
      </c>
      <c r="T113" s="3">
        <v>0.15</v>
      </c>
      <c r="U113" s="2" t="str">
        <f t="shared" si="6"/>
        <v>tidak memenuhi</v>
      </c>
      <c r="W113" s="3" t="s">
        <v>142</v>
      </c>
      <c r="X113" s="3">
        <v>31.13</v>
      </c>
      <c r="Y113" s="2" t="str">
        <f t="shared" si="5"/>
        <v>memenuhi</v>
      </c>
      <c r="AA113" s="3" t="s">
        <v>1136</v>
      </c>
      <c r="AB113" s="3">
        <v>0.15</v>
      </c>
      <c r="AC113" s="2" t="str">
        <f t="shared" si="7"/>
        <v>tidak memenuhi</v>
      </c>
    </row>
    <row r="114" spans="1:29" x14ac:dyDescent="0.25">
      <c r="A114" s="2" t="s">
        <v>143</v>
      </c>
      <c r="B114" s="2" t="s">
        <v>967</v>
      </c>
      <c r="E114" s="2" t="s">
        <v>1137</v>
      </c>
      <c r="F114" s="2">
        <v>13.62</v>
      </c>
      <c r="G114" s="2" t="s">
        <v>1036</v>
      </c>
      <c r="O114" s="3" t="s">
        <v>143</v>
      </c>
      <c r="P114" s="3">
        <v>31.12</v>
      </c>
      <c r="Q114" s="2" t="str">
        <f t="shared" si="4"/>
        <v>memenuhi</v>
      </c>
      <c r="S114" s="3" t="s">
        <v>1137</v>
      </c>
      <c r="T114" s="3">
        <v>0.15</v>
      </c>
      <c r="U114" s="2" t="str">
        <f t="shared" si="6"/>
        <v>tidak memenuhi</v>
      </c>
      <c r="W114" s="3" t="s">
        <v>143</v>
      </c>
      <c r="X114" s="3">
        <v>31.13</v>
      </c>
      <c r="Y114" s="2" t="str">
        <f t="shared" si="5"/>
        <v>memenuhi</v>
      </c>
      <c r="AA114" s="3" t="s">
        <v>1137</v>
      </c>
      <c r="AB114" s="3">
        <v>0.15</v>
      </c>
      <c r="AC114" s="2" t="str">
        <f t="shared" si="7"/>
        <v>tidak memenuhi</v>
      </c>
    </row>
    <row r="115" spans="1:29" x14ac:dyDescent="0.25">
      <c r="A115" s="2" t="s">
        <v>144</v>
      </c>
      <c r="B115" s="2" t="s">
        <v>967</v>
      </c>
      <c r="E115" s="2" t="s">
        <v>1138</v>
      </c>
      <c r="F115" s="2">
        <v>8.31</v>
      </c>
      <c r="G115" s="2" t="s">
        <v>1036</v>
      </c>
      <c r="O115" s="3" t="s">
        <v>144</v>
      </c>
      <c r="P115" s="3">
        <v>31.2</v>
      </c>
      <c r="Q115" s="2" t="str">
        <f t="shared" si="4"/>
        <v>memenuhi</v>
      </c>
      <c r="S115" s="3" t="s">
        <v>1138</v>
      </c>
      <c r="T115" s="3">
        <v>0.15</v>
      </c>
      <c r="U115" s="2" t="str">
        <f t="shared" si="6"/>
        <v>tidak memenuhi</v>
      </c>
      <c r="W115" s="3" t="s">
        <v>144</v>
      </c>
      <c r="X115" s="3">
        <v>31.21</v>
      </c>
      <c r="Y115" s="2" t="str">
        <f t="shared" si="5"/>
        <v>memenuhi</v>
      </c>
      <c r="AA115" s="3" t="s">
        <v>1138</v>
      </c>
      <c r="AB115" s="3">
        <v>0.15</v>
      </c>
      <c r="AC115" s="2" t="str">
        <f t="shared" si="7"/>
        <v>tidak memenuhi</v>
      </c>
    </row>
    <row r="116" spans="1:29" x14ac:dyDescent="0.25">
      <c r="A116" s="2" t="s">
        <v>145</v>
      </c>
      <c r="B116" s="2" t="s">
        <v>967</v>
      </c>
      <c r="E116" s="2" t="s">
        <v>1139</v>
      </c>
      <c r="F116" s="2">
        <v>34.520000000000003</v>
      </c>
      <c r="G116" s="2" t="s">
        <v>1036</v>
      </c>
      <c r="O116" s="3" t="s">
        <v>145</v>
      </c>
      <c r="P116" s="3">
        <v>31.11</v>
      </c>
      <c r="Q116" s="2" t="str">
        <f t="shared" si="4"/>
        <v>memenuhi</v>
      </c>
      <c r="S116" s="3" t="s">
        <v>1139</v>
      </c>
      <c r="T116" s="3">
        <v>0.08</v>
      </c>
      <c r="U116" s="2" t="str">
        <f t="shared" si="6"/>
        <v>tidak memenuhi</v>
      </c>
      <c r="W116" s="3" t="s">
        <v>145</v>
      </c>
      <c r="X116" s="3">
        <v>31.12</v>
      </c>
      <c r="Y116" s="2" t="str">
        <f t="shared" si="5"/>
        <v>memenuhi</v>
      </c>
      <c r="AA116" s="3" t="s">
        <v>1139</v>
      </c>
      <c r="AB116" s="3">
        <v>0.08</v>
      </c>
      <c r="AC116" s="2" t="str">
        <f t="shared" si="7"/>
        <v>tidak memenuhi</v>
      </c>
    </row>
    <row r="117" spans="1:29" x14ac:dyDescent="0.25">
      <c r="A117" s="2" t="s">
        <v>146</v>
      </c>
      <c r="B117" s="2" t="s">
        <v>964</v>
      </c>
      <c r="E117" s="2" t="s">
        <v>1140</v>
      </c>
      <c r="F117" s="2">
        <v>8.24</v>
      </c>
      <c r="G117" s="2" t="s">
        <v>1036</v>
      </c>
      <c r="O117" s="3" t="s">
        <v>146</v>
      </c>
      <c r="P117" s="3">
        <v>31.1</v>
      </c>
      <c r="Q117" s="2" t="str">
        <f t="shared" si="4"/>
        <v>memenuhi</v>
      </c>
      <c r="S117" s="3" t="s">
        <v>1140</v>
      </c>
      <c r="T117" s="3">
        <v>0.08</v>
      </c>
      <c r="U117" s="2" t="str">
        <f t="shared" si="6"/>
        <v>tidak memenuhi</v>
      </c>
      <c r="W117" s="3" t="s">
        <v>146</v>
      </c>
      <c r="X117" s="3">
        <v>31.11</v>
      </c>
      <c r="Y117" s="2" t="str">
        <f t="shared" si="5"/>
        <v>memenuhi</v>
      </c>
      <c r="AA117" s="3" t="s">
        <v>1140</v>
      </c>
      <c r="AB117" s="3">
        <v>0.08</v>
      </c>
      <c r="AC117" s="2" t="str">
        <f t="shared" si="7"/>
        <v>tidak memenuhi</v>
      </c>
    </row>
    <row r="118" spans="1:29" x14ac:dyDescent="0.25">
      <c r="A118" s="2" t="s">
        <v>147</v>
      </c>
      <c r="B118" s="2" t="s">
        <v>967</v>
      </c>
      <c r="E118" s="2" t="s">
        <v>1141</v>
      </c>
      <c r="F118" s="2">
        <v>16.5</v>
      </c>
      <c r="G118" s="2" t="s">
        <v>1036</v>
      </c>
      <c r="O118" s="3" t="s">
        <v>147</v>
      </c>
      <c r="P118" s="3">
        <v>31.04</v>
      </c>
      <c r="Q118" s="2" t="str">
        <f t="shared" si="4"/>
        <v>memenuhi</v>
      </c>
      <c r="S118" s="3" t="s">
        <v>1141</v>
      </c>
      <c r="T118" s="3">
        <v>0.08</v>
      </c>
      <c r="U118" s="2" t="str">
        <f t="shared" si="6"/>
        <v>tidak memenuhi</v>
      </c>
      <c r="W118" s="3" t="s">
        <v>147</v>
      </c>
      <c r="X118" s="3">
        <v>31.05</v>
      </c>
      <c r="Y118" s="2" t="str">
        <f t="shared" si="5"/>
        <v>memenuhi</v>
      </c>
      <c r="AA118" s="3" t="s">
        <v>1141</v>
      </c>
      <c r="AB118" s="3">
        <v>0.08</v>
      </c>
      <c r="AC118" s="2" t="str">
        <f t="shared" si="7"/>
        <v>tidak memenuhi</v>
      </c>
    </row>
    <row r="119" spans="1:29" x14ac:dyDescent="0.25">
      <c r="A119" s="2" t="s">
        <v>148</v>
      </c>
      <c r="B119" s="2" t="s">
        <v>967</v>
      </c>
      <c r="E119" s="2" t="s">
        <v>1142</v>
      </c>
      <c r="F119" s="2">
        <v>49.36</v>
      </c>
      <c r="G119" s="2" t="s">
        <v>1036</v>
      </c>
      <c r="O119" s="3" t="s">
        <v>148</v>
      </c>
      <c r="P119" s="3">
        <v>31.03</v>
      </c>
      <c r="Q119" s="2" t="str">
        <f t="shared" si="4"/>
        <v>memenuhi</v>
      </c>
      <c r="S119" s="3" t="s">
        <v>1142</v>
      </c>
      <c r="T119" s="3">
        <v>0.15</v>
      </c>
      <c r="U119" s="2" t="str">
        <f t="shared" si="6"/>
        <v>tidak memenuhi</v>
      </c>
      <c r="W119" s="3" t="s">
        <v>148</v>
      </c>
      <c r="X119" s="3">
        <v>31.04</v>
      </c>
      <c r="Y119" s="2" t="str">
        <f t="shared" si="5"/>
        <v>memenuhi</v>
      </c>
      <c r="AA119" s="3" t="s">
        <v>1142</v>
      </c>
      <c r="AB119" s="3">
        <v>0.15</v>
      </c>
      <c r="AC119" s="2" t="str">
        <f t="shared" si="7"/>
        <v>tidak memenuhi</v>
      </c>
    </row>
    <row r="120" spans="1:29" x14ac:dyDescent="0.25">
      <c r="A120" s="2" t="s">
        <v>149</v>
      </c>
      <c r="B120" s="2" t="s">
        <v>967</v>
      </c>
      <c r="E120" s="2" t="s">
        <v>1143</v>
      </c>
      <c r="F120" s="2">
        <v>37.31</v>
      </c>
      <c r="G120" s="2" t="s">
        <v>1036</v>
      </c>
      <c r="O120" s="3" t="s">
        <v>149</v>
      </c>
      <c r="P120" s="3">
        <v>31.11</v>
      </c>
      <c r="Q120" s="2" t="str">
        <f t="shared" si="4"/>
        <v>memenuhi</v>
      </c>
      <c r="S120" s="3" t="s">
        <v>1143</v>
      </c>
      <c r="T120" s="3">
        <v>0.15</v>
      </c>
      <c r="U120" s="2" t="str">
        <f t="shared" si="6"/>
        <v>tidak memenuhi</v>
      </c>
      <c r="W120" s="3" t="s">
        <v>149</v>
      </c>
      <c r="X120" s="3">
        <v>31.12</v>
      </c>
      <c r="Y120" s="2" t="str">
        <f t="shared" si="5"/>
        <v>memenuhi</v>
      </c>
      <c r="AA120" s="3" t="s">
        <v>1143</v>
      </c>
      <c r="AB120" s="3">
        <v>0.15</v>
      </c>
      <c r="AC120" s="2" t="str">
        <f t="shared" si="7"/>
        <v>tidak memenuhi</v>
      </c>
    </row>
    <row r="121" spans="1:29" x14ac:dyDescent="0.25">
      <c r="A121" s="2" t="s">
        <v>150</v>
      </c>
      <c r="B121" s="2" t="s">
        <v>967</v>
      </c>
      <c r="E121" s="2" t="s">
        <v>1144</v>
      </c>
      <c r="F121" s="2">
        <v>23.66</v>
      </c>
      <c r="G121" s="2" t="s">
        <v>1036</v>
      </c>
      <c r="O121" s="3" t="s">
        <v>150</v>
      </c>
      <c r="P121" s="3">
        <v>31.1</v>
      </c>
      <c r="Q121" s="2" t="str">
        <f t="shared" si="4"/>
        <v>memenuhi</v>
      </c>
      <c r="S121" s="3" t="s">
        <v>1144</v>
      </c>
      <c r="T121" s="3">
        <v>0.08</v>
      </c>
      <c r="U121" s="2" t="str">
        <f t="shared" si="6"/>
        <v>tidak memenuhi</v>
      </c>
      <c r="W121" s="3" t="s">
        <v>150</v>
      </c>
      <c r="X121" s="3">
        <v>31.11</v>
      </c>
      <c r="Y121" s="2" t="str">
        <f t="shared" si="5"/>
        <v>memenuhi</v>
      </c>
      <c r="AA121" s="3" t="s">
        <v>1144</v>
      </c>
      <c r="AB121" s="3">
        <v>0.08</v>
      </c>
      <c r="AC121" s="2" t="str">
        <f t="shared" si="7"/>
        <v>tidak memenuhi</v>
      </c>
    </row>
    <row r="122" spans="1:29" x14ac:dyDescent="0.25">
      <c r="A122" s="2" t="s">
        <v>151</v>
      </c>
      <c r="B122" s="2" t="s">
        <v>967</v>
      </c>
      <c r="E122" s="2" t="s">
        <v>1145</v>
      </c>
      <c r="F122" s="2">
        <v>4.38</v>
      </c>
      <c r="G122" s="2" t="s">
        <v>1036</v>
      </c>
      <c r="O122" s="3" t="s">
        <v>151</v>
      </c>
      <c r="P122" s="3">
        <v>31.01</v>
      </c>
      <c r="Q122" s="2" t="str">
        <f t="shared" si="4"/>
        <v>memenuhi</v>
      </c>
      <c r="S122" s="3" t="s">
        <v>1145</v>
      </c>
      <c r="T122" s="3">
        <v>0.08</v>
      </c>
      <c r="U122" s="2" t="str">
        <f t="shared" si="6"/>
        <v>tidak memenuhi</v>
      </c>
      <c r="W122" s="3" t="s">
        <v>151</v>
      </c>
      <c r="X122" s="3">
        <v>31.02</v>
      </c>
      <c r="Y122" s="2" t="str">
        <f t="shared" si="5"/>
        <v>memenuhi</v>
      </c>
      <c r="AA122" s="3" t="s">
        <v>1145</v>
      </c>
      <c r="AB122" s="3">
        <v>0.08</v>
      </c>
      <c r="AC122" s="2" t="str">
        <f t="shared" si="7"/>
        <v>tidak memenuhi</v>
      </c>
    </row>
    <row r="123" spans="1:29" x14ac:dyDescent="0.25">
      <c r="A123" s="2" t="s">
        <v>152</v>
      </c>
      <c r="B123" s="2" t="s">
        <v>964</v>
      </c>
      <c r="E123" s="2" t="s">
        <v>1146</v>
      </c>
      <c r="F123" s="2">
        <v>18.07</v>
      </c>
      <c r="G123" s="2" t="s">
        <v>1036</v>
      </c>
      <c r="O123" s="3" t="s">
        <v>152</v>
      </c>
      <c r="P123" s="3">
        <v>31.1</v>
      </c>
      <c r="Q123" s="2" t="str">
        <f t="shared" si="4"/>
        <v>memenuhi</v>
      </c>
      <c r="S123" s="3" t="s">
        <v>1146</v>
      </c>
      <c r="T123" s="3">
        <v>0.08</v>
      </c>
      <c r="U123" s="2" t="str">
        <f t="shared" si="6"/>
        <v>tidak memenuhi</v>
      </c>
      <c r="W123" s="3" t="s">
        <v>152</v>
      </c>
      <c r="X123" s="3">
        <v>31.1</v>
      </c>
      <c r="Y123" s="2" t="str">
        <f t="shared" si="5"/>
        <v>memenuhi</v>
      </c>
      <c r="AA123" s="3" t="s">
        <v>1146</v>
      </c>
      <c r="AB123" s="3">
        <v>0.08</v>
      </c>
      <c r="AC123" s="2" t="str">
        <f t="shared" si="7"/>
        <v>tidak memenuhi</v>
      </c>
    </row>
    <row r="124" spans="1:29" x14ac:dyDescent="0.25">
      <c r="A124" s="2" t="s">
        <v>153</v>
      </c>
      <c r="B124" s="2" t="s">
        <v>967</v>
      </c>
      <c r="E124" s="2" t="s">
        <v>1147</v>
      </c>
      <c r="F124" s="2">
        <v>21.61</v>
      </c>
      <c r="G124" s="2" t="s">
        <v>1036</v>
      </c>
      <c r="O124" s="3" t="s">
        <v>153</v>
      </c>
      <c r="P124" s="3">
        <v>31</v>
      </c>
      <c r="Q124" s="2" t="str">
        <f t="shared" si="4"/>
        <v>memenuhi</v>
      </c>
      <c r="S124" s="3" t="s">
        <v>1147</v>
      </c>
      <c r="T124" s="3">
        <v>0.08</v>
      </c>
      <c r="U124" s="2" t="str">
        <f t="shared" si="6"/>
        <v>tidak memenuhi</v>
      </c>
      <c r="W124" s="3" t="s">
        <v>153</v>
      </c>
      <c r="X124" s="3">
        <v>31.01</v>
      </c>
      <c r="Y124" s="2" t="str">
        <f t="shared" si="5"/>
        <v>memenuhi</v>
      </c>
      <c r="AA124" s="3" t="s">
        <v>1147</v>
      </c>
      <c r="AB124" s="3">
        <v>0.08</v>
      </c>
      <c r="AC124" s="2" t="str">
        <f t="shared" si="7"/>
        <v>tidak memenuhi</v>
      </c>
    </row>
    <row r="125" spans="1:29" x14ac:dyDescent="0.25">
      <c r="A125" s="2" t="s">
        <v>154</v>
      </c>
      <c r="B125" s="2" t="s">
        <v>967</v>
      </c>
      <c r="E125" s="2" t="s">
        <v>1148</v>
      </c>
      <c r="F125" s="2">
        <v>171.67</v>
      </c>
      <c r="G125" s="2" t="s">
        <v>1036</v>
      </c>
      <c r="O125" s="3" t="s">
        <v>154</v>
      </c>
      <c r="P125" s="3">
        <v>31.99</v>
      </c>
      <c r="Q125" s="2" t="str">
        <f t="shared" si="4"/>
        <v>memenuhi</v>
      </c>
      <c r="S125" s="3" t="s">
        <v>1148</v>
      </c>
      <c r="T125" s="3">
        <v>0.08</v>
      </c>
      <c r="U125" s="2" t="str">
        <f t="shared" si="6"/>
        <v>tidak memenuhi</v>
      </c>
      <c r="W125" s="3" t="s">
        <v>154</v>
      </c>
      <c r="X125" s="3">
        <v>31.99</v>
      </c>
      <c r="Y125" s="2" t="str">
        <f t="shared" si="5"/>
        <v>memenuhi</v>
      </c>
      <c r="AA125" s="3" t="s">
        <v>1148</v>
      </c>
      <c r="AB125" s="3">
        <v>0.08</v>
      </c>
      <c r="AC125" s="2" t="str">
        <f t="shared" si="7"/>
        <v>tidak memenuhi</v>
      </c>
    </row>
    <row r="126" spans="1:29" x14ac:dyDescent="0.25">
      <c r="A126" s="2" t="s">
        <v>155</v>
      </c>
      <c r="B126" s="2" t="s">
        <v>967</v>
      </c>
      <c r="E126" s="2" t="s">
        <v>1149</v>
      </c>
      <c r="F126" s="2">
        <v>32.17</v>
      </c>
      <c r="G126" s="2" t="s">
        <v>1036</v>
      </c>
      <c r="O126" s="3" t="s">
        <v>155</v>
      </c>
      <c r="P126" s="3">
        <v>31.98</v>
      </c>
      <c r="Q126" s="2" t="str">
        <f t="shared" si="4"/>
        <v>memenuhi</v>
      </c>
      <c r="S126" s="3" t="s">
        <v>1149</v>
      </c>
      <c r="T126" s="3">
        <v>0.15</v>
      </c>
      <c r="U126" s="2" t="str">
        <f t="shared" si="6"/>
        <v>tidak memenuhi</v>
      </c>
      <c r="W126" s="3" t="s">
        <v>155</v>
      </c>
      <c r="X126" s="3">
        <v>31.98</v>
      </c>
      <c r="Y126" s="2" t="str">
        <f t="shared" si="5"/>
        <v>memenuhi</v>
      </c>
      <c r="AA126" s="3" t="s">
        <v>1149</v>
      </c>
      <c r="AB126" s="3">
        <v>0.15</v>
      </c>
      <c r="AC126" s="2" t="str">
        <f t="shared" si="7"/>
        <v>tidak memenuhi</v>
      </c>
    </row>
    <row r="127" spans="1:29" x14ac:dyDescent="0.25">
      <c r="A127" s="2" t="s">
        <v>156</v>
      </c>
      <c r="B127" s="2" t="s">
        <v>964</v>
      </c>
      <c r="E127" s="2" t="s">
        <v>1150</v>
      </c>
      <c r="F127" s="2">
        <v>19.2</v>
      </c>
      <c r="G127" s="2" t="s">
        <v>1036</v>
      </c>
      <c r="O127" s="3" t="s">
        <v>156</v>
      </c>
      <c r="P127" s="3">
        <v>31.97</v>
      </c>
      <c r="Q127" s="2" t="str">
        <f t="shared" si="4"/>
        <v>memenuhi</v>
      </c>
      <c r="S127" s="3" t="s">
        <v>1150</v>
      </c>
      <c r="T127" s="3">
        <v>0.15</v>
      </c>
      <c r="U127" s="2" t="str">
        <f t="shared" si="6"/>
        <v>tidak memenuhi</v>
      </c>
      <c r="W127" s="3" t="s">
        <v>156</v>
      </c>
      <c r="X127" s="3">
        <v>31.97</v>
      </c>
      <c r="Y127" s="2" t="str">
        <f t="shared" si="5"/>
        <v>memenuhi</v>
      </c>
      <c r="AA127" s="3" t="s">
        <v>1150</v>
      </c>
      <c r="AB127" s="3">
        <v>0.15</v>
      </c>
      <c r="AC127" s="2" t="str">
        <f t="shared" si="7"/>
        <v>tidak memenuhi</v>
      </c>
    </row>
    <row r="128" spans="1:29" x14ac:dyDescent="0.25">
      <c r="A128" s="2" t="s">
        <v>157</v>
      </c>
      <c r="B128" s="2" t="s">
        <v>967</v>
      </c>
      <c r="E128" s="2" t="s">
        <v>1151</v>
      </c>
      <c r="F128" s="2">
        <v>14.53</v>
      </c>
      <c r="G128" s="2" t="s">
        <v>1036</v>
      </c>
      <c r="O128" s="3" t="s">
        <v>157</v>
      </c>
      <c r="P128" s="3">
        <v>31.98</v>
      </c>
      <c r="Q128" s="2" t="str">
        <f t="shared" si="4"/>
        <v>memenuhi</v>
      </c>
      <c r="S128" s="3" t="s">
        <v>1151</v>
      </c>
      <c r="T128" s="3">
        <v>0.15</v>
      </c>
      <c r="U128" s="2" t="str">
        <f t="shared" si="6"/>
        <v>tidak memenuhi</v>
      </c>
      <c r="W128" s="3" t="s">
        <v>157</v>
      </c>
      <c r="X128" s="3">
        <v>31.98</v>
      </c>
      <c r="Y128" s="2" t="str">
        <f t="shared" si="5"/>
        <v>memenuhi</v>
      </c>
      <c r="AA128" s="3" t="s">
        <v>1151</v>
      </c>
      <c r="AB128" s="3">
        <v>0.15</v>
      </c>
      <c r="AC128" s="2" t="str">
        <f t="shared" si="7"/>
        <v>tidak memenuhi</v>
      </c>
    </row>
    <row r="129" spans="1:29" x14ac:dyDescent="0.25">
      <c r="A129" s="2" t="s">
        <v>158</v>
      </c>
      <c r="B129" s="2" t="s">
        <v>964</v>
      </c>
      <c r="E129" s="2" t="s">
        <v>1152</v>
      </c>
      <c r="F129" s="2">
        <v>72.33</v>
      </c>
      <c r="G129" s="2" t="s">
        <v>1036</v>
      </c>
      <c r="O129" s="3" t="s">
        <v>158</v>
      </c>
      <c r="P129" s="3">
        <v>31.97</v>
      </c>
      <c r="Q129" s="2" t="str">
        <f t="shared" si="4"/>
        <v>memenuhi</v>
      </c>
      <c r="S129" s="3" t="s">
        <v>1152</v>
      </c>
      <c r="T129" s="3">
        <v>0.08</v>
      </c>
      <c r="U129" s="2" t="str">
        <f t="shared" si="6"/>
        <v>tidak memenuhi</v>
      </c>
      <c r="W129" s="3" t="s">
        <v>158</v>
      </c>
      <c r="X129" s="3">
        <v>31.98</v>
      </c>
      <c r="Y129" s="2" t="str">
        <f t="shared" si="5"/>
        <v>memenuhi</v>
      </c>
      <c r="AA129" s="3" t="s">
        <v>1152</v>
      </c>
      <c r="AB129" s="3">
        <v>0.08</v>
      </c>
      <c r="AC129" s="2" t="str">
        <f t="shared" si="7"/>
        <v>tidak memenuhi</v>
      </c>
    </row>
    <row r="130" spans="1:29" x14ac:dyDescent="0.25">
      <c r="A130" s="2" t="s">
        <v>159</v>
      </c>
      <c r="B130" s="2" t="s">
        <v>967</v>
      </c>
      <c r="E130" s="2" t="s">
        <v>1153</v>
      </c>
      <c r="F130" s="2">
        <v>136.19999999999999</v>
      </c>
      <c r="G130" s="2" t="s">
        <v>1036</v>
      </c>
      <c r="O130" s="3" t="s">
        <v>159</v>
      </c>
      <c r="P130" s="3">
        <v>30.08</v>
      </c>
      <c r="Q130" s="2" t="str">
        <f t="shared" si="4"/>
        <v>memenuhi</v>
      </c>
      <c r="S130" s="3" t="s">
        <v>1153</v>
      </c>
      <c r="T130" s="3">
        <v>0.08</v>
      </c>
      <c r="U130" s="2" t="str">
        <f t="shared" si="6"/>
        <v>tidak memenuhi</v>
      </c>
      <c r="W130" s="3" t="s">
        <v>159</v>
      </c>
      <c r="X130" s="3">
        <v>30.08</v>
      </c>
      <c r="Y130" s="2" t="str">
        <f t="shared" si="5"/>
        <v>memenuhi</v>
      </c>
      <c r="AA130" s="3" t="s">
        <v>1153</v>
      </c>
      <c r="AB130" s="3">
        <v>0.08</v>
      </c>
      <c r="AC130" s="2" t="str">
        <f t="shared" si="7"/>
        <v>tidak memenuhi</v>
      </c>
    </row>
    <row r="131" spans="1:29" x14ac:dyDescent="0.25">
      <c r="A131" s="2" t="s">
        <v>160</v>
      </c>
      <c r="B131" s="2" t="s">
        <v>967</v>
      </c>
      <c r="E131" s="2" t="s">
        <v>1154</v>
      </c>
      <c r="F131" s="2">
        <v>159.34</v>
      </c>
      <c r="G131" s="2" t="s">
        <v>1036</v>
      </c>
      <c r="O131" s="3" t="s">
        <v>160</v>
      </c>
      <c r="P131" s="3">
        <v>30.15</v>
      </c>
      <c r="Q131" s="2" t="str">
        <f t="shared" si="4"/>
        <v>memenuhi</v>
      </c>
      <c r="S131" s="3" t="s">
        <v>1154</v>
      </c>
      <c r="T131" s="3">
        <v>0.08</v>
      </c>
      <c r="U131" s="2" t="str">
        <f t="shared" si="6"/>
        <v>tidak memenuhi</v>
      </c>
      <c r="W131" s="3" t="s">
        <v>160</v>
      </c>
      <c r="X131" s="3">
        <v>30.16</v>
      </c>
      <c r="Y131" s="2" t="str">
        <f t="shared" si="5"/>
        <v>memenuhi</v>
      </c>
      <c r="AA131" s="3" t="s">
        <v>1154</v>
      </c>
      <c r="AB131" s="3">
        <v>0.08</v>
      </c>
      <c r="AC131" s="2" t="str">
        <f t="shared" si="7"/>
        <v>tidak memenuhi</v>
      </c>
    </row>
    <row r="132" spans="1:29" x14ac:dyDescent="0.25">
      <c r="A132" s="2" t="s">
        <v>161</v>
      </c>
      <c r="B132" s="2" t="s">
        <v>967</v>
      </c>
      <c r="E132" s="2" t="s">
        <v>1155</v>
      </c>
      <c r="F132" s="2">
        <v>187.05</v>
      </c>
      <c r="G132" s="2" t="s">
        <v>1036</v>
      </c>
      <c r="O132" s="3" t="s">
        <v>161</v>
      </c>
      <c r="P132" s="3">
        <v>32.119999999999997</v>
      </c>
      <c r="Q132" s="2" t="str">
        <f t="shared" si="4"/>
        <v>memenuhi</v>
      </c>
      <c r="S132" s="3" t="s">
        <v>1155</v>
      </c>
      <c r="T132" s="3">
        <v>0.26</v>
      </c>
      <c r="U132" s="2" t="str">
        <f t="shared" si="6"/>
        <v>tidak memenuhi</v>
      </c>
      <c r="W132" s="3" t="s">
        <v>161</v>
      </c>
      <c r="X132" s="3">
        <v>32.130000000000003</v>
      </c>
      <c r="Y132" s="2" t="str">
        <f t="shared" si="5"/>
        <v>memenuhi</v>
      </c>
      <c r="AA132" s="3" t="s">
        <v>1155</v>
      </c>
      <c r="AB132" s="3">
        <v>0.26</v>
      </c>
      <c r="AC132" s="2" t="str">
        <f t="shared" si="7"/>
        <v>tidak memenuhi</v>
      </c>
    </row>
    <row r="133" spans="1:29" x14ac:dyDescent="0.25">
      <c r="A133" s="2" t="s">
        <v>162</v>
      </c>
      <c r="B133" s="2" t="s">
        <v>964</v>
      </c>
      <c r="E133" s="2" t="s">
        <v>1156</v>
      </c>
      <c r="F133" s="2">
        <v>41.26</v>
      </c>
      <c r="G133" s="2" t="s">
        <v>1036</v>
      </c>
      <c r="O133" s="3" t="s">
        <v>162</v>
      </c>
      <c r="P133" s="3">
        <v>32.07</v>
      </c>
      <c r="Q133" s="2" t="str">
        <f t="shared" si="4"/>
        <v>memenuhi</v>
      </c>
      <c r="S133" s="3" t="s">
        <v>1156</v>
      </c>
      <c r="T133" s="3">
        <v>0.2</v>
      </c>
      <c r="U133" s="2" t="str">
        <f t="shared" si="6"/>
        <v>tidak memenuhi</v>
      </c>
      <c r="W133" s="3" t="s">
        <v>162</v>
      </c>
      <c r="X133" s="3">
        <v>32.08</v>
      </c>
      <c r="Y133" s="2" t="str">
        <f t="shared" si="5"/>
        <v>memenuhi</v>
      </c>
      <c r="AA133" s="3" t="s">
        <v>1156</v>
      </c>
      <c r="AB133" s="3">
        <v>0.2</v>
      </c>
      <c r="AC133" s="2" t="str">
        <f t="shared" si="7"/>
        <v>tidak memenuhi</v>
      </c>
    </row>
    <row r="134" spans="1:29" x14ac:dyDescent="0.25">
      <c r="A134" s="2" t="s">
        <v>163</v>
      </c>
      <c r="B134" s="2" t="s">
        <v>968</v>
      </c>
      <c r="E134" s="2" t="s">
        <v>1157</v>
      </c>
      <c r="F134" s="2">
        <v>45.72</v>
      </c>
      <c r="G134" s="2" t="s">
        <v>1036</v>
      </c>
      <c r="O134" s="3" t="s">
        <v>163</v>
      </c>
      <c r="P134" s="3">
        <v>32.01</v>
      </c>
      <c r="Q134" s="2" t="str">
        <f t="shared" ref="Q134:Q197" si="8">IF(AND(P134&gt;=5,P134&lt;=80),"memenuhi","tidak memenuhi")</f>
        <v>memenuhi</v>
      </c>
      <c r="S134" s="3" t="s">
        <v>1157</v>
      </c>
      <c r="T134" s="3">
        <v>0.2</v>
      </c>
      <c r="U134" s="2" t="str">
        <f t="shared" si="6"/>
        <v>tidak memenuhi</v>
      </c>
      <c r="W134" s="3" t="s">
        <v>163</v>
      </c>
      <c r="X134" s="3">
        <v>32.020000000000003</v>
      </c>
      <c r="Y134" s="2" t="str">
        <f t="shared" ref="Y134:Y197" si="9">IF(AND(X134&gt;=5,X134&lt;=80),"memenuhi","tidak memenuhi")</f>
        <v>memenuhi</v>
      </c>
      <c r="AA134" s="3" t="s">
        <v>1157</v>
      </c>
      <c r="AB134" s="3">
        <v>0.2</v>
      </c>
      <c r="AC134" s="2" t="str">
        <f t="shared" si="7"/>
        <v>tidak memenuhi</v>
      </c>
    </row>
    <row r="135" spans="1:29" x14ac:dyDescent="0.25">
      <c r="A135" s="2" t="s">
        <v>164</v>
      </c>
      <c r="B135" s="2" t="s">
        <v>964</v>
      </c>
      <c r="E135" s="2" t="s">
        <v>1158</v>
      </c>
      <c r="F135" s="2">
        <v>53.94</v>
      </c>
      <c r="G135" s="2" t="s">
        <v>1036</v>
      </c>
      <c r="O135" s="3" t="s">
        <v>164</v>
      </c>
      <c r="P135" s="3">
        <v>30.92</v>
      </c>
      <c r="Q135" s="2" t="str">
        <f t="shared" si="8"/>
        <v>memenuhi</v>
      </c>
      <c r="S135" s="3" t="s">
        <v>1158</v>
      </c>
      <c r="T135" s="3">
        <v>0.06</v>
      </c>
      <c r="U135" s="2" t="str">
        <f t="shared" si="6"/>
        <v>tidak memenuhi</v>
      </c>
      <c r="W135" s="3" t="s">
        <v>164</v>
      </c>
      <c r="X135" s="3">
        <v>30.93</v>
      </c>
      <c r="Y135" s="2" t="str">
        <f t="shared" si="9"/>
        <v>memenuhi</v>
      </c>
      <c r="AA135" s="3" t="s">
        <v>1158</v>
      </c>
      <c r="AB135" s="3">
        <v>0.06</v>
      </c>
      <c r="AC135" s="2" t="str">
        <f t="shared" si="7"/>
        <v>tidak memenuhi</v>
      </c>
    </row>
    <row r="136" spans="1:29" x14ac:dyDescent="0.25">
      <c r="A136" s="2" t="s">
        <v>165</v>
      </c>
      <c r="B136" s="2" t="s">
        <v>966</v>
      </c>
      <c r="E136" s="2" t="s">
        <v>1159</v>
      </c>
      <c r="F136" s="2">
        <v>69.010000000000005</v>
      </c>
      <c r="G136" s="2" t="s">
        <v>1036</v>
      </c>
      <c r="O136" s="3" t="s">
        <v>165</v>
      </c>
      <c r="P136" s="3">
        <v>32.94</v>
      </c>
      <c r="Q136" s="2" t="str">
        <f t="shared" si="8"/>
        <v>memenuhi</v>
      </c>
      <c r="S136" s="3" t="s">
        <v>1159</v>
      </c>
      <c r="T136" s="3">
        <v>0.2</v>
      </c>
      <c r="U136" s="2" t="str">
        <f t="shared" ref="U136:U199" si="10">IF(AND(T136&gt;=0.3,T136&lt;=3),"memenuhi","tidak memenuhi")</f>
        <v>tidak memenuhi</v>
      </c>
      <c r="W136" s="3" t="s">
        <v>165</v>
      </c>
      <c r="X136" s="3">
        <v>32.950000000000003</v>
      </c>
      <c r="Y136" s="2" t="str">
        <f t="shared" si="9"/>
        <v>memenuhi</v>
      </c>
      <c r="AA136" s="3" t="s">
        <v>1159</v>
      </c>
      <c r="AB136" s="3">
        <v>0.2</v>
      </c>
      <c r="AC136" s="2" t="str">
        <f t="shared" ref="AC136:AC199" si="11">IF(AND(AB136&gt;=0.3,AB136&lt;=3),"memenuhi","tidak memenuhi")</f>
        <v>tidak memenuhi</v>
      </c>
    </row>
    <row r="137" spans="1:29" x14ac:dyDescent="0.25">
      <c r="A137" s="2" t="s">
        <v>166</v>
      </c>
      <c r="B137" s="2" t="s">
        <v>967</v>
      </c>
      <c r="E137" s="2" t="s">
        <v>1160</v>
      </c>
      <c r="F137" s="2">
        <v>40.42</v>
      </c>
      <c r="G137" s="2" t="s">
        <v>1036</v>
      </c>
      <c r="O137" s="3" t="s">
        <v>166</v>
      </c>
      <c r="P137" s="3">
        <v>32.979999999999997</v>
      </c>
      <c r="Q137" s="2" t="str">
        <f t="shared" si="8"/>
        <v>memenuhi</v>
      </c>
      <c r="S137" s="3" t="s">
        <v>1160</v>
      </c>
      <c r="T137" s="3">
        <v>0.08</v>
      </c>
      <c r="U137" s="2" t="str">
        <f t="shared" si="10"/>
        <v>tidak memenuhi</v>
      </c>
      <c r="W137" s="3" t="s">
        <v>166</v>
      </c>
      <c r="X137" s="3">
        <v>32.99</v>
      </c>
      <c r="Y137" s="2" t="str">
        <f t="shared" si="9"/>
        <v>memenuhi</v>
      </c>
      <c r="AA137" s="3" t="s">
        <v>1160</v>
      </c>
      <c r="AB137" s="3">
        <v>0.08</v>
      </c>
      <c r="AC137" s="2" t="str">
        <f t="shared" si="11"/>
        <v>tidak memenuhi</v>
      </c>
    </row>
    <row r="138" spans="1:29" x14ac:dyDescent="0.25">
      <c r="A138" s="2" t="s">
        <v>167</v>
      </c>
      <c r="B138" s="2" t="s">
        <v>967</v>
      </c>
      <c r="E138" s="2" t="s">
        <v>1161</v>
      </c>
      <c r="F138" s="2">
        <v>67.97</v>
      </c>
      <c r="G138" s="2" t="s">
        <v>1036</v>
      </c>
      <c r="O138" s="3" t="s">
        <v>167</v>
      </c>
      <c r="P138" s="3">
        <v>32.96</v>
      </c>
      <c r="Q138" s="2" t="str">
        <f t="shared" si="8"/>
        <v>memenuhi</v>
      </c>
      <c r="S138" s="3" t="s">
        <v>1161</v>
      </c>
      <c r="T138" s="3">
        <v>0.08</v>
      </c>
      <c r="U138" s="2" t="str">
        <f t="shared" si="10"/>
        <v>tidak memenuhi</v>
      </c>
      <c r="W138" s="3" t="s">
        <v>167</v>
      </c>
      <c r="X138" s="3">
        <v>32.97</v>
      </c>
      <c r="Y138" s="2" t="str">
        <f t="shared" si="9"/>
        <v>memenuhi</v>
      </c>
      <c r="AA138" s="3" t="s">
        <v>1161</v>
      </c>
      <c r="AB138" s="3">
        <v>0.08</v>
      </c>
      <c r="AC138" s="2" t="str">
        <f t="shared" si="11"/>
        <v>tidak memenuhi</v>
      </c>
    </row>
    <row r="139" spans="1:29" x14ac:dyDescent="0.25">
      <c r="A139" s="2" t="s">
        <v>168</v>
      </c>
      <c r="B139" s="2" t="s">
        <v>968</v>
      </c>
      <c r="E139" s="2" t="s">
        <v>1162</v>
      </c>
      <c r="F139" s="2">
        <v>48.75</v>
      </c>
      <c r="G139" s="2" t="s">
        <v>1036</v>
      </c>
      <c r="O139" s="3" t="s">
        <v>168</v>
      </c>
      <c r="P139" s="3">
        <v>32.979999999999997</v>
      </c>
      <c r="Q139" s="2" t="str">
        <f t="shared" si="8"/>
        <v>memenuhi</v>
      </c>
      <c r="S139" s="3" t="s">
        <v>1162</v>
      </c>
      <c r="T139" s="3">
        <v>0.06</v>
      </c>
      <c r="U139" s="2" t="str">
        <f t="shared" si="10"/>
        <v>tidak memenuhi</v>
      </c>
      <c r="W139" s="3" t="s">
        <v>168</v>
      </c>
      <c r="X139" s="3">
        <v>32.99</v>
      </c>
      <c r="Y139" s="2" t="str">
        <f t="shared" si="9"/>
        <v>memenuhi</v>
      </c>
      <c r="AA139" s="3" t="s">
        <v>1162</v>
      </c>
      <c r="AB139" s="3">
        <v>0.06</v>
      </c>
      <c r="AC139" s="2" t="str">
        <f t="shared" si="11"/>
        <v>tidak memenuhi</v>
      </c>
    </row>
    <row r="140" spans="1:29" x14ac:dyDescent="0.25">
      <c r="A140" s="2" t="s">
        <v>169</v>
      </c>
      <c r="B140" s="2" t="s">
        <v>967</v>
      </c>
      <c r="E140" s="2" t="s">
        <v>1163</v>
      </c>
      <c r="F140" s="2">
        <v>67.52</v>
      </c>
      <c r="G140" s="2" t="s">
        <v>1036</v>
      </c>
      <c r="O140" s="3" t="s">
        <v>169</v>
      </c>
      <c r="P140" s="3">
        <v>31.94</v>
      </c>
      <c r="Q140" s="2" t="str">
        <f t="shared" si="8"/>
        <v>memenuhi</v>
      </c>
      <c r="S140" s="3" t="s">
        <v>1163</v>
      </c>
      <c r="T140" s="3">
        <v>0.13</v>
      </c>
      <c r="U140" s="2" t="str">
        <f t="shared" si="10"/>
        <v>tidak memenuhi</v>
      </c>
      <c r="W140" s="3" t="s">
        <v>169</v>
      </c>
      <c r="X140" s="3">
        <v>31.94</v>
      </c>
      <c r="Y140" s="2" t="str">
        <f t="shared" si="9"/>
        <v>memenuhi</v>
      </c>
      <c r="AA140" s="3" t="s">
        <v>1163</v>
      </c>
      <c r="AB140" s="3">
        <v>0.13</v>
      </c>
      <c r="AC140" s="2" t="str">
        <f t="shared" si="11"/>
        <v>tidak memenuhi</v>
      </c>
    </row>
    <row r="141" spans="1:29" x14ac:dyDescent="0.25">
      <c r="A141" s="2" t="s">
        <v>170</v>
      </c>
      <c r="B141" s="2" t="s">
        <v>964</v>
      </c>
      <c r="E141" s="2" t="s">
        <v>1164</v>
      </c>
      <c r="F141" s="2">
        <v>108.4</v>
      </c>
      <c r="G141" s="2" t="s">
        <v>1036</v>
      </c>
      <c r="O141" s="3" t="s">
        <v>170</v>
      </c>
      <c r="P141" s="3">
        <v>32.17</v>
      </c>
      <c r="Q141" s="2" t="str">
        <f t="shared" si="8"/>
        <v>memenuhi</v>
      </c>
      <c r="S141" s="3" t="s">
        <v>1164</v>
      </c>
      <c r="T141" s="3">
        <v>0.45</v>
      </c>
      <c r="U141" s="2" t="str">
        <f t="shared" si="10"/>
        <v>memenuhi</v>
      </c>
      <c r="W141" s="3" t="s">
        <v>170</v>
      </c>
      <c r="X141" s="3">
        <v>32.18</v>
      </c>
      <c r="Y141" s="2" t="str">
        <f t="shared" si="9"/>
        <v>memenuhi</v>
      </c>
      <c r="AA141" s="3" t="s">
        <v>1164</v>
      </c>
      <c r="AB141" s="3">
        <v>0.45</v>
      </c>
      <c r="AC141" s="2" t="str">
        <f t="shared" si="11"/>
        <v>memenuhi</v>
      </c>
    </row>
    <row r="142" spans="1:29" x14ac:dyDescent="0.25">
      <c r="A142" s="2" t="s">
        <v>171</v>
      </c>
      <c r="B142" s="2" t="s">
        <v>967</v>
      </c>
      <c r="E142" s="2" t="s">
        <v>1165</v>
      </c>
      <c r="F142" s="2">
        <v>16.47</v>
      </c>
      <c r="G142" s="2" t="s">
        <v>1036</v>
      </c>
      <c r="O142" s="3" t="s">
        <v>171</v>
      </c>
      <c r="P142" s="3">
        <v>31.29</v>
      </c>
      <c r="Q142" s="2" t="str">
        <f t="shared" si="8"/>
        <v>memenuhi</v>
      </c>
      <c r="S142" s="3" t="s">
        <v>1165</v>
      </c>
      <c r="T142" s="3">
        <v>0.45</v>
      </c>
      <c r="U142" s="2" t="str">
        <f t="shared" si="10"/>
        <v>memenuhi</v>
      </c>
      <c r="W142" s="3" t="s">
        <v>171</v>
      </c>
      <c r="X142" s="3">
        <v>31.3</v>
      </c>
      <c r="Y142" s="2" t="str">
        <f t="shared" si="9"/>
        <v>memenuhi</v>
      </c>
      <c r="AA142" s="3" t="s">
        <v>1165</v>
      </c>
      <c r="AB142" s="3">
        <v>0.45</v>
      </c>
      <c r="AC142" s="2" t="str">
        <f t="shared" si="11"/>
        <v>memenuhi</v>
      </c>
    </row>
    <row r="143" spans="1:29" x14ac:dyDescent="0.25">
      <c r="A143" s="2" t="s">
        <v>172</v>
      </c>
      <c r="B143" s="2" t="s">
        <v>967</v>
      </c>
      <c r="E143" s="2" t="s">
        <v>1166</v>
      </c>
      <c r="F143" s="2">
        <v>31.08</v>
      </c>
      <c r="G143" s="2" t="s">
        <v>1036</v>
      </c>
      <c r="O143" s="3" t="s">
        <v>172</v>
      </c>
      <c r="P143" s="3">
        <v>30.37</v>
      </c>
      <c r="Q143" s="2" t="str">
        <f t="shared" si="8"/>
        <v>memenuhi</v>
      </c>
      <c r="S143" s="3" t="s">
        <v>1166</v>
      </c>
      <c r="T143" s="3">
        <v>0.45</v>
      </c>
      <c r="U143" s="2" t="str">
        <f t="shared" si="10"/>
        <v>memenuhi</v>
      </c>
      <c r="W143" s="3" t="s">
        <v>172</v>
      </c>
      <c r="X143" s="3">
        <v>30.38</v>
      </c>
      <c r="Y143" s="2" t="str">
        <f t="shared" si="9"/>
        <v>memenuhi</v>
      </c>
      <c r="AA143" s="3" t="s">
        <v>1166</v>
      </c>
      <c r="AB143" s="3">
        <v>0.45</v>
      </c>
      <c r="AC143" s="2" t="str">
        <f t="shared" si="11"/>
        <v>memenuhi</v>
      </c>
    </row>
    <row r="144" spans="1:29" x14ac:dyDescent="0.25">
      <c r="A144" s="2" t="s">
        <v>173</v>
      </c>
      <c r="B144" s="2" t="s">
        <v>967</v>
      </c>
      <c r="E144" s="2" t="s">
        <v>1167</v>
      </c>
      <c r="F144" s="2">
        <v>62.83</v>
      </c>
      <c r="G144" s="2" t="s">
        <v>1036</v>
      </c>
      <c r="O144" s="3" t="s">
        <v>173</v>
      </c>
      <c r="P144" s="3">
        <v>30.45</v>
      </c>
      <c r="Q144" s="2" t="str">
        <f t="shared" si="8"/>
        <v>memenuhi</v>
      </c>
      <c r="S144" s="3" t="s">
        <v>1167</v>
      </c>
      <c r="T144" s="3">
        <v>0.32</v>
      </c>
      <c r="U144" s="2" t="str">
        <f t="shared" si="10"/>
        <v>memenuhi</v>
      </c>
      <c r="W144" s="3" t="s">
        <v>173</v>
      </c>
      <c r="X144" s="3">
        <v>30.45</v>
      </c>
      <c r="Y144" s="2" t="str">
        <f t="shared" si="9"/>
        <v>memenuhi</v>
      </c>
      <c r="AA144" s="3" t="s">
        <v>1167</v>
      </c>
      <c r="AB144" s="3">
        <v>0.32</v>
      </c>
      <c r="AC144" s="2" t="str">
        <f t="shared" si="11"/>
        <v>memenuhi</v>
      </c>
    </row>
    <row r="145" spans="1:29" x14ac:dyDescent="0.25">
      <c r="A145" s="2" t="s">
        <v>174</v>
      </c>
      <c r="B145" s="2" t="s">
        <v>967</v>
      </c>
      <c r="E145" s="2" t="s">
        <v>1168</v>
      </c>
      <c r="F145" s="2">
        <v>34.799999999999997</v>
      </c>
      <c r="G145" s="2" t="s">
        <v>1036</v>
      </c>
      <c r="O145" s="3" t="s">
        <v>174</v>
      </c>
      <c r="P145" s="3">
        <v>30.97</v>
      </c>
      <c r="Q145" s="2" t="str">
        <f t="shared" si="8"/>
        <v>memenuhi</v>
      </c>
      <c r="S145" s="3" t="s">
        <v>1168</v>
      </c>
      <c r="T145" s="3">
        <v>0.32</v>
      </c>
      <c r="U145" s="2" t="str">
        <f t="shared" si="10"/>
        <v>memenuhi</v>
      </c>
      <c r="W145" s="3" t="s">
        <v>174</v>
      </c>
      <c r="X145" s="3">
        <v>30.97</v>
      </c>
      <c r="Y145" s="2" t="str">
        <f t="shared" si="9"/>
        <v>memenuhi</v>
      </c>
      <c r="AA145" s="3" t="s">
        <v>1168</v>
      </c>
      <c r="AB145" s="3">
        <v>0.32</v>
      </c>
      <c r="AC145" s="2" t="str">
        <f t="shared" si="11"/>
        <v>memenuhi</v>
      </c>
    </row>
    <row r="146" spans="1:29" x14ac:dyDescent="0.25">
      <c r="A146" s="2" t="s">
        <v>175</v>
      </c>
      <c r="B146" s="2" t="s">
        <v>967</v>
      </c>
      <c r="E146" s="2" t="s">
        <v>1169</v>
      </c>
      <c r="F146" s="2">
        <v>24.05</v>
      </c>
      <c r="G146" s="2" t="s">
        <v>1036</v>
      </c>
      <c r="O146" s="3" t="s">
        <v>175</v>
      </c>
      <c r="P146" s="3">
        <v>30.44</v>
      </c>
      <c r="Q146" s="2" t="str">
        <f t="shared" si="8"/>
        <v>memenuhi</v>
      </c>
      <c r="S146" s="3" t="s">
        <v>1169</v>
      </c>
      <c r="T146" s="3">
        <v>0.45</v>
      </c>
      <c r="U146" s="2" t="str">
        <f t="shared" si="10"/>
        <v>memenuhi</v>
      </c>
      <c r="W146" s="3" t="s">
        <v>175</v>
      </c>
      <c r="X146" s="3">
        <v>30.44</v>
      </c>
      <c r="Y146" s="2" t="str">
        <f t="shared" si="9"/>
        <v>memenuhi</v>
      </c>
      <c r="AA146" s="3" t="s">
        <v>1169</v>
      </c>
      <c r="AB146" s="3">
        <v>0.45</v>
      </c>
      <c r="AC146" s="2" t="str">
        <f t="shared" si="11"/>
        <v>memenuhi</v>
      </c>
    </row>
    <row r="147" spans="1:29" x14ac:dyDescent="0.25">
      <c r="A147" s="2" t="s">
        <v>176</v>
      </c>
      <c r="B147" s="2" t="s">
        <v>967</v>
      </c>
      <c r="E147" s="2" t="s">
        <v>1170</v>
      </c>
      <c r="F147" s="2">
        <v>35.979999999999997</v>
      </c>
      <c r="G147" s="2" t="s">
        <v>1036</v>
      </c>
      <c r="O147" s="3" t="s">
        <v>176</v>
      </c>
      <c r="P147" s="3">
        <v>30.43</v>
      </c>
      <c r="Q147" s="2" t="str">
        <f t="shared" si="8"/>
        <v>memenuhi</v>
      </c>
      <c r="S147" s="3" t="s">
        <v>1170</v>
      </c>
      <c r="T147" s="3">
        <v>0.45</v>
      </c>
      <c r="U147" s="2" t="str">
        <f t="shared" si="10"/>
        <v>memenuhi</v>
      </c>
      <c r="W147" s="3" t="s">
        <v>176</v>
      </c>
      <c r="X147" s="3">
        <v>30.44</v>
      </c>
      <c r="Y147" s="2" t="str">
        <f t="shared" si="9"/>
        <v>memenuhi</v>
      </c>
      <c r="AA147" s="3" t="s">
        <v>1170</v>
      </c>
      <c r="AB147" s="3">
        <v>0.45</v>
      </c>
      <c r="AC147" s="2" t="str">
        <f t="shared" si="11"/>
        <v>memenuhi</v>
      </c>
    </row>
    <row r="148" spans="1:29" x14ac:dyDescent="0.25">
      <c r="A148" s="2" t="s">
        <v>177</v>
      </c>
      <c r="B148" s="2" t="s">
        <v>967</v>
      </c>
      <c r="E148" s="2" t="s">
        <v>1171</v>
      </c>
      <c r="F148" s="2">
        <v>45.64</v>
      </c>
      <c r="G148" s="2" t="s">
        <v>1036</v>
      </c>
      <c r="O148" s="3" t="s">
        <v>177</v>
      </c>
      <c r="P148" s="3">
        <v>31.45</v>
      </c>
      <c r="Q148" s="2" t="str">
        <f t="shared" si="8"/>
        <v>memenuhi</v>
      </c>
      <c r="S148" s="3" t="s">
        <v>1171</v>
      </c>
      <c r="T148" s="3">
        <v>0.45</v>
      </c>
      <c r="U148" s="2" t="str">
        <f t="shared" si="10"/>
        <v>memenuhi</v>
      </c>
      <c r="W148" s="3" t="s">
        <v>177</v>
      </c>
      <c r="X148" s="3">
        <v>31.46</v>
      </c>
      <c r="Y148" s="2" t="str">
        <f t="shared" si="9"/>
        <v>memenuhi</v>
      </c>
      <c r="AA148" s="3" t="s">
        <v>1171</v>
      </c>
      <c r="AB148" s="3">
        <v>0.45</v>
      </c>
      <c r="AC148" s="2" t="str">
        <f t="shared" si="11"/>
        <v>memenuhi</v>
      </c>
    </row>
    <row r="149" spans="1:29" x14ac:dyDescent="0.25">
      <c r="A149" s="2" t="s">
        <v>178</v>
      </c>
      <c r="B149" s="2" t="s">
        <v>969</v>
      </c>
      <c r="E149" s="2" t="s">
        <v>1172</v>
      </c>
      <c r="F149" s="2">
        <v>147.94</v>
      </c>
      <c r="G149" s="2" t="s">
        <v>1036</v>
      </c>
      <c r="O149" s="3" t="s">
        <v>178</v>
      </c>
      <c r="P149" s="3">
        <v>32.46</v>
      </c>
      <c r="Q149" s="2" t="str">
        <f t="shared" si="8"/>
        <v>memenuhi</v>
      </c>
      <c r="S149" s="3" t="s">
        <v>1172</v>
      </c>
      <c r="T149" s="3">
        <v>0.02</v>
      </c>
      <c r="U149" s="2" t="str">
        <f t="shared" si="10"/>
        <v>tidak memenuhi</v>
      </c>
      <c r="W149" s="3" t="s">
        <v>178</v>
      </c>
      <c r="X149" s="3">
        <v>32.47</v>
      </c>
      <c r="Y149" s="2" t="str">
        <f t="shared" si="9"/>
        <v>memenuhi</v>
      </c>
      <c r="AA149" s="3" t="s">
        <v>1172</v>
      </c>
      <c r="AB149" s="3">
        <v>0.02</v>
      </c>
      <c r="AC149" s="2" t="str">
        <f t="shared" si="11"/>
        <v>tidak memenuhi</v>
      </c>
    </row>
    <row r="150" spans="1:29" x14ac:dyDescent="0.25">
      <c r="A150" s="2" t="s">
        <v>179</v>
      </c>
      <c r="B150" s="2" t="s">
        <v>967</v>
      </c>
      <c r="E150" s="2" t="s">
        <v>1173</v>
      </c>
      <c r="F150" s="2">
        <v>12.6</v>
      </c>
      <c r="G150" s="2" t="s">
        <v>1036</v>
      </c>
      <c r="O150" s="3" t="s">
        <v>179</v>
      </c>
      <c r="P150" s="3">
        <v>30.37</v>
      </c>
      <c r="Q150" s="2" t="str">
        <f t="shared" si="8"/>
        <v>memenuhi</v>
      </c>
      <c r="S150" s="3" t="s">
        <v>1173</v>
      </c>
      <c r="T150" s="3">
        <v>0.02</v>
      </c>
      <c r="U150" s="2" t="str">
        <f t="shared" si="10"/>
        <v>tidak memenuhi</v>
      </c>
      <c r="W150" s="3" t="s">
        <v>179</v>
      </c>
      <c r="X150" s="3">
        <v>30.38</v>
      </c>
      <c r="Y150" s="2" t="str">
        <f t="shared" si="9"/>
        <v>memenuhi</v>
      </c>
      <c r="AA150" s="3" t="s">
        <v>1173</v>
      </c>
      <c r="AB150" s="3">
        <v>0.02</v>
      </c>
      <c r="AC150" s="2" t="str">
        <f t="shared" si="11"/>
        <v>tidak memenuhi</v>
      </c>
    </row>
    <row r="151" spans="1:29" x14ac:dyDescent="0.25">
      <c r="A151" s="2" t="s">
        <v>180</v>
      </c>
      <c r="B151" s="2" t="s">
        <v>967</v>
      </c>
      <c r="E151" s="2" t="s">
        <v>1174</v>
      </c>
      <c r="F151" s="2">
        <v>34.53</v>
      </c>
      <c r="G151" s="2" t="s">
        <v>1036</v>
      </c>
      <c r="O151" s="3" t="s">
        <v>180</v>
      </c>
      <c r="P151" s="3">
        <v>30.63</v>
      </c>
      <c r="Q151" s="2" t="str">
        <f t="shared" si="8"/>
        <v>memenuhi</v>
      </c>
      <c r="S151" s="3" t="s">
        <v>1174</v>
      </c>
      <c r="T151" s="3">
        <v>0.02</v>
      </c>
      <c r="U151" s="2" t="str">
        <f t="shared" si="10"/>
        <v>tidak memenuhi</v>
      </c>
      <c r="W151" s="3" t="s">
        <v>180</v>
      </c>
      <c r="X151" s="3">
        <v>30.64</v>
      </c>
      <c r="Y151" s="2" t="str">
        <f t="shared" si="9"/>
        <v>memenuhi</v>
      </c>
      <c r="AA151" s="3" t="s">
        <v>1174</v>
      </c>
      <c r="AB151" s="3">
        <v>0.02</v>
      </c>
      <c r="AC151" s="2" t="str">
        <f t="shared" si="11"/>
        <v>tidak memenuhi</v>
      </c>
    </row>
    <row r="152" spans="1:29" x14ac:dyDescent="0.25">
      <c r="A152" s="2" t="s">
        <v>181</v>
      </c>
      <c r="B152" s="2" t="s">
        <v>967</v>
      </c>
      <c r="E152" s="2" t="s">
        <v>1175</v>
      </c>
      <c r="F152" s="2">
        <v>31.74</v>
      </c>
      <c r="G152" s="2" t="s">
        <v>1036</v>
      </c>
      <c r="O152" s="3" t="s">
        <v>181</v>
      </c>
      <c r="P152" s="3">
        <v>30.77</v>
      </c>
      <c r="Q152" s="2" t="str">
        <f t="shared" si="8"/>
        <v>memenuhi</v>
      </c>
      <c r="S152" s="3" t="s">
        <v>1175</v>
      </c>
      <c r="T152" s="3">
        <v>0.02</v>
      </c>
      <c r="U152" s="2" t="str">
        <f t="shared" si="10"/>
        <v>tidak memenuhi</v>
      </c>
      <c r="W152" s="3" t="s">
        <v>181</v>
      </c>
      <c r="X152" s="3">
        <v>30.78</v>
      </c>
      <c r="Y152" s="2" t="str">
        <f t="shared" si="9"/>
        <v>memenuhi</v>
      </c>
      <c r="AA152" s="3" t="s">
        <v>1175</v>
      </c>
      <c r="AB152" s="3">
        <v>0.02</v>
      </c>
      <c r="AC152" s="2" t="str">
        <f t="shared" si="11"/>
        <v>tidak memenuhi</v>
      </c>
    </row>
    <row r="153" spans="1:29" x14ac:dyDescent="0.25">
      <c r="A153" s="2" t="s">
        <v>182</v>
      </c>
      <c r="B153" s="2" t="s">
        <v>967</v>
      </c>
      <c r="E153" s="2" t="s">
        <v>1176</v>
      </c>
      <c r="F153" s="2">
        <v>55.84</v>
      </c>
      <c r="G153" s="2" t="s">
        <v>1036</v>
      </c>
      <c r="O153" s="3" t="s">
        <v>182</v>
      </c>
      <c r="P153" s="3">
        <v>29.51</v>
      </c>
      <c r="Q153" s="2" t="str">
        <f t="shared" si="8"/>
        <v>memenuhi</v>
      </c>
      <c r="S153" s="3" t="s">
        <v>1176</v>
      </c>
      <c r="T153" s="3">
        <v>0.02</v>
      </c>
      <c r="U153" s="2" t="str">
        <f t="shared" si="10"/>
        <v>tidak memenuhi</v>
      </c>
      <c r="W153" s="3" t="s">
        <v>182</v>
      </c>
      <c r="X153" s="3">
        <v>29.52</v>
      </c>
      <c r="Y153" s="2" t="str">
        <f t="shared" si="9"/>
        <v>memenuhi</v>
      </c>
      <c r="AA153" s="3" t="s">
        <v>1176</v>
      </c>
      <c r="AB153" s="3">
        <v>0.02</v>
      </c>
      <c r="AC153" s="2" t="str">
        <f t="shared" si="11"/>
        <v>tidak memenuhi</v>
      </c>
    </row>
    <row r="154" spans="1:29" x14ac:dyDescent="0.25">
      <c r="A154" s="2" t="s">
        <v>183</v>
      </c>
      <c r="B154" s="2" t="s">
        <v>967</v>
      </c>
      <c r="E154" s="2" t="s">
        <v>1177</v>
      </c>
      <c r="F154" s="2">
        <v>55.86</v>
      </c>
      <c r="G154" s="2" t="s">
        <v>1036</v>
      </c>
      <c r="O154" s="3" t="s">
        <v>183</v>
      </c>
      <c r="P154" s="3">
        <v>29.38</v>
      </c>
      <c r="Q154" s="2" t="str">
        <f t="shared" si="8"/>
        <v>memenuhi</v>
      </c>
      <c r="S154" s="3" t="s">
        <v>1177</v>
      </c>
      <c r="T154" s="3">
        <v>0.02</v>
      </c>
      <c r="U154" s="2" t="str">
        <f t="shared" si="10"/>
        <v>tidak memenuhi</v>
      </c>
      <c r="W154" s="3" t="s">
        <v>183</v>
      </c>
      <c r="X154" s="3">
        <v>29.39</v>
      </c>
      <c r="Y154" s="2" t="str">
        <f t="shared" si="9"/>
        <v>memenuhi</v>
      </c>
      <c r="AA154" s="3" t="s">
        <v>1177</v>
      </c>
      <c r="AB154" s="3">
        <v>0.02</v>
      </c>
      <c r="AC154" s="2" t="str">
        <f t="shared" si="11"/>
        <v>tidak memenuhi</v>
      </c>
    </row>
    <row r="155" spans="1:29" x14ac:dyDescent="0.25">
      <c r="A155" s="2" t="s">
        <v>184</v>
      </c>
      <c r="B155" s="2" t="s">
        <v>967</v>
      </c>
      <c r="E155" s="2" t="s">
        <v>1178</v>
      </c>
      <c r="F155" s="2">
        <v>33.29</v>
      </c>
      <c r="G155" s="2" t="s">
        <v>1036</v>
      </c>
      <c r="O155" s="3" t="s">
        <v>184</v>
      </c>
      <c r="P155" s="3">
        <v>29.13</v>
      </c>
      <c r="Q155" s="2" t="str">
        <f t="shared" si="8"/>
        <v>memenuhi</v>
      </c>
      <c r="S155" s="3" t="s">
        <v>1178</v>
      </c>
      <c r="T155" s="3">
        <v>0.08</v>
      </c>
      <c r="U155" s="2" t="str">
        <f t="shared" si="10"/>
        <v>tidak memenuhi</v>
      </c>
      <c r="W155" s="3" t="s">
        <v>184</v>
      </c>
      <c r="X155" s="3">
        <v>29.14</v>
      </c>
      <c r="Y155" s="2" t="str">
        <f t="shared" si="9"/>
        <v>memenuhi</v>
      </c>
      <c r="AA155" s="3" t="s">
        <v>1178</v>
      </c>
      <c r="AB155" s="3">
        <v>0.08</v>
      </c>
      <c r="AC155" s="2" t="str">
        <f t="shared" si="11"/>
        <v>tidak memenuhi</v>
      </c>
    </row>
    <row r="156" spans="1:29" x14ac:dyDescent="0.25">
      <c r="A156" s="2" t="s">
        <v>185</v>
      </c>
      <c r="B156" s="2" t="s">
        <v>967</v>
      </c>
      <c r="E156" s="2" t="s">
        <v>1179</v>
      </c>
      <c r="F156" s="2">
        <v>33.39</v>
      </c>
      <c r="G156" s="2" t="s">
        <v>1036</v>
      </c>
      <c r="O156" s="3" t="s">
        <v>185</v>
      </c>
      <c r="P156" s="3">
        <v>28.94</v>
      </c>
      <c r="Q156" s="2" t="str">
        <f t="shared" si="8"/>
        <v>memenuhi</v>
      </c>
      <c r="S156" s="3" t="s">
        <v>1179</v>
      </c>
      <c r="T156" s="3">
        <v>0.08</v>
      </c>
      <c r="U156" s="2" t="str">
        <f t="shared" si="10"/>
        <v>tidak memenuhi</v>
      </c>
      <c r="W156" s="3" t="s">
        <v>185</v>
      </c>
      <c r="X156" s="3">
        <v>28.95</v>
      </c>
      <c r="Y156" s="2" t="str">
        <f t="shared" si="9"/>
        <v>memenuhi</v>
      </c>
      <c r="AA156" s="3" t="s">
        <v>1179</v>
      </c>
      <c r="AB156" s="3">
        <v>0.08</v>
      </c>
      <c r="AC156" s="2" t="str">
        <f t="shared" si="11"/>
        <v>tidak memenuhi</v>
      </c>
    </row>
    <row r="157" spans="1:29" x14ac:dyDescent="0.25">
      <c r="A157" s="2" t="s">
        <v>186</v>
      </c>
      <c r="B157" s="2" t="s">
        <v>967</v>
      </c>
      <c r="E157" s="2" t="s">
        <v>1180</v>
      </c>
      <c r="F157" s="2">
        <v>39.67</v>
      </c>
      <c r="G157" s="2" t="s">
        <v>1036</v>
      </c>
      <c r="O157" s="3" t="s">
        <v>186</v>
      </c>
      <c r="P157" s="3">
        <v>28.66</v>
      </c>
      <c r="Q157" s="2" t="str">
        <f t="shared" si="8"/>
        <v>memenuhi</v>
      </c>
      <c r="S157" s="3" t="s">
        <v>1180</v>
      </c>
      <c r="T157" s="3">
        <v>0.08</v>
      </c>
      <c r="U157" s="2" t="str">
        <f t="shared" si="10"/>
        <v>tidak memenuhi</v>
      </c>
      <c r="W157" s="3" t="s">
        <v>186</v>
      </c>
      <c r="X157" s="3">
        <v>28.67</v>
      </c>
      <c r="Y157" s="2" t="str">
        <f t="shared" si="9"/>
        <v>memenuhi</v>
      </c>
      <c r="AA157" s="3" t="s">
        <v>1180</v>
      </c>
      <c r="AB157" s="3">
        <v>0.08</v>
      </c>
      <c r="AC157" s="2" t="str">
        <f t="shared" si="11"/>
        <v>tidak memenuhi</v>
      </c>
    </row>
    <row r="158" spans="1:29" x14ac:dyDescent="0.25">
      <c r="A158" s="2" t="s">
        <v>187</v>
      </c>
      <c r="B158" s="2" t="s">
        <v>967</v>
      </c>
      <c r="E158" s="2" t="s">
        <v>1181</v>
      </c>
      <c r="F158" s="2">
        <v>43.43</v>
      </c>
      <c r="G158" s="2" t="s">
        <v>1036</v>
      </c>
      <c r="O158" s="3" t="s">
        <v>187</v>
      </c>
      <c r="P158" s="3">
        <v>29.3</v>
      </c>
      <c r="Q158" s="2" t="str">
        <f t="shared" si="8"/>
        <v>memenuhi</v>
      </c>
      <c r="S158" s="3" t="s">
        <v>1181</v>
      </c>
      <c r="T158" s="3">
        <v>0.08</v>
      </c>
      <c r="U158" s="2" t="str">
        <f t="shared" si="10"/>
        <v>tidak memenuhi</v>
      </c>
      <c r="W158" s="3" t="s">
        <v>187</v>
      </c>
      <c r="X158" s="3">
        <v>29.3</v>
      </c>
      <c r="Y158" s="2" t="str">
        <f t="shared" si="9"/>
        <v>memenuhi</v>
      </c>
      <c r="AA158" s="3" t="s">
        <v>1181</v>
      </c>
      <c r="AB158" s="3">
        <v>0.08</v>
      </c>
      <c r="AC158" s="2" t="str">
        <f t="shared" si="11"/>
        <v>tidak memenuhi</v>
      </c>
    </row>
    <row r="159" spans="1:29" x14ac:dyDescent="0.25">
      <c r="A159" s="2" t="s">
        <v>188</v>
      </c>
      <c r="B159" s="2" t="s">
        <v>967</v>
      </c>
      <c r="E159" s="2" t="s">
        <v>1182</v>
      </c>
      <c r="F159" s="2">
        <v>16.739999999999998</v>
      </c>
      <c r="G159" s="2" t="s">
        <v>1036</v>
      </c>
      <c r="O159" s="3" t="s">
        <v>188</v>
      </c>
      <c r="P159" s="3">
        <v>31.63</v>
      </c>
      <c r="Q159" s="2" t="str">
        <f t="shared" si="8"/>
        <v>memenuhi</v>
      </c>
      <c r="S159" s="3" t="s">
        <v>1182</v>
      </c>
      <c r="T159" s="3">
        <v>0.08</v>
      </c>
      <c r="U159" s="2" t="str">
        <f t="shared" si="10"/>
        <v>tidak memenuhi</v>
      </c>
      <c r="W159" s="3" t="s">
        <v>188</v>
      </c>
      <c r="X159" s="3">
        <v>31.64</v>
      </c>
      <c r="Y159" s="2" t="str">
        <f t="shared" si="9"/>
        <v>memenuhi</v>
      </c>
      <c r="AA159" s="3" t="s">
        <v>1182</v>
      </c>
      <c r="AB159" s="3">
        <v>0.08</v>
      </c>
      <c r="AC159" s="2" t="str">
        <f t="shared" si="11"/>
        <v>tidak memenuhi</v>
      </c>
    </row>
    <row r="160" spans="1:29" x14ac:dyDescent="0.25">
      <c r="A160" s="2" t="s">
        <v>189</v>
      </c>
      <c r="B160" s="2" t="s">
        <v>967</v>
      </c>
      <c r="E160" s="2" t="s">
        <v>1183</v>
      </c>
      <c r="F160" s="2">
        <v>54.54</v>
      </c>
      <c r="G160" s="2" t="s">
        <v>1036</v>
      </c>
      <c r="O160" s="3" t="s">
        <v>189</v>
      </c>
      <c r="P160" s="3">
        <v>31.63</v>
      </c>
      <c r="Q160" s="2" t="str">
        <f t="shared" si="8"/>
        <v>memenuhi</v>
      </c>
      <c r="S160" s="3" t="s">
        <v>1183</v>
      </c>
      <c r="T160" s="3">
        <v>7.0000000000000007E-2</v>
      </c>
      <c r="U160" s="2" t="str">
        <f t="shared" si="10"/>
        <v>tidak memenuhi</v>
      </c>
      <c r="W160" s="3" t="s">
        <v>189</v>
      </c>
      <c r="X160" s="3">
        <v>31.64</v>
      </c>
      <c r="Y160" s="2" t="str">
        <f t="shared" si="9"/>
        <v>memenuhi</v>
      </c>
      <c r="AA160" s="3" t="s">
        <v>1183</v>
      </c>
      <c r="AB160" s="3">
        <v>7.0000000000000007E-2</v>
      </c>
      <c r="AC160" s="2" t="str">
        <f t="shared" si="11"/>
        <v>tidak memenuhi</v>
      </c>
    </row>
    <row r="161" spans="1:29" x14ac:dyDescent="0.25">
      <c r="A161" s="2" t="s">
        <v>190</v>
      </c>
      <c r="B161" s="2" t="s">
        <v>967</v>
      </c>
      <c r="E161" s="2" t="s">
        <v>1184</v>
      </c>
      <c r="F161" s="2">
        <v>35.31</v>
      </c>
      <c r="G161" s="2" t="s">
        <v>1036</v>
      </c>
      <c r="O161" s="3" t="s">
        <v>190</v>
      </c>
      <c r="P161" s="3">
        <v>31.63</v>
      </c>
      <c r="Q161" s="2" t="str">
        <f t="shared" si="8"/>
        <v>memenuhi</v>
      </c>
      <c r="S161" s="3" t="s">
        <v>1184</v>
      </c>
      <c r="T161" s="3">
        <v>0.08</v>
      </c>
      <c r="U161" s="2" t="str">
        <f t="shared" si="10"/>
        <v>tidak memenuhi</v>
      </c>
      <c r="W161" s="3" t="s">
        <v>190</v>
      </c>
      <c r="X161" s="3">
        <v>31.64</v>
      </c>
      <c r="Y161" s="2" t="str">
        <f t="shared" si="9"/>
        <v>memenuhi</v>
      </c>
      <c r="AA161" s="3" t="s">
        <v>1184</v>
      </c>
      <c r="AB161" s="3">
        <v>0.08</v>
      </c>
      <c r="AC161" s="2" t="str">
        <f t="shared" si="11"/>
        <v>tidak memenuhi</v>
      </c>
    </row>
    <row r="162" spans="1:29" x14ac:dyDescent="0.25">
      <c r="A162" s="2" t="s">
        <v>191</v>
      </c>
      <c r="B162" s="2" t="s">
        <v>967</v>
      </c>
      <c r="E162" s="2" t="s">
        <v>1185</v>
      </c>
      <c r="F162" s="2">
        <v>34.47</v>
      </c>
      <c r="G162" s="2" t="s">
        <v>1036</v>
      </c>
      <c r="O162" s="3" t="s">
        <v>191</v>
      </c>
      <c r="P162" s="3">
        <v>31.63</v>
      </c>
      <c r="Q162" s="2" t="str">
        <f t="shared" si="8"/>
        <v>memenuhi</v>
      </c>
      <c r="S162" s="3" t="s">
        <v>1185</v>
      </c>
      <c r="T162" s="3">
        <v>0.01</v>
      </c>
      <c r="U162" s="2" t="str">
        <f t="shared" si="10"/>
        <v>tidak memenuhi</v>
      </c>
      <c r="W162" s="3" t="s">
        <v>191</v>
      </c>
      <c r="X162" s="3">
        <v>31.64</v>
      </c>
      <c r="Y162" s="2" t="str">
        <f t="shared" si="9"/>
        <v>memenuhi</v>
      </c>
      <c r="AA162" s="3" t="s">
        <v>1185</v>
      </c>
      <c r="AB162" s="3">
        <v>0</v>
      </c>
      <c r="AC162" s="2" t="str">
        <f t="shared" si="11"/>
        <v>tidak memenuhi</v>
      </c>
    </row>
    <row r="163" spans="1:29" x14ac:dyDescent="0.25">
      <c r="A163" s="2" t="s">
        <v>192</v>
      </c>
      <c r="B163" s="2" t="s">
        <v>967</v>
      </c>
      <c r="E163" s="2" t="s">
        <v>1186</v>
      </c>
      <c r="F163" s="2">
        <v>154.53</v>
      </c>
      <c r="G163" s="2" t="s">
        <v>1036</v>
      </c>
      <c r="O163" s="3" t="s">
        <v>192</v>
      </c>
      <c r="P163" s="3">
        <v>31.63</v>
      </c>
      <c r="Q163" s="2" t="str">
        <f t="shared" si="8"/>
        <v>memenuhi</v>
      </c>
      <c r="S163" s="3" t="s">
        <v>1186</v>
      </c>
      <c r="T163" s="3">
        <v>0.03</v>
      </c>
      <c r="U163" s="2" t="str">
        <f t="shared" si="10"/>
        <v>tidak memenuhi</v>
      </c>
      <c r="W163" s="3" t="s">
        <v>192</v>
      </c>
      <c r="X163" s="3">
        <v>31.64</v>
      </c>
      <c r="Y163" s="2" t="str">
        <f t="shared" si="9"/>
        <v>memenuhi</v>
      </c>
      <c r="AA163" s="3" t="s">
        <v>1186</v>
      </c>
      <c r="AB163" s="3">
        <v>0.03</v>
      </c>
      <c r="AC163" s="2" t="str">
        <f t="shared" si="11"/>
        <v>tidak memenuhi</v>
      </c>
    </row>
    <row r="164" spans="1:29" x14ac:dyDescent="0.25">
      <c r="A164" s="2" t="s">
        <v>193</v>
      </c>
      <c r="B164" s="2" t="s">
        <v>967</v>
      </c>
      <c r="E164" s="2" t="s">
        <v>1187</v>
      </c>
      <c r="F164" s="2">
        <v>39.090000000000003</v>
      </c>
      <c r="G164" s="2" t="s">
        <v>1036</v>
      </c>
      <c r="O164" s="3" t="s">
        <v>193</v>
      </c>
      <c r="P164" s="3">
        <v>31.64</v>
      </c>
      <c r="Q164" s="2" t="str">
        <f t="shared" si="8"/>
        <v>memenuhi</v>
      </c>
      <c r="S164" s="3" t="s">
        <v>1187</v>
      </c>
      <c r="T164" s="3">
        <v>0.03</v>
      </c>
      <c r="U164" s="2" t="str">
        <f t="shared" si="10"/>
        <v>tidak memenuhi</v>
      </c>
      <c r="W164" s="3" t="s">
        <v>193</v>
      </c>
      <c r="X164" s="3">
        <v>31.65</v>
      </c>
      <c r="Y164" s="2" t="str">
        <f t="shared" si="9"/>
        <v>memenuhi</v>
      </c>
      <c r="AA164" s="3" t="s">
        <v>1187</v>
      </c>
      <c r="AB164" s="3">
        <v>0.03</v>
      </c>
      <c r="AC164" s="2" t="str">
        <f t="shared" si="11"/>
        <v>tidak memenuhi</v>
      </c>
    </row>
    <row r="165" spans="1:29" x14ac:dyDescent="0.25">
      <c r="A165" s="2" t="s">
        <v>194</v>
      </c>
      <c r="B165" s="2" t="s">
        <v>967</v>
      </c>
      <c r="E165" s="2" t="s">
        <v>1188</v>
      </c>
      <c r="F165" s="2">
        <v>22.77</v>
      </c>
      <c r="G165" s="2" t="s">
        <v>1036</v>
      </c>
      <c r="O165" s="3" t="s">
        <v>194</v>
      </c>
      <c r="P165" s="3">
        <v>31.63</v>
      </c>
      <c r="Q165" s="2" t="str">
        <f t="shared" si="8"/>
        <v>memenuhi</v>
      </c>
      <c r="S165" s="3" t="s">
        <v>1188</v>
      </c>
      <c r="T165" s="3">
        <v>0.03</v>
      </c>
      <c r="U165" s="2" t="str">
        <f t="shared" si="10"/>
        <v>tidak memenuhi</v>
      </c>
      <c r="W165" s="3" t="s">
        <v>194</v>
      </c>
      <c r="X165" s="3">
        <v>31.64</v>
      </c>
      <c r="Y165" s="2" t="str">
        <f t="shared" si="9"/>
        <v>memenuhi</v>
      </c>
      <c r="AA165" s="3" t="s">
        <v>1188</v>
      </c>
      <c r="AB165" s="3">
        <v>0.03</v>
      </c>
      <c r="AC165" s="2" t="str">
        <f t="shared" si="11"/>
        <v>tidak memenuhi</v>
      </c>
    </row>
    <row r="166" spans="1:29" x14ac:dyDescent="0.25">
      <c r="A166" s="2" t="s">
        <v>195</v>
      </c>
      <c r="B166" s="2" t="s">
        <v>964</v>
      </c>
      <c r="E166" s="2" t="s">
        <v>1189</v>
      </c>
      <c r="F166" s="2">
        <v>106.97</v>
      </c>
      <c r="G166" s="2" t="s">
        <v>1036</v>
      </c>
      <c r="O166" s="3" t="s">
        <v>195</v>
      </c>
      <c r="P166" s="3">
        <v>31.6</v>
      </c>
      <c r="Q166" s="2" t="str">
        <f t="shared" si="8"/>
        <v>memenuhi</v>
      </c>
      <c r="S166" s="3" t="s">
        <v>1189</v>
      </c>
      <c r="T166" s="3">
        <v>0.08</v>
      </c>
      <c r="U166" s="2" t="str">
        <f t="shared" si="10"/>
        <v>tidak memenuhi</v>
      </c>
      <c r="W166" s="3" t="s">
        <v>195</v>
      </c>
      <c r="X166" s="3">
        <v>31.61</v>
      </c>
      <c r="Y166" s="2" t="str">
        <f t="shared" si="9"/>
        <v>memenuhi</v>
      </c>
      <c r="AA166" s="3" t="s">
        <v>1189</v>
      </c>
      <c r="AB166" s="3">
        <v>0.08</v>
      </c>
      <c r="AC166" s="2" t="str">
        <f t="shared" si="11"/>
        <v>tidak memenuhi</v>
      </c>
    </row>
    <row r="167" spans="1:29" x14ac:dyDescent="0.25">
      <c r="A167" s="2" t="s">
        <v>196</v>
      </c>
      <c r="B167" s="2" t="s">
        <v>967</v>
      </c>
      <c r="E167" s="2" t="s">
        <v>1190</v>
      </c>
      <c r="F167" s="2">
        <v>53.64</v>
      </c>
      <c r="G167" s="2" t="s">
        <v>1036</v>
      </c>
      <c r="O167" s="3" t="s">
        <v>196</v>
      </c>
      <c r="P167" s="3">
        <v>32.630000000000003</v>
      </c>
      <c r="Q167" s="2" t="str">
        <f t="shared" si="8"/>
        <v>memenuhi</v>
      </c>
      <c r="S167" s="3" t="s">
        <v>1190</v>
      </c>
      <c r="T167" s="3">
        <v>0.03</v>
      </c>
      <c r="U167" s="2" t="str">
        <f t="shared" si="10"/>
        <v>tidak memenuhi</v>
      </c>
      <c r="W167" s="3" t="s">
        <v>196</v>
      </c>
      <c r="X167" s="3">
        <v>32.64</v>
      </c>
      <c r="Y167" s="2" t="str">
        <f t="shared" si="9"/>
        <v>memenuhi</v>
      </c>
      <c r="AA167" s="3" t="s">
        <v>1190</v>
      </c>
      <c r="AB167" s="3">
        <v>0.03</v>
      </c>
      <c r="AC167" s="2" t="str">
        <f t="shared" si="11"/>
        <v>tidak memenuhi</v>
      </c>
    </row>
    <row r="168" spans="1:29" x14ac:dyDescent="0.25">
      <c r="A168" s="2" t="s">
        <v>197</v>
      </c>
      <c r="B168" s="2" t="s">
        <v>967</v>
      </c>
      <c r="E168" s="2" t="s">
        <v>1191</v>
      </c>
      <c r="F168" s="2">
        <v>50.94</v>
      </c>
      <c r="G168" s="2" t="s">
        <v>1036</v>
      </c>
      <c r="O168" s="3" t="s">
        <v>197</v>
      </c>
      <c r="P168" s="3">
        <v>31.63</v>
      </c>
      <c r="Q168" s="2" t="str">
        <f t="shared" si="8"/>
        <v>memenuhi</v>
      </c>
      <c r="S168" s="3" t="s">
        <v>1191</v>
      </c>
      <c r="T168" s="3">
        <v>0.03</v>
      </c>
      <c r="U168" s="2" t="str">
        <f t="shared" si="10"/>
        <v>tidak memenuhi</v>
      </c>
      <c r="W168" s="3" t="s">
        <v>197</v>
      </c>
      <c r="X168" s="3">
        <v>31.64</v>
      </c>
      <c r="Y168" s="2" t="str">
        <f t="shared" si="9"/>
        <v>memenuhi</v>
      </c>
      <c r="AA168" s="3" t="s">
        <v>1191</v>
      </c>
      <c r="AB168" s="3">
        <v>0.03</v>
      </c>
      <c r="AC168" s="2" t="str">
        <f t="shared" si="11"/>
        <v>tidak memenuhi</v>
      </c>
    </row>
    <row r="169" spans="1:29" x14ac:dyDescent="0.25">
      <c r="A169" s="2" t="s">
        <v>198</v>
      </c>
      <c r="B169" s="2" t="s">
        <v>967</v>
      </c>
      <c r="E169" s="2" t="s">
        <v>1192</v>
      </c>
      <c r="F169" s="2">
        <v>21.85</v>
      </c>
      <c r="G169" s="2" t="s">
        <v>1036</v>
      </c>
      <c r="O169" s="3" t="s">
        <v>198</v>
      </c>
      <c r="P169" s="3">
        <v>30.62</v>
      </c>
      <c r="Q169" s="2" t="str">
        <f t="shared" si="8"/>
        <v>memenuhi</v>
      </c>
      <c r="S169" s="3" t="s">
        <v>1192</v>
      </c>
      <c r="T169" s="3">
        <v>0.03</v>
      </c>
      <c r="U169" s="2" t="str">
        <f t="shared" si="10"/>
        <v>tidak memenuhi</v>
      </c>
      <c r="W169" s="3" t="s">
        <v>198</v>
      </c>
      <c r="X169" s="3">
        <v>30.63</v>
      </c>
      <c r="Y169" s="2" t="str">
        <f t="shared" si="9"/>
        <v>memenuhi</v>
      </c>
      <c r="AA169" s="3" t="s">
        <v>1192</v>
      </c>
      <c r="AB169" s="3">
        <v>0.03</v>
      </c>
      <c r="AC169" s="2" t="str">
        <f t="shared" si="11"/>
        <v>tidak memenuhi</v>
      </c>
    </row>
    <row r="170" spans="1:29" x14ac:dyDescent="0.25">
      <c r="A170" s="2" t="s">
        <v>199</v>
      </c>
      <c r="B170" s="2" t="s">
        <v>967</v>
      </c>
      <c r="E170" s="2" t="s">
        <v>1193</v>
      </c>
      <c r="F170" s="2">
        <v>106.26</v>
      </c>
      <c r="G170" s="2" t="s">
        <v>1036</v>
      </c>
      <c r="O170" s="3" t="s">
        <v>199</v>
      </c>
      <c r="P170" s="3">
        <v>30.62</v>
      </c>
      <c r="Q170" s="2" t="str">
        <f t="shared" si="8"/>
        <v>memenuhi</v>
      </c>
      <c r="S170" s="3" t="s">
        <v>1193</v>
      </c>
      <c r="T170" s="3">
        <v>0.03</v>
      </c>
      <c r="U170" s="2" t="str">
        <f t="shared" si="10"/>
        <v>tidak memenuhi</v>
      </c>
      <c r="W170" s="3" t="s">
        <v>199</v>
      </c>
      <c r="X170" s="3">
        <v>30.63</v>
      </c>
      <c r="Y170" s="2" t="str">
        <f t="shared" si="9"/>
        <v>memenuhi</v>
      </c>
      <c r="AA170" s="3" t="s">
        <v>1193</v>
      </c>
      <c r="AB170" s="3">
        <v>0.03</v>
      </c>
      <c r="AC170" s="2" t="str">
        <f t="shared" si="11"/>
        <v>tidak memenuhi</v>
      </c>
    </row>
    <row r="171" spans="1:29" x14ac:dyDescent="0.25">
      <c r="A171" s="2" t="s">
        <v>200</v>
      </c>
      <c r="B171" s="2" t="s">
        <v>967</v>
      </c>
      <c r="E171" s="2" t="s">
        <v>1194</v>
      </c>
      <c r="F171" s="2">
        <v>51.27</v>
      </c>
      <c r="G171" s="2" t="s">
        <v>1036</v>
      </c>
      <c r="O171" s="3" t="s">
        <v>200</v>
      </c>
      <c r="P171" s="3">
        <v>29.62</v>
      </c>
      <c r="Q171" s="2" t="str">
        <f t="shared" si="8"/>
        <v>memenuhi</v>
      </c>
      <c r="S171" s="3" t="s">
        <v>1194</v>
      </c>
      <c r="T171" s="3">
        <v>0.03</v>
      </c>
      <c r="U171" s="2" t="str">
        <f t="shared" si="10"/>
        <v>tidak memenuhi</v>
      </c>
      <c r="W171" s="3" t="s">
        <v>200</v>
      </c>
      <c r="X171" s="3">
        <v>29.63</v>
      </c>
      <c r="Y171" s="2" t="str">
        <f t="shared" si="9"/>
        <v>memenuhi</v>
      </c>
      <c r="AA171" s="3" t="s">
        <v>1194</v>
      </c>
      <c r="AB171" s="3">
        <v>0.03</v>
      </c>
      <c r="AC171" s="2" t="str">
        <f t="shared" si="11"/>
        <v>tidak memenuhi</v>
      </c>
    </row>
    <row r="172" spans="1:29" x14ac:dyDescent="0.25">
      <c r="A172" s="2" t="s">
        <v>201</v>
      </c>
      <c r="B172" s="2" t="s">
        <v>967</v>
      </c>
      <c r="E172" s="2" t="s">
        <v>1195</v>
      </c>
      <c r="F172" s="2">
        <v>20.12</v>
      </c>
      <c r="G172" s="2" t="s">
        <v>1036</v>
      </c>
      <c r="O172" s="3" t="s">
        <v>201</v>
      </c>
      <c r="P172" s="3">
        <v>28.62</v>
      </c>
      <c r="Q172" s="2" t="str">
        <f t="shared" si="8"/>
        <v>memenuhi</v>
      </c>
      <c r="S172" s="3" t="s">
        <v>1195</v>
      </c>
      <c r="T172" s="3">
        <v>0.03</v>
      </c>
      <c r="U172" s="2" t="str">
        <f t="shared" si="10"/>
        <v>tidak memenuhi</v>
      </c>
      <c r="W172" s="3" t="s">
        <v>201</v>
      </c>
      <c r="X172" s="3">
        <v>28.62</v>
      </c>
      <c r="Y172" s="2" t="str">
        <f t="shared" si="9"/>
        <v>memenuhi</v>
      </c>
      <c r="AA172" s="3" t="s">
        <v>1195</v>
      </c>
      <c r="AB172" s="3">
        <v>0.03</v>
      </c>
      <c r="AC172" s="2" t="str">
        <f t="shared" si="11"/>
        <v>tidak memenuhi</v>
      </c>
    </row>
    <row r="173" spans="1:29" x14ac:dyDescent="0.25">
      <c r="A173" s="2" t="s">
        <v>202</v>
      </c>
      <c r="B173" s="2" t="s">
        <v>967</v>
      </c>
      <c r="E173" s="2" t="s">
        <v>1196</v>
      </c>
      <c r="F173" s="2">
        <v>62.89</v>
      </c>
      <c r="G173" s="2" t="s">
        <v>1036</v>
      </c>
      <c r="O173" s="3" t="s">
        <v>202</v>
      </c>
      <c r="P173" s="3">
        <v>28.62</v>
      </c>
      <c r="Q173" s="2" t="str">
        <f t="shared" si="8"/>
        <v>memenuhi</v>
      </c>
      <c r="S173" s="3" t="s">
        <v>1196</v>
      </c>
      <c r="T173" s="3">
        <v>0.03</v>
      </c>
      <c r="U173" s="2" t="str">
        <f t="shared" si="10"/>
        <v>tidak memenuhi</v>
      </c>
      <c r="W173" s="3" t="s">
        <v>202</v>
      </c>
      <c r="X173" s="3">
        <v>28.62</v>
      </c>
      <c r="Y173" s="2" t="str">
        <f t="shared" si="9"/>
        <v>memenuhi</v>
      </c>
      <c r="AA173" s="3" t="s">
        <v>1196</v>
      </c>
      <c r="AB173" s="3">
        <v>0.03</v>
      </c>
      <c r="AC173" s="2" t="str">
        <f t="shared" si="11"/>
        <v>tidak memenuhi</v>
      </c>
    </row>
    <row r="174" spans="1:29" x14ac:dyDescent="0.25">
      <c r="A174" s="2" t="s">
        <v>203</v>
      </c>
      <c r="B174" s="2" t="s">
        <v>967</v>
      </c>
      <c r="E174" s="2" t="s">
        <v>1197</v>
      </c>
      <c r="F174" s="2">
        <v>67.64</v>
      </c>
      <c r="G174" s="2" t="s">
        <v>1036</v>
      </c>
      <c r="O174" s="3" t="s">
        <v>203</v>
      </c>
      <c r="P174" s="3">
        <v>30.61</v>
      </c>
      <c r="Q174" s="2" t="str">
        <f t="shared" si="8"/>
        <v>memenuhi</v>
      </c>
      <c r="S174" s="3" t="s">
        <v>1197</v>
      </c>
      <c r="T174" s="3">
        <v>0.08</v>
      </c>
      <c r="U174" s="2" t="str">
        <f t="shared" si="10"/>
        <v>tidak memenuhi</v>
      </c>
      <c r="W174" s="3" t="s">
        <v>203</v>
      </c>
      <c r="X174" s="3">
        <v>30.62</v>
      </c>
      <c r="Y174" s="2" t="str">
        <f t="shared" si="9"/>
        <v>memenuhi</v>
      </c>
      <c r="AA174" s="3" t="s">
        <v>1197</v>
      </c>
      <c r="AB174" s="3">
        <v>0.08</v>
      </c>
      <c r="AC174" s="2" t="str">
        <f t="shared" si="11"/>
        <v>tidak memenuhi</v>
      </c>
    </row>
    <row r="175" spans="1:29" x14ac:dyDescent="0.25">
      <c r="A175" s="2" t="s">
        <v>204</v>
      </c>
      <c r="B175" s="2" t="s">
        <v>967</v>
      </c>
      <c r="E175" s="2" t="s">
        <v>1198</v>
      </c>
      <c r="F175" s="2">
        <v>20.55</v>
      </c>
      <c r="G175" s="2" t="s">
        <v>1036</v>
      </c>
      <c r="O175" s="3" t="s">
        <v>204</v>
      </c>
      <c r="P175" s="3">
        <v>32.630000000000003</v>
      </c>
      <c r="Q175" s="2" t="str">
        <f t="shared" si="8"/>
        <v>memenuhi</v>
      </c>
      <c r="S175" s="3" t="s">
        <v>1198</v>
      </c>
      <c r="T175" s="3">
        <v>0.08</v>
      </c>
      <c r="U175" s="2" t="str">
        <f t="shared" si="10"/>
        <v>tidak memenuhi</v>
      </c>
      <c r="W175" s="3" t="s">
        <v>204</v>
      </c>
      <c r="X175" s="3">
        <v>32.64</v>
      </c>
      <c r="Y175" s="2" t="str">
        <f t="shared" si="9"/>
        <v>memenuhi</v>
      </c>
      <c r="AA175" s="3" t="s">
        <v>1198</v>
      </c>
      <c r="AB175" s="3">
        <v>0.08</v>
      </c>
      <c r="AC175" s="2" t="str">
        <f t="shared" si="11"/>
        <v>tidak memenuhi</v>
      </c>
    </row>
    <row r="176" spans="1:29" x14ac:dyDescent="0.25">
      <c r="A176" s="2" t="s">
        <v>205</v>
      </c>
      <c r="B176" s="2" t="s">
        <v>967</v>
      </c>
      <c r="E176" s="2" t="s">
        <v>1199</v>
      </c>
      <c r="F176" s="2">
        <v>27.88</v>
      </c>
      <c r="G176" s="2" t="s">
        <v>1036</v>
      </c>
      <c r="O176" s="3" t="s">
        <v>205</v>
      </c>
      <c r="P176" s="3">
        <v>33.630000000000003</v>
      </c>
      <c r="Q176" s="2" t="str">
        <f t="shared" si="8"/>
        <v>memenuhi</v>
      </c>
      <c r="S176" s="3" t="s">
        <v>1199</v>
      </c>
      <c r="T176" s="3">
        <v>0.08</v>
      </c>
      <c r="U176" s="2" t="str">
        <f t="shared" si="10"/>
        <v>tidak memenuhi</v>
      </c>
      <c r="W176" s="3" t="s">
        <v>205</v>
      </c>
      <c r="X176" s="3">
        <v>33.64</v>
      </c>
      <c r="Y176" s="2" t="str">
        <f t="shared" si="9"/>
        <v>memenuhi</v>
      </c>
      <c r="AA176" s="3" t="s">
        <v>1199</v>
      </c>
      <c r="AB176" s="3">
        <v>0.08</v>
      </c>
      <c r="AC176" s="2" t="str">
        <f t="shared" si="11"/>
        <v>tidak memenuhi</v>
      </c>
    </row>
    <row r="177" spans="1:29" x14ac:dyDescent="0.25">
      <c r="A177" s="2" t="s">
        <v>206</v>
      </c>
      <c r="B177" s="2" t="s">
        <v>967</v>
      </c>
      <c r="E177" s="2" t="s">
        <v>1200</v>
      </c>
      <c r="F177" s="2">
        <v>34.659999999999997</v>
      </c>
      <c r="G177" s="2" t="s">
        <v>1036</v>
      </c>
      <c r="O177" s="3" t="s">
        <v>206</v>
      </c>
      <c r="P177" s="3">
        <v>34.64</v>
      </c>
      <c r="Q177" s="2" t="str">
        <f t="shared" si="8"/>
        <v>memenuhi</v>
      </c>
      <c r="S177" s="3" t="s">
        <v>1200</v>
      </c>
      <c r="T177" s="3">
        <v>0.08</v>
      </c>
      <c r="U177" s="2" t="str">
        <f t="shared" si="10"/>
        <v>tidak memenuhi</v>
      </c>
      <c r="W177" s="3" t="s">
        <v>206</v>
      </c>
      <c r="X177" s="3">
        <v>34.65</v>
      </c>
      <c r="Y177" s="2" t="str">
        <f t="shared" si="9"/>
        <v>memenuhi</v>
      </c>
      <c r="AA177" s="3" t="s">
        <v>1200</v>
      </c>
      <c r="AB177" s="3">
        <v>0.08</v>
      </c>
      <c r="AC177" s="2" t="str">
        <f t="shared" si="11"/>
        <v>tidak memenuhi</v>
      </c>
    </row>
    <row r="178" spans="1:29" x14ac:dyDescent="0.25">
      <c r="A178" s="2" t="s">
        <v>207</v>
      </c>
      <c r="B178" s="2" t="s">
        <v>967</v>
      </c>
      <c r="E178" s="2" t="s">
        <v>1201</v>
      </c>
      <c r="F178" s="2">
        <v>36.15</v>
      </c>
      <c r="G178" s="2" t="s">
        <v>1036</v>
      </c>
      <c r="O178" s="3" t="s">
        <v>207</v>
      </c>
      <c r="P178" s="3">
        <v>32.729999999999997</v>
      </c>
      <c r="Q178" s="2" t="str">
        <f t="shared" si="8"/>
        <v>memenuhi</v>
      </c>
      <c r="S178" s="3" t="s">
        <v>1201</v>
      </c>
      <c r="T178" s="3">
        <v>0.08</v>
      </c>
      <c r="U178" s="2" t="str">
        <f t="shared" si="10"/>
        <v>tidak memenuhi</v>
      </c>
      <c r="W178" s="3" t="s">
        <v>207</v>
      </c>
      <c r="X178" s="3">
        <v>32.74</v>
      </c>
      <c r="Y178" s="2" t="str">
        <f t="shared" si="9"/>
        <v>memenuhi</v>
      </c>
      <c r="AA178" s="3" t="s">
        <v>1201</v>
      </c>
      <c r="AB178" s="3">
        <v>0.08</v>
      </c>
      <c r="AC178" s="2" t="str">
        <f t="shared" si="11"/>
        <v>tidak memenuhi</v>
      </c>
    </row>
    <row r="179" spans="1:29" x14ac:dyDescent="0.25">
      <c r="A179" s="2" t="s">
        <v>208</v>
      </c>
      <c r="B179" s="2" t="s">
        <v>967</v>
      </c>
      <c r="E179" s="2" t="s">
        <v>1202</v>
      </c>
      <c r="F179" s="2">
        <v>153.49</v>
      </c>
      <c r="G179" s="2" t="s">
        <v>1036</v>
      </c>
      <c r="O179" s="3" t="s">
        <v>208</v>
      </c>
      <c r="P179" s="3">
        <v>32.72</v>
      </c>
      <c r="Q179" s="2" t="str">
        <f t="shared" si="8"/>
        <v>memenuhi</v>
      </c>
      <c r="S179" s="3" t="s">
        <v>1202</v>
      </c>
      <c r="T179" s="3">
        <v>0.08</v>
      </c>
      <c r="U179" s="2" t="str">
        <f t="shared" si="10"/>
        <v>tidak memenuhi</v>
      </c>
      <c r="W179" s="3" t="s">
        <v>208</v>
      </c>
      <c r="X179" s="3">
        <v>32.729999999999997</v>
      </c>
      <c r="Y179" s="2" t="str">
        <f t="shared" si="9"/>
        <v>memenuhi</v>
      </c>
      <c r="AA179" s="3" t="s">
        <v>1202</v>
      </c>
      <c r="AB179" s="3">
        <v>0.08</v>
      </c>
      <c r="AC179" s="2" t="str">
        <f t="shared" si="11"/>
        <v>tidak memenuhi</v>
      </c>
    </row>
    <row r="180" spans="1:29" x14ac:dyDescent="0.25">
      <c r="A180" s="2" t="s">
        <v>209</v>
      </c>
      <c r="B180" s="2" t="s">
        <v>967</v>
      </c>
      <c r="E180" s="2" t="s">
        <v>1203</v>
      </c>
      <c r="F180" s="2">
        <v>108.71</v>
      </c>
      <c r="G180" s="2" t="s">
        <v>1036</v>
      </c>
      <c r="O180" s="3" t="s">
        <v>209</v>
      </c>
      <c r="P180" s="3">
        <v>33.71</v>
      </c>
      <c r="Q180" s="2" t="str">
        <f t="shared" si="8"/>
        <v>memenuhi</v>
      </c>
      <c r="S180" s="3" t="s">
        <v>1203</v>
      </c>
      <c r="T180" s="3">
        <v>0.08</v>
      </c>
      <c r="U180" s="2" t="str">
        <f t="shared" si="10"/>
        <v>tidak memenuhi</v>
      </c>
      <c r="W180" s="3" t="s">
        <v>209</v>
      </c>
      <c r="X180" s="3">
        <v>33.72</v>
      </c>
      <c r="Y180" s="2" t="str">
        <f t="shared" si="9"/>
        <v>memenuhi</v>
      </c>
      <c r="AA180" s="3" t="s">
        <v>1203</v>
      </c>
      <c r="AB180" s="3">
        <v>0.08</v>
      </c>
      <c r="AC180" s="2" t="str">
        <f t="shared" si="11"/>
        <v>tidak memenuhi</v>
      </c>
    </row>
    <row r="181" spans="1:29" x14ac:dyDescent="0.25">
      <c r="A181" s="2" t="s">
        <v>210</v>
      </c>
      <c r="B181" s="2" t="s">
        <v>967</v>
      </c>
      <c r="E181" s="2" t="s">
        <v>1204</v>
      </c>
      <c r="F181" s="2">
        <v>28.38</v>
      </c>
      <c r="G181" s="2" t="s">
        <v>1036</v>
      </c>
      <c r="O181" s="3" t="s">
        <v>210</v>
      </c>
      <c r="P181" s="3">
        <v>34.700000000000003</v>
      </c>
      <c r="Q181" s="2" t="str">
        <f t="shared" si="8"/>
        <v>memenuhi</v>
      </c>
      <c r="S181" s="3" t="s">
        <v>1204</v>
      </c>
      <c r="T181" s="3">
        <v>0.57999999999999996</v>
      </c>
      <c r="U181" s="2" t="str">
        <f t="shared" si="10"/>
        <v>memenuhi</v>
      </c>
      <c r="W181" s="3" t="s">
        <v>210</v>
      </c>
      <c r="X181" s="3">
        <v>34.71</v>
      </c>
      <c r="Y181" s="2" t="str">
        <f t="shared" si="9"/>
        <v>memenuhi</v>
      </c>
      <c r="AA181" s="3" t="s">
        <v>1204</v>
      </c>
      <c r="AB181" s="3">
        <v>0.57999999999999996</v>
      </c>
      <c r="AC181" s="2" t="str">
        <f t="shared" si="11"/>
        <v>memenuhi</v>
      </c>
    </row>
    <row r="182" spans="1:29" x14ac:dyDescent="0.25">
      <c r="A182" s="2" t="s">
        <v>211</v>
      </c>
      <c r="B182" s="2" t="s">
        <v>967</v>
      </c>
      <c r="E182" s="2" t="s">
        <v>1205</v>
      </c>
      <c r="F182" s="2">
        <v>33.24</v>
      </c>
      <c r="G182" s="2" t="s">
        <v>1036</v>
      </c>
      <c r="O182" s="3" t="s">
        <v>211</v>
      </c>
      <c r="P182" s="3">
        <v>34.68</v>
      </c>
      <c r="Q182" s="2" t="str">
        <f t="shared" si="8"/>
        <v>memenuhi</v>
      </c>
      <c r="S182" s="3" t="s">
        <v>1205</v>
      </c>
      <c r="T182" s="3">
        <v>0.57999999999999996</v>
      </c>
      <c r="U182" s="2" t="str">
        <f t="shared" si="10"/>
        <v>memenuhi</v>
      </c>
      <c r="W182" s="3" t="s">
        <v>211</v>
      </c>
      <c r="X182" s="3">
        <v>34.69</v>
      </c>
      <c r="Y182" s="2" t="str">
        <f t="shared" si="9"/>
        <v>memenuhi</v>
      </c>
      <c r="AA182" s="3" t="s">
        <v>1205</v>
      </c>
      <c r="AB182" s="3">
        <v>0.57999999999999996</v>
      </c>
      <c r="AC182" s="2" t="str">
        <f t="shared" si="11"/>
        <v>memenuhi</v>
      </c>
    </row>
    <row r="183" spans="1:29" x14ac:dyDescent="0.25">
      <c r="A183" s="2" t="s">
        <v>212</v>
      </c>
      <c r="B183" s="2" t="s">
        <v>964</v>
      </c>
      <c r="E183" s="2" t="s">
        <v>1206</v>
      </c>
      <c r="F183" s="2">
        <v>28.58</v>
      </c>
      <c r="G183" s="2" t="s">
        <v>1036</v>
      </c>
      <c r="O183" s="3" t="s">
        <v>212</v>
      </c>
      <c r="P183" s="3">
        <v>34.68</v>
      </c>
      <c r="Q183" s="2" t="str">
        <f t="shared" si="8"/>
        <v>memenuhi</v>
      </c>
      <c r="S183" s="3" t="s">
        <v>1206</v>
      </c>
      <c r="T183" s="3">
        <v>0.57999999999999996</v>
      </c>
      <c r="U183" s="2" t="str">
        <f t="shared" si="10"/>
        <v>memenuhi</v>
      </c>
      <c r="W183" s="3" t="s">
        <v>212</v>
      </c>
      <c r="X183" s="3">
        <v>34.69</v>
      </c>
      <c r="Y183" s="2" t="str">
        <f t="shared" si="9"/>
        <v>memenuhi</v>
      </c>
      <c r="AA183" s="3" t="s">
        <v>1206</v>
      </c>
      <c r="AB183" s="3">
        <v>0.57999999999999996</v>
      </c>
      <c r="AC183" s="2" t="str">
        <f t="shared" si="11"/>
        <v>memenuhi</v>
      </c>
    </row>
    <row r="184" spans="1:29" x14ac:dyDescent="0.25">
      <c r="A184" s="2" t="s">
        <v>213</v>
      </c>
      <c r="B184" s="2" t="s">
        <v>964</v>
      </c>
      <c r="E184" s="2" t="s">
        <v>1207</v>
      </c>
      <c r="F184" s="2">
        <v>15.23</v>
      </c>
      <c r="G184" s="2" t="s">
        <v>1036</v>
      </c>
      <c r="O184" s="3" t="s">
        <v>213</v>
      </c>
      <c r="P184" s="3">
        <v>34.700000000000003</v>
      </c>
      <c r="Q184" s="2" t="str">
        <f t="shared" si="8"/>
        <v>memenuhi</v>
      </c>
      <c r="S184" s="3" t="s">
        <v>1207</v>
      </c>
      <c r="T184" s="3">
        <v>0.66</v>
      </c>
      <c r="U184" s="2" t="str">
        <f t="shared" si="10"/>
        <v>memenuhi</v>
      </c>
      <c r="W184" s="3" t="s">
        <v>213</v>
      </c>
      <c r="X184" s="3">
        <v>34.71</v>
      </c>
      <c r="Y184" s="2" t="str">
        <f t="shared" si="9"/>
        <v>memenuhi</v>
      </c>
      <c r="AA184" s="3" t="s">
        <v>1207</v>
      </c>
      <c r="AB184" s="3">
        <v>0.66</v>
      </c>
      <c r="AC184" s="2" t="str">
        <f t="shared" si="11"/>
        <v>memenuhi</v>
      </c>
    </row>
    <row r="185" spans="1:29" x14ac:dyDescent="0.25">
      <c r="A185" s="2" t="s">
        <v>214</v>
      </c>
      <c r="B185" s="2" t="s">
        <v>967</v>
      </c>
      <c r="E185" s="2" t="s">
        <v>1208</v>
      </c>
      <c r="F185" s="2">
        <v>47.04</v>
      </c>
      <c r="G185" s="2" t="s">
        <v>1036</v>
      </c>
      <c r="O185" s="3" t="s">
        <v>214</v>
      </c>
      <c r="P185" s="3">
        <v>33.71</v>
      </c>
      <c r="Q185" s="2" t="str">
        <f t="shared" si="8"/>
        <v>memenuhi</v>
      </c>
      <c r="S185" s="3" t="s">
        <v>1208</v>
      </c>
      <c r="T185" s="3">
        <v>0.66</v>
      </c>
      <c r="U185" s="2" t="str">
        <f t="shared" si="10"/>
        <v>memenuhi</v>
      </c>
      <c r="W185" s="3" t="s">
        <v>214</v>
      </c>
      <c r="X185" s="3">
        <v>33.72</v>
      </c>
      <c r="Y185" s="2" t="str">
        <f t="shared" si="9"/>
        <v>memenuhi</v>
      </c>
      <c r="AA185" s="3" t="s">
        <v>1208</v>
      </c>
      <c r="AB185" s="3">
        <v>0.66</v>
      </c>
      <c r="AC185" s="2" t="str">
        <f t="shared" si="11"/>
        <v>memenuhi</v>
      </c>
    </row>
    <row r="186" spans="1:29" x14ac:dyDescent="0.25">
      <c r="A186" s="2" t="s">
        <v>215</v>
      </c>
      <c r="B186" s="2" t="s">
        <v>967</v>
      </c>
      <c r="E186" s="2" t="s">
        <v>1209</v>
      </c>
      <c r="F186" s="2">
        <v>37.51</v>
      </c>
      <c r="G186" s="2" t="s">
        <v>1036</v>
      </c>
      <c r="O186" s="3" t="s">
        <v>215</v>
      </c>
      <c r="P186" s="3">
        <v>33.72</v>
      </c>
      <c r="Q186" s="2" t="str">
        <f t="shared" si="8"/>
        <v>memenuhi</v>
      </c>
      <c r="S186" s="3" t="s">
        <v>1209</v>
      </c>
      <c r="T186" s="3">
        <v>0.66</v>
      </c>
      <c r="U186" s="2" t="str">
        <f t="shared" si="10"/>
        <v>memenuhi</v>
      </c>
      <c r="W186" s="3" t="s">
        <v>215</v>
      </c>
      <c r="X186" s="3">
        <v>33.729999999999997</v>
      </c>
      <c r="Y186" s="2" t="str">
        <f t="shared" si="9"/>
        <v>memenuhi</v>
      </c>
      <c r="AA186" s="3" t="s">
        <v>1209</v>
      </c>
      <c r="AB186" s="3">
        <v>0.66</v>
      </c>
      <c r="AC186" s="2" t="str">
        <f t="shared" si="11"/>
        <v>memenuhi</v>
      </c>
    </row>
    <row r="187" spans="1:29" x14ac:dyDescent="0.25">
      <c r="A187" s="2" t="s">
        <v>216</v>
      </c>
      <c r="B187" s="2" t="s">
        <v>967</v>
      </c>
      <c r="E187" s="2" t="s">
        <v>1210</v>
      </c>
      <c r="F187" s="2">
        <v>40.9</v>
      </c>
      <c r="G187" s="2" t="s">
        <v>1036</v>
      </c>
      <c r="O187" s="3" t="s">
        <v>216</v>
      </c>
      <c r="P187" s="3">
        <v>18.079999999999998</v>
      </c>
      <c r="Q187" s="2" t="str">
        <f t="shared" si="8"/>
        <v>memenuhi</v>
      </c>
      <c r="S187" s="3" t="s">
        <v>1210</v>
      </c>
      <c r="T187" s="3">
        <v>0.28000000000000003</v>
      </c>
      <c r="U187" s="2" t="str">
        <f t="shared" si="10"/>
        <v>tidak memenuhi</v>
      </c>
      <c r="W187" s="3" t="s">
        <v>216</v>
      </c>
      <c r="X187" s="3">
        <v>18.09</v>
      </c>
      <c r="Y187" s="2" t="str">
        <f t="shared" si="9"/>
        <v>memenuhi</v>
      </c>
      <c r="AA187" s="3" t="s">
        <v>1210</v>
      </c>
      <c r="AB187" s="3">
        <v>0.28000000000000003</v>
      </c>
      <c r="AC187" s="2" t="str">
        <f t="shared" si="11"/>
        <v>tidak memenuhi</v>
      </c>
    </row>
    <row r="188" spans="1:29" x14ac:dyDescent="0.25">
      <c r="A188" s="2" t="s">
        <v>217</v>
      </c>
      <c r="B188" s="2" t="s">
        <v>969</v>
      </c>
      <c r="E188" s="2" t="s">
        <v>1211</v>
      </c>
      <c r="F188" s="2">
        <v>86.38</v>
      </c>
      <c r="G188" s="2" t="s">
        <v>1036</v>
      </c>
      <c r="O188" s="3" t="s">
        <v>217</v>
      </c>
      <c r="P188" s="3">
        <v>17.12</v>
      </c>
      <c r="Q188" s="2" t="str">
        <f t="shared" si="8"/>
        <v>memenuhi</v>
      </c>
      <c r="S188" s="3" t="s">
        <v>1211</v>
      </c>
      <c r="T188" s="3">
        <v>0.28000000000000003</v>
      </c>
      <c r="U188" s="2" t="str">
        <f t="shared" si="10"/>
        <v>tidak memenuhi</v>
      </c>
      <c r="W188" s="3" t="s">
        <v>217</v>
      </c>
      <c r="X188" s="3">
        <v>17.13</v>
      </c>
      <c r="Y188" s="2" t="str">
        <f t="shared" si="9"/>
        <v>memenuhi</v>
      </c>
      <c r="AA188" s="3" t="s">
        <v>1211</v>
      </c>
      <c r="AB188" s="3">
        <v>0.28000000000000003</v>
      </c>
      <c r="AC188" s="2" t="str">
        <f t="shared" si="11"/>
        <v>tidak memenuhi</v>
      </c>
    </row>
    <row r="189" spans="1:29" x14ac:dyDescent="0.25">
      <c r="A189" s="2" t="s">
        <v>218</v>
      </c>
      <c r="B189" s="2" t="s">
        <v>967</v>
      </c>
      <c r="E189" s="2" t="s">
        <v>1212</v>
      </c>
      <c r="F189" s="2">
        <v>34.090000000000003</v>
      </c>
      <c r="G189" s="2" t="s">
        <v>1036</v>
      </c>
      <c r="O189" s="3" t="s">
        <v>218</v>
      </c>
      <c r="P189" s="3">
        <v>18.13</v>
      </c>
      <c r="Q189" s="2" t="str">
        <f t="shared" si="8"/>
        <v>memenuhi</v>
      </c>
      <c r="S189" s="3" t="s">
        <v>1212</v>
      </c>
      <c r="T189" s="3">
        <v>0.08</v>
      </c>
      <c r="U189" s="2" t="str">
        <f t="shared" si="10"/>
        <v>tidak memenuhi</v>
      </c>
      <c r="W189" s="3" t="s">
        <v>218</v>
      </c>
      <c r="X189" s="3">
        <v>18.13</v>
      </c>
      <c r="Y189" s="2" t="str">
        <f t="shared" si="9"/>
        <v>memenuhi</v>
      </c>
      <c r="AA189" s="3" t="s">
        <v>1212</v>
      </c>
      <c r="AB189" s="3">
        <v>0.08</v>
      </c>
      <c r="AC189" s="2" t="str">
        <f t="shared" si="11"/>
        <v>tidak memenuhi</v>
      </c>
    </row>
    <row r="190" spans="1:29" x14ac:dyDescent="0.25">
      <c r="A190" s="2" t="s">
        <v>219</v>
      </c>
      <c r="B190" s="2" t="s">
        <v>967</v>
      </c>
      <c r="E190" s="2" t="s">
        <v>1213</v>
      </c>
      <c r="F190" s="2">
        <v>40.19</v>
      </c>
      <c r="G190" s="2" t="s">
        <v>1036</v>
      </c>
      <c r="O190" s="3" t="s">
        <v>219</v>
      </c>
      <c r="P190" s="3">
        <v>18.13</v>
      </c>
      <c r="Q190" s="2" t="str">
        <f t="shared" si="8"/>
        <v>memenuhi</v>
      </c>
      <c r="S190" s="3" t="s">
        <v>1213</v>
      </c>
      <c r="T190" s="3">
        <v>0.08</v>
      </c>
      <c r="U190" s="2" t="str">
        <f t="shared" si="10"/>
        <v>tidak memenuhi</v>
      </c>
      <c r="W190" s="3" t="s">
        <v>219</v>
      </c>
      <c r="X190" s="3">
        <v>18.14</v>
      </c>
      <c r="Y190" s="2" t="str">
        <f t="shared" si="9"/>
        <v>memenuhi</v>
      </c>
      <c r="AA190" s="3" t="s">
        <v>1213</v>
      </c>
      <c r="AB190" s="3">
        <v>0.08</v>
      </c>
      <c r="AC190" s="2" t="str">
        <f t="shared" si="11"/>
        <v>tidak memenuhi</v>
      </c>
    </row>
    <row r="191" spans="1:29" x14ac:dyDescent="0.25">
      <c r="A191" s="2" t="s">
        <v>220</v>
      </c>
      <c r="B191" s="2" t="s">
        <v>969</v>
      </c>
      <c r="E191" s="2" t="s">
        <v>1214</v>
      </c>
      <c r="F191" s="2">
        <v>29.09</v>
      </c>
      <c r="G191" s="2" t="s">
        <v>1036</v>
      </c>
      <c r="O191" s="3" t="s">
        <v>220</v>
      </c>
      <c r="P191" s="3">
        <v>21.15</v>
      </c>
      <c r="Q191" s="2" t="str">
        <f t="shared" si="8"/>
        <v>memenuhi</v>
      </c>
      <c r="S191" s="3" t="s">
        <v>1214</v>
      </c>
      <c r="T191" s="3">
        <v>0.08</v>
      </c>
      <c r="U191" s="2" t="str">
        <f t="shared" si="10"/>
        <v>tidak memenuhi</v>
      </c>
      <c r="W191" s="3" t="s">
        <v>220</v>
      </c>
      <c r="X191" s="3">
        <v>21.16</v>
      </c>
      <c r="Y191" s="2" t="str">
        <f t="shared" si="9"/>
        <v>memenuhi</v>
      </c>
      <c r="AA191" s="3" t="s">
        <v>1214</v>
      </c>
      <c r="AB191" s="3">
        <v>0.08</v>
      </c>
      <c r="AC191" s="2" t="str">
        <f t="shared" si="11"/>
        <v>tidak memenuhi</v>
      </c>
    </row>
    <row r="192" spans="1:29" x14ac:dyDescent="0.25">
      <c r="A192" s="2" t="s">
        <v>221</v>
      </c>
      <c r="B192" s="2" t="s">
        <v>967</v>
      </c>
      <c r="E192" s="2" t="s">
        <v>1215</v>
      </c>
      <c r="F192" s="2">
        <v>42.45</v>
      </c>
      <c r="G192" s="2" t="s">
        <v>1036</v>
      </c>
      <c r="O192" s="3" t="s">
        <v>221</v>
      </c>
      <c r="P192" s="3">
        <v>17.11</v>
      </c>
      <c r="Q192" s="2" t="str">
        <f t="shared" si="8"/>
        <v>memenuhi</v>
      </c>
      <c r="S192" s="3" t="s">
        <v>1215</v>
      </c>
      <c r="T192" s="3">
        <v>0.08</v>
      </c>
      <c r="U192" s="2" t="str">
        <f t="shared" si="10"/>
        <v>tidak memenuhi</v>
      </c>
      <c r="W192" s="3" t="s">
        <v>221</v>
      </c>
      <c r="X192" s="3">
        <v>17.12</v>
      </c>
      <c r="Y192" s="2" t="str">
        <f t="shared" si="9"/>
        <v>memenuhi</v>
      </c>
      <c r="AA192" s="3" t="s">
        <v>1215</v>
      </c>
      <c r="AB192" s="3">
        <v>0.08</v>
      </c>
      <c r="AC192" s="2" t="str">
        <f t="shared" si="11"/>
        <v>tidak memenuhi</v>
      </c>
    </row>
    <row r="193" spans="1:29" x14ac:dyDescent="0.25">
      <c r="A193" s="2" t="s">
        <v>222</v>
      </c>
      <c r="B193" s="2" t="s">
        <v>967</v>
      </c>
      <c r="E193" s="2" t="s">
        <v>1216</v>
      </c>
      <c r="F193" s="2">
        <v>47.22</v>
      </c>
      <c r="G193" s="2" t="s">
        <v>1036</v>
      </c>
      <c r="O193" s="3" t="s">
        <v>222</v>
      </c>
      <c r="P193" s="3">
        <v>16.100000000000001</v>
      </c>
      <c r="Q193" s="2" t="str">
        <f t="shared" si="8"/>
        <v>memenuhi</v>
      </c>
      <c r="S193" s="3" t="s">
        <v>1216</v>
      </c>
      <c r="T193" s="3">
        <v>0.08</v>
      </c>
      <c r="U193" s="2" t="str">
        <f t="shared" si="10"/>
        <v>tidak memenuhi</v>
      </c>
      <c r="W193" s="3" t="s">
        <v>222</v>
      </c>
      <c r="X193" s="3">
        <v>16.100000000000001</v>
      </c>
      <c r="Y193" s="2" t="str">
        <f t="shared" si="9"/>
        <v>memenuhi</v>
      </c>
      <c r="AA193" s="3" t="s">
        <v>1216</v>
      </c>
      <c r="AB193" s="3">
        <v>0.08</v>
      </c>
      <c r="AC193" s="2" t="str">
        <f t="shared" si="11"/>
        <v>tidak memenuhi</v>
      </c>
    </row>
    <row r="194" spans="1:29" x14ac:dyDescent="0.25">
      <c r="A194" s="2" t="s">
        <v>223</v>
      </c>
      <c r="B194" s="2" t="s">
        <v>964</v>
      </c>
      <c r="E194" s="2" t="s">
        <v>1217</v>
      </c>
      <c r="F194" s="2">
        <v>89.45</v>
      </c>
      <c r="G194" s="2" t="s">
        <v>1036</v>
      </c>
      <c r="O194" s="3" t="s">
        <v>223</v>
      </c>
      <c r="P194" s="3">
        <v>18.05</v>
      </c>
      <c r="Q194" s="2" t="str">
        <f t="shared" si="8"/>
        <v>memenuhi</v>
      </c>
      <c r="S194" s="3" t="s">
        <v>1217</v>
      </c>
      <c r="T194" s="3">
        <v>0.08</v>
      </c>
      <c r="U194" s="2" t="str">
        <f t="shared" si="10"/>
        <v>tidak memenuhi</v>
      </c>
      <c r="W194" s="3" t="s">
        <v>223</v>
      </c>
      <c r="X194" s="3">
        <v>18.059999999999999</v>
      </c>
      <c r="Y194" s="2" t="str">
        <f t="shared" si="9"/>
        <v>memenuhi</v>
      </c>
      <c r="AA194" s="3" t="s">
        <v>1217</v>
      </c>
      <c r="AB194" s="3">
        <v>0.08</v>
      </c>
      <c r="AC194" s="2" t="str">
        <f t="shared" si="11"/>
        <v>tidak memenuhi</v>
      </c>
    </row>
    <row r="195" spans="1:29" x14ac:dyDescent="0.25">
      <c r="A195" s="2" t="s">
        <v>224</v>
      </c>
      <c r="B195" s="2" t="s">
        <v>967</v>
      </c>
      <c r="E195" s="2" t="s">
        <v>1218</v>
      </c>
      <c r="F195" s="2">
        <v>96.43</v>
      </c>
      <c r="G195" s="2" t="s">
        <v>1036</v>
      </c>
      <c r="O195" s="3" t="s">
        <v>224</v>
      </c>
      <c r="P195" s="3">
        <v>14.74</v>
      </c>
      <c r="Q195" s="2" t="str">
        <f t="shared" si="8"/>
        <v>memenuhi</v>
      </c>
      <c r="S195" s="3" t="s">
        <v>1218</v>
      </c>
      <c r="T195" s="3">
        <v>0.08</v>
      </c>
      <c r="U195" s="2" t="str">
        <f t="shared" si="10"/>
        <v>tidak memenuhi</v>
      </c>
      <c r="W195" s="3" t="s">
        <v>224</v>
      </c>
      <c r="X195" s="3">
        <v>14.75</v>
      </c>
      <c r="Y195" s="2" t="str">
        <f t="shared" si="9"/>
        <v>memenuhi</v>
      </c>
      <c r="AA195" s="3" t="s">
        <v>1218</v>
      </c>
      <c r="AB195" s="3">
        <v>0.08</v>
      </c>
      <c r="AC195" s="2" t="str">
        <f t="shared" si="11"/>
        <v>tidak memenuhi</v>
      </c>
    </row>
    <row r="196" spans="1:29" x14ac:dyDescent="0.25">
      <c r="A196" s="2" t="s">
        <v>225</v>
      </c>
      <c r="B196" s="2" t="s">
        <v>967</v>
      </c>
      <c r="E196" s="2" t="s">
        <v>1219</v>
      </c>
      <c r="F196" s="2">
        <v>54.94</v>
      </c>
      <c r="G196" s="2" t="s">
        <v>1036</v>
      </c>
      <c r="O196" s="3" t="s">
        <v>225</v>
      </c>
      <c r="P196" s="3">
        <v>13.38</v>
      </c>
      <c r="Q196" s="2" t="str">
        <f t="shared" si="8"/>
        <v>memenuhi</v>
      </c>
      <c r="S196" s="3" t="s">
        <v>1219</v>
      </c>
      <c r="T196" s="3">
        <v>0.08</v>
      </c>
      <c r="U196" s="2" t="str">
        <f t="shared" si="10"/>
        <v>tidak memenuhi</v>
      </c>
      <c r="W196" s="3" t="s">
        <v>225</v>
      </c>
      <c r="X196" s="3">
        <v>13.39</v>
      </c>
      <c r="Y196" s="2" t="str">
        <f t="shared" si="9"/>
        <v>memenuhi</v>
      </c>
      <c r="AA196" s="3" t="s">
        <v>1219</v>
      </c>
      <c r="AB196" s="3">
        <v>0.08</v>
      </c>
      <c r="AC196" s="2" t="str">
        <f t="shared" si="11"/>
        <v>tidak memenuhi</v>
      </c>
    </row>
    <row r="197" spans="1:29" x14ac:dyDescent="0.25">
      <c r="A197" s="2" t="s">
        <v>226</v>
      </c>
      <c r="B197" s="2" t="s">
        <v>967</v>
      </c>
      <c r="E197" s="2" t="s">
        <v>1220</v>
      </c>
      <c r="F197" s="2">
        <v>111.52</v>
      </c>
      <c r="G197" s="2" t="s">
        <v>1036</v>
      </c>
      <c r="O197" s="3" t="s">
        <v>226</v>
      </c>
      <c r="P197" s="3">
        <v>12.95</v>
      </c>
      <c r="Q197" s="2" t="str">
        <f t="shared" si="8"/>
        <v>memenuhi</v>
      </c>
      <c r="S197" s="3" t="s">
        <v>1220</v>
      </c>
      <c r="T197" s="3">
        <v>0.08</v>
      </c>
      <c r="U197" s="2" t="str">
        <f t="shared" si="10"/>
        <v>tidak memenuhi</v>
      </c>
      <c r="W197" s="3" t="s">
        <v>226</v>
      </c>
      <c r="X197" s="3">
        <v>12.96</v>
      </c>
      <c r="Y197" s="2" t="str">
        <f t="shared" si="9"/>
        <v>memenuhi</v>
      </c>
      <c r="AA197" s="3" t="s">
        <v>1220</v>
      </c>
      <c r="AB197" s="3">
        <v>0.08</v>
      </c>
      <c r="AC197" s="2" t="str">
        <f t="shared" si="11"/>
        <v>tidak memenuhi</v>
      </c>
    </row>
    <row r="198" spans="1:29" x14ac:dyDescent="0.25">
      <c r="A198" s="2" t="s">
        <v>227</v>
      </c>
      <c r="B198" s="2" t="s">
        <v>967</v>
      </c>
      <c r="E198" s="2" t="s">
        <v>1221</v>
      </c>
      <c r="F198" s="2">
        <v>146.69</v>
      </c>
      <c r="G198" s="2" t="s">
        <v>1036</v>
      </c>
      <c r="O198" s="3" t="s">
        <v>227</v>
      </c>
      <c r="P198" s="3">
        <v>12.59</v>
      </c>
      <c r="Q198" s="2" t="str">
        <f t="shared" ref="Q198:Q261" si="12">IF(AND(P198&gt;=5,P198&lt;=80),"memenuhi","tidak memenuhi")</f>
        <v>memenuhi</v>
      </c>
      <c r="S198" s="3" t="s">
        <v>1221</v>
      </c>
      <c r="T198" s="3">
        <v>0.08</v>
      </c>
      <c r="U198" s="2" t="str">
        <f t="shared" si="10"/>
        <v>tidak memenuhi</v>
      </c>
      <c r="W198" s="3" t="s">
        <v>227</v>
      </c>
      <c r="X198" s="3">
        <v>12.6</v>
      </c>
      <c r="Y198" s="2" t="str">
        <f t="shared" ref="Y198:Y261" si="13">IF(AND(X198&gt;=5,X198&lt;=80),"memenuhi","tidak memenuhi")</f>
        <v>memenuhi</v>
      </c>
      <c r="AA198" s="3" t="s">
        <v>1221</v>
      </c>
      <c r="AB198" s="3">
        <v>0.08</v>
      </c>
      <c r="AC198" s="2" t="str">
        <f t="shared" si="11"/>
        <v>tidak memenuhi</v>
      </c>
    </row>
    <row r="199" spans="1:29" x14ac:dyDescent="0.25">
      <c r="A199" s="2" t="s">
        <v>228</v>
      </c>
      <c r="B199" s="2" t="s">
        <v>969</v>
      </c>
      <c r="E199" s="2" t="s">
        <v>1222</v>
      </c>
      <c r="F199" s="2">
        <v>57.13</v>
      </c>
      <c r="G199" s="2" t="s">
        <v>1036</v>
      </c>
      <c r="O199" s="3" t="s">
        <v>228</v>
      </c>
      <c r="P199" s="3">
        <v>11.62</v>
      </c>
      <c r="Q199" s="2" t="str">
        <f t="shared" si="12"/>
        <v>memenuhi</v>
      </c>
      <c r="S199" s="3" t="s">
        <v>1222</v>
      </c>
      <c r="T199" s="3">
        <v>0.08</v>
      </c>
      <c r="U199" s="2" t="str">
        <f t="shared" si="10"/>
        <v>tidak memenuhi</v>
      </c>
      <c r="W199" s="3" t="s">
        <v>228</v>
      </c>
      <c r="X199" s="3">
        <v>11.63</v>
      </c>
      <c r="Y199" s="2" t="str">
        <f t="shared" si="13"/>
        <v>memenuhi</v>
      </c>
      <c r="AA199" s="3" t="s">
        <v>1222</v>
      </c>
      <c r="AB199" s="3">
        <v>0.08</v>
      </c>
      <c r="AC199" s="2" t="str">
        <f t="shared" si="11"/>
        <v>tidak memenuhi</v>
      </c>
    </row>
    <row r="200" spans="1:29" x14ac:dyDescent="0.25">
      <c r="A200" s="2" t="s">
        <v>229</v>
      </c>
      <c r="B200" s="2" t="s">
        <v>978</v>
      </c>
      <c r="E200" s="2" t="s">
        <v>1223</v>
      </c>
      <c r="F200" s="2">
        <v>50.03</v>
      </c>
      <c r="G200" s="2" t="s">
        <v>1036</v>
      </c>
      <c r="O200" s="3" t="s">
        <v>229</v>
      </c>
      <c r="P200" s="3">
        <v>12.57</v>
      </c>
      <c r="Q200" s="2" t="str">
        <f t="shared" si="12"/>
        <v>memenuhi</v>
      </c>
      <c r="S200" s="3" t="s">
        <v>1223</v>
      </c>
      <c r="T200" s="3">
        <v>0.08</v>
      </c>
      <c r="U200" s="2" t="str">
        <f t="shared" ref="U200:U263" si="14">IF(AND(T200&gt;=0.3,T200&lt;=3),"memenuhi","tidak memenuhi")</f>
        <v>tidak memenuhi</v>
      </c>
      <c r="W200" s="3" t="s">
        <v>229</v>
      </c>
      <c r="X200" s="3">
        <v>12.58</v>
      </c>
      <c r="Y200" s="2" t="str">
        <f t="shared" si="13"/>
        <v>memenuhi</v>
      </c>
      <c r="AA200" s="3" t="s">
        <v>1223</v>
      </c>
      <c r="AB200" s="3">
        <v>0.08</v>
      </c>
      <c r="AC200" s="2" t="str">
        <f t="shared" ref="AC200:AC263" si="15">IF(AND(AB200&gt;=0.3,AB200&lt;=3),"memenuhi","tidak memenuhi")</f>
        <v>tidak memenuhi</v>
      </c>
    </row>
    <row r="201" spans="1:29" x14ac:dyDescent="0.25">
      <c r="A201" s="2" t="s">
        <v>230</v>
      </c>
      <c r="B201" s="2" t="s">
        <v>975</v>
      </c>
      <c r="E201" s="2" t="s">
        <v>1224</v>
      </c>
      <c r="F201" s="2">
        <v>20.48</v>
      </c>
      <c r="G201" s="2" t="s">
        <v>1036</v>
      </c>
      <c r="O201" s="3" t="s">
        <v>230</v>
      </c>
      <c r="P201" s="3">
        <v>11.98</v>
      </c>
      <c r="Q201" s="2" t="str">
        <f t="shared" si="12"/>
        <v>memenuhi</v>
      </c>
      <c r="S201" s="3" t="s">
        <v>1224</v>
      </c>
      <c r="T201" s="3">
        <v>0.08</v>
      </c>
      <c r="U201" s="2" t="str">
        <f t="shared" si="14"/>
        <v>tidak memenuhi</v>
      </c>
      <c r="W201" s="3" t="s">
        <v>230</v>
      </c>
      <c r="X201" s="3">
        <v>11.99</v>
      </c>
      <c r="Y201" s="2" t="str">
        <f t="shared" si="13"/>
        <v>memenuhi</v>
      </c>
      <c r="AA201" s="3" t="s">
        <v>1224</v>
      </c>
      <c r="AB201" s="3">
        <v>0.08</v>
      </c>
      <c r="AC201" s="2" t="str">
        <f t="shared" si="15"/>
        <v>tidak memenuhi</v>
      </c>
    </row>
    <row r="202" spans="1:29" x14ac:dyDescent="0.25">
      <c r="A202" s="2" t="s">
        <v>231</v>
      </c>
      <c r="B202" s="2" t="s">
        <v>967</v>
      </c>
      <c r="E202" s="2" t="s">
        <v>1225</v>
      </c>
      <c r="F202" s="2">
        <v>61.87</v>
      </c>
      <c r="G202" s="2" t="s">
        <v>1036</v>
      </c>
      <c r="O202" s="3" t="s">
        <v>231</v>
      </c>
      <c r="P202" s="3">
        <v>12.59</v>
      </c>
      <c r="Q202" s="2" t="str">
        <f t="shared" si="12"/>
        <v>memenuhi</v>
      </c>
      <c r="S202" s="3" t="s">
        <v>1225</v>
      </c>
      <c r="T202" s="3">
        <v>0.08</v>
      </c>
      <c r="U202" s="2" t="str">
        <f t="shared" si="14"/>
        <v>tidak memenuhi</v>
      </c>
      <c r="W202" s="3" t="s">
        <v>231</v>
      </c>
      <c r="X202" s="3">
        <v>12.59</v>
      </c>
      <c r="Y202" s="2" t="str">
        <f t="shared" si="13"/>
        <v>memenuhi</v>
      </c>
      <c r="AA202" s="3" t="s">
        <v>1225</v>
      </c>
      <c r="AB202" s="3">
        <v>0.08</v>
      </c>
      <c r="AC202" s="2" t="str">
        <f t="shared" si="15"/>
        <v>tidak memenuhi</v>
      </c>
    </row>
    <row r="203" spans="1:29" x14ac:dyDescent="0.25">
      <c r="A203" s="2" t="s">
        <v>232</v>
      </c>
      <c r="B203" s="2" t="s">
        <v>967</v>
      </c>
      <c r="E203" s="2" t="s">
        <v>1226</v>
      </c>
      <c r="F203" s="2">
        <v>123.22</v>
      </c>
      <c r="G203" s="2" t="s">
        <v>1036</v>
      </c>
      <c r="O203" s="3" t="s">
        <v>232</v>
      </c>
      <c r="P203" s="3">
        <v>12.34</v>
      </c>
      <c r="Q203" s="2" t="str">
        <f t="shared" si="12"/>
        <v>memenuhi</v>
      </c>
      <c r="S203" s="3" t="s">
        <v>1226</v>
      </c>
      <c r="T203" s="3">
        <v>0.08</v>
      </c>
      <c r="U203" s="2" t="str">
        <f t="shared" si="14"/>
        <v>tidak memenuhi</v>
      </c>
      <c r="W203" s="3" t="s">
        <v>232</v>
      </c>
      <c r="X203" s="3">
        <v>12.35</v>
      </c>
      <c r="Y203" s="2" t="str">
        <f t="shared" si="13"/>
        <v>memenuhi</v>
      </c>
      <c r="AA203" s="3" t="s">
        <v>1226</v>
      </c>
      <c r="AB203" s="3">
        <v>0.08</v>
      </c>
      <c r="AC203" s="2" t="str">
        <f t="shared" si="15"/>
        <v>tidak memenuhi</v>
      </c>
    </row>
    <row r="204" spans="1:29" x14ac:dyDescent="0.25">
      <c r="A204" s="2" t="s">
        <v>233</v>
      </c>
      <c r="B204" s="2" t="s">
        <v>967</v>
      </c>
      <c r="E204" s="2" t="s">
        <v>1227</v>
      </c>
      <c r="F204" s="2">
        <v>42.34</v>
      </c>
      <c r="G204" s="2" t="s">
        <v>1035</v>
      </c>
      <c r="O204" s="3" t="s">
        <v>233</v>
      </c>
      <c r="P204" s="3">
        <v>11.85</v>
      </c>
      <c r="Q204" s="2" t="str">
        <f t="shared" si="12"/>
        <v>memenuhi</v>
      </c>
      <c r="S204" s="3" t="s">
        <v>1227</v>
      </c>
      <c r="T204" s="3">
        <v>0.03</v>
      </c>
      <c r="U204" s="2" t="str">
        <f t="shared" si="14"/>
        <v>tidak memenuhi</v>
      </c>
      <c r="W204" s="3" t="s">
        <v>233</v>
      </c>
      <c r="X204" s="3">
        <v>11.86</v>
      </c>
      <c r="Y204" s="2" t="str">
        <f t="shared" si="13"/>
        <v>memenuhi</v>
      </c>
      <c r="AA204" s="3" t="s">
        <v>1227</v>
      </c>
      <c r="AB204" s="3">
        <v>0.03</v>
      </c>
      <c r="AC204" s="2" t="str">
        <f t="shared" si="15"/>
        <v>tidak memenuhi</v>
      </c>
    </row>
    <row r="205" spans="1:29" x14ac:dyDescent="0.25">
      <c r="A205" s="2" t="s">
        <v>234</v>
      </c>
      <c r="B205" s="2" t="s">
        <v>967</v>
      </c>
      <c r="E205" s="2" t="s">
        <v>1228</v>
      </c>
      <c r="F205" s="2">
        <v>123.23</v>
      </c>
      <c r="G205" s="2" t="s">
        <v>1035</v>
      </c>
      <c r="O205" s="3" t="s">
        <v>234</v>
      </c>
      <c r="P205" s="3">
        <v>12.03</v>
      </c>
      <c r="Q205" s="2" t="str">
        <f t="shared" si="12"/>
        <v>memenuhi</v>
      </c>
      <c r="S205" s="3" t="s">
        <v>1228</v>
      </c>
      <c r="T205" s="3">
        <v>0.03</v>
      </c>
      <c r="U205" s="2" t="str">
        <f t="shared" si="14"/>
        <v>tidak memenuhi</v>
      </c>
      <c r="W205" s="3" t="s">
        <v>234</v>
      </c>
      <c r="X205" s="3">
        <v>12.04</v>
      </c>
      <c r="Y205" s="2" t="str">
        <f t="shared" si="13"/>
        <v>memenuhi</v>
      </c>
      <c r="AA205" s="3" t="s">
        <v>1228</v>
      </c>
      <c r="AB205" s="3">
        <v>0.03</v>
      </c>
      <c r="AC205" s="2" t="str">
        <f t="shared" si="15"/>
        <v>tidak memenuhi</v>
      </c>
    </row>
    <row r="206" spans="1:29" x14ac:dyDescent="0.25">
      <c r="A206" s="2" t="s">
        <v>235</v>
      </c>
      <c r="B206" s="2" t="s">
        <v>969</v>
      </c>
      <c r="E206" s="2" t="s">
        <v>1229</v>
      </c>
      <c r="F206" s="2">
        <v>92.65</v>
      </c>
      <c r="G206" s="2" t="s">
        <v>1035</v>
      </c>
      <c r="O206" s="3" t="s">
        <v>235</v>
      </c>
      <c r="P206" s="3">
        <v>10.1</v>
      </c>
      <c r="Q206" s="2" t="str">
        <f t="shared" si="12"/>
        <v>memenuhi</v>
      </c>
      <c r="S206" s="3" t="s">
        <v>1229</v>
      </c>
      <c r="T206" s="3">
        <v>0.03</v>
      </c>
      <c r="U206" s="2" t="str">
        <f t="shared" si="14"/>
        <v>tidak memenuhi</v>
      </c>
      <c r="W206" s="3" t="s">
        <v>235</v>
      </c>
      <c r="X206" s="3">
        <v>10.11</v>
      </c>
      <c r="Y206" s="2" t="str">
        <f t="shared" si="13"/>
        <v>memenuhi</v>
      </c>
      <c r="AA206" s="3" t="s">
        <v>1229</v>
      </c>
      <c r="AB206" s="3">
        <v>0.03</v>
      </c>
      <c r="AC206" s="2" t="str">
        <f t="shared" si="15"/>
        <v>tidak memenuhi</v>
      </c>
    </row>
    <row r="207" spans="1:29" x14ac:dyDescent="0.25">
      <c r="A207" s="2" t="s">
        <v>236</v>
      </c>
      <c r="B207" s="2" t="s">
        <v>964</v>
      </c>
      <c r="E207" s="2" t="s">
        <v>1230</v>
      </c>
      <c r="F207" s="2">
        <v>34.04</v>
      </c>
      <c r="G207" s="2" t="s">
        <v>1035</v>
      </c>
      <c r="O207" s="3" t="s">
        <v>236</v>
      </c>
      <c r="P207" s="3">
        <v>10.08</v>
      </c>
      <c r="Q207" s="2" t="str">
        <f t="shared" si="12"/>
        <v>memenuhi</v>
      </c>
      <c r="S207" s="3" t="s">
        <v>1230</v>
      </c>
      <c r="T207" s="3">
        <v>0.03</v>
      </c>
      <c r="U207" s="2" t="str">
        <f t="shared" si="14"/>
        <v>tidak memenuhi</v>
      </c>
      <c r="W207" s="3" t="s">
        <v>236</v>
      </c>
      <c r="X207" s="3">
        <v>10.09</v>
      </c>
      <c r="Y207" s="2" t="str">
        <f t="shared" si="13"/>
        <v>memenuhi</v>
      </c>
      <c r="AA207" s="3" t="s">
        <v>1230</v>
      </c>
      <c r="AB207" s="3">
        <v>0.03</v>
      </c>
      <c r="AC207" s="2" t="str">
        <f t="shared" si="15"/>
        <v>tidak memenuhi</v>
      </c>
    </row>
    <row r="208" spans="1:29" x14ac:dyDescent="0.25">
      <c r="A208" s="2" t="s">
        <v>237</v>
      </c>
      <c r="B208" s="2" t="s">
        <v>967</v>
      </c>
      <c r="E208" s="2" t="s">
        <v>1231</v>
      </c>
      <c r="F208" s="2">
        <v>21.8</v>
      </c>
      <c r="G208" s="2" t="s">
        <v>1035</v>
      </c>
      <c r="O208" s="3" t="s">
        <v>237</v>
      </c>
      <c r="P208" s="3">
        <v>13.12</v>
      </c>
      <c r="Q208" s="2" t="str">
        <f t="shared" si="12"/>
        <v>memenuhi</v>
      </c>
      <c r="S208" s="3" t="s">
        <v>1231</v>
      </c>
      <c r="T208" s="3">
        <v>0.03</v>
      </c>
      <c r="U208" s="2" t="str">
        <f t="shared" si="14"/>
        <v>tidak memenuhi</v>
      </c>
      <c r="W208" s="3" t="s">
        <v>237</v>
      </c>
      <c r="X208" s="3">
        <v>13.13</v>
      </c>
      <c r="Y208" s="2" t="str">
        <f t="shared" si="13"/>
        <v>memenuhi</v>
      </c>
      <c r="AA208" s="3" t="s">
        <v>1231</v>
      </c>
      <c r="AB208" s="3">
        <v>0.03</v>
      </c>
      <c r="AC208" s="2" t="str">
        <f t="shared" si="15"/>
        <v>tidak memenuhi</v>
      </c>
    </row>
    <row r="209" spans="1:29" x14ac:dyDescent="0.25">
      <c r="A209" s="2" t="s">
        <v>238</v>
      </c>
      <c r="B209" s="2" t="s">
        <v>969</v>
      </c>
      <c r="E209" s="2" t="s">
        <v>1232</v>
      </c>
      <c r="F209" s="2">
        <v>26.51</v>
      </c>
      <c r="G209" s="2" t="s">
        <v>1035</v>
      </c>
      <c r="O209" s="3" t="s">
        <v>238</v>
      </c>
      <c r="P209" s="3">
        <v>16.14</v>
      </c>
      <c r="Q209" s="2" t="str">
        <f t="shared" si="12"/>
        <v>memenuhi</v>
      </c>
      <c r="S209" s="3" t="s">
        <v>1232</v>
      </c>
      <c r="T209" s="3">
        <v>0.03</v>
      </c>
      <c r="U209" s="2" t="str">
        <f t="shared" si="14"/>
        <v>tidak memenuhi</v>
      </c>
      <c r="W209" s="3" t="s">
        <v>238</v>
      </c>
      <c r="X209" s="3">
        <v>16.149999999999999</v>
      </c>
      <c r="Y209" s="2" t="str">
        <f t="shared" si="13"/>
        <v>memenuhi</v>
      </c>
      <c r="AA209" s="3" t="s">
        <v>1232</v>
      </c>
      <c r="AB209" s="3">
        <v>0.03</v>
      </c>
      <c r="AC209" s="2" t="str">
        <f t="shared" si="15"/>
        <v>tidak memenuhi</v>
      </c>
    </row>
    <row r="210" spans="1:29" x14ac:dyDescent="0.25">
      <c r="A210" s="2" t="s">
        <v>239</v>
      </c>
      <c r="B210" s="2" t="s">
        <v>967</v>
      </c>
      <c r="E210" s="2" t="s">
        <v>1233</v>
      </c>
      <c r="F210" s="2">
        <v>51.55</v>
      </c>
      <c r="G210" s="2" t="s">
        <v>1036</v>
      </c>
      <c r="O210" s="3" t="s">
        <v>239</v>
      </c>
      <c r="P210" s="3">
        <v>9.07</v>
      </c>
      <c r="Q210" s="2" t="str">
        <f t="shared" si="12"/>
        <v>memenuhi</v>
      </c>
      <c r="S210" s="3" t="s">
        <v>1233</v>
      </c>
      <c r="T210" s="3">
        <v>0.08</v>
      </c>
      <c r="U210" s="2" t="str">
        <f t="shared" si="14"/>
        <v>tidak memenuhi</v>
      </c>
      <c r="W210" s="3" t="s">
        <v>239</v>
      </c>
      <c r="X210" s="3">
        <v>9.08</v>
      </c>
      <c r="Y210" s="2" t="str">
        <f t="shared" si="13"/>
        <v>memenuhi</v>
      </c>
      <c r="AA210" s="3" t="s">
        <v>1233</v>
      </c>
      <c r="AB210" s="3">
        <v>0.08</v>
      </c>
      <c r="AC210" s="2" t="str">
        <f t="shared" si="15"/>
        <v>tidak memenuhi</v>
      </c>
    </row>
    <row r="211" spans="1:29" x14ac:dyDescent="0.25">
      <c r="A211" s="2" t="s">
        <v>240</v>
      </c>
      <c r="B211" s="2" t="s">
        <v>967</v>
      </c>
      <c r="E211" s="2" t="s">
        <v>1234</v>
      </c>
      <c r="F211" s="2">
        <v>138.65</v>
      </c>
      <c r="G211" s="2" t="s">
        <v>1036</v>
      </c>
      <c r="O211" s="3" t="s">
        <v>240</v>
      </c>
      <c r="P211" s="3">
        <v>11.04</v>
      </c>
      <c r="Q211" s="2" t="str">
        <f t="shared" si="12"/>
        <v>memenuhi</v>
      </c>
      <c r="S211" s="3" t="s">
        <v>1234</v>
      </c>
      <c r="T211" s="3">
        <v>0.08</v>
      </c>
      <c r="U211" s="2" t="str">
        <f t="shared" si="14"/>
        <v>tidak memenuhi</v>
      </c>
      <c r="W211" s="3" t="s">
        <v>240</v>
      </c>
      <c r="X211" s="3">
        <v>11.05</v>
      </c>
      <c r="Y211" s="2" t="str">
        <f t="shared" si="13"/>
        <v>memenuhi</v>
      </c>
      <c r="AA211" s="3" t="s">
        <v>1234</v>
      </c>
      <c r="AB211" s="3">
        <v>0.08</v>
      </c>
      <c r="AC211" s="2" t="str">
        <f t="shared" si="15"/>
        <v>tidak memenuhi</v>
      </c>
    </row>
    <row r="212" spans="1:29" x14ac:dyDescent="0.25">
      <c r="A212" s="2" t="s">
        <v>241</v>
      </c>
      <c r="B212" s="2" t="s">
        <v>967</v>
      </c>
      <c r="E212" s="2" t="s">
        <v>1235</v>
      </c>
      <c r="F212" s="2">
        <v>87.05</v>
      </c>
      <c r="G212" s="2" t="s">
        <v>1036</v>
      </c>
      <c r="O212" s="3" t="s">
        <v>241</v>
      </c>
      <c r="P212" s="3">
        <v>14.13</v>
      </c>
      <c r="Q212" s="2" t="str">
        <f t="shared" si="12"/>
        <v>memenuhi</v>
      </c>
      <c r="S212" s="3" t="s">
        <v>1235</v>
      </c>
      <c r="T212" s="3">
        <v>0.76</v>
      </c>
      <c r="U212" s="2" t="str">
        <f t="shared" si="14"/>
        <v>memenuhi</v>
      </c>
      <c r="W212" s="3" t="s">
        <v>241</v>
      </c>
      <c r="X212" s="3">
        <v>14.14</v>
      </c>
      <c r="Y212" s="2" t="str">
        <f t="shared" si="13"/>
        <v>memenuhi</v>
      </c>
      <c r="AA212" s="3" t="s">
        <v>1235</v>
      </c>
      <c r="AB212" s="3">
        <v>0.76</v>
      </c>
      <c r="AC212" s="2" t="str">
        <f t="shared" si="15"/>
        <v>memenuhi</v>
      </c>
    </row>
    <row r="213" spans="1:29" x14ac:dyDescent="0.25">
      <c r="A213" s="2" t="s">
        <v>242</v>
      </c>
      <c r="B213" s="2" t="s">
        <v>967</v>
      </c>
      <c r="E213" s="2" t="s">
        <v>1236</v>
      </c>
      <c r="F213" s="2">
        <v>8.1300000000000008</v>
      </c>
      <c r="G213" s="2" t="s">
        <v>1036</v>
      </c>
      <c r="O213" s="3" t="s">
        <v>242</v>
      </c>
      <c r="P213" s="3">
        <v>12.11</v>
      </c>
      <c r="Q213" s="2" t="str">
        <f t="shared" si="12"/>
        <v>memenuhi</v>
      </c>
      <c r="S213" s="3" t="s">
        <v>1236</v>
      </c>
      <c r="T213" s="3">
        <v>0.76</v>
      </c>
      <c r="U213" s="2" t="str">
        <f t="shared" si="14"/>
        <v>memenuhi</v>
      </c>
      <c r="W213" s="3" t="s">
        <v>242</v>
      </c>
      <c r="X213" s="3">
        <v>12.12</v>
      </c>
      <c r="Y213" s="2" t="str">
        <f t="shared" si="13"/>
        <v>memenuhi</v>
      </c>
      <c r="AA213" s="3" t="s">
        <v>1236</v>
      </c>
      <c r="AB213" s="3">
        <v>0.76</v>
      </c>
      <c r="AC213" s="2" t="str">
        <f t="shared" si="15"/>
        <v>memenuhi</v>
      </c>
    </row>
    <row r="214" spans="1:29" x14ac:dyDescent="0.25">
      <c r="A214" s="2" t="s">
        <v>243</v>
      </c>
      <c r="B214" s="2" t="s">
        <v>967</v>
      </c>
      <c r="E214" s="2" t="s">
        <v>1237</v>
      </c>
      <c r="F214" s="2">
        <v>73.66</v>
      </c>
      <c r="G214" s="2" t="s">
        <v>1036</v>
      </c>
      <c r="O214" s="3" t="s">
        <v>243</v>
      </c>
      <c r="P214" s="3">
        <v>32.590000000000003</v>
      </c>
      <c r="Q214" s="2" t="str">
        <f t="shared" si="12"/>
        <v>memenuhi</v>
      </c>
      <c r="S214" s="3" t="s">
        <v>1237</v>
      </c>
      <c r="T214" s="3">
        <v>0.76</v>
      </c>
      <c r="U214" s="2" t="str">
        <f t="shared" si="14"/>
        <v>memenuhi</v>
      </c>
      <c r="W214" s="3" t="s">
        <v>243</v>
      </c>
      <c r="X214" s="3">
        <v>32.6</v>
      </c>
      <c r="Y214" s="2" t="str">
        <f t="shared" si="13"/>
        <v>memenuhi</v>
      </c>
      <c r="AA214" s="3" t="s">
        <v>1237</v>
      </c>
      <c r="AB214" s="3">
        <v>0.76</v>
      </c>
      <c r="AC214" s="2" t="str">
        <f t="shared" si="15"/>
        <v>memenuhi</v>
      </c>
    </row>
    <row r="215" spans="1:29" x14ac:dyDescent="0.25">
      <c r="A215" s="2" t="s">
        <v>244</v>
      </c>
      <c r="B215" s="2" t="s">
        <v>967</v>
      </c>
      <c r="E215" s="2" t="s">
        <v>1238</v>
      </c>
      <c r="F215" s="2">
        <v>34.11</v>
      </c>
      <c r="G215" s="2" t="s">
        <v>1036</v>
      </c>
      <c r="O215" s="3" t="s">
        <v>244</v>
      </c>
      <c r="P215" s="3">
        <v>32.590000000000003</v>
      </c>
      <c r="Q215" s="2" t="str">
        <f t="shared" si="12"/>
        <v>memenuhi</v>
      </c>
      <c r="S215" s="3" t="s">
        <v>1238</v>
      </c>
      <c r="T215" s="3">
        <v>0.46</v>
      </c>
      <c r="U215" s="2" t="str">
        <f t="shared" si="14"/>
        <v>memenuhi</v>
      </c>
      <c r="W215" s="3" t="s">
        <v>244</v>
      </c>
      <c r="X215" s="3">
        <v>32.6</v>
      </c>
      <c r="Y215" s="2" t="str">
        <f t="shared" si="13"/>
        <v>memenuhi</v>
      </c>
      <c r="AA215" s="3" t="s">
        <v>1238</v>
      </c>
      <c r="AB215" s="3">
        <v>0.46</v>
      </c>
      <c r="AC215" s="2" t="str">
        <f t="shared" si="15"/>
        <v>memenuhi</v>
      </c>
    </row>
    <row r="216" spans="1:29" x14ac:dyDescent="0.25">
      <c r="A216" s="2" t="s">
        <v>245</v>
      </c>
      <c r="B216" s="2" t="s">
        <v>967</v>
      </c>
      <c r="E216" s="2" t="s">
        <v>1239</v>
      </c>
      <c r="F216" s="2">
        <v>64.31</v>
      </c>
      <c r="G216" s="2" t="s">
        <v>1036</v>
      </c>
      <c r="O216" s="3" t="s">
        <v>245</v>
      </c>
      <c r="P216" s="3">
        <v>32.6</v>
      </c>
      <c r="Q216" s="2" t="str">
        <f t="shared" si="12"/>
        <v>memenuhi</v>
      </c>
      <c r="S216" s="3" t="s">
        <v>1239</v>
      </c>
      <c r="T216" s="3">
        <v>0.08</v>
      </c>
      <c r="U216" s="2" t="str">
        <f t="shared" si="14"/>
        <v>tidak memenuhi</v>
      </c>
      <c r="W216" s="3" t="s">
        <v>245</v>
      </c>
      <c r="X216" s="3">
        <v>32.6</v>
      </c>
      <c r="Y216" s="2" t="str">
        <f t="shared" si="13"/>
        <v>memenuhi</v>
      </c>
      <c r="AA216" s="3" t="s">
        <v>1239</v>
      </c>
      <c r="AB216" s="3">
        <v>0.08</v>
      </c>
      <c r="AC216" s="2" t="str">
        <f t="shared" si="15"/>
        <v>tidak memenuhi</v>
      </c>
    </row>
    <row r="217" spans="1:29" x14ac:dyDescent="0.25">
      <c r="A217" s="2" t="s">
        <v>246</v>
      </c>
      <c r="B217" s="2" t="s">
        <v>967</v>
      </c>
      <c r="E217" s="2" t="s">
        <v>1240</v>
      </c>
      <c r="F217" s="2">
        <v>33.71</v>
      </c>
      <c r="G217" s="2" t="s">
        <v>1036</v>
      </c>
      <c r="O217" s="3" t="s">
        <v>246</v>
      </c>
      <c r="P217" s="3">
        <v>33.6</v>
      </c>
      <c r="Q217" s="2" t="str">
        <f t="shared" si="12"/>
        <v>memenuhi</v>
      </c>
      <c r="S217" s="3" t="s">
        <v>1240</v>
      </c>
      <c r="T217" s="3">
        <v>0.23</v>
      </c>
      <c r="U217" s="2" t="str">
        <f t="shared" si="14"/>
        <v>tidak memenuhi</v>
      </c>
      <c r="W217" s="3" t="s">
        <v>246</v>
      </c>
      <c r="X217" s="3">
        <v>33.6</v>
      </c>
      <c r="Y217" s="2" t="str">
        <f t="shared" si="13"/>
        <v>memenuhi</v>
      </c>
      <c r="AA217" s="3" t="s">
        <v>1240</v>
      </c>
      <c r="AB217" s="3">
        <v>0.23</v>
      </c>
      <c r="AC217" s="2" t="str">
        <f t="shared" si="15"/>
        <v>tidak memenuhi</v>
      </c>
    </row>
    <row r="218" spans="1:29" x14ac:dyDescent="0.25">
      <c r="A218" s="2" t="s">
        <v>247</v>
      </c>
      <c r="B218" s="2" t="s">
        <v>967</v>
      </c>
      <c r="E218" s="2" t="s">
        <v>1241</v>
      </c>
      <c r="F218" s="2">
        <v>35.21</v>
      </c>
      <c r="G218" s="2" t="s">
        <v>1036</v>
      </c>
      <c r="O218" s="3" t="s">
        <v>247</v>
      </c>
      <c r="P218" s="3">
        <v>32.61</v>
      </c>
      <c r="Q218" s="2" t="str">
        <f t="shared" si="12"/>
        <v>memenuhi</v>
      </c>
      <c r="S218" s="3" t="s">
        <v>1241</v>
      </c>
      <c r="T218" s="3">
        <v>0.15</v>
      </c>
      <c r="U218" s="2" t="str">
        <f t="shared" si="14"/>
        <v>tidak memenuhi</v>
      </c>
      <c r="W218" s="3" t="s">
        <v>247</v>
      </c>
      <c r="X218" s="3">
        <v>32.61</v>
      </c>
      <c r="Y218" s="2" t="str">
        <f t="shared" si="13"/>
        <v>memenuhi</v>
      </c>
      <c r="AA218" s="3" t="s">
        <v>1241</v>
      </c>
      <c r="AB218" s="3">
        <v>0.15</v>
      </c>
      <c r="AC218" s="2" t="str">
        <f t="shared" si="15"/>
        <v>tidak memenuhi</v>
      </c>
    </row>
    <row r="219" spans="1:29" x14ac:dyDescent="0.25">
      <c r="A219" s="2" t="s">
        <v>248</v>
      </c>
      <c r="B219" s="2" t="s">
        <v>969</v>
      </c>
      <c r="E219" s="2" t="s">
        <v>1242</v>
      </c>
      <c r="F219" s="2">
        <v>10.119999999999999</v>
      </c>
      <c r="G219" s="2" t="s">
        <v>1036</v>
      </c>
      <c r="O219" s="3" t="s">
        <v>248</v>
      </c>
      <c r="P219" s="3">
        <v>32.61</v>
      </c>
      <c r="Q219" s="2" t="str">
        <f t="shared" si="12"/>
        <v>memenuhi</v>
      </c>
      <c r="S219" s="3" t="s">
        <v>1242</v>
      </c>
      <c r="T219" s="3">
        <v>0.08</v>
      </c>
      <c r="U219" s="2" t="str">
        <f t="shared" si="14"/>
        <v>tidak memenuhi</v>
      </c>
      <c r="W219" s="3" t="s">
        <v>248</v>
      </c>
      <c r="X219" s="3">
        <v>32.619999999999997</v>
      </c>
      <c r="Y219" s="2" t="str">
        <f t="shared" si="13"/>
        <v>memenuhi</v>
      </c>
      <c r="AA219" s="3" t="s">
        <v>1242</v>
      </c>
      <c r="AB219" s="3">
        <v>0.08</v>
      </c>
      <c r="AC219" s="2" t="str">
        <f t="shared" si="15"/>
        <v>tidak memenuhi</v>
      </c>
    </row>
    <row r="220" spans="1:29" x14ac:dyDescent="0.25">
      <c r="A220" s="2" t="s">
        <v>249</v>
      </c>
      <c r="B220" s="2" t="s">
        <v>969</v>
      </c>
      <c r="E220" s="2" t="s">
        <v>1243</v>
      </c>
      <c r="F220" s="2">
        <v>79.760000000000005</v>
      </c>
      <c r="G220" s="2" t="s">
        <v>1036</v>
      </c>
      <c r="O220" s="3" t="s">
        <v>249</v>
      </c>
      <c r="P220" s="3">
        <v>33.6</v>
      </c>
      <c r="Q220" s="2" t="str">
        <f t="shared" si="12"/>
        <v>memenuhi</v>
      </c>
      <c r="S220" s="3" t="s">
        <v>1243</v>
      </c>
      <c r="T220" s="3">
        <v>0.08</v>
      </c>
      <c r="U220" s="2" t="str">
        <f t="shared" si="14"/>
        <v>tidak memenuhi</v>
      </c>
      <c r="W220" s="3" t="s">
        <v>249</v>
      </c>
      <c r="X220" s="3">
        <v>33.61</v>
      </c>
      <c r="Y220" s="2" t="str">
        <f t="shared" si="13"/>
        <v>memenuhi</v>
      </c>
      <c r="AA220" s="3" t="s">
        <v>1243</v>
      </c>
      <c r="AB220" s="3">
        <v>0.08</v>
      </c>
      <c r="AC220" s="2" t="str">
        <f t="shared" si="15"/>
        <v>tidak memenuhi</v>
      </c>
    </row>
    <row r="221" spans="1:29" x14ac:dyDescent="0.25">
      <c r="A221" s="2" t="s">
        <v>250</v>
      </c>
      <c r="B221" s="2" t="s">
        <v>967</v>
      </c>
      <c r="E221" s="2" t="s">
        <v>1244</v>
      </c>
      <c r="F221" s="2">
        <v>58.76</v>
      </c>
      <c r="G221" s="2" t="s">
        <v>1036</v>
      </c>
      <c r="O221" s="3" t="s">
        <v>250</v>
      </c>
      <c r="P221" s="3">
        <v>32.58</v>
      </c>
      <c r="Q221" s="2" t="str">
        <f t="shared" si="12"/>
        <v>memenuhi</v>
      </c>
      <c r="S221" s="3" t="s">
        <v>1244</v>
      </c>
      <c r="T221" s="3">
        <v>0.08</v>
      </c>
      <c r="U221" s="2" t="str">
        <f t="shared" si="14"/>
        <v>tidak memenuhi</v>
      </c>
      <c r="W221" s="3" t="s">
        <v>250</v>
      </c>
      <c r="X221" s="3">
        <v>32.590000000000003</v>
      </c>
      <c r="Y221" s="2" t="str">
        <f t="shared" si="13"/>
        <v>memenuhi</v>
      </c>
      <c r="AA221" s="3" t="s">
        <v>1244</v>
      </c>
      <c r="AB221" s="3">
        <v>0.08</v>
      </c>
      <c r="AC221" s="2" t="str">
        <f t="shared" si="15"/>
        <v>tidak memenuhi</v>
      </c>
    </row>
    <row r="222" spans="1:29" x14ac:dyDescent="0.25">
      <c r="A222" s="2" t="s">
        <v>251</v>
      </c>
      <c r="B222" s="2" t="s">
        <v>967</v>
      </c>
      <c r="E222" s="2" t="s">
        <v>1245</v>
      </c>
      <c r="F222" s="2">
        <v>30.95</v>
      </c>
      <c r="G222" s="2" t="s">
        <v>1036</v>
      </c>
      <c r="O222" s="3" t="s">
        <v>251</v>
      </c>
      <c r="P222" s="3">
        <v>32.57</v>
      </c>
      <c r="Q222" s="2" t="str">
        <f t="shared" si="12"/>
        <v>memenuhi</v>
      </c>
      <c r="S222" s="3" t="s">
        <v>1245</v>
      </c>
      <c r="T222" s="3">
        <v>0.15</v>
      </c>
      <c r="U222" s="2" t="str">
        <f t="shared" si="14"/>
        <v>tidak memenuhi</v>
      </c>
      <c r="W222" s="3" t="s">
        <v>251</v>
      </c>
      <c r="X222" s="3">
        <v>32.58</v>
      </c>
      <c r="Y222" s="2" t="str">
        <f t="shared" si="13"/>
        <v>memenuhi</v>
      </c>
      <c r="AA222" s="3" t="s">
        <v>1245</v>
      </c>
      <c r="AB222" s="3">
        <v>0.15</v>
      </c>
      <c r="AC222" s="2" t="str">
        <f t="shared" si="15"/>
        <v>tidak memenuhi</v>
      </c>
    </row>
    <row r="223" spans="1:29" x14ac:dyDescent="0.25">
      <c r="A223" s="2" t="s">
        <v>252</v>
      </c>
      <c r="B223" s="2" t="s">
        <v>967</v>
      </c>
      <c r="E223" s="2" t="s">
        <v>1246</v>
      </c>
      <c r="F223" s="2">
        <v>9.99</v>
      </c>
      <c r="G223" s="2" t="s">
        <v>1036</v>
      </c>
      <c r="O223" s="3" t="s">
        <v>252</v>
      </c>
      <c r="P223" s="3">
        <v>31.56</v>
      </c>
      <c r="Q223" s="2" t="str">
        <f t="shared" si="12"/>
        <v>memenuhi</v>
      </c>
      <c r="S223" s="3" t="s">
        <v>1246</v>
      </c>
      <c r="T223" s="3">
        <v>0.08</v>
      </c>
      <c r="U223" s="2" t="str">
        <f t="shared" si="14"/>
        <v>tidak memenuhi</v>
      </c>
      <c r="W223" s="3" t="s">
        <v>252</v>
      </c>
      <c r="X223" s="3">
        <v>31.57</v>
      </c>
      <c r="Y223" s="2" t="str">
        <f t="shared" si="13"/>
        <v>memenuhi</v>
      </c>
      <c r="AA223" s="3" t="s">
        <v>1246</v>
      </c>
      <c r="AB223" s="3">
        <v>0.08</v>
      </c>
      <c r="AC223" s="2" t="str">
        <f t="shared" si="15"/>
        <v>tidak memenuhi</v>
      </c>
    </row>
    <row r="224" spans="1:29" x14ac:dyDescent="0.25">
      <c r="A224" s="2" t="s">
        <v>253</v>
      </c>
      <c r="B224" s="2" t="s">
        <v>967</v>
      </c>
      <c r="E224" s="2" t="s">
        <v>1247</v>
      </c>
      <c r="F224" s="2">
        <v>59.31</v>
      </c>
      <c r="G224" s="2" t="s">
        <v>1036</v>
      </c>
      <c r="O224" s="3" t="s">
        <v>253</v>
      </c>
      <c r="P224" s="3">
        <v>31.54</v>
      </c>
      <c r="Q224" s="2" t="str">
        <f t="shared" si="12"/>
        <v>memenuhi</v>
      </c>
      <c r="S224" s="3" t="s">
        <v>1247</v>
      </c>
      <c r="T224" s="3">
        <v>0.08</v>
      </c>
      <c r="U224" s="2" t="str">
        <f t="shared" si="14"/>
        <v>tidak memenuhi</v>
      </c>
      <c r="W224" s="3" t="s">
        <v>253</v>
      </c>
      <c r="X224" s="3">
        <v>31.55</v>
      </c>
      <c r="Y224" s="2" t="str">
        <f t="shared" si="13"/>
        <v>memenuhi</v>
      </c>
      <c r="AA224" s="3" t="s">
        <v>1247</v>
      </c>
      <c r="AB224" s="3">
        <v>0.08</v>
      </c>
      <c r="AC224" s="2" t="str">
        <f t="shared" si="15"/>
        <v>tidak memenuhi</v>
      </c>
    </row>
    <row r="225" spans="1:29" x14ac:dyDescent="0.25">
      <c r="A225" s="2" t="s">
        <v>254</v>
      </c>
      <c r="B225" s="2" t="s">
        <v>964</v>
      </c>
      <c r="E225" s="2" t="s">
        <v>1248</v>
      </c>
      <c r="F225" s="2">
        <v>66.98</v>
      </c>
      <c r="G225" s="2" t="s">
        <v>1036</v>
      </c>
      <c r="O225" s="3" t="s">
        <v>254</v>
      </c>
      <c r="P225" s="3">
        <v>30.51</v>
      </c>
      <c r="Q225" s="2" t="str">
        <f t="shared" si="12"/>
        <v>memenuhi</v>
      </c>
      <c r="S225" s="3" t="s">
        <v>1248</v>
      </c>
      <c r="T225" s="3">
        <v>0.47</v>
      </c>
      <c r="U225" s="2" t="str">
        <f t="shared" si="14"/>
        <v>memenuhi</v>
      </c>
      <c r="W225" s="3" t="s">
        <v>254</v>
      </c>
      <c r="X225" s="3">
        <v>30.52</v>
      </c>
      <c r="Y225" s="2" t="str">
        <f t="shared" si="13"/>
        <v>memenuhi</v>
      </c>
      <c r="AA225" s="3" t="s">
        <v>1248</v>
      </c>
      <c r="AB225" s="3">
        <v>0.47</v>
      </c>
      <c r="AC225" s="2" t="str">
        <f t="shared" si="15"/>
        <v>memenuhi</v>
      </c>
    </row>
    <row r="226" spans="1:29" x14ac:dyDescent="0.25">
      <c r="A226" s="2" t="s">
        <v>255</v>
      </c>
      <c r="B226" s="2" t="s">
        <v>967</v>
      </c>
      <c r="E226" s="2" t="s">
        <v>1249</v>
      </c>
      <c r="F226" s="2">
        <v>37.35</v>
      </c>
      <c r="G226" s="2" t="s">
        <v>1036</v>
      </c>
      <c r="O226" s="3" t="s">
        <v>255</v>
      </c>
      <c r="P226" s="3">
        <v>11.26</v>
      </c>
      <c r="Q226" s="2" t="str">
        <f t="shared" si="12"/>
        <v>memenuhi</v>
      </c>
      <c r="S226" s="3" t="s">
        <v>1249</v>
      </c>
      <c r="T226" s="3">
        <v>0.3</v>
      </c>
      <c r="U226" s="2" t="str">
        <f t="shared" si="14"/>
        <v>memenuhi</v>
      </c>
      <c r="W226" s="3" t="s">
        <v>255</v>
      </c>
      <c r="X226" s="3">
        <v>11.27</v>
      </c>
      <c r="Y226" s="2" t="str">
        <f t="shared" si="13"/>
        <v>memenuhi</v>
      </c>
      <c r="AA226" s="3" t="s">
        <v>1249</v>
      </c>
      <c r="AB226" s="3">
        <v>0.3</v>
      </c>
      <c r="AC226" s="2" t="str">
        <f t="shared" si="15"/>
        <v>memenuhi</v>
      </c>
    </row>
    <row r="227" spans="1:29" x14ac:dyDescent="0.25">
      <c r="A227" s="2" t="s">
        <v>256</v>
      </c>
      <c r="B227" s="2" t="s">
        <v>967</v>
      </c>
      <c r="E227" s="2" t="s">
        <v>1250</v>
      </c>
      <c r="F227" s="2">
        <v>39.58</v>
      </c>
      <c r="G227" s="2" t="s">
        <v>1036</v>
      </c>
      <c r="O227" s="3" t="s">
        <v>256</v>
      </c>
      <c r="P227" s="3">
        <v>11.25</v>
      </c>
      <c r="Q227" s="2" t="str">
        <f t="shared" si="12"/>
        <v>memenuhi</v>
      </c>
      <c r="S227" s="3" t="s">
        <v>1250</v>
      </c>
      <c r="T227" s="3">
        <v>0.08</v>
      </c>
      <c r="U227" s="2" t="str">
        <f t="shared" si="14"/>
        <v>tidak memenuhi</v>
      </c>
      <c r="W227" s="3" t="s">
        <v>256</v>
      </c>
      <c r="X227" s="3">
        <v>11.26</v>
      </c>
      <c r="Y227" s="2" t="str">
        <f t="shared" si="13"/>
        <v>memenuhi</v>
      </c>
      <c r="AA227" s="3" t="s">
        <v>1250</v>
      </c>
      <c r="AB227" s="3">
        <v>0.08</v>
      </c>
      <c r="AC227" s="2" t="str">
        <f t="shared" si="15"/>
        <v>tidak memenuhi</v>
      </c>
    </row>
    <row r="228" spans="1:29" x14ac:dyDescent="0.25">
      <c r="A228" s="2" t="s">
        <v>257</v>
      </c>
      <c r="B228" s="2" t="s">
        <v>964</v>
      </c>
      <c r="E228" s="2" t="s">
        <v>1251</v>
      </c>
      <c r="F228" s="2">
        <v>40.700000000000003</v>
      </c>
      <c r="G228" s="2" t="s">
        <v>1036</v>
      </c>
      <c r="O228" s="3" t="s">
        <v>257</v>
      </c>
      <c r="P228" s="3">
        <v>11.21</v>
      </c>
      <c r="Q228" s="2" t="str">
        <f t="shared" si="12"/>
        <v>memenuhi</v>
      </c>
      <c r="S228" s="3" t="s">
        <v>1251</v>
      </c>
      <c r="T228" s="3">
        <v>0.22</v>
      </c>
      <c r="U228" s="2" t="str">
        <f t="shared" si="14"/>
        <v>tidak memenuhi</v>
      </c>
      <c r="W228" s="3" t="s">
        <v>257</v>
      </c>
      <c r="X228" s="3">
        <v>11.22</v>
      </c>
      <c r="Y228" s="2" t="str">
        <f t="shared" si="13"/>
        <v>memenuhi</v>
      </c>
      <c r="AA228" s="3" t="s">
        <v>1251</v>
      </c>
      <c r="AB228" s="3">
        <v>0.22</v>
      </c>
      <c r="AC228" s="2" t="str">
        <f t="shared" si="15"/>
        <v>tidak memenuhi</v>
      </c>
    </row>
    <row r="229" spans="1:29" x14ac:dyDescent="0.25">
      <c r="A229" s="2" t="s">
        <v>258</v>
      </c>
      <c r="B229" s="2" t="s">
        <v>964</v>
      </c>
      <c r="E229" s="2" t="s">
        <v>1252</v>
      </c>
      <c r="F229" s="2">
        <v>34.25</v>
      </c>
      <c r="G229" s="2" t="s">
        <v>1036</v>
      </c>
      <c r="O229" s="3" t="s">
        <v>258</v>
      </c>
      <c r="P229" s="3">
        <v>13.52</v>
      </c>
      <c r="Q229" s="2" t="str">
        <f t="shared" si="12"/>
        <v>memenuhi</v>
      </c>
      <c r="S229" s="3" t="s">
        <v>1252</v>
      </c>
      <c r="T229" s="3">
        <v>0.08</v>
      </c>
      <c r="U229" s="2" t="str">
        <f t="shared" si="14"/>
        <v>tidak memenuhi</v>
      </c>
      <c r="W229" s="3" t="s">
        <v>258</v>
      </c>
      <c r="X229" s="3">
        <v>13.53</v>
      </c>
      <c r="Y229" s="2" t="str">
        <f t="shared" si="13"/>
        <v>memenuhi</v>
      </c>
      <c r="AA229" s="3" t="s">
        <v>1252</v>
      </c>
      <c r="AB229" s="3">
        <v>0.08</v>
      </c>
      <c r="AC229" s="2" t="str">
        <f t="shared" si="15"/>
        <v>tidak memenuhi</v>
      </c>
    </row>
    <row r="230" spans="1:29" x14ac:dyDescent="0.25">
      <c r="A230" s="2" t="s">
        <v>259</v>
      </c>
      <c r="B230" s="2" t="s">
        <v>967</v>
      </c>
      <c r="E230" s="2" t="s">
        <v>1253</v>
      </c>
      <c r="F230" s="2">
        <v>97.15</v>
      </c>
      <c r="G230" s="2" t="s">
        <v>1036</v>
      </c>
      <c r="O230" s="3" t="s">
        <v>259</v>
      </c>
      <c r="P230" s="3">
        <v>13.55</v>
      </c>
      <c r="Q230" s="2" t="str">
        <f t="shared" si="12"/>
        <v>memenuhi</v>
      </c>
      <c r="S230" s="3" t="s">
        <v>1253</v>
      </c>
      <c r="T230" s="3">
        <v>0.76</v>
      </c>
      <c r="U230" s="2" t="str">
        <f t="shared" si="14"/>
        <v>memenuhi</v>
      </c>
      <c r="W230" s="3" t="s">
        <v>259</v>
      </c>
      <c r="X230" s="3">
        <v>13.55</v>
      </c>
      <c r="Y230" s="2" t="str">
        <f t="shared" si="13"/>
        <v>memenuhi</v>
      </c>
      <c r="AA230" s="3" t="s">
        <v>1253</v>
      </c>
      <c r="AB230" s="3">
        <v>0.76</v>
      </c>
      <c r="AC230" s="2" t="str">
        <f t="shared" si="15"/>
        <v>memenuhi</v>
      </c>
    </row>
    <row r="231" spans="1:29" x14ac:dyDescent="0.25">
      <c r="A231" s="2" t="s">
        <v>260</v>
      </c>
      <c r="B231" s="2" t="s">
        <v>964</v>
      </c>
      <c r="E231" s="2" t="s">
        <v>1254</v>
      </c>
      <c r="F231" s="2">
        <v>141.83000000000001</v>
      </c>
      <c r="G231" s="2" t="s">
        <v>1036</v>
      </c>
      <c r="O231" s="3" t="s">
        <v>260</v>
      </c>
      <c r="P231" s="3">
        <v>13.57</v>
      </c>
      <c r="Q231" s="2" t="str">
        <f t="shared" si="12"/>
        <v>memenuhi</v>
      </c>
      <c r="S231" s="3" t="s">
        <v>1254</v>
      </c>
      <c r="T231" s="3">
        <v>0.26</v>
      </c>
      <c r="U231" s="2" t="str">
        <f t="shared" si="14"/>
        <v>tidak memenuhi</v>
      </c>
      <c r="W231" s="3" t="s">
        <v>260</v>
      </c>
      <c r="X231" s="3">
        <v>13.57</v>
      </c>
      <c r="Y231" s="2" t="str">
        <f t="shared" si="13"/>
        <v>memenuhi</v>
      </c>
      <c r="AA231" s="3" t="s">
        <v>1254</v>
      </c>
      <c r="AB231" s="3">
        <v>0.26</v>
      </c>
      <c r="AC231" s="2" t="str">
        <f t="shared" si="15"/>
        <v>tidak memenuhi</v>
      </c>
    </row>
    <row r="232" spans="1:29" x14ac:dyDescent="0.25">
      <c r="A232" s="2" t="s">
        <v>261</v>
      </c>
      <c r="B232" s="2" t="s">
        <v>967</v>
      </c>
      <c r="E232" s="2" t="s">
        <v>1255</v>
      </c>
      <c r="F232" s="2">
        <v>12.26</v>
      </c>
      <c r="G232" s="2" t="s">
        <v>1036</v>
      </c>
      <c r="O232" s="3" t="s">
        <v>261</v>
      </c>
      <c r="P232" s="3">
        <v>13.58</v>
      </c>
      <c r="Q232" s="2" t="str">
        <f t="shared" si="12"/>
        <v>memenuhi</v>
      </c>
      <c r="S232" s="3" t="s">
        <v>1255</v>
      </c>
      <c r="T232" s="3">
        <v>0.08</v>
      </c>
      <c r="U232" s="2" t="str">
        <f t="shared" si="14"/>
        <v>tidak memenuhi</v>
      </c>
      <c r="W232" s="3" t="s">
        <v>261</v>
      </c>
      <c r="X232" s="3">
        <v>13.59</v>
      </c>
      <c r="Y232" s="2" t="str">
        <f t="shared" si="13"/>
        <v>memenuhi</v>
      </c>
      <c r="AA232" s="3" t="s">
        <v>1255</v>
      </c>
      <c r="AB232" s="3">
        <v>0.08</v>
      </c>
      <c r="AC232" s="2" t="str">
        <f t="shared" si="15"/>
        <v>tidak memenuhi</v>
      </c>
    </row>
    <row r="233" spans="1:29" x14ac:dyDescent="0.25">
      <c r="A233" s="2" t="s">
        <v>262</v>
      </c>
      <c r="B233" s="2" t="s">
        <v>964</v>
      </c>
      <c r="E233" s="2" t="s">
        <v>1256</v>
      </c>
      <c r="F233" s="2">
        <v>35.43</v>
      </c>
      <c r="G233" s="2" t="s">
        <v>1036</v>
      </c>
      <c r="O233" s="3" t="s">
        <v>262</v>
      </c>
      <c r="P233" s="3">
        <v>13.54</v>
      </c>
      <c r="Q233" s="2" t="str">
        <f t="shared" si="12"/>
        <v>memenuhi</v>
      </c>
      <c r="S233" s="3" t="s">
        <v>1256</v>
      </c>
      <c r="T233" s="3">
        <v>0.5</v>
      </c>
      <c r="U233" s="2" t="str">
        <f t="shared" si="14"/>
        <v>memenuhi</v>
      </c>
      <c r="W233" s="3" t="s">
        <v>262</v>
      </c>
      <c r="X233" s="3">
        <v>13.55</v>
      </c>
      <c r="Y233" s="2" t="str">
        <f t="shared" si="13"/>
        <v>memenuhi</v>
      </c>
      <c r="AA233" s="3" t="s">
        <v>1256</v>
      </c>
      <c r="AB233" s="3">
        <v>0.5</v>
      </c>
      <c r="AC233" s="2" t="str">
        <f t="shared" si="15"/>
        <v>memenuhi</v>
      </c>
    </row>
    <row r="234" spans="1:29" x14ac:dyDescent="0.25">
      <c r="A234" s="2" t="s">
        <v>263</v>
      </c>
      <c r="B234" s="2" t="s">
        <v>967</v>
      </c>
      <c r="E234" s="2" t="s">
        <v>1257</v>
      </c>
      <c r="F234" s="2">
        <v>35.33</v>
      </c>
      <c r="G234" s="2" t="s">
        <v>1036</v>
      </c>
      <c r="O234" s="3" t="s">
        <v>263</v>
      </c>
      <c r="P234" s="3">
        <v>13.66</v>
      </c>
      <c r="Q234" s="2" t="str">
        <f t="shared" si="12"/>
        <v>memenuhi</v>
      </c>
      <c r="S234" s="3" t="s">
        <v>1257</v>
      </c>
      <c r="T234" s="3">
        <v>0.38</v>
      </c>
      <c r="U234" s="2" t="str">
        <f t="shared" si="14"/>
        <v>memenuhi</v>
      </c>
      <c r="W234" s="3" t="s">
        <v>263</v>
      </c>
      <c r="X234" s="3">
        <v>13.67</v>
      </c>
      <c r="Y234" s="2" t="str">
        <f t="shared" si="13"/>
        <v>memenuhi</v>
      </c>
      <c r="AA234" s="3" t="s">
        <v>1257</v>
      </c>
      <c r="AB234" s="3">
        <v>0.38</v>
      </c>
      <c r="AC234" s="2" t="str">
        <f t="shared" si="15"/>
        <v>memenuhi</v>
      </c>
    </row>
    <row r="235" spans="1:29" x14ac:dyDescent="0.25">
      <c r="A235" s="2" t="s">
        <v>264</v>
      </c>
      <c r="B235" s="2" t="s">
        <v>964</v>
      </c>
      <c r="E235" s="2" t="s">
        <v>1258</v>
      </c>
      <c r="F235" s="2">
        <v>49.14</v>
      </c>
      <c r="G235" s="2" t="s">
        <v>1036</v>
      </c>
      <c r="O235" s="3" t="s">
        <v>264</v>
      </c>
      <c r="P235" s="3">
        <v>13.64</v>
      </c>
      <c r="Q235" s="2" t="str">
        <f t="shared" si="12"/>
        <v>memenuhi</v>
      </c>
      <c r="S235" s="3" t="s">
        <v>1258</v>
      </c>
      <c r="T235" s="3">
        <v>0.17</v>
      </c>
      <c r="U235" s="2" t="str">
        <f t="shared" si="14"/>
        <v>tidak memenuhi</v>
      </c>
      <c r="W235" s="3" t="s">
        <v>264</v>
      </c>
      <c r="X235" s="3">
        <v>13.65</v>
      </c>
      <c r="Y235" s="2" t="str">
        <f t="shared" si="13"/>
        <v>memenuhi</v>
      </c>
      <c r="AA235" s="3" t="s">
        <v>1258</v>
      </c>
      <c r="AB235" s="3">
        <v>0.17</v>
      </c>
      <c r="AC235" s="2" t="str">
        <f t="shared" si="15"/>
        <v>tidak memenuhi</v>
      </c>
    </row>
    <row r="236" spans="1:29" x14ac:dyDescent="0.25">
      <c r="A236" s="2" t="s">
        <v>265</v>
      </c>
      <c r="B236" s="2" t="s">
        <v>967</v>
      </c>
      <c r="E236" s="2" t="s">
        <v>1259</v>
      </c>
      <c r="F236" s="2">
        <v>121.86</v>
      </c>
      <c r="G236" s="2" t="s">
        <v>1036</v>
      </c>
      <c r="O236" s="3" t="s">
        <v>265</v>
      </c>
      <c r="P236" s="3">
        <v>13.63</v>
      </c>
      <c r="Q236" s="2" t="str">
        <f t="shared" si="12"/>
        <v>memenuhi</v>
      </c>
      <c r="S236" s="3" t="s">
        <v>1259</v>
      </c>
      <c r="T236" s="3">
        <v>0.12</v>
      </c>
      <c r="U236" s="2" t="str">
        <f t="shared" si="14"/>
        <v>tidak memenuhi</v>
      </c>
      <c r="W236" s="3" t="s">
        <v>265</v>
      </c>
      <c r="X236" s="3">
        <v>13.63</v>
      </c>
      <c r="Y236" s="2" t="str">
        <f t="shared" si="13"/>
        <v>memenuhi</v>
      </c>
      <c r="AA236" s="3" t="s">
        <v>1259</v>
      </c>
      <c r="AB236" s="3">
        <v>0.12</v>
      </c>
      <c r="AC236" s="2" t="str">
        <f t="shared" si="15"/>
        <v>tidak memenuhi</v>
      </c>
    </row>
    <row r="237" spans="1:29" x14ac:dyDescent="0.25">
      <c r="A237" s="2" t="s">
        <v>266</v>
      </c>
      <c r="B237" s="2" t="s">
        <v>964</v>
      </c>
      <c r="E237" s="2" t="s">
        <v>1260</v>
      </c>
      <c r="F237" s="2">
        <v>30.89</v>
      </c>
      <c r="G237" s="2" t="s">
        <v>1036</v>
      </c>
      <c r="O237" s="3" t="s">
        <v>266</v>
      </c>
      <c r="P237" s="3">
        <v>13.61</v>
      </c>
      <c r="Q237" s="2" t="str">
        <f t="shared" si="12"/>
        <v>memenuhi</v>
      </c>
      <c r="S237" s="3" t="s">
        <v>1260</v>
      </c>
      <c r="T237" s="3">
        <v>0.12</v>
      </c>
      <c r="U237" s="2" t="str">
        <f t="shared" si="14"/>
        <v>tidak memenuhi</v>
      </c>
      <c r="W237" s="3" t="s">
        <v>266</v>
      </c>
      <c r="X237" s="3">
        <v>13.62</v>
      </c>
      <c r="Y237" s="2" t="str">
        <f t="shared" si="13"/>
        <v>memenuhi</v>
      </c>
      <c r="AA237" s="3" t="s">
        <v>1260</v>
      </c>
      <c r="AB237" s="3">
        <v>0.12</v>
      </c>
      <c r="AC237" s="2" t="str">
        <f t="shared" si="15"/>
        <v>tidak memenuhi</v>
      </c>
    </row>
    <row r="238" spans="1:29" x14ac:dyDescent="0.25">
      <c r="A238" s="2" t="s">
        <v>267</v>
      </c>
      <c r="B238" s="2" t="s">
        <v>967</v>
      </c>
      <c r="E238" s="2" t="s">
        <v>1261</v>
      </c>
      <c r="F238" s="2">
        <v>33.04</v>
      </c>
      <c r="G238" s="2" t="s">
        <v>1036</v>
      </c>
      <c r="O238" s="3" t="s">
        <v>267</v>
      </c>
      <c r="P238" s="3">
        <v>13.62</v>
      </c>
      <c r="Q238" s="2" t="str">
        <f t="shared" si="12"/>
        <v>memenuhi</v>
      </c>
      <c r="S238" s="3" t="s">
        <v>1261</v>
      </c>
      <c r="T238" s="3">
        <v>0.18</v>
      </c>
      <c r="U238" s="2" t="str">
        <f t="shared" si="14"/>
        <v>tidak memenuhi</v>
      </c>
      <c r="W238" s="3" t="s">
        <v>267</v>
      </c>
      <c r="X238" s="3">
        <v>13.63</v>
      </c>
      <c r="Y238" s="2" t="str">
        <f t="shared" si="13"/>
        <v>memenuhi</v>
      </c>
      <c r="AA238" s="3" t="s">
        <v>1261</v>
      </c>
      <c r="AB238" s="3">
        <v>0.18</v>
      </c>
      <c r="AC238" s="2" t="str">
        <f t="shared" si="15"/>
        <v>tidak memenuhi</v>
      </c>
    </row>
    <row r="239" spans="1:29" x14ac:dyDescent="0.25">
      <c r="A239" s="2" t="s">
        <v>268</v>
      </c>
      <c r="B239" s="2" t="s">
        <v>967</v>
      </c>
      <c r="E239" s="2" t="s">
        <v>1262</v>
      </c>
      <c r="F239" s="2">
        <v>112.47</v>
      </c>
      <c r="G239" s="2" t="s">
        <v>1036</v>
      </c>
      <c r="O239" s="3" t="s">
        <v>268</v>
      </c>
      <c r="P239" s="3">
        <v>14.94</v>
      </c>
      <c r="Q239" s="2" t="str">
        <f t="shared" si="12"/>
        <v>memenuhi</v>
      </c>
      <c r="S239" s="3" t="s">
        <v>1262</v>
      </c>
      <c r="T239" s="3">
        <v>0.08</v>
      </c>
      <c r="U239" s="2" t="str">
        <f t="shared" si="14"/>
        <v>tidak memenuhi</v>
      </c>
      <c r="W239" s="3" t="s">
        <v>268</v>
      </c>
      <c r="X239" s="3">
        <v>14.95</v>
      </c>
      <c r="Y239" s="2" t="str">
        <f t="shared" si="13"/>
        <v>memenuhi</v>
      </c>
      <c r="AA239" s="3" t="s">
        <v>1262</v>
      </c>
      <c r="AB239" s="3">
        <v>0.08</v>
      </c>
      <c r="AC239" s="2" t="str">
        <f t="shared" si="15"/>
        <v>tidak memenuhi</v>
      </c>
    </row>
    <row r="240" spans="1:29" x14ac:dyDescent="0.25">
      <c r="A240" s="2" t="s">
        <v>269</v>
      </c>
      <c r="B240" s="2" t="s">
        <v>967</v>
      </c>
      <c r="E240" s="2" t="s">
        <v>1263</v>
      </c>
      <c r="F240" s="2">
        <v>33.64</v>
      </c>
      <c r="G240" s="2" t="s">
        <v>1036</v>
      </c>
      <c r="O240" s="3" t="s">
        <v>269</v>
      </c>
      <c r="P240" s="3">
        <v>16.489999999999998</v>
      </c>
      <c r="Q240" s="2" t="str">
        <f t="shared" si="12"/>
        <v>memenuhi</v>
      </c>
      <c r="S240" s="3" t="s">
        <v>1263</v>
      </c>
      <c r="T240" s="3">
        <v>0.14000000000000001</v>
      </c>
      <c r="U240" s="2" t="str">
        <f t="shared" si="14"/>
        <v>tidak memenuhi</v>
      </c>
      <c r="W240" s="3" t="s">
        <v>269</v>
      </c>
      <c r="X240" s="3">
        <v>16.5</v>
      </c>
      <c r="Y240" s="2" t="str">
        <f t="shared" si="13"/>
        <v>memenuhi</v>
      </c>
      <c r="AA240" s="3" t="s">
        <v>1263</v>
      </c>
      <c r="AB240" s="3">
        <v>0.14000000000000001</v>
      </c>
      <c r="AC240" s="2" t="str">
        <f t="shared" si="15"/>
        <v>tidak memenuhi</v>
      </c>
    </row>
    <row r="241" spans="1:29" x14ac:dyDescent="0.25">
      <c r="A241" s="2" t="s">
        <v>270</v>
      </c>
      <c r="B241" s="2" t="s">
        <v>967</v>
      </c>
      <c r="E241" s="2" t="s">
        <v>1264</v>
      </c>
      <c r="F241" s="2">
        <v>149.37</v>
      </c>
      <c r="G241" s="2" t="s">
        <v>1036</v>
      </c>
      <c r="O241" s="3" t="s">
        <v>270</v>
      </c>
      <c r="P241" s="3">
        <v>16.670000000000002</v>
      </c>
      <c r="Q241" s="2" t="str">
        <f t="shared" si="12"/>
        <v>memenuhi</v>
      </c>
      <c r="S241" s="3" t="s">
        <v>1264</v>
      </c>
      <c r="T241" s="3">
        <v>0.14000000000000001</v>
      </c>
      <c r="U241" s="2" t="str">
        <f t="shared" si="14"/>
        <v>tidak memenuhi</v>
      </c>
      <c r="W241" s="3" t="s">
        <v>270</v>
      </c>
      <c r="X241" s="3">
        <v>16.670000000000002</v>
      </c>
      <c r="Y241" s="2" t="str">
        <f t="shared" si="13"/>
        <v>memenuhi</v>
      </c>
      <c r="AA241" s="3" t="s">
        <v>1264</v>
      </c>
      <c r="AB241" s="3">
        <v>0.14000000000000001</v>
      </c>
      <c r="AC241" s="2" t="str">
        <f t="shared" si="15"/>
        <v>tidak memenuhi</v>
      </c>
    </row>
    <row r="242" spans="1:29" x14ac:dyDescent="0.25">
      <c r="A242" s="2" t="s">
        <v>271</v>
      </c>
      <c r="B242" s="2" t="s">
        <v>972</v>
      </c>
      <c r="E242" s="2" t="s">
        <v>1265</v>
      </c>
      <c r="F242" s="2">
        <v>66.790000000000006</v>
      </c>
      <c r="G242" s="2" t="s">
        <v>1036</v>
      </c>
      <c r="O242" s="3" t="s">
        <v>271</v>
      </c>
      <c r="P242" s="3">
        <v>17.5</v>
      </c>
      <c r="Q242" s="2" t="str">
        <f t="shared" si="12"/>
        <v>memenuhi</v>
      </c>
      <c r="S242" s="3" t="s">
        <v>1265</v>
      </c>
      <c r="T242" s="3">
        <v>0.31</v>
      </c>
      <c r="U242" s="2" t="str">
        <f t="shared" si="14"/>
        <v>memenuhi</v>
      </c>
      <c r="W242" s="3" t="s">
        <v>271</v>
      </c>
      <c r="X242" s="3">
        <v>17.510000000000002</v>
      </c>
      <c r="Y242" s="2" t="str">
        <f t="shared" si="13"/>
        <v>memenuhi</v>
      </c>
      <c r="AA242" s="3" t="s">
        <v>1265</v>
      </c>
      <c r="AB242" s="3">
        <v>0.31</v>
      </c>
      <c r="AC242" s="2" t="str">
        <f t="shared" si="15"/>
        <v>memenuhi</v>
      </c>
    </row>
    <row r="243" spans="1:29" x14ac:dyDescent="0.25">
      <c r="A243" s="2" t="s">
        <v>272</v>
      </c>
      <c r="B243" s="2" t="s">
        <v>967</v>
      </c>
      <c r="E243" s="2" t="s">
        <v>1266</v>
      </c>
      <c r="F243" s="2">
        <v>201.34</v>
      </c>
      <c r="G243" s="2" t="s">
        <v>1036</v>
      </c>
      <c r="O243" s="3" t="s">
        <v>272</v>
      </c>
      <c r="P243" s="3">
        <v>14.36</v>
      </c>
      <c r="Q243" s="2" t="str">
        <f t="shared" si="12"/>
        <v>memenuhi</v>
      </c>
      <c r="S243" s="3" t="s">
        <v>1266</v>
      </c>
      <c r="T243" s="3">
        <v>0.13</v>
      </c>
      <c r="U243" s="2" t="str">
        <f t="shared" si="14"/>
        <v>tidak memenuhi</v>
      </c>
      <c r="W243" s="3" t="s">
        <v>272</v>
      </c>
      <c r="X243" s="3">
        <v>14.37</v>
      </c>
      <c r="Y243" s="2" t="str">
        <f t="shared" si="13"/>
        <v>memenuhi</v>
      </c>
      <c r="AA243" s="3" t="s">
        <v>1266</v>
      </c>
      <c r="AB243" s="3">
        <v>0.13</v>
      </c>
      <c r="AC243" s="2" t="str">
        <f t="shared" si="15"/>
        <v>tidak memenuhi</v>
      </c>
    </row>
    <row r="244" spans="1:29" x14ac:dyDescent="0.25">
      <c r="A244" s="2" t="s">
        <v>273</v>
      </c>
      <c r="B244" s="2" t="s">
        <v>967</v>
      </c>
      <c r="E244" s="2" t="s">
        <v>1267</v>
      </c>
      <c r="F244" s="2">
        <v>40.14</v>
      </c>
      <c r="G244" s="2" t="s">
        <v>1036</v>
      </c>
      <c r="O244" s="3" t="s">
        <v>273</v>
      </c>
      <c r="P244" s="3">
        <v>13.22</v>
      </c>
      <c r="Q244" s="2" t="str">
        <f t="shared" si="12"/>
        <v>memenuhi</v>
      </c>
      <c r="S244" s="3" t="s">
        <v>1267</v>
      </c>
      <c r="T244" s="3">
        <v>0.45</v>
      </c>
      <c r="U244" s="2" t="str">
        <f t="shared" si="14"/>
        <v>memenuhi</v>
      </c>
      <c r="W244" s="3" t="s">
        <v>273</v>
      </c>
      <c r="X244" s="3">
        <v>13.23</v>
      </c>
      <c r="Y244" s="2" t="str">
        <f t="shared" si="13"/>
        <v>memenuhi</v>
      </c>
      <c r="AA244" s="3" t="s">
        <v>1267</v>
      </c>
      <c r="AB244" s="3">
        <v>0.45</v>
      </c>
      <c r="AC244" s="2" t="str">
        <f t="shared" si="15"/>
        <v>memenuhi</v>
      </c>
    </row>
    <row r="245" spans="1:29" x14ac:dyDescent="0.25">
      <c r="A245" s="2" t="s">
        <v>274</v>
      </c>
      <c r="B245" s="2" t="s">
        <v>964</v>
      </c>
      <c r="E245" s="2" t="s">
        <v>1268</v>
      </c>
      <c r="F245" s="2">
        <v>38.869999999999997</v>
      </c>
      <c r="G245" s="2" t="s">
        <v>1036</v>
      </c>
      <c r="O245" s="3" t="s">
        <v>274</v>
      </c>
      <c r="P245" s="3">
        <v>14.21</v>
      </c>
      <c r="Q245" s="2" t="str">
        <f t="shared" si="12"/>
        <v>memenuhi</v>
      </c>
      <c r="S245" s="3" t="s">
        <v>1268</v>
      </c>
      <c r="T245" s="3">
        <v>0.31</v>
      </c>
      <c r="U245" s="2" t="str">
        <f t="shared" si="14"/>
        <v>memenuhi</v>
      </c>
      <c r="W245" s="3" t="s">
        <v>274</v>
      </c>
      <c r="X245" s="3">
        <v>14.22</v>
      </c>
      <c r="Y245" s="2" t="str">
        <f t="shared" si="13"/>
        <v>memenuhi</v>
      </c>
      <c r="AA245" s="3" t="s">
        <v>1268</v>
      </c>
      <c r="AB245" s="3">
        <v>0.31</v>
      </c>
      <c r="AC245" s="2" t="str">
        <f t="shared" si="15"/>
        <v>memenuhi</v>
      </c>
    </row>
    <row r="246" spans="1:29" x14ac:dyDescent="0.25">
      <c r="A246" s="2" t="s">
        <v>275</v>
      </c>
      <c r="B246" s="2" t="s">
        <v>967</v>
      </c>
      <c r="E246" s="2" t="s">
        <v>1269</v>
      </c>
      <c r="F246" s="2">
        <v>76.92</v>
      </c>
      <c r="G246" s="2" t="s">
        <v>1036</v>
      </c>
      <c r="O246" s="3" t="s">
        <v>275</v>
      </c>
      <c r="P246" s="3">
        <v>14.13</v>
      </c>
      <c r="Q246" s="2" t="str">
        <f t="shared" si="12"/>
        <v>memenuhi</v>
      </c>
      <c r="S246" s="3" t="s">
        <v>1269</v>
      </c>
      <c r="T246" s="3">
        <v>0.16</v>
      </c>
      <c r="U246" s="2" t="str">
        <f t="shared" si="14"/>
        <v>tidak memenuhi</v>
      </c>
      <c r="W246" s="3" t="s">
        <v>275</v>
      </c>
      <c r="X246" s="3">
        <v>14.14</v>
      </c>
      <c r="Y246" s="2" t="str">
        <f t="shared" si="13"/>
        <v>memenuhi</v>
      </c>
      <c r="AA246" s="3" t="s">
        <v>1269</v>
      </c>
      <c r="AB246" s="3">
        <v>0.16</v>
      </c>
      <c r="AC246" s="2" t="str">
        <f t="shared" si="15"/>
        <v>tidak memenuhi</v>
      </c>
    </row>
    <row r="247" spans="1:29" x14ac:dyDescent="0.25">
      <c r="A247" s="2" t="s">
        <v>276</v>
      </c>
      <c r="B247" s="2" t="s">
        <v>964</v>
      </c>
      <c r="E247" s="2" t="s">
        <v>1270</v>
      </c>
      <c r="F247" s="2">
        <v>83.57</v>
      </c>
      <c r="G247" s="2" t="s">
        <v>1036</v>
      </c>
      <c r="O247" s="3" t="s">
        <v>276</v>
      </c>
      <c r="P247" s="3">
        <v>14.12</v>
      </c>
      <c r="Q247" s="2" t="str">
        <f t="shared" si="12"/>
        <v>memenuhi</v>
      </c>
      <c r="S247" s="3" t="s">
        <v>1270</v>
      </c>
      <c r="T247" s="3">
        <v>0.15</v>
      </c>
      <c r="U247" s="2" t="str">
        <f t="shared" si="14"/>
        <v>tidak memenuhi</v>
      </c>
      <c r="W247" s="3" t="s">
        <v>276</v>
      </c>
      <c r="X247" s="3">
        <v>14.13</v>
      </c>
      <c r="Y247" s="2" t="str">
        <f t="shared" si="13"/>
        <v>memenuhi</v>
      </c>
      <c r="AA247" s="3" t="s">
        <v>1270</v>
      </c>
      <c r="AB247" s="3">
        <v>0.15</v>
      </c>
      <c r="AC247" s="2" t="str">
        <f t="shared" si="15"/>
        <v>tidak memenuhi</v>
      </c>
    </row>
    <row r="248" spans="1:29" x14ac:dyDescent="0.25">
      <c r="A248" s="2" t="s">
        <v>277</v>
      </c>
      <c r="B248" s="2" t="s">
        <v>967</v>
      </c>
      <c r="E248" s="2" t="s">
        <v>1271</v>
      </c>
      <c r="F248" s="2">
        <v>31.16</v>
      </c>
      <c r="G248" s="2" t="s">
        <v>1036</v>
      </c>
      <c r="O248" s="3" t="s">
        <v>277</v>
      </c>
      <c r="P248" s="3">
        <v>14.1</v>
      </c>
      <c r="Q248" s="2" t="str">
        <f t="shared" si="12"/>
        <v>memenuhi</v>
      </c>
      <c r="S248" s="3" t="s">
        <v>1271</v>
      </c>
      <c r="T248" s="3">
        <v>0.15</v>
      </c>
      <c r="U248" s="2" t="str">
        <f t="shared" si="14"/>
        <v>tidak memenuhi</v>
      </c>
      <c r="W248" s="3" t="s">
        <v>277</v>
      </c>
      <c r="X248" s="3">
        <v>14.11</v>
      </c>
      <c r="Y248" s="2" t="str">
        <f t="shared" si="13"/>
        <v>memenuhi</v>
      </c>
      <c r="AA248" s="3" t="s">
        <v>1271</v>
      </c>
      <c r="AB248" s="3">
        <v>0.15</v>
      </c>
      <c r="AC248" s="2" t="str">
        <f t="shared" si="15"/>
        <v>tidak memenuhi</v>
      </c>
    </row>
    <row r="249" spans="1:29" x14ac:dyDescent="0.25">
      <c r="A249" s="2" t="s">
        <v>278</v>
      </c>
      <c r="B249" s="2" t="s">
        <v>967</v>
      </c>
      <c r="E249" s="2" t="s">
        <v>1272</v>
      </c>
      <c r="F249" s="2">
        <v>81.27</v>
      </c>
      <c r="G249" s="2" t="s">
        <v>1036</v>
      </c>
      <c r="O249" s="3" t="s">
        <v>278</v>
      </c>
      <c r="P249" s="3">
        <v>14.1</v>
      </c>
      <c r="Q249" s="2" t="str">
        <f t="shared" si="12"/>
        <v>memenuhi</v>
      </c>
      <c r="S249" s="3" t="s">
        <v>1272</v>
      </c>
      <c r="T249" s="3">
        <v>0.16</v>
      </c>
      <c r="U249" s="2" t="str">
        <f t="shared" si="14"/>
        <v>tidak memenuhi</v>
      </c>
      <c r="W249" s="3" t="s">
        <v>278</v>
      </c>
      <c r="X249" s="3">
        <v>14.11</v>
      </c>
      <c r="Y249" s="2" t="str">
        <f t="shared" si="13"/>
        <v>memenuhi</v>
      </c>
      <c r="AA249" s="3" t="s">
        <v>1272</v>
      </c>
      <c r="AB249" s="3">
        <v>0.16</v>
      </c>
      <c r="AC249" s="2" t="str">
        <f t="shared" si="15"/>
        <v>tidak memenuhi</v>
      </c>
    </row>
    <row r="250" spans="1:29" x14ac:dyDescent="0.25">
      <c r="A250" s="2" t="s">
        <v>279</v>
      </c>
      <c r="B250" s="2" t="s">
        <v>963</v>
      </c>
      <c r="E250" s="2" t="s">
        <v>1273</v>
      </c>
      <c r="F250" s="2">
        <v>20.7</v>
      </c>
      <c r="G250" s="2" t="s">
        <v>1036</v>
      </c>
      <c r="O250" s="3" t="s">
        <v>279</v>
      </c>
      <c r="P250" s="3">
        <v>14.09</v>
      </c>
      <c r="Q250" s="2" t="str">
        <f t="shared" si="12"/>
        <v>memenuhi</v>
      </c>
      <c r="S250" s="3" t="s">
        <v>1273</v>
      </c>
      <c r="T250" s="3">
        <v>0.16</v>
      </c>
      <c r="U250" s="2" t="str">
        <f t="shared" si="14"/>
        <v>tidak memenuhi</v>
      </c>
      <c r="W250" s="3" t="s">
        <v>279</v>
      </c>
      <c r="X250" s="3">
        <v>14.1</v>
      </c>
      <c r="Y250" s="2" t="str">
        <f t="shared" si="13"/>
        <v>memenuhi</v>
      </c>
      <c r="AA250" s="3" t="s">
        <v>1273</v>
      </c>
      <c r="AB250" s="3">
        <v>0.16</v>
      </c>
      <c r="AC250" s="2" t="str">
        <f t="shared" si="15"/>
        <v>tidak memenuhi</v>
      </c>
    </row>
    <row r="251" spans="1:29" x14ac:dyDescent="0.25">
      <c r="A251" s="2" t="s">
        <v>280</v>
      </c>
      <c r="B251" s="2" t="s">
        <v>967</v>
      </c>
      <c r="E251" s="2" t="s">
        <v>1274</v>
      </c>
      <c r="F251" s="2">
        <v>13.5</v>
      </c>
      <c r="G251" s="2" t="s">
        <v>1036</v>
      </c>
      <c r="O251" s="3" t="s">
        <v>280</v>
      </c>
      <c r="P251" s="3">
        <v>13.15</v>
      </c>
      <c r="Q251" s="2" t="str">
        <f t="shared" si="12"/>
        <v>memenuhi</v>
      </c>
      <c r="S251" s="3" t="s">
        <v>1274</v>
      </c>
      <c r="T251" s="3">
        <v>0.01</v>
      </c>
      <c r="U251" s="2" t="str">
        <f t="shared" si="14"/>
        <v>tidak memenuhi</v>
      </c>
      <c r="W251" s="3" t="s">
        <v>280</v>
      </c>
      <c r="X251" s="3">
        <v>13.16</v>
      </c>
      <c r="Y251" s="2" t="str">
        <f t="shared" si="13"/>
        <v>memenuhi</v>
      </c>
      <c r="AA251" s="3" t="s">
        <v>1274</v>
      </c>
      <c r="AB251" s="3">
        <v>0.01</v>
      </c>
      <c r="AC251" s="2" t="str">
        <f t="shared" si="15"/>
        <v>tidak memenuhi</v>
      </c>
    </row>
    <row r="252" spans="1:29" x14ac:dyDescent="0.25">
      <c r="A252" s="2" t="s">
        <v>281</v>
      </c>
      <c r="B252" s="2" t="s">
        <v>967</v>
      </c>
      <c r="E252" s="2" t="s">
        <v>1275</v>
      </c>
      <c r="F252" s="2">
        <v>77.569999999999993</v>
      </c>
      <c r="G252" s="2" t="s">
        <v>1036</v>
      </c>
      <c r="O252" s="3" t="s">
        <v>281</v>
      </c>
      <c r="P252" s="3">
        <v>17.25</v>
      </c>
      <c r="Q252" s="2" t="str">
        <f t="shared" si="12"/>
        <v>memenuhi</v>
      </c>
      <c r="S252" s="3" t="s">
        <v>1275</v>
      </c>
      <c r="T252" s="3">
        <v>0.15</v>
      </c>
      <c r="U252" s="2" t="str">
        <f t="shared" si="14"/>
        <v>tidak memenuhi</v>
      </c>
      <c r="W252" s="3" t="s">
        <v>281</v>
      </c>
      <c r="X252" s="3">
        <v>17.260000000000002</v>
      </c>
      <c r="Y252" s="2" t="str">
        <f t="shared" si="13"/>
        <v>memenuhi</v>
      </c>
      <c r="AA252" s="3" t="s">
        <v>1275</v>
      </c>
      <c r="AB252" s="3">
        <v>0.15</v>
      </c>
      <c r="AC252" s="2" t="str">
        <f t="shared" si="15"/>
        <v>tidak memenuhi</v>
      </c>
    </row>
    <row r="253" spans="1:29" x14ac:dyDescent="0.25">
      <c r="A253" s="2" t="s">
        <v>282</v>
      </c>
      <c r="B253" s="2" t="s">
        <v>967</v>
      </c>
      <c r="E253" s="2" t="s">
        <v>1276</v>
      </c>
      <c r="F253" s="2">
        <v>10.95</v>
      </c>
      <c r="G253" s="2" t="s">
        <v>1036</v>
      </c>
      <c r="O253" s="3" t="s">
        <v>282</v>
      </c>
      <c r="P253" s="3">
        <v>16.27</v>
      </c>
      <c r="Q253" s="2" t="str">
        <f t="shared" si="12"/>
        <v>memenuhi</v>
      </c>
      <c r="S253" s="3" t="s">
        <v>1276</v>
      </c>
      <c r="T253" s="3">
        <v>0.15</v>
      </c>
      <c r="U253" s="2" t="str">
        <f t="shared" si="14"/>
        <v>tidak memenuhi</v>
      </c>
      <c r="W253" s="3" t="s">
        <v>282</v>
      </c>
      <c r="X253" s="3">
        <v>16.28</v>
      </c>
      <c r="Y253" s="2" t="str">
        <f t="shared" si="13"/>
        <v>memenuhi</v>
      </c>
      <c r="AA253" s="3" t="s">
        <v>1276</v>
      </c>
      <c r="AB253" s="3">
        <v>0.15</v>
      </c>
      <c r="AC253" s="2" t="str">
        <f t="shared" si="15"/>
        <v>tidak memenuhi</v>
      </c>
    </row>
    <row r="254" spans="1:29" x14ac:dyDescent="0.25">
      <c r="A254" s="2" t="s">
        <v>283</v>
      </c>
      <c r="B254" s="2" t="s">
        <v>967</v>
      </c>
      <c r="E254" s="2" t="s">
        <v>1277</v>
      </c>
      <c r="F254" s="2">
        <v>49.77</v>
      </c>
      <c r="G254" s="2" t="s">
        <v>1036</v>
      </c>
      <c r="O254" s="3" t="s">
        <v>283</v>
      </c>
      <c r="P254" s="3">
        <v>14.11</v>
      </c>
      <c r="Q254" s="2" t="str">
        <f t="shared" si="12"/>
        <v>memenuhi</v>
      </c>
      <c r="S254" s="3" t="s">
        <v>1277</v>
      </c>
      <c r="T254" s="3">
        <v>0.16</v>
      </c>
      <c r="U254" s="2" t="str">
        <f t="shared" si="14"/>
        <v>tidak memenuhi</v>
      </c>
      <c r="W254" s="3" t="s">
        <v>283</v>
      </c>
      <c r="X254" s="3">
        <v>14.12</v>
      </c>
      <c r="Y254" s="2" t="str">
        <f t="shared" si="13"/>
        <v>memenuhi</v>
      </c>
      <c r="AA254" s="3" t="s">
        <v>1277</v>
      </c>
      <c r="AB254" s="3">
        <v>0.16</v>
      </c>
      <c r="AC254" s="2" t="str">
        <f t="shared" si="15"/>
        <v>tidak memenuhi</v>
      </c>
    </row>
    <row r="255" spans="1:29" x14ac:dyDescent="0.25">
      <c r="A255" s="2" t="s">
        <v>284</v>
      </c>
      <c r="B255" s="2" t="s">
        <v>967</v>
      </c>
      <c r="E255" s="2" t="s">
        <v>1278</v>
      </c>
      <c r="F255" s="2">
        <v>33.19</v>
      </c>
      <c r="G255" s="2" t="s">
        <v>1036</v>
      </c>
      <c r="O255" s="3" t="s">
        <v>284</v>
      </c>
      <c r="P255" s="3">
        <v>14.11</v>
      </c>
      <c r="Q255" s="2" t="str">
        <f t="shared" si="12"/>
        <v>memenuhi</v>
      </c>
      <c r="S255" s="3" t="s">
        <v>1278</v>
      </c>
      <c r="T255" s="3">
        <v>7.0000000000000007E-2</v>
      </c>
      <c r="U255" s="2" t="str">
        <f t="shared" si="14"/>
        <v>tidak memenuhi</v>
      </c>
      <c r="W255" s="3" t="s">
        <v>284</v>
      </c>
      <c r="X255" s="3">
        <v>14.11</v>
      </c>
      <c r="Y255" s="2" t="str">
        <f t="shared" si="13"/>
        <v>memenuhi</v>
      </c>
      <c r="AA255" s="3" t="s">
        <v>1278</v>
      </c>
      <c r="AB255" s="3">
        <v>7.0000000000000007E-2</v>
      </c>
      <c r="AC255" s="2" t="str">
        <f t="shared" si="15"/>
        <v>tidak memenuhi</v>
      </c>
    </row>
    <row r="256" spans="1:29" x14ac:dyDescent="0.25">
      <c r="A256" s="2" t="s">
        <v>285</v>
      </c>
      <c r="B256" s="2" t="s">
        <v>964</v>
      </c>
      <c r="E256" s="2" t="s">
        <v>1279</v>
      </c>
      <c r="F256" s="2">
        <v>12.72</v>
      </c>
      <c r="G256" s="2" t="s">
        <v>1036</v>
      </c>
      <c r="O256" s="3" t="s">
        <v>285</v>
      </c>
      <c r="P256" s="3">
        <v>15.1</v>
      </c>
      <c r="Q256" s="2" t="str">
        <f t="shared" si="12"/>
        <v>memenuhi</v>
      </c>
      <c r="S256" s="3" t="s">
        <v>1279</v>
      </c>
      <c r="T256" s="3">
        <v>0.08</v>
      </c>
      <c r="U256" s="2" t="str">
        <f t="shared" si="14"/>
        <v>tidak memenuhi</v>
      </c>
      <c r="W256" s="3" t="s">
        <v>285</v>
      </c>
      <c r="X256" s="3">
        <v>15.11</v>
      </c>
      <c r="Y256" s="2" t="str">
        <f t="shared" si="13"/>
        <v>memenuhi</v>
      </c>
      <c r="AA256" s="3" t="s">
        <v>1279</v>
      </c>
      <c r="AB256" s="3">
        <v>0.08</v>
      </c>
      <c r="AC256" s="2" t="str">
        <f t="shared" si="15"/>
        <v>tidak memenuhi</v>
      </c>
    </row>
    <row r="257" spans="1:29" x14ac:dyDescent="0.25">
      <c r="A257" s="2" t="s">
        <v>286</v>
      </c>
      <c r="B257" s="2" t="s">
        <v>967</v>
      </c>
      <c r="E257" s="2" t="s">
        <v>1280</v>
      </c>
      <c r="F257" s="2">
        <v>30.75</v>
      </c>
      <c r="G257" s="2" t="s">
        <v>1036</v>
      </c>
      <c r="O257" s="3" t="s">
        <v>286</v>
      </c>
      <c r="P257" s="3">
        <v>16.09</v>
      </c>
      <c r="Q257" s="2" t="str">
        <f t="shared" si="12"/>
        <v>memenuhi</v>
      </c>
      <c r="S257" s="3" t="s">
        <v>1280</v>
      </c>
      <c r="T257" s="3">
        <v>0.15</v>
      </c>
      <c r="U257" s="2" t="str">
        <f t="shared" si="14"/>
        <v>tidak memenuhi</v>
      </c>
      <c r="W257" s="3" t="s">
        <v>286</v>
      </c>
      <c r="X257" s="3">
        <v>16.100000000000001</v>
      </c>
      <c r="Y257" s="2" t="str">
        <f t="shared" si="13"/>
        <v>memenuhi</v>
      </c>
      <c r="AA257" s="3" t="s">
        <v>1280</v>
      </c>
      <c r="AB257" s="3">
        <v>0.15</v>
      </c>
      <c r="AC257" s="2" t="str">
        <f t="shared" si="15"/>
        <v>tidak memenuhi</v>
      </c>
    </row>
    <row r="258" spans="1:29" x14ac:dyDescent="0.25">
      <c r="A258" s="2" t="s">
        <v>287</v>
      </c>
      <c r="B258" s="2" t="s">
        <v>964</v>
      </c>
      <c r="E258" s="2" t="s">
        <v>1281</v>
      </c>
      <c r="F258" s="2">
        <v>71.319999999999993</v>
      </c>
      <c r="G258" s="2" t="s">
        <v>1036</v>
      </c>
      <c r="O258" s="3" t="s">
        <v>287</v>
      </c>
      <c r="P258" s="3">
        <v>16.079999999999998</v>
      </c>
      <c r="Q258" s="2" t="str">
        <f t="shared" si="12"/>
        <v>memenuhi</v>
      </c>
      <c r="S258" s="3" t="s">
        <v>1281</v>
      </c>
      <c r="T258" s="3">
        <v>0.3</v>
      </c>
      <c r="U258" s="2" t="str">
        <f t="shared" si="14"/>
        <v>memenuhi</v>
      </c>
      <c r="W258" s="3" t="s">
        <v>287</v>
      </c>
      <c r="X258" s="3">
        <v>16.09</v>
      </c>
      <c r="Y258" s="2" t="str">
        <f t="shared" si="13"/>
        <v>memenuhi</v>
      </c>
      <c r="AA258" s="3" t="s">
        <v>1281</v>
      </c>
      <c r="AB258" s="3">
        <v>0.3</v>
      </c>
      <c r="AC258" s="2" t="str">
        <f t="shared" si="15"/>
        <v>memenuhi</v>
      </c>
    </row>
    <row r="259" spans="1:29" x14ac:dyDescent="0.25">
      <c r="A259" s="2" t="s">
        <v>288</v>
      </c>
      <c r="B259" s="2" t="s">
        <v>967</v>
      </c>
      <c r="E259" s="2" t="s">
        <v>1282</v>
      </c>
      <c r="F259" s="2">
        <v>35.090000000000003</v>
      </c>
      <c r="G259" s="2" t="s">
        <v>1036</v>
      </c>
      <c r="O259" s="3" t="s">
        <v>288</v>
      </c>
      <c r="P259" s="3">
        <v>15.18</v>
      </c>
      <c r="Q259" s="2" t="str">
        <f t="shared" si="12"/>
        <v>memenuhi</v>
      </c>
      <c r="S259" s="3" t="s">
        <v>1282</v>
      </c>
      <c r="T259" s="3">
        <v>0.15</v>
      </c>
      <c r="U259" s="2" t="str">
        <f t="shared" si="14"/>
        <v>tidak memenuhi</v>
      </c>
      <c r="W259" s="3" t="s">
        <v>288</v>
      </c>
      <c r="X259" s="3">
        <v>15.19</v>
      </c>
      <c r="Y259" s="2" t="str">
        <f t="shared" si="13"/>
        <v>memenuhi</v>
      </c>
      <c r="AA259" s="3" t="s">
        <v>1282</v>
      </c>
      <c r="AB259" s="3">
        <v>0.15</v>
      </c>
      <c r="AC259" s="2" t="str">
        <f t="shared" si="15"/>
        <v>tidak memenuhi</v>
      </c>
    </row>
    <row r="260" spans="1:29" x14ac:dyDescent="0.25">
      <c r="A260" s="2" t="s">
        <v>289</v>
      </c>
      <c r="B260" s="2" t="s">
        <v>967</v>
      </c>
      <c r="E260" s="2" t="s">
        <v>1283</v>
      </c>
      <c r="F260" s="2">
        <v>24.17</v>
      </c>
      <c r="G260" s="2" t="s">
        <v>1036</v>
      </c>
      <c r="O260" s="3" t="s">
        <v>289</v>
      </c>
      <c r="P260" s="3">
        <v>16.27</v>
      </c>
      <c r="Q260" s="2" t="str">
        <f t="shared" si="12"/>
        <v>memenuhi</v>
      </c>
      <c r="S260" s="3" t="s">
        <v>1283</v>
      </c>
      <c r="T260" s="3">
        <v>0.08</v>
      </c>
      <c r="U260" s="2" t="str">
        <f t="shared" si="14"/>
        <v>tidak memenuhi</v>
      </c>
      <c r="W260" s="3" t="s">
        <v>289</v>
      </c>
      <c r="X260" s="3">
        <v>16.28</v>
      </c>
      <c r="Y260" s="2" t="str">
        <f t="shared" si="13"/>
        <v>memenuhi</v>
      </c>
      <c r="AA260" s="3" t="s">
        <v>1283</v>
      </c>
      <c r="AB260" s="3">
        <v>0.08</v>
      </c>
      <c r="AC260" s="2" t="str">
        <f t="shared" si="15"/>
        <v>tidak memenuhi</v>
      </c>
    </row>
    <row r="261" spans="1:29" x14ac:dyDescent="0.25">
      <c r="A261" s="2" t="s">
        <v>290</v>
      </c>
      <c r="B261" s="2" t="s">
        <v>967</v>
      </c>
      <c r="E261" s="2" t="s">
        <v>1284</v>
      </c>
      <c r="F261" s="2">
        <v>30.59</v>
      </c>
      <c r="G261" s="2" t="s">
        <v>1036</v>
      </c>
      <c r="O261" s="3" t="s">
        <v>290</v>
      </c>
      <c r="P261" s="3">
        <v>16.350000000000001</v>
      </c>
      <c r="Q261" s="2" t="str">
        <f t="shared" si="12"/>
        <v>memenuhi</v>
      </c>
      <c r="S261" s="3" t="s">
        <v>1284</v>
      </c>
      <c r="T261" s="3">
        <v>0.08</v>
      </c>
      <c r="U261" s="2" t="str">
        <f t="shared" si="14"/>
        <v>tidak memenuhi</v>
      </c>
      <c r="W261" s="3" t="s">
        <v>290</v>
      </c>
      <c r="X261" s="3">
        <v>16.36</v>
      </c>
      <c r="Y261" s="2" t="str">
        <f t="shared" si="13"/>
        <v>memenuhi</v>
      </c>
      <c r="AA261" s="3" t="s">
        <v>1284</v>
      </c>
      <c r="AB261" s="3">
        <v>0.08</v>
      </c>
      <c r="AC261" s="2" t="str">
        <f t="shared" si="15"/>
        <v>tidak memenuhi</v>
      </c>
    </row>
    <row r="262" spans="1:29" x14ac:dyDescent="0.25">
      <c r="A262" s="2" t="s">
        <v>291</v>
      </c>
      <c r="B262" s="2" t="s">
        <v>967</v>
      </c>
      <c r="E262" s="2" t="s">
        <v>1285</v>
      </c>
      <c r="F262" s="2">
        <v>62.76</v>
      </c>
      <c r="G262" s="2" t="s">
        <v>1036</v>
      </c>
      <c r="O262" s="3" t="s">
        <v>291</v>
      </c>
      <c r="P262" s="3">
        <v>16.37</v>
      </c>
      <c r="Q262" s="2" t="str">
        <f t="shared" ref="Q262:Q325" si="16">IF(AND(P262&gt;=5,P262&lt;=80),"memenuhi","tidak memenuhi")</f>
        <v>memenuhi</v>
      </c>
      <c r="S262" s="3" t="s">
        <v>1285</v>
      </c>
      <c r="T262" s="3">
        <v>0.08</v>
      </c>
      <c r="U262" s="2" t="str">
        <f t="shared" si="14"/>
        <v>tidak memenuhi</v>
      </c>
      <c r="W262" s="3" t="s">
        <v>291</v>
      </c>
      <c r="X262" s="3">
        <v>16.37</v>
      </c>
      <c r="Y262" s="2" t="str">
        <f t="shared" ref="Y262:Y325" si="17">IF(AND(X262&gt;=5,X262&lt;=80),"memenuhi","tidak memenuhi")</f>
        <v>memenuhi</v>
      </c>
      <c r="AA262" s="3" t="s">
        <v>1285</v>
      </c>
      <c r="AB262" s="3">
        <v>0.08</v>
      </c>
      <c r="AC262" s="2" t="str">
        <f t="shared" si="15"/>
        <v>tidak memenuhi</v>
      </c>
    </row>
    <row r="263" spans="1:29" x14ac:dyDescent="0.25">
      <c r="A263" s="2" t="s">
        <v>292</v>
      </c>
      <c r="B263" s="2" t="s">
        <v>967</v>
      </c>
      <c r="E263" s="2" t="s">
        <v>1286</v>
      </c>
      <c r="F263" s="2">
        <v>39.65</v>
      </c>
      <c r="G263" s="2" t="s">
        <v>1036</v>
      </c>
      <c r="O263" s="3" t="s">
        <v>292</v>
      </c>
      <c r="P263" s="3">
        <v>15.52</v>
      </c>
      <c r="Q263" s="2" t="str">
        <f t="shared" si="16"/>
        <v>memenuhi</v>
      </c>
      <c r="S263" s="3" t="s">
        <v>1286</v>
      </c>
      <c r="T263" s="3">
        <v>0.08</v>
      </c>
      <c r="U263" s="2" t="str">
        <f t="shared" si="14"/>
        <v>tidak memenuhi</v>
      </c>
      <c r="W263" s="3" t="s">
        <v>292</v>
      </c>
      <c r="X263" s="3">
        <v>15.53</v>
      </c>
      <c r="Y263" s="2" t="str">
        <f t="shared" si="17"/>
        <v>memenuhi</v>
      </c>
      <c r="AA263" s="3" t="s">
        <v>1286</v>
      </c>
      <c r="AB263" s="3">
        <v>0.08</v>
      </c>
      <c r="AC263" s="2" t="str">
        <f t="shared" si="15"/>
        <v>tidak memenuhi</v>
      </c>
    </row>
    <row r="264" spans="1:29" x14ac:dyDescent="0.25">
      <c r="A264" s="2" t="s">
        <v>293</v>
      </c>
      <c r="B264" s="2" t="s">
        <v>967</v>
      </c>
      <c r="E264" s="2" t="s">
        <v>1287</v>
      </c>
      <c r="F264" s="2">
        <v>112.24</v>
      </c>
      <c r="G264" s="2" t="s">
        <v>1036</v>
      </c>
      <c r="O264" s="3" t="s">
        <v>293</v>
      </c>
      <c r="P264" s="3">
        <v>15.84</v>
      </c>
      <c r="Q264" s="2" t="str">
        <f t="shared" si="16"/>
        <v>memenuhi</v>
      </c>
      <c r="S264" s="3" t="s">
        <v>1287</v>
      </c>
      <c r="T264" s="3">
        <v>7.0000000000000007E-2</v>
      </c>
      <c r="U264" s="2" t="str">
        <f t="shared" ref="U264:U327" si="18">IF(AND(T264&gt;=0.3,T264&lt;=3),"memenuhi","tidak memenuhi")</f>
        <v>tidak memenuhi</v>
      </c>
      <c r="W264" s="3" t="s">
        <v>293</v>
      </c>
      <c r="X264" s="3">
        <v>15.84</v>
      </c>
      <c r="Y264" s="2" t="str">
        <f t="shared" si="17"/>
        <v>memenuhi</v>
      </c>
      <c r="AA264" s="3" t="s">
        <v>1287</v>
      </c>
      <c r="AB264" s="3">
        <v>7.0000000000000007E-2</v>
      </c>
      <c r="AC264" s="2" t="str">
        <f t="shared" ref="AC264:AC327" si="19">IF(AND(AB264&gt;=0.3,AB264&lt;=3),"memenuhi","tidak memenuhi")</f>
        <v>tidak memenuhi</v>
      </c>
    </row>
    <row r="265" spans="1:29" x14ac:dyDescent="0.25">
      <c r="A265" s="2" t="s">
        <v>294</v>
      </c>
      <c r="B265" s="2" t="s">
        <v>967</v>
      </c>
      <c r="E265" s="2" t="s">
        <v>1288</v>
      </c>
      <c r="F265" s="2">
        <v>37.450000000000003</v>
      </c>
      <c r="G265" s="2" t="s">
        <v>1036</v>
      </c>
      <c r="O265" s="3" t="s">
        <v>294</v>
      </c>
      <c r="P265" s="3">
        <v>15.97</v>
      </c>
      <c r="Q265" s="2" t="str">
        <f t="shared" si="16"/>
        <v>memenuhi</v>
      </c>
      <c r="S265" s="3" t="s">
        <v>1288</v>
      </c>
      <c r="T265" s="3">
        <v>0.03</v>
      </c>
      <c r="U265" s="2" t="str">
        <f t="shared" si="18"/>
        <v>tidak memenuhi</v>
      </c>
      <c r="W265" s="3" t="s">
        <v>294</v>
      </c>
      <c r="X265" s="3">
        <v>15.98</v>
      </c>
      <c r="Y265" s="2" t="str">
        <f t="shared" si="17"/>
        <v>memenuhi</v>
      </c>
      <c r="AA265" s="3" t="s">
        <v>1288</v>
      </c>
      <c r="AB265" s="3">
        <v>0.03</v>
      </c>
      <c r="AC265" s="2" t="str">
        <f t="shared" si="19"/>
        <v>tidak memenuhi</v>
      </c>
    </row>
    <row r="266" spans="1:29" x14ac:dyDescent="0.25">
      <c r="A266" s="2" t="s">
        <v>295</v>
      </c>
      <c r="B266" s="2" t="s">
        <v>967</v>
      </c>
      <c r="E266" s="2" t="s">
        <v>1289</v>
      </c>
      <c r="F266" s="2">
        <v>63.04</v>
      </c>
      <c r="G266" s="2" t="s">
        <v>1036</v>
      </c>
      <c r="O266" s="3" t="s">
        <v>295</v>
      </c>
      <c r="P266" s="3">
        <v>16</v>
      </c>
      <c r="Q266" s="2" t="str">
        <f t="shared" si="16"/>
        <v>memenuhi</v>
      </c>
      <c r="S266" s="3" t="s">
        <v>1289</v>
      </c>
      <c r="T266" s="3">
        <v>0.03</v>
      </c>
      <c r="U266" s="2" t="str">
        <f t="shared" si="18"/>
        <v>tidak memenuhi</v>
      </c>
      <c r="W266" s="3" t="s">
        <v>295</v>
      </c>
      <c r="X266" s="3">
        <v>16.010000000000002</v>
      </c>
      <c r="Y266" s="2" t="str">
        <f t="shared" si="17"/>
        <v>memenuhi</v>
      </c>
      <c r="AA266" s="3" t="s">
        <v>1289</v>
      </c>
      <c r="AB266" s="3">
        <v>0.03</v>
      </c>
      <c r="AC266" s="2" t="str">
        <f t="shared" si="19"/>
        <v>tidak memenuhi</v>
      </c>
    </row>
    <row r="267" spans="1:29" x14ac:dyDescent="0.25">
      <c r="A267" s="2" t="s">
        <v>296</v>
      </c>
      <c r="B267" s="2" t="s">
        <v>967</v>
      </c>
      <c r="E267" s="2" t="s">
        <v>1290</v>
      </c>
      <c r="F267" s="2">
        <v>43.61</v>
      </c>
      <c r="G267" s="2" t="s">
        <v>1036</v>
      </c>
      <c r="O267" s="3" t="s">
        <v>296</v>
      </c>
      <c r="P267" s="3">
        <v>16.21</v>
      </c>
      <c r="Q267" s="2" t="str">
        <f t="shared" si="16"/>
        <v>memenuhi</v>
      </c>
      <c r="S267" s="3" t="s">
        <v>1290</v>
      </c>
      <c r="T267" s="3">
        <v>0.03</v>
      </c>
      <c r="U267" s="2" t="str">
        <f t="shared" si="18"/>
        <v>tidak memenuhi</v>
      </c>
      <c r="W267" s="3" t="s">
        <v>296</v>
      </c>
      <c r="X267" s="3">
        <v>16.21</v>
      </c>
      <c r="Y267" s="2" t="str">
        <f t="shared" si="17"/>
        <v>memenuhi</v>
      </c>
      <c r="AA267" s="3" t="s">
        <v>1290</v>
      </c>
      <c r="AB267" s="3">
        <v>0.03</v>
      </c>
      <c r="AC267" s="2" t="str">
        <f t="shared" si="19"/>
        <v>tidak memenuhi</v>
      </c>
    </row>
    <row r="268" spans="1:29" x14ac:dyDescent="0.25">
      <c r="A268" s="2" t="s">
        <v>297</v>
      </c>
      <c r="B268" s="2" t="s">
        <v>964</v>
      </c>
      <c r="E268" s="2" t="s">
        <v>1291</v>
      </c>
      <c r="F268" s="2">
        <v>52.48</v>
      </c>
      <c r="G268" s="2" t="s">
        <v>1036</v>
      </c>
      <c r="O268" s="3" t="s">
        <v>297</v>
      </c>
      <c r="P268" s="3">
        <v>14.97</v>
      </c>
      <c r="Q268" s="2" t="str">
        <f t="shared" si="16"/>
        <v>memenuhi</v>
      </c>
      <c r="S268" s="3" t="s">
        <v>1291</v>
      </c>
      <c r="T268" s="3">
        <v>0.03</v>
      </c>
      <c r="U268" s="2" t="str">
        <f t="shared" si="18"/>
        <v>tidak memenuhi</v>
      </c>
      <c r="W268" s="3" t="s">
        <v>297</v>
      </c>
      <c r="X268" s="3">
        <v>14.98</v>
      </c>
      <c r="Y268" s="2" t="str">
        <f t="shared" si="17"/>
        <v>memenuhi</v>
      </c>
      <c r="AA268" s="3" t="s">
        <v>1291</v>
      </c>
      <c r="AB268" s="3">
        <v>0.03</v>
      </c>
      <c r="AC268" s="2" t="str">
        <f t="shared" si="19"/>
        <v>tidak memenuhi</v>
      </c>
    </row>
    <row r="269" spans="1:29" x14ac:dyDescent="0.25">
      <c r="A269" s="2" t="s">
        <v>298</v>
      </c>
      <c r="B269" s="2" t="s">
        <v>967</v>
      </c>
      <c r="E269" s="2" t="s">
        <v>1292</v>
      </c>
      <c r="F269" s="2">
        <v>247.74</v>
      </c>
      <c r="G269" s="2" t="s">
        <v>1036</v>
      </c>
      <c r="O269" s="3" t="s">
        <v>298</v>
      </c>
      <c r="P269" s="3">
        <v>15.12</v>
      </c>
      <c r="Q269" s="2" t="str">
        <f t="shared" si="16"/>
        <v>memenuhi</v>
      </c>
      <c r="S269" s="3" t="s">
        <v>1292</v>
      </c>
      <c r="T269" s="3">
        <v>0.08</v>
      </c>
      <c r="U269" s="2" t="str">
        <f t="shared" si="18"/>
        <v>tidak memenuhi</v>
      </c>
      <c r="W269" s="3" t="s">
        <v>298</v>
      </c>
      <c r="X269" s="3">
        <v>15.13</v>
      </c>
      <c r="Y269" s="2" t="str">
        <f t="shared" si="17"/>
        <v>memenuhi</v>
      </c>
      <c r="AA269" s="3" t="s">
        <v>1292</v>
      </c>
      <c r="AB269" s="3">
        <v>0.08</v>
      </c>
      <c r="AC269" s="2" t="str">
        <f t="shared" si="19"/>
        <v>tidak memenuhi</v>
      </c>
    </row>
    <row r="270" spans="1:29" x14ac:dyDescent="0.25">
      <c r="A270" s="2" t="s">
        <v>299</v>
      </c>
      <c r="B270" s="2" t="s">
        <v>967</v>
      </c>
      <c r="E270" s="2" t="s">
        <v>1293</v>
      </c>
      <c r="F270" s="2">
        <v>112.78</v>
      </c>
      <c r="G270" s="2" t="s">
        <v>1036</v>
      </c>
      <c r="O270" s="3" t="s">
        <v>299</v>
      </c>
      <c r="P270" s="3">
        <v>15.1</v>
      </c>
      <c r="Q270" s="2" t="str">
        <f t="shared" si="16"/>
        <v>memenuhi</v>
      </c>
      <c r="S270" s="3" t="s">
        <v>1293</v>
      </c>
      <c r="T270" s="3">
        <v>0.04</v>
      </c>
      <c r="U270" s="2" t="str">
        <f t="shared" si="18"/>
        <v>tidak memenuhi</v>
      </c>
      <c r="W270" s="3" t="s">
        <v>299</v>
      </c>
      <c r="X270" s="3">
        <v>15.1</v>
      </c>
      <c r="Y270" s="2" t="str">
        <f t="shared" si="17"/>
        <v>memenuhi</v>
      </c>
      <c r="AA270" s="3" t="s">
        <v>1293</v>
      </c>
      <c r="AB270" s="3">
        <v>0.04</v>
      </c>
      <c r="AC270" s="2" t="str">
        <f t="shared" si="19"/>
        <v>tidak memenuhi</v>
      </c>
    </row>
    <row r="271" spans="1:29" x14ac:dyDescent="0.25">
      <c r="A271" s="2" t="s">
        <v>300</v>
      </c>
      <c r="B271" s="2" t="s">
        <v>967</v>
      </c>
      <c r="E271" s="2" t="s">
        <v>1294</v>
      </c>
      <c r="F271" s="2">
        <v>70.37</v>
      </c>
      <c r="G271" s="2" t="s">
        <v>1036</v>
      </c>
      <c r="O271" s="3" t="s">
        <v>300</v>
      </c>
      <c r="P271" s="3">
        <v>14.15</v>
      </c>
      <c r="Q271" s="2" t="str">
        <f t="shared" si="16"/>
        <v>memenuhi</v>
      </c>
      <c r="S271" s="3" t="s">
        <v>1294</v>
      </c>
      <c r="T271" s="3">
        <v>0.08</v>
      </c>
      <c r="U271" s="2" t="str">
        <f t="shared" si="18"/>
        <v>tidak memenuhi</v>
      </c>
      <c r="W271" s="3" t="s">
        <v>300</v>
      </c>
      <c r="X271" s="3">
        <v>14.15</v>
      </c>
      <c r="Y271" s="2" t="str">
        <f t="shared" si="17"/>
        <v>memenuhi</v>
      </c>
      <c r="AA271" s="3" t="s">
        <v>1294</v>
      </c>
      <c r="AB271" s="3">
        <v>0.08</v>
      </c>
      <c r="AC271" s="2" t="str">
        <f t="shared" si="19"/>
        <v>tidak memenuhi</v>
      </c>
    </row>
    <row r="272" spans="1:29" x14ac:dyDescent="0.25">
      <c r="A272" s="2" t="s">
        <v>301</v>
      </c>
      <c r="B272" s="2" t="s">
        <v>964</v>
      </c>
      <c r="E272" s="2" t="s">
        <v>1295</v>
      </c>
      <c r="F272" s="2">
        <v>11.06</v>
      </c>
      <c r="G272" s="2" t="s">
        <v>1036</v>
      </c>
      <c r="O272" s="3" t="s">
        <v>301</v>
      </c>
      <c r="P272" s="3">
        <v>14.14</v>
      </c>
      <c r="Q272" s="2" t="str">
        <f t="shared" si="16"/>
        <v>memenuhi</v>
      </c>
      <c r="S272" s="3" t="s">
        <v>1295</v>
      </c>
      <c r="T272" s="3">
        <v>0.08</v>
      </c>
      <c r="U272" s="2" t="str">
        <f t="shared" si="18"/>
        <v>tidak memenuhi</v>
      </c>
      <c r="W272" s="3" t="s">
        <v>301</v>
      </c>
      <c r="X272" s="3">
        <v>14.15</v>
      </c>
      <c r="Y272" s="2" t="str">
        <f t="shared" si="17"/>
        <v>memenuhi</v>
      </c>
      <c r="AA272" s="3" t="s">
        <v>1295</v>
      </c>
      <c r="AB272" s="3">
        <v>0.08</v>
      </c>
      <c r="AC272" s="2" t="str">
        <f t="shared" si="19"/>
        <v>tidak memenuhi</v>
      </c>
    </row>
    <row r="273" spans="1:29" x14ac:dyDescent="0.25">
      <c r="A273" s="2" t="s">
        <v>302</v>
      </c>
      <c r="B273" s="2" t="s">
        <v>967</v>
      </c>
      <c r="E273" s="2" t="s">
        <v>1296</v>
      </c>
      <c r="F273" s="2">
        <v>25.71</v>
      </c>
      <c r="G273" s="2" t="s">
        <v>1036</v>
      </c>
      <c r="O273" s="3" t="s">
        <v>302</v>
      </c>
      <c r="P273" s="3">
        <v>15.55</v>
      </c>
      <c r="Q273" s="2" t="str">
        <f t="shared" si="16"/>
        <v>memenuhi</v>
      </c>
      <c r="S273" s="3" t="s">
        <v>1296</v>
      </c>
      <c r="T273" s="3">
        <v>0.08</v>
      </c>
      <c r="U273" s="2" t="str">
        <f t="shared" si="18"/>
        <v>tidak memenuhi</v>
      </c>
      <c r="W273" s="3" t="s">
        <v>302</v>
      </c>
      <c r="X273" s="3">
        <v>15.56</v>
      </c>
      <c r="Y273" s="2" t="str">
        <f t="shared" si="17"/>
        <v>memenuhi</v>
      </c>
      <c r="AA273" s="3" t="s">
        <v>1296</v>
      </c>
      <c r="AB273" s="3">
        <v>0.08</v>
      </c>
      <c r="AC273" s="2" t="str">
        <f t="shared" si="19"/>
        <v>tidak memenuhi</v>
      </c>
    </row>
    <row r="274" spans="1:29" x14ac:dyDescent="0.25">
      <c r="A274" s="2" t="s">
        <v>303</v>
      </c>
      <c r="B274" s="2" t="s">
        <v>972</v>
      </c>
      <c r="E274" s="2" t="s">
        <v>1297</v>
      </c>
      <c r="F274" s="2">
        <v>102.52</v>
      </c>
      <c r="G274" s="2" t="s">
        <v>1036</v>
      </c>
      <c r="O274" s="3" t="s">
        <v>303</v>
      </c>
      <c r="P274" s="3">
        <v>17.600000000000001</v>
      </c>
      <c r="Q274" s="2" t="str">
        <f t="shared" si="16"/>
        <v>memenuhi</v>
      </c>
      <c r="S274" s="3" t="s">
        <v>1297</v>
      </c>
      <c r="T274" s="3">
        <v>0.08</v>
      </c>
      <c r="U274" s="2" t="str">
        <f t="shared" si="18"/>
        <v>tidak memenuhi</v>
      </c>
      <c r="W274" s="3" t="s">
        <v>303</v>
      </c>
      <c r="X274" s="3">
        <v>17.61</v>
      </c>
      <c r="Y274" s="2" t="str">
        <f t="shared" si="17"/>
        <v>memenuhi</v>
      </c>
      <c r="AA274" s="3" t="s">
        <v>1297</v>
      </c>
      <c r="AB274" s="3">
        <v>0.08</v>
      </c>
      <c r="AC274" s="2" t="str">
        <f t="shared" si="19"/>
        <v>tidak memenuhi</v>
      </c>
    </row>
    <row r="275" spans="1:29" x14ac:dyDescent="0.25">
      <c r="A275" s="2" t="s">
        <v>304</v>
      </c>
      <c r="B275" s="2" t="s">
        <v>964</v>
      </c>
      <c r="E275" s="2" t="s">
        <v>1298</v>
      </c>
      <c r="F275" s="2">
        <v>134.94</v>
      </c>
      <c r="G275" s="2" t="s">
        <v>1036</v>
      </c>
      <c r="O275" s="3" t="s">
        <v>304</v>
      </c>
      <c r="P275" s="3">
        <v>33.51</v>
      </c>
      <c r="Q275" s="2" t="str">
        <f t="shared" si="16"/>
        <v>memenuhi</v>
      </c>
      <c r="S275" s="3" t="s">
        <v>1298</v>
      </c>
      <c r="T275" s="3">
        <v>0.23</v>
      </c>
      <c r="U275" s="2" t="str">
        <f t="shared" si="18"/>
        <v>tidak memenuhi</v>
      </c>
      <c r="W275" s="3" t="s">
        <v>304</v>
      </c>
      <c r="X275" s="3">
        <v>33.520000000000003</v>
      </c>
      <c r="Y275" s="2" t="str">
        <f t="shared" si="17"/>
        <v>memenuhi</v>
      </c>
      <c r="AA275" s="3" t="s">
        <v>1298</v>
      </c>
      <c r="AB275" s="3">
        <v>0.23</v>
      </c>
      <c r="AC275" s="2" t="str">
        <f t="shared" si="19"/>
        <v>tidak memenuhi</v>
      </c>
    </row>
    <row r="276" spans="1:29" x14ac:dyDescent="0.25">
      <c r="A276" s="2" t="s">
        <v>305</v>
      </c>
      <c r="B276" s="2" t="s">
        <v>967</v>
      </c>
      <c r="E276" s="2" t="s">
        <v>1299</v>
      </c>
      <c r="F276" s="2">
        <v>124.25</v>
      </c>
      <c r="G276" s="2" t="s">
        <v>1036</v>
      </c>
      <c r="O276" s="3" t="s">
        <v>305</v>
      </c>
      <c r="P276" s="3">
        <v>33.51</v>
      </c>
      <c r="Q276" s="2" t="str">
        <f t="shared" si="16"/>
        <v>memenuhi</v>
      </c>
      <c r="S276" s="3" t="s">
        <v>1299</v>
      </c>
      <c r="T276" s="3">
        <v>0.08</v>
      </c>
      <c r="U276" s="2" t="str">
        <f t="shared" si="18"/>
        <v>tidak memenuhi</v>
      </c>
      <c r="W276" s="3" t="s">
        <v>305</v>
      </c>
      <c r="X276" s="3">
        <v>33.520000000000003</v>
      </c>
      <c r="Y276" s="2" t="str">
        <f t="shared" si="17"/>
        <v>memenuhi</v>
      </c>
      <c r="AA276" s="3" t="s">
        <v>1299</v>
      </c>
      <c r="AB276" s="3">
        <v>0.08</v>
      </c>
      <c r="AC276" s="2" t="str">
        <f t="shared" si="19"/>
        <v>tidak memenuhi</v>
      </c>
    </row>
    <row r="277" spans="1:29" x14ac:dyDescent="0.25">
      <c r="A277" s="2" t="s">
        <v>306</v>
      </c>
      <c r="B277" s="2" t="s">
        <v>967</v>
      </c>
      <c r="E277" s="2" t="s">
        <v>1300</v>
      </c>
      <c r="F277" s="2">
        <v>42.59</v>
      </c>
      <c r="G277" s="2" t="s">
        <v>1036</v>
      </c>
      <c r="O277" s="3" t="s">
        <v>306</v>
      </c>
      <c r="P277" s="3">
        <v>33.51</v>
      </c>
      <c r="Q277" s="2" t="str">
        <f t="shared" si="16"/>
        <v>memenuhi</v>
      </c>
      <c r="S277" s="3" t="s">
        <v>1300</v>
      </c>
      <c r="T277" s="3">
        <v>0.08</v>
      </c>
      <c r="U277" s="2" t="str">
        <f t="shared" si="18"/>
        <v>tidak memenuhi</v>
      </c>
      <c r="W277" s="3" t="s">
        <v>306</v>
      </c>
      <c r="X277" s="3">
        <v>33.520000000000003</v>
      </c>
      <c r="Y277" s="2" t="str">
        <f t="shared" si="17"/>
        <v>memenuhi</v>
      </c>
      <c r="AA277" s="3" t="s">
        <v>1300</v>
      </c>
      <c r="AB277" s="3">
        <v>0.08</v>
      </c>
      <c r="AC277" s="2" t="str">
        <f t="shared" si="19"/>
        <v>tidak memenuhi</v>
      </c>
    </row>
    <row r="278" spans="1:29" x14ac:dyDescent="0.25">
      <c r="A278" s="2" t="s">
        <v>307</v>
      </c>
      <c r="B278" s="2" t="s">
        <v>967</v>
      </c>
      <c r="E278" s="2" t="s">
        <v>1301</v>
      </c>
      <c r="F278" s="2">
        <v>48.76</v>
      </c>
      <c r="G278" s="2" t="s">
        <v>1036</v>
      </c>
      <c r="O278" s="3" t="s">
        <v>307</v>
      </c>
      <c r="P278" s="3">
        <v>33.51</v>
      </c>
      <c r="Q278" s="2" t="str">
        <f t="shared" si="16"/>
        <v>memenuhi</v>
      </c>
      <c r="S278" s="3" t="s">
        <v>1301</v>
      </c>
      <c r="T278" s="3">
        <v>0.08</v>
      </c>
      <c r="U278" s="2" t="str">
        <f t="shared" si="18"/>
        <v>tidak memenuhi</v>
      </c>
      <c r="W278" s="3" t="s">
        <v>307</v>
      </c>
      <c r="X278" s="3">
        <v>33.520000000000003</v>
      </c>
      <c r="Y278" s="2" t="str">
        <f t="shared" si="17"/>
        <v>memenuhi</v>
      </c>
      <c r="AA278" s="3" t="s">
        <v>1301</v>
      </c>
      <c r="AB278" s="3">
        <v>0.08</v>
      </c>
      <c r="AC278" s="2" t="str">
        <f t="shared" si="19"/>
        <v>tidak memenuhi</v>
      </c>
    </row>
    <row r="279" spans="1:29" x14ac:dyDescent="0.25">
      <c r="A279" s="2" t="s">
        <v>308</v>
      </c>
      <c r="B279" s="2" t="s">
        <v>967</v>
      </c>
      <c r="E279" s="2" t="s">
        <v>1302</v>
      </c>
      <c r="F279" s="2">
        <v>90.85</v>
      </c>
      <c r="G279" s="2" t="s">
        <v>1036</v>
      </c>
      <c r="O279" s="3" t="s">
        <v>308</v>
      </c>
      <c r="P279" s="3">
        <v>33.51</v>
      </c>
      <c r="Q279" s="2" t="str">
        <f t="shared" si="16"/>
        <v>memenuhi</v>
      </c>
      <c r="S279" s="3" t="s">
        <v>1302</v>
      </c>
      <c r="T279" s="3">
        <v>0.08</v>
      </c>
      <c r="U279" s="2" t="str">
        <f t="shared" si="18"/>
        <v>tidak memenuhi</v>
      </c>
      <c r="W279" s="3" t="s">
        <v>308</v>
      </c>
      <c r="X279" s="3">
        <v>33.520000000000003</v>
      </c>
      <c r="Y279" s="2" t="str">
        <f t="shared" si="17"/>
        <v>memenuhi</v>
      </c>
      <c r="AA279" s="3" t="s">
        <v>1302</v>
      </c>
      <c r="AB279" s="3">
        <v>0.08</v>
      </c>
      <c r="AC279" s="2" t="str">
        <f t="shared" si="19"/>
        <v>tidak memenuhi</v>
      </c>
    </row>
    <row r="280" spans="1:29" x14ac:dyDescent="0.25">
      <c r="A280" s="2" t="s">
        <v>309</v>
      </c>
      <c r="B280" s="2" t="s">
        <v>967</v>
      </c>
      <c r="E280" s="2" t="s">
        <v>1303</v>
      </c>
      <c r="F280" s="2">
        <v>33.700000000000003</v>
      </c>
      <c r="G280" s="2" t="s">
        <v>1036</v>
      </c>
      <c r="O280" s="3" t="s">
        <v>309</v>
      </c>
      <c r="P280" s="3">
        <v>32.520000000000003</v>
      </c>
      <c r="Q280" s="2" t="str">
        <f t="shared" si="16"/>
        <v>memenuhi</v>
      </c>
      <c r="S280" s="3" t="s">
        <v>1303</v>
      </c>
      <c r="T280" s="3">
        <v>0.08</v>
      </c>
      <c r="U280" s="2" t="str">
        <f t="shared" si="18"/>
        <v>tidak memenuhi</v>
      </c>
      <c r="W280" s="3" t="s">
        <v>309</v>
      </c>
      <c r="X280" s="3">
        <v>32.520000000000003</v>
      </c>
      <c r="Y280" s="2" t="str">
        <f t="shared" si="17"/>
        <v>memenuhi</v>
      </c>
      <c r="AA280" s="3" t="s">
        <v>1303</v>
      </c>
      <c r="AB280" s="3">
        <v>0.08</v>
      </c>
      <c r="AC280" s="2" t="str">
        <f t="shared" si="19"/>
        <v>tidak memenuhi</v>
      </c>
    </row>
    <row r="281" spans="1:29" x14ac:dyDescent="0.25">
      <c r="A281" s="2" t="s">
        <v>310</v>
      </c>
      <c r="B281" s="2" t="s">
        <v>967</v>
      </c>
      <c r="E281" s="2" t="s">
        <v>1304</v>
      </c>
      <c r="F281" s="2">
        <v>38.43</v>
      </c>
      <c r="G281" s="2" t="s">
        <v>1036</v>
      </c>
      <c r="O281" s="3" t="s">
        <v>310</v>
      </c>
      <c r="P281" s="3">
        <v>32.520000000000003</v>
      </c>
      <c r="Q281" s="2" t="str">
        <f t="shared" si="16"/>
        <v>memenuhi</v>
      </c>
      <c r="S281" s="3" t="s">
        <v>1304</v>
      </c>
      <c r="T281" s="3">
        <v>0.27</v>
      </c>
      <c r="U281" s="2" t="str">
        <f t="shared" si="18"/>
        <v>tidak memenuhi</v>
      </c>
      <c r="W281" s="3" t="s">
        <v>310</v>
      </c>
      <c r="X281" s="3">
        <v>32.520000000000003</v>
      </c>
      <c r="Y281" s="2" t="str">
        <f t="shared" si="17"/>
        <v>memenuhi</v>
      </c>
      <c r="AA281" s="3" t="s">
        <v>1304</v>
      </c>
      <c r="AB281" s="3">
        <v>0.27</v>
      </c>
      <c r="AC281" s="2" t="str">
        <f t="shared" si="19"/>
        <v>tidak memenuhi</v>
      </c>
    </row>
    <row r="282" spans="1:29" x14ac:dyDescent="0.25">
      <c r="A282" s="2" t="s">
        <v>311</v>
      </c>
      <c r="B282" s="2" t="s">
        <v>967</v>
      </c>
      <c r="E282" s="2" t="s">
        <v>1305</v>
      </c>
      <c r="F282" s="2">
        <v>61.91</v>
      </c>
      <c r="G282" s="2" t="s">
        <v>1036</v>
      </c>
      <c r="O282" s="3" t="s">
        <v>311</v>
      </c>
      <c r="P282" s="3">
        <v>32.520000000000003</v>
      </c>
      <c r="Q282" s="2" t="str">
        <f t="shared" si="16"/>
        <v>memenuhi</v>
      </c>
      <c r="S282" s="3" t="s">
        <v>1305</v>
      </c>
      <c r="T282" s="3">
        <v>0.27</v>
      </c>
      <c r="U282" s="2" t="str">
        <f t="shared" si="18"/>
        <v>tidak memenuhi</v>
      </c>
      <c r="W282" s="3" t="s">
        <v>311</v>
      </c>
      <c r="X282" s="3">
        <v>32.53</v>
      </c>
      <c r="Y282" s="2" t="str">
        <f t="shared" si="17"/>
        <v>memenuhi</v>
      </c>
      <c r="AA282" s="3" t="s">
        <v>1305</v>
      </c>
      <c r="AB282" s="3">
        <v>0.27</v>
      </c>
      <c r="AC282" s="2" t="str">
        <f t="shared" si="19"/>
        <v>tidak memenuhi</v>
      </c>
    </row>
    <row r="283" spans="1:29" x14ac:dyDescent="0.25">
      <c r="A283" s="2" t="s">
        <v>312</v>
      </c>
      <c r="B283" s="2" t="s">
        <v>967</v>
      </c>
      <c r="E283" s="2" t="s">
        <v>1306</v>
      </c>
      <c r="F283" s="2">
        <v>83.48</v>
      </c>
      <c r="G283" s="2" t="s">
        <v>1036</v>
      </c>
      <c r="O283" s="3" t="s">
        <v>312</v>
      </c>
      <c r="P283" s="3">
        <v>32.520000000000003</v>
      </c>
      <c r="Q283" s="2" t="str">
        <f t="shared" si="16"/>
        <v>memenuhi</v>
      </c>
      <c r="S283" s="3" t="s">
        <v>1306</v>
      </c>
      <c r="T283" s="3">
        <v>0.27</v>
      </c>
      <c r="U283" s="2" t="str">
        <f t="shared" si="18"/>
        <v>tidak memenuhi</v>
      </c>
      <c r="W283" s="3" t="s">
        <v>312</v>
      </c>
      <c r="X283" s="3">
        <v>32.53</v>
      </c>
      <c r="Y283" s="2" t="str">
        <f t="shared" si="17"/>
        <v>memenuhi</v>
      </c>
      <c r="AA283" s="3" t="s">
        <v>1306</v>
      </c>
      <c r="AB283" s="3">
        <v>0.27</v>
      </c>
      <c r="AC283" s="2" t="str">
        <f t="shared" si="19"/>
        <v>tidak memenuhi</v>
      </c>
    </row>
    <row r="284" spans="1:29" x14ac:dyDescent="0.25">
      <c r="A284" s="2" t="s">
        <v>313</v>
      </c>
      <c r="B284" s="2" t="s">
        <v>967</v>
      </c>
      <c r="E284" s="2" t="s">
        <v>1307</v>
      </c>
      <c r="F284" s="2">
        <v>46.82</v>
      </c>
      <c r="G284" s="2" t="s">
        <v>1036</v>
      </c>
      <c r="O284" s="3" t="s">
        <v>313</v>
      </c>
      <c r="P284" s="3">
        <v>33.549999999999997</v>
      </c>
      <c r="Q284" s="2" t="str">
        <f t="shared" si="16"/>
        <v>memenuhi</v>
      </c>
      <c r="S284" s="3" t="s">
        <v>1307</v>
      </c>
      <c r="T284" s="3">
        <v>0.27</v>
      </c>
      <c r="U284" s="2" t="str">
        <f t="shared" si="18"/>
        <v>tidak memenuhi</v>
      </c>
      <c r="W284" s="3" t="s">
        <v>313</v>
      </c>
      <c r="X284" s="3">
        <v>33.56</v>
      </c>
      <c r="Y284" s="2" t="str">
        <f t="shared" si="17"/>
        <v>memenuhi</v>
      </c>
      <c r="AA284" s="3" t="s">
        <v>1307</v>
      </c>
      <c r="AB284" s="3">
        <v>0.27</v>
      </c>
      <c r="AC284" s="2" t="str">
        <f t="shared" si="19"/>
        <v>tidak memenuhi</v>
      </c>
    </row>
    <row r="285" spans="1:29" x14ac:dyDescent="0.25">
      <c r="A285" s="2" t="s">
        <v>314</v>
      </c>
      <c r="B285" s="2" t="s">
        <v>967</v>
      </c>
      <c r="E285" s="2" t="s">
        <v>1308</v>
      </c>
      <c r="F285" s="2">
        <v>42.58</v>
      </c>
      <c r="G285" s="2" t="s">
        <v>1036</v>
      </c>
      <c r="O285" s="3" t="s">
        <v>314</v>
      </c>
      <c r="P285" s="3">
        <v>34.54</v>
      </c>
      <c r="Q285" s="2" t="str">
        <f t="shared" si="16"/>
        <v>memenuhi</v>
      </c>
      <c r="S285" s="3" t="s">
        <v>1308</v>
      </c>
      <c r="T285" s="3">
        <v>0.16</v>
      </c>
      <c r="U285" s="2" t="str">
        <f t="shared" si="18"/>
        <v>tidak memenuhi</v>
      </c>
      <c r="W285" s="3" t="s">
        <v>314</v>
      </c>
      <c r="X285" s="3">
        <v>34.549999999999997</v>
      </c>
      <c r="Y285" s="2" t="str">
        <f t="shared" si="17"/>
        <v>memenuhi</v>
      </c>
      <c r="AA285" s="3" t="s">
        <v>1308</v>
      </c>
      <c r="AB285" s="3">
        <v>0.16</v>
      </c>
      <c r="AC285" s="2" t="str">
        <f t="shared" si="19"/>
        <v>tidak memenuhi</v>
      </c>
    </row>
    <row r="286" spans="1:29" x14ac:dyDescent="0.25">
      <c r="A286" s="2" t="s">
        <v>315</v>
      </c>
      <c r="B286" s="2" t="s">
        <v>967</v>
      </c>
      <c r="E286" s="2" t="s">
        <v>1309</v>
      </c>
      <c r="F286" s="2">
        <v>89.05</v>
      </c>
      <c r="G286" s="2" t="s">
        <v>1036</v>
      </c>
      <c r="O286" s="3" t="s">
        <v>315</v>
      </c>
      <c r="P286" s="3">
        <v>32.520000000000003</v>
      </c>
      <c r="Q286" s="2" t="str">
        <f t="shared" si="16"/>
        <v>memenuhi</v>
      </c>
      <c r="S286" s="3" t="s">
        <v>1309</v>
      </c>
      <c r="T286" s="3">
        <v>0.16</v>
      </c>
      <c r="U286" s="2" t="str">
        <f t="shared" si="18"/>
        <v>tidak memenuhi</v>
      </c>
      <c r="W286" s="3" t="s">
        <v>315</v>
      </c>
      <c r="X286" s="3">
        <v>32.53</v>
      </c>
      <c r="Y286" s="2" t="str">
        <f t="shared" si="17"/>
        <v>memenuhi</v>
      </c>
      <c r="AA286" s="3" t="s">
        <v>1309</v>
      </c>
      <c r="AB286" s="3">
        <v>0.16</v>
      </c>
      <c r="AC286" s="2" t="str">
        <f t="shared" si="19"/>
        <v>tidak memenuhi</v>
      </c>
    </row>
    <row r="287" spans="1:29" x14ac:dyDescent="0.25">
      <c r="A287" s="2" t="s">
        <v>316</v>
      </c>
      <c r="B287" s="2" t="s">
        <v>967</v>
      </c>
      <c r="E287" s="2" t="s">
        <v>1310</v>
      </c>
      <c r="F287" s="2">
        <v>54.55</v>
      </c>
      <c r="G287" s="2" t="s">
        <v>1036</v>
      </c>
      <c r="O287" s="3" t="s">
        <v>316</v>
      </c>
      <c r="P287" s="3">
        <v>32.520000000000003</v>
      </c>
      <c r="Q287" s="2" t="str">
        <f t="shared" si="16"/>
        <v>memenuhi</v>
      </c>
      <c r="S287" s="3" t="s">
        <v>1310</v>
      </c>
      <c r="T287" s="3">
        <v>0.38</v>
      </c>
      <c r="U287" s="2" t="str">
        <f t="shared" si="18"/>
        <v>memenuhi</v>
      </c>
      <c r="W287" s="3" t="s">
        <v>316</v>
      </c>
      <c r="X287" s="3">
        <v>32.520000000000003</v>
      </c>
      <c r="Y287" s="2" t="str">
        <f t="shared" si="17"/>
        <v>memenuhi</v>
      </c>
      <c r="AA287" s="3" t="s">
        <v>1310</v>
      </c>
      <c r="AB287" s="3">
        <v>0.38</v>
      </c>
      <c r="AC287" s="2" t="str">
        <f t="shared" si="19"/>
        <v>memenuhi</v>
      </c>
    </row>
    <row r="288" spans="1:29" x14ac:dyDescent="0.25">
      <c r="A288" s="2" t="s">
        <v>317</v>
      </c>
      <c r="B288" s="2" t="s">
        <v>964</v>
      </c>
      <c r="E288" s="2" t="s">
        <v>1311</v>
      </c>
      <c r="F288" s="2">
        <v>89.08</v>
      </c>
      <c r="G288" s="2" t="s">
        <v>1036</v>
      </c>
      <c r="O288" s="3" t="s">
        <v>317</v>
      </c>
      <c r="P288" s="3">
        <v>32.51</v>
      </c>
      <c r="Q288" s="2" t="str">
        <f t="shared" si="16"/>
        <v>memenuhi</v>
      </c>
      <c r="S288" s="3" t="s">
        <v>1311</v>
      </c>
      <c r="T288" s="3">
        <v>0.43</v>
      </c>
      <c r="U288" s="2" t="str">
        <f t="shared" si="18"/>
        <v>memenuhi</v>
      </c>
      <c r="W288" s="3" t="s">
        <v>317</v>
      </c>
      <c r="X288" s="3">
        <v>32.520000000000003</v>
      </c>
      <c r="Y288" s="2" t="str">
        <f t="shared" si="17"/>
        <v>memenuhi</v>
      </c>
      <c r="AA288" s="3" t="s">
        <v>1311</v>
      </c>
      <c r="AB288" s="3">
        <v>0.43</v>
      </c>
      <c r="AC288" s="2" t="str">
        <f t="shared" si="19"/>
        <v>memenuhi</v>
      </c>
    </row>
    <row r="289" spans="1:29" x14ac:dyDescent="0.25">
      <c r="A289" s="2" t="s">
        <v>318</v>
      </c>
      <c r="B289" s="2" t="s">
        <v>967</v>
      </c>
      <c r="E289" s="2" t="s">
        <v>1312</v>
      </c>
      <c r="F289" s="2">
        <v>43.22</v>
      </c>
      <c r="G289" s="2" t="s">
        <v>1036</v>
      </c>
      <c r="O289" s="3" t="s">
        <v>318</v>
      </c>
      <c r="P289" s="3">
        <v>34.51</v>
      </c>
      <c r="Q289" s="2" t="str">
        <f t="shared" si="16"/>
        <v>memenuhi</v>
      </c>
      <c r="S289" s="3" t="s">
        <v>1312</v>
      </c>
      <c r="T289" s="3">
        <v>0.34</v>
      </c>
      <c r="U289" s="2" t="str">
        <f t="shared" si="18"/>
        <v>memenuhi</v>
      </c>
      <c r="W289" s="3" t="s">
        <v>318</v>
      </c>
      <c r="X289" s="3">
        <v>34.520000000000003</v>
      </c>
      <c r="Y289" s="2" t="str">
        <f t="shared" si="17"/>
        <v>memenuhi</v>
      </c>
      <c r="AA289" s="3" t="s">
        <v>1312</v>
      </c>
      <c r="AB289" s="3">
        <v>0.34</v>
      </c>
      <c r="AC289" s="2" t="str">
        <f t="shared" si="19"/>
        <v>memenuhi</v>
      </c>
    </row>
    <row r="290" spans="1:29" x14ac:dyDescent="0.25">
      <c r="A290" s="2" t="s">
        <v>319</v>
      </c>
      <c r="B290" s="2" t="s">
        <v>967</v>
      </c>
      <c r="E290" s="2" t="s">
        <v>1313</v>
      </c>
      <c r="F290" s="2">
        <v>66.2</v>
      </c>
      <c r="G290" s="2" t="s">
        <v>1036</v>
      </c>
      <c r="O290" s="3" t="s">
        <v>319</v>
      </c>
      <c r="P290" s="3">
        <v>34.51</v>
      </c>
      <c r="Q290" s="2" t="str">
        <f t="shared" si="16"/>
        <v>memenuhi</v>
      </c>
      <c r="S290" s="3" t="s">
        <v>1313</v>
      </c>
      <c r="T290" s="3">
        <v>0.34</v>
      </c>
      <c r="U290" s="2" t="str">
        <f t="shared" si="18"/>
        <v>memenuhi</v>
      </c>
      <c r="W290" s="3" t="s">
        <v>319</v>
      </c>
      <c r="X290" s="3">
        <v>34.520000000000003</v>
      </c>
      <c r="Y290" s="2" t="str">
        <f t="shared" si="17"/>
        <v>memenuhi</v>
      </c>
      <c r="AA290" s="3" t="s">
        <v>1313</v>
      </c>
      <c r="AB290" s="3">
        <v>0.34</v>
      </c>
      <c r="AC290" s="2" t="str">
        <f t="shared" si="19"/>
        <v>memenuhi</v>
      </c>
    </row>
    <row r="291" spans="1:29" x14ac:dyDescent="0.25">
      <c r="A291" s="2" t="s">
        <v>320</v>
      </c>
      <c r="B291" s="2" t="s">
        <v>967</v>
      </c>
      <c r="E291" s="2" t="s">
        <v>1314</v>
      </c>
      <c r="F291" s="2">
        <v>78.47</v>
      </c>
      <c r="G291" s="2" t="s">
        <v>1036</v>
      </c>
      <c r="O291" s="3" t="s">
        <v>320</v>
      </c>
      <c r="P291" s="3">
        <v>33.54</v>
      </c>
      <c r="Q291" s="2" t="str">
        <f t="shared" si="16"/>
        <v>memenuhi</v>
      </c>
      <c r="S291" s="3" t="s">
        <v>1314</v>
      </c>
      <c r="T291" s="3">
        <v>0.22</v>
      </c>
      <c r="U291" s="2" t="str">
        <f t="shared" si="18"/>
        <v>tidak memenuhi</v>
      </c>
      <c r="W291" s="3" t="s">
        <v>320</v>
      </c>
      <c r="X291" s="3">
        <v>33.54</v>
      </c>
      <c r="Y291" s="2" t="str">
        <f t="shared" si="17"/>
        <v>memenuhi</v>
      </c>
      <c r="AA291" s="3" t="s">
        <v>1314</v>
      </c>
      <c r="AB291" s="3">
        <v>0.22</v>
      </c>
      <c r="AC291" s="2" t="str">
        <f t="shared" si="19"/>
        <v>tidak memenuhi</v>
      </c>
    </row>
    <row r="292" spans="1:29" x14ac:dyDescent="0.25">
      <c r="A292" s="2" t="s">
        <v>321</v>
      </c>
      <c r="B292" s="2" t="s">
        <v>964</v>
      </c>
      <c r="E292" s="2" t="s">
        <v>1315</v>
      </c>
      <c r="F292" s="2">
        <v>52.63</v>
      </c>
      <c r="G292" s="2" t="s">
        <v>1036</v>
      </c>
      <c r="O292" s="3" t="s">
        <v>321</v>
      </c>
      <c r="P292" s="3">
        <v>34.44</v>
      </c>
      <c r="Q292" s="2" t="str">
        <f t="shared" si="16"/>
        <v>memenuhi</v>
      </c>
      <c r="S292" s="3" t="s">
        <v>1315</v>
      </c>
      <c r="T292" s="3">
        <v>0.22</v>
      </c>
      <c r="U292" s="2" t="str">
        <f t="shared" si="18"/>
        <v>tidak memenuhi</v>
      </c>
      <c r="W292" s="3" t="s">
        <v>321</v>
      </c>
      <c r="X292" s="3">
        <v>34.450000000000003</v>
      </c>
      <c r="Y292" s="2" t="str">
        <f t="shared" si="17"/>
        <v>memenuhi</v>
      </c>
      <c r="AA292" s="3" t="s">
        <v>1315</v>
      </c>
      <c r="AB292" s="3">
        <v>0.22</v>
      </c>
      <c r="AC292" s="2" t="str">
        <f t="shared" si="19"/>
        <v>tidak memenuhi</v>
      </c>
    </row>
    <row r="293" spans="1:29" x14ac:dyDescent="0.25">
      <c r="A293" s="2" t="s">
        <v>322</v>
      </c>
      <c r="B293" s="2" t="s">
        <v>967</v>
      </c>
      <c r="E293" s="2" t="s">
        <v>1316</v>
      </c>
      <c r="F293" s="2">
        <v>173.61</v>
      </c>
      <c r="G293" s="2" t="s">
        <v>1036</v>
      </c>
      <c r="O293" s="3" t="s">
        <v>322</v>
      </c>
      <c r="P293" s="3">
        <v>11.14</v>
      </c>
      <c r="Q293" s="2" t="str">
        <f t="shared" si="16"/>
        <v>memenuhi</v>
      </c>
      <c r="S293" s="3" t="s">
        <v>1316</v>
      </c>
      <c r="T293" s="3">
        <v>0.12</v>
      </c>
      <c r="U293" s="2" t="str">
        <f t="shared" si="18"/>
        <v>tidak memenuhi</v>
      </c>
      <c r="W293" s="3" t="s">
        <v>322</v>
      </c>
      <c r="X293" s="3">
        <v>11.15</v>
      </c>
      <c r="Y293" s="2" t="str">
        <f t="shared" si="17"/>
        <v>memenuhi</v>
      </c>
      <c r="AA293" s="3" t="s">
        <v>1316</v>
      </c>
      <c r="AB293" s="3">
        <v>0.12</v>
      </c>
      <c r="AC293" s="2" t="str">
        <f t="shared" si="19"/>
        <v>tidak memenuhi</v>
      </c>
    </row>
    <row r="294" spans="1:29" x14ac:dyDescent="0.25">
      <c r="A294" s="2" t="s">
        <v>323</v>
      </c>
      <c r="B294" s="2" t="s">
        <v>967</v>
      </c>
      <c r="E294" s="2" t="s">
        <v>1317</v>
      </c>
      <c r="F294" s="2">
        <v>157.61000000000001</v>
      </c>
      <c r="G294" s="2" t="s">
        <v>1036</v>
      </c>
      <c r="O294" s="3" t="s">
        <v>323</v>
      </c>
      <c r="P294" s="3">
        <v>11.13</v>
      </c>
      <c r="Q294" s="2" t="str">
        <f t="shared" si="16"/>
        <v>memenuhi</v>
      </c>
      <c r="S294" s="3" t="s">
        <v>1317</v>
      </c>
      <c r="T294" s="3">
        <v>0.12</v>
      </c>
      <c r="U294" s="2" t="str">
        <f t="shared" si="18"/>
        <v>tidak memenuhi</v>
      </c>
      <c r="W294" s="3" t="s">
        <v>323</v>
      </c>
      <c r="X294" s="3">
        <v>11.14</v>
      </c>
      <c r="Y294" s="2" t="str">
        <f t="shared" si="17"/>
        <v>memenuhi</v>
      </c>
      <c r="AA294" s="3" t="s">
        <v>1317</v>
      </c>
      <c r="AB294" s="3">
        <v>0.12</v>
      </c>
      <c r="AC294" s="2" t="str">
        <f t="shared" si="19"/>
        <v>tidak memenuhi</v>
      </c>
    </row>
    <row r="295" spans="1:29" x14ac:dyDescent="0.25">
      <c r="A295" s="2" t="s">
        <v>324</v>
      </c>
      <c r="B295" s="2" t="s">
        <v>967</v>
      </c>
      <c r="E295" s="2" t="s">
        <v>1318</v>
      </c>
      <c r="F295" s="2">
        <v>15.11</v>
      </c>
      <c r="G295" s="2" t="s">
        <v>1036</v>
      </c>
      <c r="O295" s="3" t="s">
        <v>324</v>
      </c>
      <c r="P295" s="3">
        <v>15.1</v>
      </c>
      <c r="Q295" s="2" t="str">
        <f t="shared" si="16"/>
        <v>memenuhi</v>
      </c>
      <c r="S295" s="3" t="s">
        <v>1318</v>
      </c>
      <c r="T295" s="3">
        <v>0.12</v>
      </c>
      <c r="U295" s="2" t="str">
        <f t="shared" si="18"/>
        <v>tidak memenuhi</v>
      </c>
      <c r="W295" s="3" t="s">
        <v>324</v>
      </c>
      <c r="X295" s="3">
        <v>15.11</v>
      </c>
      <c r="Y295" s="2" t="str">
        <f t="shared" si="17"/>
        <v>memenuhi</v>
      </c>
      <c r="AA295" s="3" t="s">
        <v>1318</v>
      </c>
      <c r="AB295" s="3">
        <v>0.12</v>
      </c>
      <c r="AC295" s="2" t="str">
        <f t="shared" si="19"/>
        <v>tidak memenuhi</v>
      </c>
    </row>
    <row r="296" spans="1:29" x14ac:dyDescent="0.25">
      <c r="A296" s="2" t="s">
        <v>325</v>
      </c>
      <c r="B296" s="2" t="s">
        <v>967</v>
      </c>
      <c r="E296" s="2" t="s">
        <v>1319</v>
      </c>
      <c r="F296" s="2">
        <v>26.56</v>
      </c>
      <c r="G296" s="2" t="s">
        <v>1036</v>
      </c>
      <c r="O296" s="3" t="s">
        <v>325</v>
      </c>
      <c r="P296" s="3">
        <v>14.09</v>
      </c>
      <c r="Q296" s="2" t="str">
        <f t="shared" si="16"/>
        <v>memenuhi</v>
      </c>
      <c r="S296" s="3" t="s">
        <v>1319</v>
      </c>
      <c r="T296" s="3">
        <v>0.12</v>
      </c>
      <c r="U296" s="2" t="str">
        <f t="shared" si="18"/>
        <v>tidak memenuhi</v>
      </c>
      <c r="W296" s="3" t="s">
        <v>325</v>
      </c>
      <c r="X296" s="3">
        <v>14.1</v>
      </c>
      <c r="Y296" s="2" t="str">
        <f t="shared" si="17"/>
        <v>memenuhi</v>
      </c>
      <c r="AA296" s="3" t="s">
        <v>1319</v>
      </c>
      <c r="AB296" s="3">
        <v>0.12</v>
      </c>
      <c r="AC296" s="2" t="str">
        <f t="shared" si="19"/>
        <v>tidak memenuhi</v>
      </c>
    </row>
    <row r="297" spans="1:29" x14ac:dyDescent="0.25">
      <c r="A297" s="2" t="s">
        <v>326</v>
      </c>
      <c r="B297" s="2" t="s">
        <v>967</v>
      </c>
      <c r="E297" s="2" t="s">
        <v>1320</v>
      </c>
      <c r="F297" s="2">
        <v>64.56</v>
      </c>
      <c r="G297" s="2" t="s">
        <v>1036</v>
      </c>
      <c r="O297" s="3" t="s">
        <v>326</v>
      </c>
      <c r="P297" s="3">
        <v>15.12</v>
      </c>
      <c r="Q297" s="2" t="str">
        <f t="shared" si="16"/>
        <v>memenuhi</v>
      </c>
      <c r="S297" s="3" t="s">
        <v>1320</v>
      </c>
      <c r="T297" s="3">
        <v>0.12</v>
      </c>
      <c r="U297" s="2" t="str">
        <f t="shared" si="18"/>
        <v>tidak memenuhi</v>
      </c>
      <c r="W297" s="3" t="s">
        <v>326</v>
      </c>
      <c r="X297" s="3">
        <v>15.13</v>
      </c>
      <c r="Y297" s="2" t="str">
        <f t="shared" si="17"/>
        <v>memenuhi</v>
      </c>
      <c r="AA297" s="3" t="s">
        <v>1320</v>
      </c>
      <c r="AB297" s="3">
        <v>0.12</v>
      </c>
      <c r="AC297" s="2" t="str">
        <f t="shared" si="19"/>
        <v>tidak memenuhi</v>
      </c>
    </row>
    <row r="298" spans="1:29" x14ac:dyDescent="0.25">
      <c r="A298" s="2" t="s">
        <v>327</v>
      </c>
      <c r="B298" s="2" t="s">
        <v>967</v>
      </c>
      <c r="E298" s="2" t="s">
        <v>1321</v>
      </c>
      <c r="F298" s="2">
        <v>45.07</v>
      </c>
      <c r="G298" s="2" t="s">
        <v>1036</v>
      </c>
      <c r="O298" s="3" t="s">
        <v>327</v>
      </c>
      <c r="P298" s="3">
        <v>12.13</v>
      </c>
      <c r="Q298" s="2" t="str">
        <f t="shared" si="16"/>
        <v>memenuhi</v>
      </c>
      <c r="S298" s="3" t="s">
        <v>1321</v>
      </c>
      <c r="T298" s="3">
        <v>0.08</v>
      </c>
      <c r="U298" s="2" t="str">
        <f t="shared" si="18"/>
        <v>tidak memenuhi</v>
      </c>
      <c r="W298" s="3" t="s">
        <v>327</v>
      </c>
      <c r="X298" s="3">
        <v>12.14</v>
      </c>
      <c r="Y298" s="2" t="str">
        <f t="shared" si="17"/>
        <v>memenuhi</v>
      </c>
      <c r="AA298" s="3" t="s">
        <v>1321</v>
      </c>
      <c r="AB298" s="3">
        <v>0.08</v>
      </c>
      <c r="AC298" s="2" t="str">
        <f t="shared" si="19"/>
        <v>tidak memenuhi</v>
      </c>
    </row>
    <row r="299" spans="1:29" x14ac:dyDescent="0.25">
      <c r="A299" s="2" t="s">
        <v>328</v>
      </c>
      <c r="B299" s="2" t="s">
        <v>967</v>
      </c>
      <c r="E299" s="2" t="s">
        <v>1322</v>
      </c>
      <c r="F299" s="2">
        <v>62.54</v>
      </c>
      <c r="G299" s="2" t="s">
        <v>1036</v>
      </c>
      <c r="O299" s="3" t="s">
        <v>328</v>
      </c>
      <c r="P299" s="3">
        <v>11.14</v>
      </c>
      <c r="Q299" s="2" t="str">
        <f t="shared" si="16"/>
        <v>memenuhi</v>
      </c>
      <c r="S299" s="3" t="s">
        <v>1322</v>
      </c>
      <c r="T299" s="3">
        <v>0.2</v>
      </c>
      <c r="U299" s="2" t="str">
        <f t="shared" si="18"/>
        <v>tidak memenuhi</v>
      </c>
      <c r="W299" s="3" t="s">
        <v>328</v>
      </c>
      <c r="X299" s="3">
        <v>11.14</v>
      </c>
      <c r="Y299" s="2" t="str">
        <f t="shared" si="17"/>
        <v>memenuhi</v>
      </c>
      <c r="AA299" s="3" t="s">
        <v>1322</v>
      </c>
      <c r="AB299" s="3">
        <v>0.2</v>
      </c>
      <c r="AC299" s="2" t="str">
        <f t="shared" si="19"/>
        <v>tidak memenuhi</v>
      </c>
    </row>
    <row r="300" spans="1:29" x14ac:dyDescent="0.25">
      <c r="A300" s="2" t="s">
        <v>329</v>
      </c>
      <c r="B300" s="2" t="s">
        <v>967</v>
      </c>
      <c r="E300" s="2" t="s">
        <v>1323</v>
      </c>
      <c r="F300" s="2">
        <v>94.69</v>
      </c>
      <c r="G300" s="2" t="s">
        <v>1036</v>
      </c>
      <c r="O300" s="3" t="s">
        <v>329</v>
      </c>
      <c r="P300" s="3">
        <v>40.520000000000003</v>
      </c>
      <c r="Q300" s="2" t="str">
        <f t="shared" si="16"/>
        <v>memenuhi</v>
      </c>
      <c r="S300" s="3" t="s">
        <v>1323</v>
      </c>
      <c r="T300" s="3">
        <v>0.08</v>
      </c>
      <c r="U300" s="2" t="str">
        <f t="shared" si="18"/>
        <v>tidak memenuhi</v>
      </c>
      <c r="W300" s="3" t="s">
        <v>329</v>
      </c>
      <c r="X300" s="3">
        <v>40.520000000000003</v>
      </c>
      <c r="Y300" s="2" t="str">
        <f t="shared" si="17"/>
        <v>memenuhi</v>
      </c>
      <c r="AA300" s="3" t="s">
        <v>1323</v>
      </c>
      <c r="AB300" s="3">
        <v>0.08</v>
      </c>
      <c r="AC300" s="2" t="str">
        <f t="shared" si="19"/>
        <v>tidak memenuhi</v>
      </c>
    </row>
    <row r="301" spans="1:29" x14ac:dyDescent="0.25">
      <c r="A301" s="2" t="s">
        <v>330</v>
      </c>
      <c r="B301" s="2" t="s">
        <v>967</v>
      </c>
      <c r="E301" s="2" t="s">
        <v>1324</v>
      </c>
      <c r="F301" s="2">
        <v>166.98</v>
      </c>
      <c r="G301" s="2" t="s">
        <v>1035</v>
      </c>
      <c r="O301" s="3" t="s">
        <v>330</v>
      </c>
      <c r="P301" s="3">
        <v>36.520000000000003</v>
      </c>
      <c r="Q301" s="2" t="str">
        <f t="shared" si="16"/>
        <v>memenuhi</v>
      </c>
      <c r="S301" s="3" t="s">
        <v>1324</v>
      </c>
      <c r="T301" s="3">
        <v>0.04</v>
      </c>
      <c r="U301" s="2" t="str">
        <f t="shared" si="18"/>
        <v>tidak memenuhi</v>
      </c>
      <c r="W301" s="3" t="s">
        <v>330</v>
      </c>
      <c r="X301" s="3">
        <v>36.520000000000003</v>
      </c>
      <c r="Y301" s="2" t="str">
        <f t="shared" si="17"/>
        <v>memenuhi</v>
      </c>
      <c r="AA301" s="3" t="s">
        <v>1324</v>
      </c>
      <c r="AB301" s="3">
        <v>0.04</v>
      </c>
      <c r="AC301" s="2" t="str">
        <f t="shared" si="19"/>
        <v>tidak memenuhi</v>
      </c>
    </row>
    <row r="302" spans="1:29" x14ac:dyDescent="0.25">
      <c r="A302" s="2" t="s">
        <v>331</v>
      </c>
      <c r="B302" s="2" t="s">
        <v>967</v>
      </c>
      <c r="E302" s="2" t="s">
        <v>1325</v>
      </c>
      <c r="F302" s="2">
        <v>79.7</v>
      </c>
      <c r="G302" s="2" t="s">
        <v>1035</v>
      </c>
      <c r="O302" s="3" t="s">
        <v>331</v>
      </c>
      <c r="P302" s="3">
        <v>36.520000000000003</v>
      </c>
      <c r="Q302" s="2" t="str">
        <f t="shared" si="16"/>
        <v>memenuhi</v>
      </c>
      <c r="S302" s="3" t="s">
        <v>1325</v>
      </c>
      <c r="T302" s="3">
        <v>0.06</v>
      </c>
      <c r="U302" s="2" t="str">
        <f t="shared" si="18"/>
        <v>tidak memenuhi</v>
      </c>
      <c r="W302" s="3" t="s">
        <v>331</v>
      </c>
      <c r="X302" s="3">
        <v>36.520000000000003</v>
      </c>
      <c r="Y302" s="2" t="str">
        <f t="shared" si="17"/>
        <v>memenuhi</v>
      </c>
      <c r="AA302" s="3" t="s">
        <v>1325</v>
      </c>
      <c r="AB302" s="3">
        <v>0.06</v>
      </c>
      <c r="AC302" s="2" t="str">
        <f t="shared" si="19"/>
        <v>tidak memenuhi</v>
      </c>
    </row>
    <row r="303" spans="1:29" x14ac:dyDescent="0.25">
      <c r="A303" s="2" t="s">
        <v>332</v>
      </c>
      <c r="B303" s="2" t="s">
        <v>967</v>
      </c>
      <c r="E303" s="2" t="s">
        <v>1326</v>
      </c>
      <c r="F303" s="2">
        <v>16.579999999999998</v>
      </c>
      <c r="G303" s="2" t="s">
        <v>1035</v>
      </c>
      <c r="O303" s="3" t="s">
        <v>332</v>
      </c>
      <c r="P303" s="3">
        <v>38.520000000000003</v>
      </c>
      <c r="Q303" s="2" t="str">
        <f t="shared" si="16"/>
        <v>memenuhi</v>
      </c>
      <c r="S303" s="3" t="s">
        <v>1326</v>
      </c>
      <c r="T303" s="3">
        <v>0.06</v>
      </c>
      <c r="U303" s="2" t="str">
        <f t="shared" si="18"/>
        <v>tidak memenuhi</v>
      </c>
      <c r="W303" s="3" t="s">
        <v>332</v>
      </c>
      <c r="X303" s="3">
        <v>38.520000000000003</v>
      </c>
      <c r="Y303" s="2" t="str">
        <f t="shared" si="17"/>
        <v>memenuhi</v>
      </c>
      <c r="AA303" s="3" t="s">
        <v>1326</v>
      </c>
      <c r="AB303" s="3">
        <v>0.06</v>
      </c>
      <c r="AC303" s="2" t="str">
        <f t="shared" si="19"/>
        <v>tidak memenuhi</v>
      </c>
    </row>
    <row r="304" spans="1:29" x14ac:dyDescent="0.25">
      <c r="A304" s="2" t="s">
        <v>333</v>
      </c>
      <c r="B304" s="2" t="s">
        <v>967</v>
      </c>
      <c r="E304" s="2" t="s">
        <v>1327</v>
      </c>
      <c r="F304" s="2">
        <v>82.42</v>
      </c>
      <c r="G304" s="2" t="s">
        <v>1035</v>
      </c>
      <c r="O304" s="3" t="s">
        <v>333</v>
      </c>
      <c r="P304" s="3">
        <v>32.5</v>
      </c>
      <c r="Q304" s="2" t="str">
        <f t="shared" si="16"/>
        <v>memenuhi</v>
      </c>
      <c r="S304" s="3" t="s">
        <v>1327</v>
      </c>
      <c r="T304" s="3">
        <v>0.03</v>
      </c>
      <c r="U304" s="2" t="str">
        <f t="shared" si="18"/>
        <v>tidak memenuhi</v>
      </c>
      <c r="W304" s="3" t="s">
        <v>333</v>
      </c>
      <c r="X304" s="3">
        <v>32.51</v>
      </c>
      <c r="Y304" s="2" t="str">
        <f t="shared" si="17"/>
        <v>memenuhi</v>
      </c>
      <c r="AA304" s="3" t="s">
        <v>1327</v>
      </c>
      <c r="AB304" s="3">
        <v>0.03</v>
      </c>
      <c r="AC304" s="2" t="str">
        <f t="shared" si="19"/>
        <v>tidak memenuhi</v>
      </c>
    </row>
    <row r="305" spans="1:29" x14ac:dyDescent="0.25">
      <c r="A305" s="2" t="s">
        <v>334</v>
      </c>
      <c r="B305" s="2" t="s">
        <v>967</v>
      </c>
      <c r="E305" s="2" t="s">
        <v>1328</v>
      </c>
      <c r="F305" s="2">
        <v>45.62</v>
      </c>
      <c r="G305" s="2" t="s">
        <v>1035</v>
      </c>
      <c r="O305" s="3" t="s">
        <v>334</v>
      </c>
      <c r="P305" s="3">
        <v>33.369999999999997</v>
      </c>
      <c r="Q305" s="2" t="str">
        <f t="shared" si="16"/>
        <v>memenuhi</v>
      </c>
      <c r="S305" s="3" t="s">
        <v>1328</v>
      </c>
      <c r="T305" s="3">
        <v>0.03</v>
      </c>
      <c r="U305" s="2" t="str">
        <f t="shared" si="18"/>
        <v>tidak memenuhi</v>
      </c>
      <c r="W305" s="3" t="s">
        <v>334</v>
      </c>
      <c r="X305" s="3">
        <v>33.380000000000003</v>
      </c>
      <c r="Y305" s="2" t="str">
        <f t="shared" si="17"/>
        <v>memenuhi</v>
      </c>
      <c r="AA305" s="3" t="s">
        <v>1328</v>
      </c>
      <c r="AB305" s="3">
        <v>0.03</v>
      </c>
      <c r="AC305" s="2" t="str">
        <f t="shared" si="19"/>
        <v>tidak memenuhi</v>
      </c>
    </row>
    <row r="306" spans="1:29" x14ac:dyDescent="0.25">
      <c r="A306" s="2" t="s">
        <v>335</v>
      </c>
      <c r="B306" s="2" t="s">
        <v>965</v>
      </c>
      <c r="E306" s="2" t="s">
        <v>1329</v>
      </c>
      <c r="F306" s="2">
        <v>26.91</v>
      </c>
      <c r="G306" s="2" t="s">
        <v>1036</v>
      </c>
      <c r="O306" s="3" t="s">
        <v>335</v>
      </c>
      <c r="P306" s="3">
        <v>35.07</v>
      </c>
      <c r="Q306" s="2" t="str">
        <f t="shared" si="16"/>
        <v>memenuhi</v>
      </c>
      <c r="S306" s="3" t="s">
        <v>1329</v>
      </c>
      <c r="T306" s="3">
        <v>0.12</v>
      </c>
      <c r="U306" s="2" t="str">
        <f t="shared" si="18"/>
        <v>tidak memenuhi</v>
      </c>
      <c r="W306" s="3" t="s">
        <v>335</v>
      </c>
      <c r="X306" s="3">
        <v>35.07</v>
      </c>
      <c r="Y306" s="2" t="str">
        <f t="shared" si="17"/>
        <v>memenuhi</v>
      </c>
      <c r="AA306" s="3" t="s">
        <v>1329</v>
      </c>
      <c r="AB306" s="3">
        <v>0.12</v>
      </c>
      <c r="AC306" s="2" t="str">
        <f t="shared" si="19"/>
        <v>tidak memenuhi</v>
      </c>
    </row>
    <row r="307" spans="1:29" x14ac:dyDescent="0.25">
      <c r="A307" s="2" t="s">
        <v>336</v>
      </c>
      <c r="B307" s="2" t="s">
        <v>967</v>
      </c>
      <c r="E307" s="2" t="s">
        <v>1330</v>
      </c>
      <c r="F307" s="2">
        <v>45.22</v>
      </c>
      <c r="G307" s="2" t="s">
        <v>1036</v>
      </c>
      <c r="O307" s="3" t="s">
        <v>336</v>
      </c>
      <c r="P307" s="3">
        <v>32.409999999999997</v>
      </c>
      <c r="Q307" s="2" t="str">
        <f t="shared" si="16"/>
        <v>memenuhi</v>
      </c>
      <c r="S307" s="3" t="s">
        <v>1330</v>
      </c>
      <c r="T307" s="3">
        <v>0.12</v>
      </c>
      <c r="U307" s="2" t="str">
        <f t="shared" si="18"/>
        <v>tidak memenuhi</v>
      </c>
      <c r="W307" s="3" t="s">
        <v>336</v>
      </c>
      <c r="X307" s="3">
        <v>32.409999999999997</v>
      </c>
      <c r="Y307" s="2" t="str">
        <f t="shared" si="17"/>
        <v>memenuhi</v>
      </c>
      <c r="AA307" s="3" t="s">
        <v>1330</v>
      </c>
      <c r="AB307" s="3">
        <v>0.12</v>
      </c>
      <c r="AC307" s="2" t="str">
        <f t="shared" si="19"/>
        <v>tidak memenuhi</v>
      </c>
    </row>
    <row r="308" spans="1:29" x14ac:dyDescent="0.25">
      <c r="A308" s="2" t="s">
        <v>337</v>
      </c>
      <c r="B308" s="2" t="s">
        <v>967</v>
      </c>
      <c r="E308" s="2" t="s">
        <v>1331</v>
      </c>
      <c r="F308" s="2">
        <v>85.74</v>
      </c>
      <c r="G308" s="2" t="s">
        <v>1036</v>
      </c>
      <c r="O308" s="3" t="s">
        <v>337</v>
      </c>
      <c r="P308" s="3">
        <v>35.450000000000003</v>
      </c>
      <c r="Q308" s="2" t="str">
        <f t="shared" si="16"/>
        <v>memenuhi</v>
      </c>
      <c r="S308" s="3" t="s">
        <v>1331</v>
      </c>
      <c r="T308" s="3">
        <v>0.12</v>
      </c>
      <c r="U308" s="2" t="str">
        <f t="shared" si="18"/>
        <v>tidak memenuhi</v>
      </c>
      <c r="W308" s="3" t="s">
        <v>337</v>
      </c>
      <c r="X308" s="3">
        <v>35.46</v>
      </c>
      <c r="Y308" s="2" t="str">
        <f t="shared" si="17"/>
        <v>memenuhi</v>
      </c>
      <c r="AA308" s="3" t="s">
        <v>1331</v>
      </c>
      <c r="AB308" s="3">
        <v>0.12</v>
      </c>
      <c r="AC308" s="2" t="str">
        <f t="shared" si="19"/>
        <v>tidak memenuhi</v>
      </c>
    </row>
    <row r="309" spans="1:29" x14ac:dyDescent="0.25">
      <c r="A309" s="2" t="s">
        <v>338</v>
      </c>
      <c r="B309" s="2" t="s">
        <v>967</v>
      </c>
      <c r="E309" s="2" t="s">
        <v>1332</v>
      </c>
      <c r="F309" s="2">
        <v>25.23</v>
      </c>
      <c r="G309" s="2" t="s">
        <v>1036</v>
      </c>
      <c r="O309" s="3" t="s">
        <v>338</v>
      </c>
      <c r="P309" s="3">
        <v>36.46</v>
      </c>
      <c r="Q309" s="2" t="str">
        <f t="shared" si="16"/>
        <v>memenuhi</v>
      </c>
      <c r="S309" s="3" t="s">
        <v>1332</v>
      </c>
      <c r="T309" s="3">
        <v>0.08</v>
      </c>
      <c r="U309" s="2" t="str">
        <f t="shared" si="18"/>
        <v>tidak memenuhi</v>
      </c>
      <c r="W309" s="3" t="s">
        <v>338</v>
      </c>
      <c r="X309" s="3">
        <v>36.47</v>
      </c>
      <c r="Y309" s="2" t="str">
        <f t="shared" si="17"/>
        <v>memenuhi</v>
      </c>
      <c r="AA309" s="3" t="s">
        <v>1332</v>
      </c>
      <c r="AB309" s="3">
        <v>0.08</v>
      </c>
      <c r="AC309" s="2" t="str">
        <f t="shared" si="19"/>
        <v>tidak memenuhi</v>
      </c>
    </row>
    <row r="310" spans="1:29" x14ac:dyDescent="0.25">
      <c r="A310" s="2" t="s">
        <v>339</v>
      </c>
      <c r="B310" s="2" t="s">
        <v>967</v>
      </c>
      <c r="E310" s="2" t="s">
        <v>1333</v>
      </c>
      <c r="F310" s="2">
        <v>32.72</v>
      </c>
      <c r="G310" s="2" t="s">
        <v>1036</v>
      </c>
      <c r="O310" s="3" t="s">
        <v>339</v>
      </c>
      <c r="P310" s="3">
        <v>36.479999999999997</v>
      </c>
      <c r="Q310" s="2" t="str">
        <f t="shared" si="16"/>
        <v>memenuhi</v>
      </c>
      <c r="S310" s="3" t="s">
        <v>1333</v>
      </c>
      <c r="T310" s="3">
        <v>0.08</v>
      </c>
      <c r="U310" s="2" t="str">
        <f t="shared" si="18"/>
        <v>tidak memenuhi</v>
      </c>
      <c r="W310" s="3" t="s">
        <v>339</v>
      </c>
      <c r="X310" s="3">
        <v>36.49</v>
      </c>
      <c r="Y310" s="2" t="str">
        <f t="shared" si="17"/>
        <v>memenuhi</v>
      </c>
      <c r="AA310" s="3" t="s">
        <v>1333</v>
      </c>
      <c r="AB310" s="3">
        <v>0.08</v>
      </c>
      <c r="AC310" s="2" t="str">
        <f t="shared" si="19"/>
        <v>tidak memenuhi</v>
      </c>
    </row>
    <row r="311" spans="1:29" x14ac:dyDescent="0.25">
      <c r="A311" s="2" t="s">
        <v>340</v>
      </c>
      <c r="B311" s="2" t="s">
        <v>967</v>
      </c>
      <c r="E311" s="2" t="s">
        <v>1334</v>
      </c>
      <c r="F311" s="2">
        <v>38.46</v>
      </c>
      <c r="G311" s="2" t="s">
        <v>1036</v>
      </c>
      <c r="O311" s="3" t="s">
        <v>340</v>
      </c>
      <c r="P311" s="3">
        <v>36.51</v>
      </c>
      <c r="Q311" s="2" t="str">
        <f t="shared" si="16"/>
        <v>memenuhi</v>
      </c>
      <c r="S311" s="3" t="s">
        <v>1334</v>
      </c>
      <c r="T311" s="3">
        <v>0.08</v>
      </c>
      <c r="U311" s="2" t="str">
        <f t="shared" si="18"/>
        <v>tidak memenuhi</v>
      </c>
      <c r="W311" s="3" t="s">
        <v>340</v>
      </c>
      <c r="X311" s="3">
        <v>36.520000000000003</v>
      </c>
      <c r="Y311" s="2" t="str">
        <f t="shared" si="17"/>
        <v>memenuhi</v>
      </c>
      <c r="AA311" s="3" t="s">
        <v>1334</v>
      </c>
      <c r="AB311" s="3">
        <v>0.08</v>
      </c>
      <c r="AC311" s="2" t="str">
        <f t="shared" si="19"/>
        <v>tidak memenuhi</v>
      </c>
    </row>
    <row r="312" spans="1:29" x14ac:dyDescent="0.25">
      <c r="A312" s="2" t="s">
        <v>341</v>
      </c>
      <c r="B312" s="2" t="s">
        <v>967</v>
      </c>
      <c r="E312" s="2" t="s">
        <v>1335</v>
      </c>
      <c r="F312" s="2">
        <v>34.81</v>
      </c>
      <c r="G312" s="2" t="s">
        <v>1036</v>
      </c>
      <c r="O312" s="3" t="s">
        <v>341</v>
      </c>
      <c r="P312" s="3">
        <v>11.43</v>
      </c>
      <c r="Q312" s="2" t="str">
        <f t="shared" si="16"/>
        <v>memenuhi</v>
      </c>
      <c r="S312" s="3" t="s">
        <v>1335</v>
      </c>
      <c r="T312" s="3">
        <v>0.08</v>
      </c>
      <c r="U312" s="2" t="str">
        <f t="shared" si="18"/>
        <v>tidak memenuhi</v>
      </c>
      <c r="W312" s="3" t="s">
        <v>341</v>
      </c>
      <c r="X312" s="3">
        <v>11.44</v>
      </c>
      <c r="Y312" s="2" t="str">
        <f t="shared" si="17"/>
        <v>memenuhi</v>
      </c>
      <c r="AA312" s="3" t="s">
        <v>1335</v>
      </c>
      <c r="AB312" s="3">
        <v>0.08</v>
      </c>
      <c r="AC312" s="2" t="str">
        <f t="shared" si="19"/>
        <v>tidak memenuhi</v>
      </c>
    </row>
    <row r="313" spans="1:29" x14ac:dyDescent="0.25">
      <c r="A313" s="2" t="s">
        <v>342</v>
      </c>
      <c r="B313" s="2" t="s">
        <v>967</v>
      </c>
      <c r="E313" s="2" t="s">
        <v>1336</v>
      </c>
      <c r="F313" s="2">
        <v>75.14</v>
      </c>
      <c r="G313" s="2" t="s">
        <v>1036</v>
      </c>
      <c r="O313" s="3" t="s">
        <v>342</v>
      </c>
      <c r="P313" s="3">
        <v>12.31</v>
      </c>
      <c r="Q313" s="2" t="str">
        <f t="shared" si="16"/>
        <v>memenuhi</v>
      </c>
      <c r="S313" s="3" t="s">
        <v>1336</v>
      </c>
      <c r="T313" s="3">
        <v>0.08</v>
      </c>
      <c r="U313" s="2" t="str">
        <f t="shared" si="18"/>
        <v>tidak memenuhi</v>
      </c>
      <c r="W313" s="3" t="s">
        <v>342</v>
      </c>
      <c r="X313" s="3">
        <v>12.32</v>
      </c>
      <c r="Y313" s="2" t="str">
        <f t="shared" si="17"/>
        <v>memenuhi</v>
      </c>
      <c r="AA313" s="3" t="s">
        <v>1336</v>
      </c>
      <c r="AB313" s="3">
        <v>0.08</v>
      </c>
      <c r="AC313" s="2" t="str">
        <f t="shared" si="19"/>
        <v>tidak memenuhi</v>
      </c>
    </row>
    <row r="314" spans="1:29" x14ac:dyDescent="0.25">
      <c r="A314" s="2" t="s">
        <v>343</v>
      </c>
      <c r="B314" s="2" t="s">
        <v>967</v>
      </c>
      <c r="E314" s="2" t="s">
        <v>1337</v>
      </c>
      <c r="F314" s="2">
        <v>33.01</v>
      </c>
      <c r="G314" s="2" t="s">
        <v>1036</v>
      </c>
      <c r="O314" s="3" t="s">
        <v>343</v>
      </c>
      <c r="P314" s="3">
        <v>12.86</v>
      </c>
      <c r="Q314" s="2" t="str">
        <f t="shared" si="16"/>
        <v>memenuhi</v>
      </c>
      <c r="S314" s="3" t="s">
        <v>1337</v>
      </c>
      <c r="T314" s="3">
        <v>0.03</v>
      </c>
      <c r="U314" s="2" t="str">
        <f t="shared" si="18"/>
        <v>tidak memenuhi</v>
      </c>
      <c r="W314" s="3" t="s">
        <v>343</v>
      </c>
      <c r="X314" s="3">
        <v>12.87</v>
      </c>
      <c r="Y314" s="2" t="str">
        <f t="shared" si="17"/>
        <v>memenuhi</v>
      </c>
      <c r="AA314" s="3" t="s">
        <v>1337</v>
      </c>
      <c r="AB314" s="3">
        <v>0.03</v>
      </c>
      <c r="AC314" s="2" t="str">
        <f t="shared" si="19"/>
        <v>tidak memenuhi</v>
      </c>
    </row>
    <row r="315" spans="1:29" x14ac:dyDescent="0.25">
      <c r="A315" s="2" t="s">
        <v>344</v>
      </c>
      <c r="B315" s="2" t="s">
        <v>967</v>
      </c>
      <c r="E315" s="2" t="s">
        <v>1338</v>
      </c>
      <c r="F315" s="2">
        <v>31.82</v>
      </c>
      <c r="G315" s="2" t="s">
        <v>1036</v>
      </c>
      <c r="O315" s="3" t="s">
        <v>344</v>
      </c>
      <c r="P315" s="3">
        <v>12.72</v>
      </c>
      <c r="Q315" s="2" t="str">
        <f t="shared" si="16"/>
        <v>memenuhi</v>
      </c>
      <c r="S315" s="3" t="s">
        <v>1338</v>
      </c>
      <c r="T315" s="3">
        <v>0.03</v>
      </c>
      <c r="U315" s="2" t="str">
        <f t="shared" si="18"/>
        <v>tidak memenuhi</v>
      </c>
      <c r="W315" s="3" t="s">
        <v>344</v>
      </c>
      <c r="X315" s="3">
        <v>12.73</v>
      </c>
      <c r="Y315" s="2" t="str">
        <f t="shared" si="17"/>
        <v>memenuhi</v>
      </c>
      <c r="AA315" s="3" t="s">
        <v>1338</v>
      </c>
      <c r="AB315" s="3">
        <v>0.03</v>
      </c>
      <c r="AC315" s="2" t="str">
        <f t="shared" si="19"/>
        <v>tidak memenuhi</v>
      </c>
    </row>
    <row r="316" spans="1:29" x14ac:dyDescent="0.25">
      <c r="A316" s="2" t="s">
        <v>345</v>
      </c>
      <c r="B316" s="2" t="s">
        <v>967</v>
      </c>
      <c r="E316" s="2" t="s">
        <v>1339</v>
      </c>
      <c r="F316" s="2">
        <v>76.540000000000006</v>
      </c>
      <c r="G316" s="2" t="s">
        <v>1036</v>
      </c>
      <c r="O316" s="3" t="s">
        <v>345</v>
      </c>
      <c r="P316" s="3">
        <v>11.86</v>
      </c>
      <c r="Q316" s="2" t="str">
        <f t="shared" si="16"/>
        <v>memenuhi</v>
      </c>
      <c r="S316" s="3" t="s">
        <v>1339</v>
      </c>
      <c r="T316" s="3">
        <v>0.08</v>
      </c>
      <c r="U316" s="2" t="str">
        <f t="shared" si="18"/>
        <v>tidak memenuhi</v>
      </c>
      <c r="W316" s="3" t="s">
        <v>345</v>
      </c>
      <c r="X316" s="3">
        <v>11.87</v>
      </c>
      <c r="Y316" s="2" t="str">
        <f t="shared" si="17"/>
        <v>memenuhi</v>
      </c>
      <c r="AA316" s="3" t="s">
        <v>1339</v>
      </c>
      <c r="AB316" s="3">
        <v>0.08</v>
      </c>
      <c r="AC316" s="2" t="str">
        <f t="shared" si="19"/>
        <v>tidak memenuhi</v>
      </c>
    </row>
    <row r="317" spans="1:29" x14ac:dyDescent="0.25">
      <c r="A317" s="2" t="s">
        <v>346</v>
      </c>
      <c r="B317" s="2" t="s">
        <v>967</v>
      </c>
      <c r="E317" s="2" t="s">
        <v>1340</v>
      </c>
      <c r="F317" s="2">
        <v>19.190000000000001</v>
      </c>
      <c r="G317" s="2" t="s">
        <v>1036</v>
      </c>
      <c r="O317" s="3" t="s">
        <v>346</v>
      </c>
      <c r="P317" s="3">
        <v>13.17</v>
      </c>
      <c r="Q317" s="2" t="str">
        <f t="shared" si="16"/>
        <v>memenuhi</v>
      </c>
      <c r="S317" s="3" t="s">
        <v>1340</v>
      </c>
      <c r="T317" s="3">
        <v>0.08</v>
      </c>
      <c r="U317" s="2" t="str">
        <f t="shared" si="18"/>
        <v>tidak memenuhi</v>
      </c>
      <c r="W317" s="3" t="s">
        <v>346</v>
      </c>
      <c r="X317" s="3">
        <v>13.18</v>
      </c>
      <c r="Y317" s="2" t="str">
        <f t="shared" si="17"/>
        <v>memenuhi</v>
      </c>
      <c r="AA317" s="3" t="s">
        <v>1340</v>
      </c>
      <c r="AB317" s="3">
        <v>0.08</v>
      </c>
      <c r="AC317" s="2" t="str">
        <f t="shared" si="19"/>
        <v>tidak memenuhi</v>
      </c>
    </row>
    <row r="318" spans="1:29" x14ac:dyDescent="0.25">
      <c r="A318" s="2" t="s">
        <v>347</v>
      </c>
      <c r="B318" s="2" t="s">
        <v>967</v>
      </c>
      <c r="E318" s="2" t="s">
        <v>1341</v>
      </c>
      <c r="F318" s="2">
        <v>118.35</v>
      </c>
      <c r="G318" s="2" t="s">
        <v>1036</v>
      </c>
      <c r="O318" s="3" t="s">
        <v>347</v>
      </c>
      <c r="P318" s="3">
        <v>12.77</v>
      </c>
      <c r="Q318" s="2" t="str">
        <f t="shared" si="16"/>
        <v>memenuhi</v>
      </c>
      <c r="S318" s="3" t="s">
        <v>1341</v>
      </c>
      <c r="T318" s="3">
        <v>0.08</v>
      </c>
      <c r="U318" s="2" t="str">
        <f t="shared" si="18"/>
        <v>tidak memenuhi</v>
      </c>
      <c r="W318" s="3" t="s">
        <v>347</v>
      </c>
      <c r="X318" s="3">
        <v>12.77</v>
      </c>
      <c r="Y318" s="2" t="str">
        <f t="shared" si="17"/>
        <v>memenuhi</v>
      </c>
      <c r="AA318" s="3" t="s">
        <v>1341</v>
      </c>
      <c r="AB318" s="3">
        <v>0.08</v>
      </c>
      <c r="AC318" s="2" t="str">
        <f t="shared" si="19"/>
        <v>tidak memenuhi</v>
      </c>
    </row>
    <row r="319" spans="1:29" x14ac:dyDescent="0.25">
      <c r="A319" s="2" t="s">
        <v>348</v>
      </c>
      <c r="B319" s="2" t="s">
        <v>967</v>
      </c>
      <c r="E319" s="2" t="s">
        <v>1342</v>
      </c>
      <c r="F319" s="2">
        <v>47.06</v>
      </c>
      <c r="G319" s="2" t="s">
        <v>1036</v>
      </c>
      <c r="O319" s="3" t="s">
        <v>348</v>
      </c>
      <c r="P319" s="3">
        <v>12.12</v>
      </c>
      <c r="Q319" s="2" t="str">
        <f t="shared" si="16"/>
        <v>memenuhi</v>
      </c>
      <c r="S319" s="3" t="s">
        <v>1342</v>
      </c>
      <c r="T319" s="3">
        <v>0.11</v>
      </c>
      <c r="U319" s="2" t="str">
        <f t="shared" si="18"/>
        <v>tidak memenuhi</v>
      </c>
      <c r="W319" s="3" t="s">
        <v>348</v>
      </c>
      <c r="X319" s="3">
        <v>12.13</v>
      </c>
      <c r="Y319" s="2" t="str">
        <f t="shared" si="17"/>
        <v>memenuhi</v>
      </c>
      <c r="AA319" s="3" t="s">
        <v>1342</v>
      </c>
      <c r="AB319" s="3">
        <v>0.11</v>
      </c>
      <c r="AC319" s="2" t="str">
        <f t="shared" si="19"/>
        <v>tidak memenuhi</v>
      </c>
    </row>
    <row r="320" spans="1:29" x14ac:dyDescent="0.25">
      <c r="A320" s="2" t="s">
        <v>349</v>
      </c>
      <c r="B320" s="2" t="s">
        <v>963</v>
      </c>
      <c r="E320" s="2" t="s">
        <v>1343</v>
      </c>
      <c r="F320" s="2">
        <v>89.76</v>
      </c>
      <c r="G320" s="2" t="s">
        <v>1036</v>
      </c>
      <c r="O320" s="3" t="s">
        <v>349</v>
      </c>
      <c r="P320" s="3">
        <v>12.08</v>
      </c>
      <c r="Q320" s="2" t="str">
        <f t="shared" si="16"/>
        <v>memenuhi</v>
      </c>
      <c r="S320" s="3" t="s">
        <v>1343</v>
      </c>
      <c r="T320" s="3">
        <v>0.11</v>
      </c>
      <c r="U320" s="2" t="str">
        <f t="shared" si="18"/>
        <v>tidak memenuhi</v>
      </c>
      <c r="W320" s="3" t="s">
        <v>349</v>
      </c>
      <c r="X320" s="3">
        <v>12.09</v>
      </c>
      <c r="Y320" s="2" t="str">
        <f t="shared" si="17"/>
        <v>memenuhi</v>
      </c>
      <c r="AA320" s="3" t="s">
        <v>1343</v>
      </c>
      <c r="AB320" s="3">
        <v>0.11</v>
      </c>
      <c r="AC320" s="2" t="str">
        <f t="shared" si="19"/>
        <v>tidak memenuhi</v>
      </c>
    </row>
    <row r="321" spans="1:29" x14ac:dyDescent="0.25">
      <c r="A321" s="2" t="s">
        <v>350</v>
      </c>
      <c r="B321" s="2" t="s">
        <v>967</v>
      </c>
      <c r="E321" s="2" t="s">
        <v>1344</v>
      </c>
      <c r="F321" s="2">
        <v>37.1</v>
      </c>
      <c r="G321" s="2" t="s">
        <v>1036</v>
      </c>
      <c r="O321" s="3" t="s">
        <v>350</v>
      </c>
      <c r="P321" s="3">
        <v>12.28</v>
      </c>
      <c r="Q321" s="2" t="str">
        <f t="shared" si="16"/>
        <v>memenuhi</v>
      </c>
      <c r="S321" s="3" t="s">
        <v>1344</v>
      </c>
      <c r="T321" s="3">
        <v>0.11</v>
      </c>
      <c r="U321" s="2" t="str">
        <f t="shared" si="18"/>
        <v>tidak memenuhi</v>
      </c>
      <c r="W321" s="3" t="s">
        <v>350</v>
      </c>
      <c r="X321" s="3">
        <v>12.29</v>
      </c>
      <c r="Y321" s="2" t="str">
        <f t="shared" si="17"/>
        <v>memenuhi</v>
      </c>
      <c r="AA321" s="3" t="s">
        <v>1344</v>
      </c>
      <c r="AB321" s="3">
        <v>0.11</v>
      </c>
      <c r="AC321" s="2" t="str">
        <f t="shared" si="19"/>
        <v>tidak memenuhi</v>
      </c>
    </row>
    <row r="322" spans="1:29" x14ac:dyDescent="0.25">
      <c r="A322" s="2" t="s">
        <v>351</v>
      </c>
      <c r="B322" s="2" t="s">
        <v>967</v>
      </c>
      <c r="E322" s="2" t="s">
        <v>1345</v>
      </c>
      <c r="F322" s="2">
        <v>53.5</v>
      </c>
      <c r="G322" s="2" t="s">
        <v>1036</v>
      </c>
      <c r="O322" s="3" t="s">
        <v>351</v>
      </c>
      <c r="P322" s="3">
        <v>11.59</v>
      </c>
      <c r="Q322" s="2" t="str">
        <f t="shared" si="16"/>
        <v>memenuhi</v>
      </c>
      <c r="S322" s="3" t="s">
        <v>1345</v>
      </c>
      <c r="T322" s="3">
        <v>0.03</v>
      </c>
      <c r="U322" s="2" t="str">
        <f t="shared" si="18"/>
        <v>tidak memenuhi</v>
      </c>
      <c r="W322" s="3" t="s">
        <v>351</v>
      </c>
      <c r="X322" s="3">
        <v>11.6</v>
      </c>
      <c r="Y322" s="2" t="str">
        <f t="shared" si="17"/>
        <v>memenuhi</v>
      </c>
      <c r="AA322" s="3" t="s">
        <v>1345</v>
      </c>
      <c r="AB322" s="3">
        <v>0.03</v>
      </c>
      <c r="AC322" s="2" t="str">
        <f t="shared" si="19"/>
        <v>tidak memenuhi</v>
      </c>
    </row>
    <row r="323" spans="1:29" x14ac:dyDescent="0.25">
      <c r="A323" s="2" t="s">
        <v>352</v>
      </c>
      <c r="B323" s="2" t="s">
        <v>967</v>
      </c>
      <c r="E323" s="2" t="s">
        <v>1346</v>
      </c>
      <c r="F323" s="2">
        <v>105.19</v>
      </c>
      <c r="G323" s="2" t="s">
        <v>1036</v>
      </c>
      <c r="O323" s="3" t="s">
        <v>352</v>
      </c>
      <c r="P323" s="3">
        <v>11.76</v>
      </c>
      <c r="Q323" s="2" t="str">
        <f t="shared" si="16"/>
        <v>memenuhi</v>
      </c>
      <c r="S323" s="3" t="s">
        <v>1346</v>
      </c>
      <c r="T323" s="3">
        <v>0.03</v>
      </c>
      <c r="U323" s="2" t="str">
        <f t="shared" si="18"/>
        <v>tidak memenuhi</v>
      </c>
      <c r="W323" s="3" t="s">
        <v>352</v>
      </c>
      <c r="X323" s="3">
        <v>11.76</v>
      </c>
      <c r="Y323" s="2" t="str">
        <f t="shared" si="17"/>
        <v>memenuhi</v>
      </c>
      <c r="AA323" s="3" t="s">
        <v>1346</v>
      </c>
      <c r="AB323" s="3">
        <v>0.03</v>
      </c>
      <c r="AC323" s="2" t="str">
        <f t="shared" si="19"/>
        <v>tidak memenuhi</v>
      </c>
    </row>
    <row r="324" spans="1:29" x14ac:dyDescent="0.25">
      <c r="A324" s="2" t="s">
        <v>353</v>
      </c>
      <c r="B324" s="2" t="s">
        <v>967</v>
      </c>
      <c r="E324" s="2" t="s">
        <v>1347</v>
      </c>
      <c r="F324" s="2">
        <v>53.5</v>
      </c>
      <c r="G324" s="2" t="s">
        <v>1036</v>
      </c>
      <c r="O324" s="3" t="s">
        <v>353</v>
      </c>
      <c r="P324" s="3">
        <v>12.71</v>
      </c>
      <c r="Q324" s="2" t="str">
        <f t="shared" si="16"/>
        <v>memenuhi</v>
      </c>
      <c r="S324" s="3" t="s">
        <v>1347</v>
      </c>
      <c r="T324" s="3">
        <v>0.04</v>
      </c>
      <c r="U324" s="2" t="str">
        <f t="shared" si="18"/>
        <v>tidak memenuhi</v>
      </c>
      <c r="W324" s="3" t="s">
        <v>353</v>
      </c>
      <c r="X324" s="3">
        <v>12.72</v>
      </c>
      <c r="Y324" s="2" t="str">
        <f t="shared" si="17"/>
        <v>memenuhi</v>
      </c>
      <c r="AA324" s="3" t="s">
        <v>1347</v>
      </c>
      <c r="AB324" s="3">
        <v>0.04</v>
      </c>
      <c r="AC324" s="2" t="str">
        <f t="shared" si="19"/>
        <v>tidak memenuhi</v>
      </c>
    </row>
    <row r="325" spans="1:29" x14ac:dyDescent="0.25">
      <c r="A325" s="2" t="s">
        <v>354</v>
      </c>
      <c r="B325" s="2" t="s">
        <v>967</v>
      </c>
      <c r="E325" s="2" t="s">
        <v>1348</v>
      </c>
      <c r="F325" s="2">
        <v>30.17</v>
      </c>
      <c r="G325" s="2" t="s">
        <v>1036</v>
      </c>
      <c r="O325" s="3" t="s">
        <v>354</v>
      </c>
      <c r="P325" s="3">
        <v>12.82</v>
      </c>
      <c r="Q325" s="2" t="str">
        <f t="shared" si="16"/>
        <v>memenuhi</v>
      </c>
      <c r="S325" s="3" t="s">
        <v>1348</v>
      </c>
      <c r="T325" s="3">
        <v>0.01</v>
      </c>
      <c r="U325" s="2" t="str">
        <f t="shared" si="18"/>
        <v>tidak memenuhi</v>
      </c>
      <c r="W325" s="3" t="s">
        <v>354</v>
      </c>
      <c r="X325" s="3">
        <v>12.83</v>
      </c>
      <c r="Y325" s="2" t="str">
        <f t="shared" si="17"/>
        <v>memenuhi</v>
      </c>
      <c r="AA325" s="3" t="s">
        <v>1348</v>
      </c>
      <c r="AB325" s="3">
        <v>0.01</v>
      </c>
      <c r="AC325" s="2" t="str">
        <f t="shared" si="19"/>
        <v>tidak memenuhi</v>
      </c>
    </row>
    <row r="326" spans="1:29" x14ac:dyDescent="0.25">
      <c r="A326" s="2" t="s">
        <v>355</v>
      </c>
      <c r="B326" s="2" t="s">
        <v>967</v>
      </c>
      <c r="E326" s="2" t="s">
        <v>1349</v>
      </c>
      <c r="F326" s="2">
        <v>108.18</v>
      </c>
      <c r="G326" s="2" t="s">
        <v>1036</v>
      </c>
      <c r="O326" s="3" t="s">
        <v>355</v>
      </c>
      <c r="P326" s="3">
        <v>13.83</v>
      </c>
      <c r="Q326" s="2" t="str">
        <f t="shared" ref="Q326:Q389" si="20">IF(AND(P326&gt;=5,P326&lt;=80),"memenuhi","tidak memenuhi")</f>
        <v>memenuhi</v>
      </c>
      <c r="S326" s="3" t="s">
        <v>1349</v>
      </c>
      <c r="T326" s="3">
        <v>0.03</v>
      </c>
      <c r="U326" s="2" t="str">
        <f t="shared" si="18"/>
        <v>tidak memenuhi</v>
      </c>
      <c r="W326" s="3" t="s">
        <v>355</v>
      </c>
      <c r="X326" s="3">
        <v>13.84</v>
      </c>
      <c r="Y326" s="2" t="str">
        <f t="shared" ref="Y326:Y389" si="21">IF(AND(X326&gt;=5,X326&lt;=80),"memenuhi","tidak memenuhi")</f>
        <v>memenuhi</v>
      </c>
      <c r="AA326" s="3" t="s">
        <v>1349</v>
      </c>
      <c r="AB326" s="3">
        <v>0.03</v>
      </c>
      <c r="AC326" s="2" t="str">
        <f t="shared" si="19"/>
        <v>tidak memenuhi</v>
      </c>
    </row>
    <row r="327" spans="1:29" x14ac:dyDescent="0.25">
      <c r="A327" s="2" t="s">
        <v>356</v>
      </c>
      <c r="B327" s="2" t="s">
        <v>967</v>
      </c>
      <c r="E327" s="2" t="s">
        <v>1350</v>
      </c>
      <c r="F327" s="2">
        <v>43.61</v>
      </c>
      <c r="G327" s="2" t="s">
        <v>1036</v>
      </c>
      <c r="O327" s="3" t="s">
        <v>356</v>
      </c>
      <c r="P327" s="3">
        <v>13.85</v>
      </c>
      <c r="Q327" s="2" t="str">
        <f t="shared" si="20"/>
        <v>memenuhi</v>
      </c>
      <c r="S327" s="3" t="s">
        <v>1350</v>
      </c>
      <c r="T327" s="3">
        <v>0.03</v>
      </c>
      <c r="U327" s="2" t="str">
        <f t="shared" si="18"/>
        <v>tidak memenuhi</v>
      </c>
      <c r="W327" s="3" t="s">
        <v>356</v>
      </c>
      <c r="X327" s="3">
        <v>13.85</v>
      </c>
      <c r="Y327" s="2" t="str">
        <f t="shared" si="21"/>
        <v>memenuhi</v>
      </c>
      <c r="AA327" s="3" t="s">
        <v>1350</v>
      </c>
      <c r="AB327" s="3">
        <v>0.03</v>
      </c>
      <c r="AC327" s="2" t="str">
        <f t="shared" si="19"/>
        <v>tidak memenuhi</v>
      </c>
    </row>
    <row r="328" spans="1:29" x14ac:dyDescent="0.25">
      <c r="A328" s="2" t="s">
        <v>357</v>
      </c>
      <c r="B328" s="2" t="s">
        <v>967</v>
      </c>
      <c r="E328" s="2" t="s">
        <v>1351</v>
      </c>
      <c r="F328" s="2">
        <v>50.57</v>
      </c>
      <c r="G328" s="2" t="s">
        <v>1036</v>
      </c>
      <c r="O328" s="3" t="s">
        <v>357</v>
      </c>
      <c r="P328" s="3">
        <v>13.89</v>
      </c>
      <c r="Q328" s="2" t="str">
        <f t="shared" si="20"/>
        <v>memenuhi</v>
      </c>
      <c r="S328" s="3" t="s">
        <v>1351</v>
      </c>
      <c r="T328" s="3">
        <v>0.06</v>
      </c>
      <c r="U328" s="2" t="str">
        <f t="shared" ref="U328:U391" si="22">IF(AND(T328&gt;=0.3,T328&lt;=3),"memenuhi","tidak memenuhi")</f>
        <v>tidak memenuhi</v>
      </c>
      <c r="W328" s="3" t="s">
        <v>357</v>
      </c>
      <c r="X328" s="3">
        <v>13.9</v>
      </c>
      <c r="Y328" s="2" t="str">
        <f t="shared" si="21"/>
        <v>memenuhi</v>
      </c>
      <c r="AA328" s="3" t="s">
        <v>1351</v>
      </c>
      <c r="AB328" s="3">
        <v>0.06</v>
      </c>
      <c r="AC328" s="2" t="str">
        <f t="shared" ref="AC328:AC391" si="23">IF(AND(AB328&gt;=0.3,AB328&lt;=3),"memenuhi","tidak memenuhi")</f>
        <v>tidak memenuhi</v>
      </c>
    </row>
    <row r="329" spans="1:29" x14ac:dyDescent="0.25">
      <c r="A329" s="2" t="s">
        <v>358</v>
      </c>
      <c r="B329" s="2" t="s">
        <v>967</v>
      </c>
      <c r="E329" s="2" t="s">
        <v>1352</v>
      </c>
      <c r="F329" s="2">
        <v>78.56</v>
      </c>
      <c r="G329" s="2" t="s">
        <v>1036</v>
      </c>
      <c r="O329" s="3" t="s">
        <v>358</v>
      </c>
      <c r="P329" s="3">
        <v>13.99</v>
      </c>
      <c r="Q329" s="2" t="str">
        <f t="shared" si="20"/>
        <v>memenuhi</v>
      </c>
      <c r="S329" s="3" t="s">
        <v>1352</v>
      </c>
      <c r="T329" s="3">
        <v>0.06</v>
      </c>
      <c r="U329" s="2" t="str">
        <f t="shared" si="22"/>
        <v>tidak memenuhi</v>
      </c>
      <c r="W329" s="3" t="s">
        <v>358</v>
      </c>
      <c r="X329" s="3">
        <v>14</v>
      </c>
      <c r="Y329" s="2" t="str">
        <f t="shared" si="21"/>
        <v>memenuhi</v>
      </c>
      <c r="AA329" s="3" t="s">
        <v>1352</v>
      </c>
      <c r="AB329" s="3">
        <v>0.06</v>
      </c>
      <c r="AC329" s="2" t="str">
        <f t="shared" si="23"/>
        <v>tidak memenuhi</v>
      </c>
    </row>
    <row r="330" spans="1:29" x14ac:dyDescent="0.25">
      <c r="A330" s="2" t="s">
        <v>359</v>
      </c>
      <c r="B330" s="2" t="s">
        <v>964</v>
      </c>
      <c r="E330" s="2" t="s">
        <v>1353</v>
      </c>
      <c r="F330" s="2">
        <v>172.26</v>
      </c>
      <c r="G330" s="2" t="s">
        <v>1036</v>
      </c>
      <c r="O330" s="3" t="s">
        <v>359</v>
      </c>
      <c r="P330" s="3">
        <v>13.88</v>
      </c>
      <c r="Q330" s="2" t="str">
        <f t="shared" si="20"/>
        <v>memenuhi</v>
      </c>
      <c r="S330" s="3" t="s">
        <v>1353</v>
      </c>
      <c r="T330" s="3">
        <v>0.04</v>
      </c>
      <c r="U330" s="2" t="str">
        <f t="shared" si="22"/>
        <v>tidak memenuhi</v>
      </c>
      <c r="W330" s="3" t="s">
        <v>359</v>
      </c>
      <c r="X330" s="3">
        <v>13.88</v>
      </c>
      <c r="Y330" s="2" t="str">
        <f t="shared" si="21"/>
        <v>memenuhi</v>
      </c>
      <c r="AA330" s="3" t="s">
        <v>1353</v>
      </c>
      <c r="AB330" s="3">
        <v>0.04</v>
      </c>
      <c r="AC330" s="2" t="str">
        <f t="shared" si="23"/>
        <v>tidak memenuhi</v>
      </c>
    </row>
    <row r="331" spans="1:29" x14ac:dyDescent="0.25">
      <c r="A331" s="2" t="s">
        <v>360</v>
      </c>
      <c r="B331" s="2" t="s">
        <v>967</v>
      </c>
      <c r="E331" s="2" t="s">
        <v>1354</v>
      </c>
      <c r="F331" s="2">
        <v>19.23</v>
      </c>
      <c r="G331" s="2" t="s">
        <v>1036</v>
      </c>
      <c r="O331" s="3" t="s">
        <v>360</v>
      </c>
      <c r="P331" s="3">
        <v>13.98</v>
      </c>
      <c r="Q331" s="2" t="str">
        <f t="shared" si="20"/>
        <v>memenuhi</v>
      </c>
      <c r="S331" s="3" t="s">
        <v>1354</v>
      </c>
      <c r="T331" s="3">
        <v>0.04</v>
      </c>
      <c r="U331" s="2" t="str">
        <f t="shared" si="22"/>
        <v>tidak memenuhi</v>
      </c>
      <c r="W331" s="3" t="s">
        <v>360</v>
      </c>
      <c r="X331" s="3">
        <v>13.99</v>
      </c>
      <c r="Y331" s="2" t="str">
        <f t="shared" si="21"/>
        <v>memenuhi</v>
      </c>
      <c r="AA331" s="3" t="s">
        <v>1354</v>
      </c>
      <c r="AB331" s="3">
        <v>0.04</v>
      </c>
      <c r="AC331" s="2" t="str">
        <f t="shared" si="23"/>
        <v>tidak memenuhi</v>
      </c>
    </row>
    <row r="332" spans="1:29" x14ac:dyDescent="0.25">
      <c r="A332" s="2" t="s">
        <v>361</v>
      </c>
      <c r="B332" s="2" t="s">
        <v>964</v>
      </c>
      <c r="E332" s="2" t="s">
        <v>1355</v>
      </c>
      <c r="F332" s="2">
        <v>78.55</v>
      </c>
      <c r="G332" s="2" t="s">
        <v>1036</v>
      </c>
      <c r="O332" s="3" t="s">
        <v>361</v>
      </c>
      <c r="P332" s="3">
        <v>13.96</v>
      </c>
      <c r="Q332" s="2" t="str">
        <f t="shared" si="20"/>
        <v>memenuhi</v>
      </c>
      <c r="S332" s="3" t="s">
        <v>1355</v>
      </c>
      <c r="T332" s="3">
        <v>0.02</v>
      </c>
      <c r="U332" s="2" t="str">
        <f t="shared" si="22"/>
        <v>tidak memenuhi</v>
      </c>
      <c r="W332" s="3" t="s">
        <v>361</v>
      </c>
      <c r="X332" s="3">
        <v>13.97</v>
      </c>
      <c r="Y332" s="2" t="str">
        <f t="shared" si="21"/>
        <v>memenuhi</v>
      </c>
      <c r="AA332" s="3" t="s">
        <v>1355</v>
      </c>
      <c r="AB332" s="3">
        <v>0.02</v>
      </c>
      <c r="AC332" s="2" t="str">
        <f t="shared" si="23"/>
        <v>tidak memenuhi</v>
      </c>
    </row>
    <row r="333" spans="1:29" x14ac:dyDescent="0.25">
      <c r="A333" s="2" t="s">
        <v>362</v>
      </c>
      <c r="B333" s="2" t="s">
        <v>964</v>
      </c>
      <c r="E333" s="2" t="s">
        <v>1356</v>
      </c>
      <c r="F333" s="2">
        <v>62.15</v>
      </c>
      <c r="G333" s="2" t="s">
        <v>1036</v>
      </c>
      <c r="O333" s="3" t="s">
        <v>362</v>
      </c>
      <c r="P333" s="3">
        <v>12.82</v>
      </c>
      <c r="Q333" s="2" t="str">
        <f t="shared" si="20"/>
        <v>memenuhi</v>
      </c>
      <c r="S333" s="3" t="s">
        <v>1356</v>
      </c>
      <c r="T333" s="3">
        <v>0.02</v>
      </c>
      <c r="U333" s="2" t="str">
        <f t="shared" si="22"/>
        <v>tidak memenuhi</v>
      </c>
      <c r="W333" s="3" t="s">
        <v>362</v>
      </c>
      <c r="X333" s="3">
        <v>12.83</v>
      </c>
      <c r="Y333" s="2" t="str">
        <f t="shared" si="21"/>
        <v>memenuhi</v>
      </c>
      <c r="AA333" s="3" t="s">
        <v>1356</v>
      </c>
      <c r="AB333" s="3">
        <v>0.02</v>
      </c>
      <c r="AC333" s="2" t="str">
        <f t="shared" si="23"/>
        <v>tidak memenuhi</v>
      </c>
    </row>
    <row r="334" spans="1:29" x14ac:dyDescent="0.25">
      <c r="A334" s="2" t="s">
        <v>363</v>
      </c>
      <c r="B334" s="2" t="s">
        <v>967</v>
      </c>
      <c r="E334" s="2" t="s">
        <v>1357</v>
      </c>
      <c r="F334" s="2">
        <v>55.83</v>
      </c>
      <c r="G334" s="2" t="s">
        <v>1036</v>
      </c>
      <c r="O334" s="3" t="s">
        <v>363</v>
      </c>
      <c r="P334" s="3">
        <v>14.84</v>
      </c>
      <c r="Q334" s="2" t="str">
        <f t="shared" si="20"/>
        <v>memenuhi</v>
      </c>
      <c r="S334" s="3" t="s">
        <v>1357</v>
      </c>
      <c r="T334" s="3">
        <v>0.03</v>
      </c>
      <c r="U334" s="2" t="str">
        <f t="shared" si="22"/>
        <v>tidak memenuhi</v>
      </c>
      <c r="W334" s="3" t="s">
        <v>363</v>
      </c>
      <c r="X334" s="3">
        <v>14.85</v>
      </c>
      <c r="Y334" s="2" t="str">
        <f t="shared" si="21"/>
        <v>memenuhi</v>
      </c>
      <c r="AA334" s="3" t="s">
        <v>1357</v>
      </c>
      <c r="AB334" s="3">
        <v>0.03</v>
      </c>
      <c r="AC334" s="2" t="str">
        <f t="shared" si="23"/>
        <v>tidak memenuhi</v>
      </c>
    </row>
    <row r="335" spans="1:29" x14ac:dyDescent="0.25">
      <c r="A335" s="2" t="s">
        <v>364</v>
      </c>
      <c r="B335" s="2" t="s">
        <v>967</v>
      </c>
      <c r="E335" s="2" t="s">
        <v>1358</v>
      </c>
      <c r="F335" s="2">
        <v>35.409999999999997</v>
      </c>
      <c r="G335" s="2" t="s">
        <v>1036</v>
      </c>
      <c r="O335" s="3" t="s">
        <v>364</v>
      </c>
      <c r="P335" s="3">
        <v>14.86</v>
      </c>
      <c r="Q335" s="2" t="str">
        <f t="shared" si="20"/>
        <v>memenuhi</v>
      </c>
      <c r="S335" s="3" t="s">
        <v>1358</v>
      </c>
      <c r="T335" s="3">
        <v>0.03</v>
      </c>
      <c r="U335" s="2" t="str">
        <f t="shared" si="22"/>
        <v>tidak memenuhi</v>
      </c>
      <c r="W335" s="3" t="s">
        <v>364</v>
      </c>
      <c r="X335" s="3">
        <v>14.86</v>
      </c>
      <c r="Y335" s="2" t="str">
        <f t="shared" si="21"/>
        <v>memenuhi</v>
      </c>
      <c r="AA335" s="3" t="s">
        <v>1358</v>
      </c>
      <c r="AB335" s="3">
        <v>0.03</v>
      </c>
      <c r="AC335" s="2" t="str">
        <f t="shared" si="23"/>
        <v>tidak memenuhi</v>
      </c>
    </row>
    <row r="336" spans="1:29" x14ac:dyDescent="0.25">
      <c r="A336" s="2" t="s">
        <v>365</v>
      </c>
      <c r="B336" s="2" t="s">
        <v>967</v>
      </c>
      <c r="E336" s="2" t="s">
        <v>1359</v>
      </c>
      <c r="F336" s="2">
        <v>28.07</v>
      </c>
      <c r="G336" s="2" t="s">
        <v>1036</v>
      </c>
      <c r="O336" s="3" t="s">
        <v>365</v>
      </c>
      <c r="P336" s="3">
        <v>14.85</v>
      </c>
      <c r="Q336" s="2" t="str">
        <f t="shared" si="20"/>
        <v>memenuhi</v>
      </c>
      <c r="S336" s="3" t="s">
        <v>1359</v>
      </c>
      <c r="T336" s="3">
        <v>0.03</v>
      </c>
      <c r="U336" s="2" t="str">
        <f t="shared" si="22"/>
        <v>tidak memenuhi</v>
      </c>
      <c r="W336" s="3" t="s">
        <v>365</v>
      </c>
      <c r="X336" s="3">
        <v>14.86</v>
      </c>
      <c r="Y336" s="2" t="str">
        <f t="shared" si="21"/>
        <v>memenuhi</v>
      </c>
      <c r="AA336" s="3" t="s">
        <v>1359</v>
      </c>
      <c r="AB336" s="3">
        <v>0.03</v>
      </c>
      <c r="AC336" s="2" t="str">
        <f t="shared" si="23"/>
        <v>tidak memenuhi</v>
      </c>
    </row>
    <row r="337" spans="1:29" x14ac:dyDescent="0.25">
      <c r="A337" s="2" t="s">
        <v>366</v>
      </c>
      <c r="B337" s="2" t="s">
        <v>967</v>
      </c>
      <c r="E337" s="2" t="s">
        <v>1360</v>
      </c>
      <c r="F337" s="2">
        <v>21.13</v>
      </c>
      <c r="G337" s="2" t="s">
        <v>1036</v>
      </c>
      <c r="O337" s="3" t="s">
        <v>366</v>
      </c>
      <c r="P337" s="3">
        <v>12.92</v>
      </c>
      <c r="Q337" s="2" t="str">
        <f t="shared" si="20"/>
        <v>memenuhi</v>
      </c>
      <c r="S337" s="3" t="s">
        <v>1360</v>
      </c>
      <c r="T337" s="3">
        <v>0.03</v>
      </c>
      <c r="U337" s="2" t="str">
        <f t="shared" si="22"/>
        <v>tidak memenuhi</v>
      </c>
      <c r="W337" s="3" t="s">
        <v>366</v>
      </c>
      <c r="X337" s="3">
        <v>12.93</v>
      </c>
      <c r="Y337" s="2" t="str">
        <f t="shared" si="21"/>
        <v>memenuhi</v>
      </c>
      <c r="AA337" s="3" t="s">
        <v>1360</v>
      </c>
      <c r="AB337" s="3">
        <v>0.03</v>
      </c>
      <c r="AC337" s="2" t="str">
        <f t="shared" si="23"/>
        <v>tidak memenuhi</v>
      </c>
    </row>
    <row r="338" spans="1:29" x14ac:dyDescent="0.25">
      <c r="A338" s="2" t="s">
        <v>367</v>
      </c>
      <c r="B338" s="2" t="s">
        <v>967</v>
      </c>
      <c r="E338" s="2" t="s">
        <v>1361</v>
      </c>
      <c r="F338" s="2">
        <v>55.38</v>
      </c>
      <c r="G338" s="2" t="s">
        <v>1036</v>
      </c>
      <c r="O338" s="3" t="s">
        <v>367</v>
      </c>
      <c r="P338" s="3">
        <v>11.95</v>
      </c>
      <c r="Q338" s="2" t="str">
        <f t="shared" si="20"/>
        <v>memenuhi</v>
      </c>
      <c r="S338" s="3" t="s">
        <v>1361</v>
      </c>
      <c r="T338" s="3">
        <v>0.04</v>
      </c>
      <c r="U338" s="2" t="str">
        <f t="shared" si="22"/>
        <v>tidak memenuhi</v>
      </c>
      <c r="W338" s="3" t="s">
        <v>367</v>
      </c>
      <c r="X338" s="3">
        <v>11.96</v>
      </c>
      <c r="Y338" s="2" t="str">
        <f t="shared" si="21"/>
        <v>memenuhi</v>
      </c>
      <c r="AA338" s="3" t="s">
        <v>1361</v>
      </c>
      <c r="AB338" s="3">
        <v>0.04</v>
      </c>
      <c r="AC338" s="2" t="str">
        <f t="shared" si="23"/>
        <v>tidak memenuhi</v>
      </c>
    </row>
    <row r="339" spans="1:29" x14ac:dyDescent="0.25">
      <c r="A339" s="2" t="s">
        <v>368</v>
      </c>
      <c r="B339" s="2" t="s">
        <v>967</v>
      </c>
      <c r="E339" s="2" t="s">
        <v>1362</v>
      </c>
      <c r="F339" s="2">
        <v>72.67</v>
      </c>
      <c r="G339" s="2" t="s">
        <v>1036</v>
      </c>
      <c r="O339" s="3" t="s">
        <v>368</v>
      </c>
      <c r="P339" s="3">
        <v>12.97</v>
      </c>
      <c r="Q339" s="2" t="str">
        <f t="shared" si="20"/>
        <v>memenuhi</v>
      </c>
      <c r="S339" s="3" t="s">
        <v>1362</v>
      </c>
      <c r="T339" s="3">
        <v>0.04</v>
      </c>
      <c r="U339" s="2" t="str">
        <f t="shared" si="22"/>
        <v>tidak memenuhi</v>
      </c>
      <c r="W339" s="3" t="s">
        <v>368</v>
      </c>
      <c r="X339" s="3">
        <v>12.98</v>
      </c>
      <c r="Y339" s="2" t="str">
        <f t="shared" si="21"/>
        <v>memenuhi</v>
      </c>
      <c r="AA339" s="3" t="s">
        <v>1362</v>
      </c>
      <c r="AB339" s="3">
        <v>0.04</v>
      </c>
      <c r="AC339" s="2" t="str">
        <f t="shared" si="23"/>
        <v>tidak memenuhi</v>
      </c>
    </row>
    <row r="340" spans="1:29" x14ac:dyDescent="0.25">
      <c r="A340" s="2" t="s">
        <v>369</v>
      </c>
      <c r="B340" s="2" t="s">
        <v>967</v>
      </c>
      <c r="E340" s="2" t="s">
        <v>1363</v>
      </c>
      <c r="F340" s="2">
        <v>51.37</v>
      </c>
      <c r="G340" s="2" t="s">
        <v>1036</v>
      </c>
      <c r="O340" s="3" t="s">
        <v>369</v>
      </c>
      <c r="P340" s="3">
        <v>13.83</v>
      </c>
      <c r="Q340" s="2" t="str">
        <f t="shared" si="20"/>
        <v>memenuhi</v>
      </c>
      <c r="S340" s="3" t="s">
        <v>1363</v>
      </c>
      <c r="T340" s="3">
        <v>0.05</v>
      </c>
      <c r="U340" s="2" t="str">
        <f t="shared" si="22"/>
        <v>tidak memenuhi</v>
      </c>
      <c r="W340" s="3" t="s">
        <v>369</v>
      </c>
      <c r="X340" s="3">
        <v>13.84</v>
      </c>
      <c r="Y340" s="2" t="str">
        <f t="shared" si="21"/>
        <v>memenuhi</v>
      </c>
      <c r="AA340" s="3" t="s">
        <v>1363</v>
      </c>
      <c r="AB340" s="3">
        <v>0.05</v>
      </c>
      <c r="AC340" s="2" t="str">
        <f t="shared" si="23"/>
        <v>tidak memenuhi</v>
      </c>
    </row>
    <row r="341" spans="1:29" x14ac:dyDescent="0.25">
      <c r="A341" s="2" t="s">
        <v>370</v>
      </c>
      <c r="B341" s="2" t="s">
        <v>964</v>
      </c>
      <c r="E341" s="2" t="s">
        <v>1364</v>
      </c>
      <c r="F341" s="2">
        <v>25.23</v>
      </c>
      <c r="G341" s="2" t="s">
        <v>1036</v>
      </c>
      <c r="O341" s="3" t="s">
        <v>370</v>
      </c>
      <c r="P341" s="3">
        <v>15.83</v>
      </c>
      <c r="Q341" s="2" t="str">
        <f t="shared" si="20"/>
        <v>memenuhi</v>
      </c>
      <c r="S341" s="3" t="s">
        <v>1364</v>
      </c>
      <c r="T341" s="3">
        <v>0.09</v>
      </c>
      <c r="U341" s="2" t="str">
        <f t="shared" si="22"/>
        <v>tidak memenuhi</v>
      </c>
      <c r="W341" s="3" t="s">
        <v>370</v>
      </c>
      <c r="X341" s="3">
        <v>15.84</v>
      </c>
      <c r="Y341" s="2" t="str">
        <f t="shared" si="21"/>
        <v>memenuhi</v>
      </c>
      <c r="AA341" s="3" t="s">
        <v>1364</v>
      </c>
      <c r="AB341" s="3">
        <v>0.09</v>
      </c>
      <c r="AC341" s="2" t="str">
        <f t="shared" si="23"/>
        <v>tidak memenuhi</v>
      </c>
    </row>
    <row r="342" spans="1:29" x14ac:dyDescent="0.25">
      <c r="A342" s="2" t="s">
        <v>371</v>
      </c>
      <c r="B342" s="2" t="s">
        <v>967</v>
      </c>
      <c r="E342" s="2" t="s">
        <v>1365</v>
      </c>
      <c r="F342" s="2">
        <v>17.48</v>
      </c>
      <c r="G342" s="2" t="s">
        <v>1036</v>
      </c>
      <c r="O342" s="3" t="s">
        <v>371</v>
      </c>
      <c r="P342" s="3">
        <v>14.86</v>
      </c>
      <c r="Q342" s="2" t="str">
        <f t="shared" si="20"/>
        <v>memenuhi</v>
      </c>
      <c r="S342" s="3" t="s">
        <v>1365</v>
      </c>
      <c r="T342" s="3">
        <v>0.09</v>
      </c>
      <c r="U342" s="2" t="str">
        <f t="shared" si="22"/>
        <v>tidak memenuhi</v>
      </c>
      <c r="W342" s="3" t="s">
        <v>371</v>
      </c>
      <c r="X342" s="3">
        <v>14.87</v>
      </c>
      <c r="Y342" s="2" t="str">
        <f t="shared" si="21"/>
        <v>memenuhi</v>
      </c>
      <c r="AA342" s="3" t="s">
        <v>1365</v>
      </c>
      <c r="AB342" s="3">
        <v>0.09</v>
      </c>
      <c r="AC342" s="2" t="str">
        <f t="shared" si="23"/>
        <v>tidak memenuhi</v>
      </c>
    </row>
    <row r="343" spans="1:29" x14ac:dyDescent="0.25">
      <c r="A343" s="2" t="s">
        <v>372</v>
      </c>
      <c r="B343" s="2" t="s">
        <v>967</v>
      </c>
      <c r="E343" s="2" t="s">
        <v>1366</v>
      </c>
      <c r="F343" s="2">
        <v>35.31</v>
      </c>
      <c r="G343" s="2" t="s">
        <v>1036</v>
      </c>
      <c r="O343" s="3" t="s">
        <v>372</v>
      </c>
      <c r="P343" s="3">
        <v>13.86</v>
      </c>
      <c r="Q343" s="2" t="str">
        <f t="shared" si="20"/>
        <v>memenuhi</v>
      </c>
      <c r="S343" s="3" t="s">
        <v>1366</v>
      </c>
      <c r="T343" s="3">
        <v>0.09</v>
      </c>
      <c r="U343" s="2" t="str">
        <f t="shared" si="22"/>
        <v>tidak memenuhi</v>
      </c>
      <c r="W343" s="3" t="s">
        <v>372</v>
      </c>
      <c r="X343" s="3">
        <v>13.87</v>
      </c>
      <c r="Y343" s="2" t="str">
        <f t="shared" si="21"/>
        <v>memenuhi</v>
      </c>
      <c r="AA343" s="3" t="s">
        <v>1366</v>
      </c>
      <c r="AB343" s="3">
        <v>0.09</v>
      </c>
      <c r="AC343" s="2" t="str">
        <f t="shared" si="23"/>
        <v>tidak memenuhi</v>
      </c>
    </row>
    <row r="344" spans="1:29" x14ac:dyDescent="0.25">
      <c r="A344" s="2" t="s">
        <v>373</v>
      </c>
      <c r="B344" s="2" t="s">
        <v>967</v>
      </c>
      <c r="E344" s="2" t="s">
        <v>1367</v>
      </c>
      <c r="F344" s="2">
        <v>36.78</v>
      </c>
      <c r="G344" s="2" t="s">
        <v>1036</v>
      </c>
      <c r="O344" s="3" t="s">
        <v>373</v>
      </c>
      <c r="P344" s="3">
        <v>13.88</v>
      </c>
      <c r="Q344" s="2" t="str">
        <f t="shared" si="20"/>
        <v>memenuhi</v>
      </c>
      <c r="S344" s="3" t="s">
        <v>1367</v>
      </c>
      <c r="T344" s="3">
        <v>0.02</v>
      </c>
      <c r="U344" s="2" t="str">
        <f t="shared" si="22"/>
        <v>tidak memenuhi</v>
      </c>
      <c r="W344" s="3" t="s">
        <v>373</v>
      </c>
      <c r="X344" s="3">
        <v>13.89</v>
      </c>
      <c r="Y344" s="2" t="str">
        <f t="shared" si="21"/>
        <v>memenuhi</v>
      </c>
      <c r="AA344" s="3" t="s">
        <v>1367</v>
      </c>
      <c r="AB344" s="3">
        <v>0.02</v>
      </c>
      <c r="AC344" s="2" t="str">
        <f t="shared" si="23"/>
        <v>tidak memenuhi</v>
      </c>
    </row>
    <row r="345" spans="1:29" x14ac:dyDescent="0.25">
      <c r="A345" s="2" t="s">
        <v>374</v>
      </c>
      <c r="B345" s="2" t="s">
        <v>967</v>
      </c>
      <c r="E345" s="2" t="s">
        <v>1368</v>
      </c>
      <c r="F345" s="2">
        <v>18.79</v>
      </c>
      <c r="G345" s="2" t="s">
        <v>1036</v>
      </c>
      <c r="O345" s="3" t="s">
        <v>374</v>
      </c>
      <c r="P345" s="3">
        <v>12.93</v>
      </c>
      <c r="Q345" s="2" t="str">
        <f t="shared" si="20"/>
        <v>memenuhi</v>
      </c>
      <c r="S345" s="3" t="s">
        <v>1368</v>
      </c>
      <c r="T345" s="3">
        <v>0.02</v>
      </c>
      <c r="U345" s="2" t="str">
        <f t="shared" si="22"/>
        <v>tidak memenuhi</v>
      </c>
      <c r="W345" s="3" t="s">
        <v>374</v>
      </c>
      <c r="X345" s="3">
        <v>12.94</v>
      </c>
      <c r="Y345" s="2" t="str">
        <f t="shared" si="21"/>
        <v>memenuhi</v>
      </c>
      <c r="AA345" s="3" t="s">
        <v>1368</v>
      </c>
      <c r="AB345" s="3">
        <v>0.02</v>
      </c>
      <c r="AC345" s="2" t="str">
        <f t="shared" si="23"/>
        <v>tidak memenuhi</v>
      </c>
    </row>
    <row r="346" spans="1:29" x14ac:dyDescent="0.25">
      <c r="A346" s="2" t="s">
        <v>375</v>
      </c>
      <c r="B346" s="2" t="s">
        <v>967</v>
      </c>
      <c r="E346" s="2" t="s">
        <v>1369</v>
      </c>
      <c r="F346" s="2">
        <v>61.8</v>
      </c>
      <c r="G346" s="2" t="s">
        <v>1036</v>
      </c>
      <c r="O346" s="3" t="s">
        <v>375</v>
      </c>
      <c r="P346" s="3">
        <v>12.96</v>
      </c>
      <c r="Q346" s="2" t="str">
        <f t="shared" si="20"/>
        <v>memenuhi</v>
      </c>
      <c r="S346" s="3" t="s">
        <v>1369</v>
      </c>
      <c r="T346" s="3">
        <v>0.02</v>
      </c>
      <c r="U346" s="2" t="str">
        <f t="shared" si="22"/>
        <v>tidak memenuhi</v>
      </c>
      <c r="W346" s="3" t="s">
        <v>375</v>
      </c>
      <c r="X346" s="3">
        <v>12.96</v>
      </c>
      <c r="Y346" s="2" t="str">
        <f t="shared" si="21"/>
        <v>memenuhi</v>
      </c>
      <c r="AA346" s="3" t="s">
        <v>1369</v>
      </c>
      <c r="AB346" s="3">
        <v>0.02</v>
      </c>
      <c r="AC346" s="2" t="str">
        <f t="shared" si="23"/>
        <v>tidak memenuhi</v>
      </c>
    </row>
    <row r="347" spans="1:29" x14ac:dyDescent="0.25">
      <c r="A347" s="2" t="s">
        <v>376</v>
      </c>
      <c r="B347" s="2" t="s">
        <v>967</v>
      </c>
      <c r="E347" s="2" t="s">
        <v>1370</v>
      </c>
      <c r="F347" s="2">
        <v>186.97</v>
      </c>
      <c r="G347" s="2" t="s">
        <v>1036</v>
      </c>
      <c r="O347" s="3" t="s">
        <v>376</v>
      </c>
      <c r="P347" s="3">
        <v>14.84</v>
      </c>
      <c r="Q347" s="2" t="str">
        <f t="shared" si="20"/>
        <v>memenuhi</v>
      </c>
      <c r="S347" s="3" t="s">
        <v>1370</v>
      </c>
      <c r="T347" s="3">
        <v>0.04</v>
      </c>
      <c r="U347" s="2" t="str">
        <f t="shared" si="22"/>
        <v>tidak memenuhi</v>
      </c>
      <c r="W347" s="3" t="s">
        <v>376</v>
      </c>
      <c r="X347" s="3">
        <v>14.85</v>
      </c>
      <c r="Y347" s="2" t="str">
        <f t="shared" si="21"/>
        <v>memenuhi</v>
      </c>
      <c r="AA347" s="3" t="s">
        <v>1370</v>
      </c>
      <c r="AB347" s="3">
        <v>0.04</v>
      </c>
      <c r="AC347" s="2" t="str">
        <f t="shared" si="23"/>
        <v>tidak memenuhi</v>
      </c>
    </row>
    <row r="348" spans="1:29" x14ac:dyDescent="0.25">
      <c r="A348" s="2" t="s">
        <v>377</v>
      </c>
      <c r="B348" s="2" t="s">
        <v>967</v>
      </c>
      <c r="E348" s="2" t="s">
        <v>1371</v>
      </c>
      <c r="F348" s="2">
        <v>68.790000000000006</v>
      </c>
      <c r="G348" s="2" t="s">
        <v>1036</v>
      </c>
      <c r="O348" s="3" t="s">
        <v>377</v>
      </c>
      <c r="P348" s="3">
        <v>14.83</v>
      </c>
      <c r="Q348" s="2" t="str">
        <f t="shared" si="20"/>
        <v>memenuhi</v>
      </c>
      <c r="S348" s="3" t="s">
        <v>1371</v>
      </c>
      <c r="T348" s="3">
        <v>0.04</v>
      </c>
      <c r="U348" s="2" t="str">
        <f t="shared" si="22"/>
        <v>tidak memenuhi</v>
      </c>
      <c r="W348" s="3" t="s">
        <v>377</v>
      </c>
      <c r="X348" s="3">
        <v>14.84</v>
      </c>
      <c r="Y348" s="2" t="str">
        <f t="shared" si="21"/>
        <v>memenuhi</v>
      </c>
      <c r="AA348" s="3" t="s">
        <v>1371</v>
      </c>
      <c r="AB348" s="3">
        <v>0.04</v>
      </c>
      <c r="AC348" s="2" t="str">
        <f t="shared" si="23"/>
        <v>tidak memenuhi</v>
      </c>
    </row>
    <row r="349" spans="1:29" x14ac:dyDescent="0.25">
      <c r="A349" s="2" t="s">
        <v>378</v>
      </c>
      <c r="B349" s="2" t="s">
        <v>964</v>
      </c>
      <c r="E349" s="2" t="s">
        <v>1372</v>
      </c>
      <c r="F349" s="2">
        <v>112.83</v>
      </c>
      <c r="G349" s="2" t="s">
        <v>1036</v>
      </c>
      <c r="O349" s="3" t="s">
        <v>378</v>
      </c>
      <c r="P349" s="3">
        <v>14.8</v>
      </c>
      <c r="Q349" s="2" t="str">
        <f t="shared" si="20"/>
        <v>memenuhi</v>
      </c>
      <c r="S349" s="3" t="s">
        <v>1372</v>
      </c>
      <c r="T349" s="3">
        <v>0.08</v>
      </c>
      <c r="U349" s="2" t="str">
        <f t="shared" si="22"/>
        <v>tidak memenuhi</v>
      </c>
      <c r="W349" s="3" t="s">
        <v>378</v>
      </c>
      <c r="X349" s="3">
        <v>14.8</v>
      </c>
      <c r="Y349" s="2" t="str">
        <f t="shared" si="21"/>
        <v>memenuhi</v>
      </c>
      <c r="AA349" s="3" t="s">
        <v>1372</v>
      </c>
      <c r="AB349" s="3">
        <v>0.08</v>
      </c>
      <c r="AC349" s="2" t="str">
        <f t="shared" si="23"/>
        <v>tidak memenuhi</v>
      </c>
    </row>
    <row r="350" spans="1:29" x14ac:dyDescent="0.25">
      <c r="A350" s="2" t="s">
        <v>379</v>
      </c>
      <c r="B350" s="2" t="s">
        <v>967</v>
      </c>
      <c r="E350" s="2" t="s">
        <v>1373</v>
      </c>
      <c r="F350" s="2">
        <v>642.63</v>
      </c>
      <c r="G350" s="2" t="s">
        <v>1035</v>
      </c>
      <c r="O350" s="3" t="s">
        <v>379</v>
      </c>
      <c r="P350" s="3">
        <v>13.95</v>
      </c>
      <c r="Q350" s="2" t="str">
        <f t="shared" si="20"/>
        <v>memenuhi</v>
      </c>
      <c r="S350" s="3" t="s">
        <v>1373</v>
      </c>
      <c r="T350" s="3">
        <v>0.03</v>
      </c>
      <c r="U350" s="2" t="str">
        <f t="shared" si="22"/>
        <v>tidak memenuhi</v>
      </c>
      <c r="W350" s="3" t="s">
        <v>379</v>
      </c>
      <c r="X350" s="3">
        <v>13.96</v>
      </c>
      <c r="Y350" s="2" t="str">
        <f t="shared" si="21"/>
        <v>memenuhi</v>
      </c>
      <c r="AA350" s="3" t="s">
        <v>1373</v>
      </c>
      <c r="AB350" s="3">
        <v>0.03</v>
      </c>
      <c r="AC350" s="2" t="str">
        <f t="shared" si="23"/>
        <v>tidak memenuhi</v>
      </c>
    </row>
    <row r="351" spans="1:29" x14ac:dyDescent="0.25">
      <c r="A351" s="2" t="s">
        <v>380</v>
      </c>
      <c r="B351" s="2" t="s">
        <v>967</v>
      </c>
      <c r="E351" s="2" t="s">
        <v>1374</v>
      </c>
      <c r="F351" s="2">
        <v>97.71</v>
      </c>
      <c r="G351" s="2" t="s">
        <v>1035</v>
      </c>
      <c r="O351" s="3" t="s">
        <v>380</v>
      </c>
      <c r="P351" s="3">
        <v>14.94</v>
      </c>
      <c r="Q351" s="2" t="str">
        <f t="shared" si="20"/>
        <v>memenuhi</v>
      </c>
      <c r="S351" s="3" t="s">
        <v>1374</v>
      </c>
      <c r="T351" s="3">
        <v>0.11</v>
      </c>
      <c r="U351" s="2" t="str">
        <f t="shared" si="22"/>
        <v>tidak memenuhi</v>
      </c>
      <c r="W351" s="3" t="s">
        <v>380</v>
      </c>
      <c r="X351" s="3">
        <v>14.95</v>
      </c>
      <c r="Y351" s="2" t="str">
        <f t="shared" si="21"/>
        <v>memenuhi</v>
      </c>
      <c r="AA351" s="3" t="s">
        <v>1374</v>
      </c>
      <c r="AB351" s="3">
        <v>0.11</v>
      </c>
      <c r="AC351" s="2" t="str">
        <f t="shared" si="23"/>
        <v>tidak memenuhi</v>
      </c>
    </row>
    <row r="352" spans="1:29" x14ac:dyDescent="0.25">
      <c r="A352" s="2" t="s">
        <v>381</v>
      </c>
      <c r="B352" s="2" t="s">
        <v>967</v>
      </c>
      <c r="E352" s="2" t="s">
        <v>1375</v>
      </c>
      <c r="F352" s="2">
        <v>164.63</v>
      </c>
      <c r="G352" s="2" t="s">
        <v>1035</v>
      </c>
      <c r="O352" s="3" t="s">
        <v>381</v>
      </c>
      <c r="P352" s="3">
        <v>14.95</v>
      </c>
      <c r="Q352" s="2" t="str">
        <f t="shared" si="20"/>
        <v>memenuhi</v>
      </c>
      <c r="S352" s="3" t="s">
        <v>1375</v>
      </c>
      <c r="T352" s="3">
        <v>0.03</v>
      </c>
      <c r="U352" s="2" t="str">
        <f t="shared" si="22"/>
        <v>tidak memenuhi</v>
      </c>
      <c r="W352" s="3" t="s">
        <v>381</v>
      </c>
      <c r="X352" s="3">
        <v>14.96</v>
      </c>
      <c r="Y352" s="2" t="str">
        <f t="shared" si="21"/>
        <v>memenuhi</v>
      </c>
      <c r="AA352" s="3" t="s">
        <v>1375</v>
      </c>
      <c r="AB352" s="3">
        <v>0.03</v>
      </c>
      <c r="AC352" s="2" t="str">
        <f t="shared" si="23"/>
        <v>tidak memenuhi</v>
      </c>
    </row>
    <row r="353" spans="1:29" x14ac:dyDescent="0.25">
      <c r="A353" s="2" t="s">
        <v>382</v>
      </c>
      <c r="B353" s="2" t="s">
        <v>967</v>
      </c>
      <c r="E353" s="2" t="s">
        <v>1376</v>
      </c>
      <c r="F353" s="2">
        <v>554.41</v>
      </c>
      <c r="G353" s="2" t="s">
        <v>1035</v>
      </c>
      <c r="O353" s="3" t="s">
        <v>382</v>
      </c>
      <c r="P353" s="3">
        <v>13.95</v>
      </c>
      <c r="Q353" s="2" t="str">
        <f t="shared" si="20"/>
        <v>memenuhi</v>
      </c>
      <c r="S353" s="3" t="s">
        <v>1376</v>
      </c>
      <c r="T353" s="3">
        <v>0.06</v>
      </c>
      <c r="U353" s="2" t="str">
        <f t="shared" si="22"/>
        <v>tidak memenuhi</v>
      </c>
      <c r="W353" s="3" t="s">
        <v>382</v>
      </c>
      <c r="X353" s="3">
        <v>13.96</v>
      </c>
      <c r="Y353" s="2" t="str">
        <f t="shared" si="21"/>
        <v>memenuhi</v>
      </c>
      <c r="AA353" s="3" t="s">
        <v>1376</v>
      </c>
      <c r="AB353" s="3">
        <v>0.06</v>
      </c>
      <c r="AC353" s="2" t="str">
        <f t="shared" si="23"/>
        <v>tidak memenuhi</v>
      </c>
    </row>
    <row r="354" spans="1:29" x14ac:dyDescent="0.25">
      <c r="A354" s="2" t="s">
        <v>383</v>
      </c>
      <c r="B354" s="2" t="s">
        <v>967</v>
      </c>
      <c r="E354" s="2" t="s">
        <v>1377</v>
      </c>
      <c r="F354" s="2">
        <v>35.9</v>
      </c>
      <c r="G354" s="2" t="s">
        <v>1035</v>
      </c>
      <c r="O354" s="3" t="s">
        <v>383</v>
      </c>
      <c r="P354" s="3">
        <v>14.93</v>
      </c>
      <c r="Q354" s="2" t="str">
        <f t="shared" si="20"/>
        <v>memenuhi</v>
      </c>
      <c r="S354" s="3" t="s">
        <v>1377</v>
      </c>
      <c r="T354" s="3">
        <v>0.06</v>
      </c>
      <c r="U354" s="2" t="str">
        <f t="shared" si="22"/>
        <v>tidak memenuhi</v>
      </c>
      <c r="W354" s="3" t="s">
        <v>383</v>
      </c>
      <c r="X354" s="3">
        <v>14.94</v>
      </c>
      <c r="Y354" s="2" t="str">
        <f t="shared" si="21"/>
        <v>memenuhi</v>
      </c>
      <c r="AA354" s="3" t="s">
        <v>1377</v>
      </c>
      <c r="AB354" s="3">
        <v>0.06</v>
      </c>
      <c r="AC354" s="2" t="str">
        <f t="shared" si="23"/>
        <v>tidak memenuhi</v>
      </c>
    </row>
    <row r="355" spans="1:29" x14ac:dyDescent="0.25">
      <c r="A355" s="2" t="s">
        <v>384</v>
      </c>
      <c r="B355" s="2" t="s">
        <v>964</v>
      </c>
      <c r="E355" s="2" t="s">
        <v>1378</v>
      </c>
      <c r="F355" s="2">
        <v>82.52</v>
      </c>
      <c r="G355" s="2" t="s">
        <v>1035</v>
      </c>
      <c r="O355" s="3" t="s">
        <v>384</v>
      </c>
      <c r="P355" s="3">
        <v>14.93</v>
      </c>
      <c r="Q355" s="2" t="str">
        <f t="shared" si="20"/>
        <v>memenuhi</v>
      </c>
      <c r="S355" s="3" t="s">
        <v>1378</v>
      </c>
      <c r="T355" s="3">
        <v>0.03</v>
      </c>
      <c r="U355" s="2" t="str">
        <f t="shared" si="22"/>
        <v>tidak memenuhi</v>
      </c>
      <c r="W355" s="3" t="s">
        <v>384</v>
      </c>
      <c r="X355" s="3">
        <v>14.94</v>
      </c>
      <c r="Y355" s="2" t="str">
        <f t="shared" si="21"/>
        <v>memenuhi</v>
      </c>
      <c r="AA355" s="3" t="s">
        <v>1378</v>
      </c>
      <c r="AB355" s="3">
        <v>0.03</v>
      </c>
      <c r="AC355" s="2" t="str">
        <f t="shared" si="23"/>
        <v>tidak memenuhi</v>
      </c>
    </row>
    <row r="356" spans="1:29" x14ac:dyDescent="0.25">
      <c r="A356" s="2" t="s">
        <v>385</v>
      </c>
      <c r="B356" s="2" t="s">
        <v>967</v>
      </c>
      <c r="E356" s="2" t="s">
        <v>1379</v>
      </c>
      <c r="F356" s="2">
        <v>83.84</v>
      </c>
      <c r="G356" s="2" t="s">
        <v>1035</v>
      </c>
      <c r="O356" s="3" t="s">
        <v>385</v>
      </c>
      <c r="P356" s="3">
        <v>14.93</v>
      </c>
      <c r="Q356" s="2" t="str">
        <f t="shared" si="20"/>
        <v>memenuhi</v>
      </c>
      <c r="S356" s="3" t="s">
        <v>1379</v>
      </c>
      <c r="T356" s="3">
        <v>0.03</v>
      </c>
      <c r="U356" s="2" t="str">
        <f t="shared" si="22"/>
        <v>tidak memenuhi</v>
      </c>
      <c r="W356" s="3" t="s">
        <v>385</v>
      </c>
      <c r="X356" s="3">
        <v>14.94</v>
      </c>
      <c r="Y356" s="2" t="str">
        <f t="shared" si="21"/>
        <v>memenuhi</v>
      </c>
      <c r="AA356" s="3" t="s">
        <v>1379</v>
      </c>
      <c r="AB356" s="3">
        <v>0.03</v>
      </c>
      <c r="AC356" s="2" t="str">
        <f t="shared" si="23"/>
        <v>tidak memenuhi</v>
      </c>
    </row>
    <row r="357" spans="1:29" x14ac:dyDescent="0.25">
      <c r="A357" s="2" t="s">
        <v>386</v>
      </c>
      <c r="B357" s="2" t="s">
        <v>967</v>
      </c>
      <c r="E357" s="2" t="s">
        <v>1380</v>
      </c>
      <c r="F357" s="2">
        <v>85.03</v>
      </c>
      <c r="G357" s="2" t="s">
        <v>1035</v>
      </c>
      <c r="O357" s="3" t="s">
        <v>386</v>
      </c>
      <c r="P357" s="3">
        <v>14.92</v>
      </c>
      <c r="Q357" s="2" t="str">
        <f t="shared" si="20"/>
        <v>memenuhi</v>
      </c>
      <c r="S357" s="3" t="s">
        <v>1380</v>
      </c>
      <c r="T357" s="3">
        <v>0.03</v>
      </c>
      <c r="U357" s="2" t="str">
        <f t="shared" si="22"/>
        <v>tidak memenuhi</v>
      </c>
      <c r="W357" s="3" t="s">
        <v>386</v>
      </c>
      <c r="X357" s="3">
        <v>14.93</v>
      </c>
      <c r="Y357" s="2" t="str">
        <f t="shared" si="21"/>
        <v>memenuhi</v>
      </c>
      <c r="AA357" s="3" t="s">
        <v>1380</v>
      </c>
      <c r="AB357" s="3">
        <v>0.03</v>
      </c>
      <c r="AC357" s="2" t="str">
        <f t="shared" si="23"/>
        <v>tidak memenuhi</v>
      </c>
    </row>
    <row r="358" spans="1:29" x14ac:dyDescent="0.25">
      <c r="A358" s="2" t="s">
        <v>387</v>
      </c>
      <c r="B358" s="2" t="s">
        <v>967</v>
      </c>
      <c r="E358" s="2" t="s">
        <v>1381</v>
      </c>
      <c r="F358" s="2">
        <v>55.02</v>
      </c>
      <c r="G358" s="2" t="s">
        <v>1035</v>
      </c>
      <c r="O358" s="3" t="s">
        <v>387</v>
      </c>
      <c r="P358" s="3">
        <v>14.91</v>
      </c>
      <c r="Q358" s="2" t="str">
        <f t="shared" si="20"/>
        <v>memenuhi</v>
      </c>
      <c r="S358" s="3" t="s">
        <v>1381</v>
      </c>
      <c r="T358" s="3">
        <v>0.03</v>
      </c>
      <c r="U358" s="2" t="str">
        <f t="shared" si="22"/>
        <v>tidak memenuhi</v>
      </c>
      <c r="W358" s="3" t="s">
        <v>387</v>
      </c>
      <c r="X358" s="3">
        <v>14.91</v>
      </c>
      <c r="Y358" s="2" t="str">
        <f t="shared" si="21"/>
        <v>memenuhi</v>
      </c>
      <c r="AA358" s="3" t="s">
        <v>1381</v>
      </c>
      <c r="AB358" s="3">
        <v>0.03</v>
      </c>
      <c r="AC358" s="2" t="str">
        <f t="shared" si="23"/>
        <v>tidak memenuhi</v>
      </c>
    </row>
    <row r="359" spans="1:29" x14ac:dyDescent="0.25">
      <c r="A359" s="2" t="s">
        <v>388</v>
      </c>
      <c r="B359" s="2" t="s">
        <v>967</v>
      </c>
      <c r="E359" s="2" t="s">
        <v>1382</v>
      </c>
      <c r="F359" s="2">
        <v>43.31</v>
      </c>
      <c r="G359" s="2" t="s">
        <v>1035</v>
      </c>
      <c r="O359" s="3" t="s">
        <v>388</v>
      </c>
      <c r="P359" s="3">
        <v>13.91</v>
      </c>
      <c r="Q359" s="2" t="str">
        <f t="shared" si="20"/>
        <v>memenuhi</v>
      </c>
      <c r="S359" s="3" t="s">
        <v>1382</v>
      </c>
      <c r="T359" s="3">
        <v>0.03</v>
      </c>
      <c r="U359" s="2" t="str">
        <f t="shared" si="22"/>
        <v>tidak memenuhi</v>
      </c>
      <c r="W359" s="3" t="s">
        <v>388</v>
      </c>
      <c r="X359" s="3">
        <v>13.91</v>
      </c>
      <c r="Y359" s="2" t="str">
        <f t="shared" si="21"/>
        <v>memenuhi</v>
      </c>
      <c r="AA359" s="3" t="s">
        <v>1382</v>
      </c>
      <c r="AB359" s="3">
        <v>0.03</v>
      </c>
      <c r="AC359" s="2" t="str">
        <f t="shared" si="23"/>
        <v>tidak memenuhi</v>
      </c>
    </row>
    <row r="360" spans="1:29" x14ac:dyDescent="0.25">
      <c r="A360" s="2" t="s">
        <v>389</v>
      </c>
      <c r="B360" s="2" t="s">
        <v>967</v>
      </c>
      <c r="E360" s="2" t="s">
        <v>1383</v>
      </c>
      <c r="F360" s="2">
        <v>34.47</v>
      </c>
      <c r="G360" s="2" t="s">
        <v>1035</v>
      </c>
      <c r="O360" s="3" t="s">
        <v>389</v>
      </c>
      <c r="P360" s="3">
        <v>13.92</v>
      </c>
      <c r="Q360" s="2" t="str">
        <f t="shared" si="20"/>
        <v>memenuhi</v>
      </c>
      <c r="S360" s="3" t="s">
        <v>1383</v>
      </c>
      <c r="T360" s="3">
        <v>7.0000000000000007E-2</v>
      </c>
      <c r="U360" s="2" t="str">
        <f t="shared" si="22"/>
        <v>tidak memenuhi</v>
      </c>
      <c r="W360" s="3" t="s">
        <v>389</v>
      </c>
      <c r="X360" s="3">
        <v>13.93</v>
      </c>
      <c r="Y360" s="2" t="str">
        <f t="shared" si="21"/>
        <v>memenuhi</v>
      </c>
      <c r="AA360" s="3" t="s">
        <v>1383</v>
      </c>
      <c r="AB360" s="3">
        <v>7.0000000000000007E-2</v>
      </c>
      <c r="AC360" s="2" t="str">
        <f t="shared" si="23"/>
        <v>tidak memenuhi</v>
      </c>
    </row>
    <row r="361" spans="1:29" x14ac:dyDescent="0.25">
      <c r="A361" s="2" t="s">
        <v>390</v>
      </c>
      <c r="B361" s="2" t="s">
        <v>967</v>
      </c>
      <c r="E361" s="2" t="s">
        <v>1384</v>
      </c>
      <c r="F361" s="2">
        <v>33</v>
      </c>
      <c r="G361" s="2" t="s">
        <v>1035</v>
      </c>
      <c r="O361" s="3" t="s">
        <v>390</v>
      </c>
      <c r="P361" s="3">
        <v>13.93</v>
      </c>
      <c r="Q361" s="2" t="str">
        <f t="shared" si="20"/>
        <v>memenuhi</v>
      </c>
      <c r="S361" s="3" t="s">
        <v>1384</v>
      </c>
      <c r="T361" s="3">
        <v>0.1</v>
      </c>
      <c r="U361" s="2" t="str">
        <f t="shared" si="22"/>
        <v>tidak memenuhi</v>
      </c>
      <c r="W361" s="3" t="s">
        <v>390</v>
      </c>
      <c r="X361" s="3">
        <v>13.94</v>
      </c>
      <c r="Y361" s="2" t="str">
        <f t="shared" si="21"/>
        <v>memenuhi</v>
      </c>
      <c r="AA361" s="3" t="s">
        <v>1384</v>
      </c>
      <c r="AB361" s="3">
        <v>0.1</v>
      </c>
      <c r="AC361" s="2" t="str">
        <f t="shared" si="23"/>
        <v>tidak memenuhi</v>
      </c>
    </row>
    <row r="362" spans="1:29" x14ac:dyDescent="0.25">
      <c r="A362" s="2" t="s">
        <v>391</v>
      </c>
      <c r="B362" s="2" t="s">
        <v>967</v>
      </c>
      <c r="E362" s="2" t="s">
        <v>1385</v>
      </c>
      <c r="F362" s="2">
        <v>34.86</v>
      </c>
      <c r="G362" s="2" t="s">
        <v>1035</v>
      </c>
      <c r="O362" s="3" t="s">
        <v>391</v>
      </c>
      <c r="P362" s="3">
        <v>13.95</v>
      </c>
      <c r="Q362" s="2" t="str">
        <f t="shared" si="20"/>
        <v>memenuhi</v>
      </c>
      <c r="S362" s="3" t="s">
        <v>1385</v>
      </c>
      <c r="T362" s="3">
        <v>0.14000000000000001</v>
      </c>
      <c r="U362" s="2" t="str">
        <f t="shared" si="22"/>
        <v>tidak memenuhi</v>
      </c>
      <c r="W362" s="3" t="s">
        <v>391</v>
      </c>
      <c r="X362" s="3">
        <v>13.96</v>
      </c>
      <c r="Y362" s="2" t="str">
        <f t="shared" si="21"/>
        <v>memenuhi</v>
      </c>
      <c r="AA362" s="3" t="s">
        <v>1385</v>
      </c>
      <c r="AB362" s="3">
        <v>0.14000000000000001</v>
      </c>
      <c r="AC362" s="2" t="str">
        <f t="shared" si="23"/>
        <v>tidak memenuhi</v>
      </c>
    </row>
    <row r="363" spans="1:29" x14ac:dyDescent="0.25">
      <c r="A363" s="2" t="s">
        <v>392</v>
      </c>
      <c r="B363" s="2" t="s">
        <v>967</v>
      </c>
      <c r="E363" s="2" t="s">
        <v>1386</v>
      </c>
      <c r="F363" s="2">
        <v>37.49</v>
      </c>
      <c r="G363" s="2" t="s">
        <v>1035</v>
      </c>
      <c r="O363" s="3" t="s">
        <v>392</v>
      </c>
      <c r="P363" s="3">
        <v>13.95</v>
      </c>
      <c r="Q363" s="2" t="str">
        <f t="shared" si="20"/>
        <v>memenuhi</v>
      </c>
      <c r="S363" s="3" t="s">
        <v>1386</v>
      </c>
      <c r="T363" s="3">
        <v>0.08</v>
      </c>
      <c r="U363" s="2" t="str">
        <f t="shared" si="22"/>
        <v>tidak memenuhi</v>
      </c>
      <c r="W363" s="3" t="s">
        <v>392</v>
      </c>
      <c r="X363" s="3">
        <v>13.96</v>
      </c>
      <c r="Y363" s="2" t="str">
        <f t="shared" si="21"/>
        <v>memenuhi</v>
      </c>
      <c r="AA363" s="3" t="s">
        <v>1386</v>
      </c>
      <c r="AB363" s="3">
        <v>0.08</v>
      </c>
      <c r="AC363" s="2" t="str">
        <f t="shared" si="23"/>
        <v>tidak memenuhi</v>
      </c>
    </row>
    <row r="364" spans="1:29" x14ac:dyDescent="0.25">
      <c r="A364" s="2" t="s">
        <v>393</v>
      </c>
      <c r="B364" s="2" t="s">
        <v>967</v>
      </c>
      <c r="E364" s="2" t="s">
        <v>1387</v>
      </c>
      <c r="F364" s="2">
        <v>196.41</v>
      </c>
      <c r="G364" s="2" t="s">
        <v>1035</v>
      </c>
      <c r="O364" s="3" t="s">
        <v>393</v>
      </c>
      <c r="P364" s="3">
        <v>13.95</v>
      </c>
      <c r="Q364" s="2" t="str">
        <f t="shared" si="20"/>
        <v>memenuhi</v>
      </c>
      <c r="S364" s="3" t="s">
        <v>1387</v>
      </c>
      <c r="T364" s="3">
        <v>0.08</v>
      </c>
      <c r="U364" s="2" t="str">
        <f t="shared" si="22"/>
        <v>tidak memenuhi</v>
      </c>
      <c r="W364" s="3" t="s">
        <v>393</v>
      </c>
      <c r="X364" s="3">
        <v>13.96</v>
      </c>
      <c r="Y364" s="2" t="str">
        <f t="shared" si="21"/>
        <v>memenuhi</v>
      </c>
      <c r="AA364" s="3" t="s">
        <v>1387</v>
      </c>
      <c r="AB364" s="3">
        <v>0.08</v>
      </c>
      <c r="AC364" s="2" t="str">
        <f t="shared" si="23"/>
        <v>tidak memenuhi</v>
      </c>
    </row>
    <row r="365" spans="1:29" x14ac:dyDescent="0.25">
      <c r="A365" s="2" t="s">
        <v>394</v>
      </c>
      <c r="B365" s="2" t="s">
        <v>967</v>
      </c>
      <c r="E365" s="2" t="s">
        <v>1388</v>
      </c>
      <c r="F365" s="2">
        <v>225.81</v>
      </c>
      <c r="G365" s="2" t="s">
        <v>1035</v>
      </c>
      <c r="O365" s="3" t="s">
        <v>394</v>
      </c>
      <c r="P365" s="3">
        <v>13.95</v>
      </c>
      <c r="Q365" s="2" t="str">
        <f t="shared" si="20"/>
        <v>memenuhi</v>
      </c>
      <c r="S365" s="3" t="s">
        <v>1388</v>
      </c>
      <c r="T365" s="3">
        <v>0.03</v>
      </c>
      <c r="U365" s="2" t="str">
        <f t="shared" si="22"/>
        <v>tidak memenuhi</v>
      </c>
      <c r="W365" s="3" t="s">
        <v>394</v>
      </c>
      <c r="X365" s="3">
        <v>13.96</v>
      </c>
      <c r="Y365" s="2" t="str">
        <f t="shared" si="21"/>
        <v>memenuhi</v>
      </c>
      <c r="AA365" s="3" t="s">
        <v>1388</v>
      </c>
      <c r="AB365" s="3">
        <v>0.03</v>
      </c>
      <c r="AC365" s="2" t="str">
        <f t="shared" si="23"/>
        <v>tidak memenuhi</v>
      </c>
    </row>
    <row r="366" spans="1:29" x14ac:dyDescent="0.25">
      <c r="A366" s="2" t="s">
        <v>395</v>
      </c>
      <c r="B366" s="2" t="s">
        <v>967</v>
      </c>
      <c r="E366" s="2" t="s">
        <v>1389</v>
      </c>
      <c r="F366" s="2">
        <v>251.91</v>
      </c>
      <c r="G366" s="2" t="s">
        <v>1035</v>
      </c>
      <c r="O366" s="3" t="s">
        <v>395</v>
      </c>
      <c r="P366" s="3">
        <v>13.95</v>
      </c>
      <c r="Q366" s="2" t="str">
        <f t="shared" si="20"/>
        <v>memenuhi</v>
      </c>
      <c r="S366" s="3" t="s">
        <v>1389</v>
      </c>
      <c r="T366" s="3">
        <v>0.09</v>
      </c>
      <c r="U366" s="2" t="str">
        <f t="shared" si="22"/>
        <v>tidak memenuhi</v>
      </c>
      <c r="W366" s="3" t="s">
        <v>395</v>
      </c>
      <c r="X366" s="3">
        <v>13.96</v>
      </c>
      <c r="Y366" s="2" t="str">
        <f t="shared" si="21"/>
        <v>memenuhi</v>
      </c>
      <c r="AA366" s="3" t="s">
        <v>1389</v>
      </c>
      <c r="AB366" s="3">
        <v>0.09</v>
      </c>
      <c r="AC366" s="2" t="str">
        <f t="shared" si="23"/>
        <v>tidak memenuhi</v>
      </c>
    </row>
    <row r="367" spans="1:29" x14ac:dyDescent="0.25">
      <c r="A367" s="2" t="s">
        <v>396</v>
      </c>
      <c r="B367" s="2" t="s">
        <v>967</v>
      </c>
      <c r="E367" s="2" t="s">
        <v>1390</v>
      </c>
      <c r="F367" s="2">
        <v>700.71</v>
      </c>
      <c r="G367" s="2" t="s">
        <v>1035</v>
      </c>
      <c r="O367" s="3" t="s">
        <v>396</v>
      </c>
      <c r="P367" s="3">
        <v>13.95</v>
      </c>
      <c r="Q367" s="2" t="str">
        <f t="shared" si="20"/>
        <v>memenuhi</v>
      </c>
      <c r="S367" s="3" t="s">
        <v>1390</v>
      </c>
      <c r="T367" s="3">
        <v>0.06</v>
      </c>
      <c r="U367" s="2" t="str">
        <f t="shared" si="22"/>
        <v>tidak memenuhi</v>
      </c>
      <c r="W367" s="3" t="s">
        <v>396</v>
      </c>
      <c r="X367" s="3">
        <v>13.96</v>
      </c>
      <c r="Y367" s="2" t="str">
        <f t="shared" si="21"/>
        <v>memenuhi</v>
      </c>
      <c r="AA367" s="3" t="s">
        <v>1390</v>
      </c>
      <c r="AB367" s="3">
        <v>0.06</v>
      </c>
      <c r="AC367" s="2" t="str">
        <f t="shared" si="23"/>
        <v>tidak memenuhi</v>
      </c>
    </row>
    <row r="368" spans="1:29" x14ac:dyDescent="0.25">
      <c r="A368" s="2" t="s">
        <v>397</v>
      </c>
      <c r="B368" s="2" t="s">
        <v>967</v>
      </c>
      <c r="E368" s="2" t="s">
        <v>1391</v>
      </c>
      <c r="F368" s="2">
        <v>7.48</v>
      </c>
      <c r="G368" s="2" t="s">
        <v>1035</v>
      </c>
      <c r="O368" s="3" t="s">
        <v>397</v>
      </c>
      <c r="P368" s="3">
        <v>13.95</v>
      </c>
      <c r="Q368" s="2" t="str">
        <f t="shared" si="20"/>
        <v>memenuhi</v>
      </c>
      <c r="S368" s="3" t="s">
        <v>1391</v>
      </c>
      <c r="T368" s="3">
        <v>0.18</v>
      </c>
      <c r="U368" s="2" t="str">
        <f t="shared" si="22"/>
        <v>tidak memenuhi</v>
      </c>
      <c r="W368" s="3" t="s">
        <v>397</v>
      </c>
      <c r="X368" s="3">
        <v>13.95</v>
      </c>
      <c r="Y368" s="2" t="str">
        <f t="shared" si="21"/>
        <v>memenuhi</v>
      </c>
      <c r="AA368" s="3" t="s">
        <v>1391</v>
      </c>
      <c r="AB368" s="3">
        <v>0.18</v>
      </c>
      <c r="AC368" s="2" t="str">
        <f t="shared" si="23"/>
        <v>tidak memenuhi</v>
      </c>
    </row>
    <row r="369" spans="1:29" x14ac:dyDescent="0.25">
      <c r="A369" s="2" t="s">
        <v>398</v>
      </c>
      <c r="B369" s="2" t="s">
        <v>967</v>
      </c>
      <c r="E369" s="2" t="s">
        <v>1392</v>
      </c>
      <c r="F369" s="2">
        <v>163</v>
      </c>
      <c r="G369" s="2" t="s">
        <v>1035</v>
      </c>
      <c r="O369" s="3" t="s">
        <v>398</v>
      </c>
      <c r="P369" s="3">
        <v>13.95</v>
      </c>
      <c r="Q369" s="2" t="str">
        <f t="shared" si="20"/>
        <v>memenuhi</v>
      </c>
      <c r="S369" s="3" t="s">
        <v>1392</v>
      </c>
      <c r="T369" s="3">
        <v>0.21</v>
      </c>
      <c r="U369" s="2" t="str">
        <f t="shared" si="22"/>
        <v>tidak memenuhi</v>
      </c>
      <c r="W369" s="3" t="s">
        <v>398</v>
      </c>
      <c r="X369" s="3">
        <v>13.96</v>
      </c>
      <c r="Y369" s="2" t="str">
        <f t="shared" si="21"/>
        <v>memenuhi</v>
      </c>
      <c r="AA369" s="3" t="s">
        <v>1392</v>
      </c>
      <c r="AB369" s="3">
        <v>0.21</v>
      </c>
      <c r="AC369" s="2" t="str">
        <f t="shared" si="23"/>
        <v>tidak memenuhi</v>
      </c>
    </row>
    <row r="370" spans="1:29" x14ac:dyDescent="0.25">
      <c r="A370" s="2" t="s">
        <v>399</v>
      </c>
      <c r="B370" s="2" t="s">
        <v>967</v>
      </c>
      <c r="E370" s="2" t="s">
        <v>1393</v>
      </c>
      <c r="F370" s="2">
        <v>7.41</v>
      </c>
      <c r="G370" s="2" t="s">
        <v>1035</v>
      </c>
      <c r="O370" s="3" t="s">
        <v>399</v>
      </c>
      <c r="P370" s="3">
        <v>13.95</v>
      </c>
      <c r="Q370" s="2" t="str">
        <f t="shared" si="20"/>
        <v>memenuhi</v>
      </c>
      <c r="S370" s="3" t="s">
        <v>1393</v>
      </c>
      <c r="T370" s="3">
        <v>0.19</v>
      </c>
      <c r="U370" s="2" t="str">
        <f t="shared" si="22"/>
        <v>tidak memenuhi</v>
      </c>
      <c r="W370" s="3" t="s">
        <v>399</v>
      </c>
      <c r="X370" s="3">
        <v>13.96</v>
      </c>
      <c r="Y370" s="2" t="str">
        <f t="shared" si="21"/>
        <v>memenuhi</v>
      </c>
      <c r="AA370" s="3" t="s">
        <v>1393</v>
      </c>
      <c r="AB370" s="3">
        <v>0.2</v>
      </c>
      <c r="AC370" s="2" t="str">
        <f t="shared" si="23"/>
        <v>tidak memenuhi</v>
      </c>
    </row>
    <row r="371" spans="1:29" x14ac:dyDescent="0.25">
      <c r="A371" s="2" t="s">
        <v>400</v>
      </c>
      <c r="B371" s="2" t="s">
        <v>967</v>
      </c>
      <c r="E371" s="2" t="s">
        <v>1394</v>
      </c>
      <c r="F371" s="2">
        <v>105.98</v>
      </c>
      <c r="G371" s="2" t="s">
        <v>1035</v>
      </c>
      <c r="O371" s="3" t="s">
        <v>400</v>
      </c>
      <c r="P371" s="3">
        <v>13.94</v>
      </c>
      <c r="Q371" s="2" t="str">
        <f t="shared" si="20"/>
        <v>memenuhi</v>
      </c>
      <c r="S371" s="3" t="s">
        <v>1394</v>
      </c>
      <c r="T371" s="3">
        <v>0.03</v>
      </c>
      <c r="U371" s="2" t="str">
        <f t="shared" si="22"/>
        <v>tidak memenuhi</v>
      </c>
      <c r="W371" s="3" t="s">
        <v>400</v>
      </c>
      <c r="X371" s="3">
        <v>13.95</v>
      </c>
      <c r="Y371" s="2" t="str">
        <f t="shared" si="21"/>
        <v>memenuhi</v>
      </c>
      <c r="AA371" s="3" t="s">
        <v>1394</v>
      </c>
      <c r="AB371" s="3">
        <v>0.03</v>
      </c>
      <c r="AC371" s="2" t="str">
        <f t="shared" si="23"/>
        <v>tidak memenuhi</v>
      </c>
    </row>
    <row r="372" spans="1:29" x14ac:dyDescent="0.25">
      <c r="A372" s="2" t="s">
        <v>401</v>
      </c>
      <c r="B372" s="2" t="s">
        <v>967</v>
      </c>
      <c r="E372" s="2" t="s">
        <v>1395</v>
      </c>
      <c r="F372" s="2">
        <v>46.9</v>
      </c>
      <c r="G372" s="2" t="s">
        <v>1035</v>
      </c>
      <c r="O372" s="3" t="s">
        <v>401</v>
      </c>
      <c r="P372" s="3">
        <v>13.95</v>
      </c>
      <c r="Q372" s="2" t="str">
        <f t="shared" si="20"/>
        <v>memenuhi</v>
      </c>
      <c r="S372" s="3" t="s">
        <v>1395</v>
      </c>
      <c r="T372" s="3">
        <v>0.04</v>
      </c>
      <c r="U372" s="2" t="str">
        <f t="shared" si="22"/>
        <v>tidak memenuhi</v>
      </c>
      <c r="W372" s="3" t="s">
        <v>401</v>
      </c>
      <c r="X372" s="3">
        <v>13.96</v>
      </c>
      <c r="Y372" s="2" t="str">
        <f t="shared" si="21"/>
        <v>memenuhi</v>
      </c>
      <c r="AA372" s="3" t="s">
        <v>1395</v>
      </c>
      <c r="AB372" s="3">
        <v>0.04</v>
      </c>
      <c r="AC372" s="2" t="str">
        <f t="shared" si="23"/>
        <v>tidak memenuhi</v>
      </c>
    </row>
    <row r="373" spans="1:29" x14ac:dyDescent="0.25">
      <c r="A373" s="2" t="s">
        <v>402</v>
      </c>
      <c r="B373" s="2" t="s">
        <v>964</v>
      </c>
      <c r="E373" s="2" t="s">
        <v>1396</v>
      </c>
      <c r="F373" s="2">
        <v>155.56</v>
      </c>
      <c r="G373" s="2" t="s">
        <v>1035</v>
      </c>
      <c r="O373" s="3" t="s">
        <v>402</v>
      </c>
      <c r="P373" s="3">
        <v>13.9</v>
      </c>
      <c r="Q373" s="2" t="str">
        <f t="shared" si="20"/>
        <v>memenuhi</v>
      </c>
      <c r="S373" s="3" t="s">
        <v>1396</v>
      </c>
      <c r="T373" s="3">
        <v>0.03</v>
      </c>
      <c r="U373" s="2" t="str">
        <f t="shared" si="22"/>
        <v>tidak memenuhi</v>
      </c>
      <c r="W373" s="3" t="s">
        <v>402</v>
      </c>
      <c r="X373" s="3">
        <v>13.91</v>
      </c>
      <c r="Y373" s="2" t="str">
        <f t="shared" si="21"/>
        <v>memenuhi</v>
      </c>
      <c r="AA373" s="3" t="s">
        <v>1396</v>
      </c>
      <c r="AB373" s="3">
        <v>0.03</v>
      </c>
      <c r="AC373" s="2" t="str">
        <f t="shared" si="23"/>
        <v>tidak memenuhi</v>
      </c>
    </row>
    <row r="374" spans="1:29" x14ac:dyDescent="0.25">
      <c r="A374" s="2" t="s">
        <v>403</v>
      </c>
      <c r="B374" s="2" t="s">
        <v>967</v>
      </c>
      <c r="E374" s="2" t="s">
        <v>1397</v>
      </c>
      <c r="F374" s="2">
        <v>7.45</v>
      </c>
      <c r="G374" s="2" t="s">
        <v>1036</v>
      </c>
      <c r="O374" s="3" t="s">
        <v>403</v>
      </c>
      <c r="P374" s="3">
        <v>12.89</v>
      </c>
      <c r="Q374" s="2" t="str">
        <f t="shared" si="20"/>
        <v>memenuhi</v>
      </c>
      <c r="S374" s="3" t="s">
        <v>1397</v>
      </c>
      <c r="T374" s="3">
        <v>0.15</v>
      </c>
      <c r="U374" s="2" t="str">
        <f t="shared" si="22"/>
        <v>tidak memenuhi</v>
      </c>
      <c r="W374" s="3" t="s">
        <v>403</v>
      </c>
      <c r="X374" s="3">
        <v>12.9</v>
      </c>
      <c r="Y374" s="2" t="str">
        <f t="shared" si="21"/>
        <v>memenuhi</v>
      </c>
      <c r="AA374" s="3" t="s">
        <v>1397</v>
      </c>
      <c r="AB374" s="3">
        <v>0.15</v>
      </c>
      <c r="AC374" s="2" t="str">
        <f t="shared" si="23"/>
        <v>tidak memenuhi</v>
      </c>
    </row>
    <row r="375" spans="1:29" x14ac:dyDescent="0.25">
      <c r="A375" s="2" t="s">
        <v>404</v>
      </c>
      <c r="B375" s="2" t="s">
        <v>967</v>
      </c>
      <c r="E375" s="2" t="s">
        <v>1398</v>
      </c>
      <c r="F375" s="2">
        <v>59.13</v>
      </c>
      <c r="G375" s="2" t="s">
        <v>1036</v>
      </c>
      <c r="O375" s="3" t="s">
        <v>404</v>
      </c>
      <c r="P375" s="3">
        <v>11.89</v>
      </c>
      <c r="Q375" s="2" t="str">
        <f t="shared" si="20"/>
        <v>memenuhi</v>
      </c>
      <c r="S375" s="3" t="s">
        <v>1398</v>
      </c>
      <c r="T375" s="3">
        <v>0.28999999999999998</v>
      </c>
      <c r="U375" s="2" t="str">
        <f t="shared" si="22"/>
        <v>tidak memenuhi</v>
      </c>
      <c r="W375" s="3" t="s">
        <v>404</v>
      </c>
      <c r="X375" s="3">
        <v>11.9</v>
      </c>
      <c r="Y375" s="2" t="str">
        <f t="shared" si="21"/>
        <v>memenuhi</v>
      </c>
      <c r="AA375" s="3" t="s">
        <v>1398</v>
      </c>
      <c r="AB375" s="3">
        <v>0.33</v>
      </c>
      <c r="AC375" s="2" t="str">
        <f t="shared" si="23"/>
        <v>memenuhi</v>
      </c>
    </row>
    <row r="376" spans="1:29" x14ac:dyDescent="0.25">
      <c r="A376" s="2" t="s">
        <v>405</v>
      </c>
      <c r="B376" s="2" t="s">
        <v>967</v>
      </c>
      <c r="E376" s="2" t="s">
        <v>1399</v>
      </c>
      <c r="F376" s="2">
        <v>100.05</v>
      </c>
      <c r="G376" s="2" t="s">
        <v>1036</v>
      </c>
      <c r="O376" s="3" t="s">
        <v>405</v>
      </c>
      <c r="P376" s="3">
        <v>15.91</v>
      </c>
      <c r="Q376" s="2" t="str">
        <f t="shared" si="20"/>
        <v>memenuhi</v>
      </c>
      <c r="S376" s="3" t="s">
        <v>1399</v>
      </c>
      <c r="T376" s="3">
        <v>0.28999999999999998</v>
      </c>
      <c r="U376" s="2" t="str">
        <f t="shared" si="22"/>
        <v>tidak memenuhi</v>
      </c>
      <c r="W376" s="3" t="s">
        <v>405</v>
      </c>
      <c r="X376" s="3">
        <v>15.92</v>
      </c>
      <c r="Y376" s="2" t="str">
        <f t="shared" si="21"/>
        <v>memenuhi</v>
      </c>
      <c r="AA376" s="3" t="s">
        <v>1399</v>
      </c>
      <c r="AB376" s="3">
        <v>0.33</v>
      </c>
      <c r="AC376" s="2" t="str">
        <f t="shared" si="23"/>
        <v>memenuhi</v>
      </c>
    </row>
    <row r="377" spans="1:29" x14ac:dyDescent="0.25">
      <c r="A377" s="2" t="s">
        <v>406</v>
      </c>
      <c r="B377" s="2" t="s">
        <v>967</v>
      </c>
      <c r="E377" s="2" t="s">
        <v>1400</v>
      </c>
      <c r="F377" s="2">
        <v>131.37</v>
      </c>
      <c r="G377" s="2" t="s">
        <v>1036</v>
      </c>
      <c r="O377" s="3" t="s">
        <v>406</v>
      </c>
      <c r="P377" s="3">
        <v>14.9</v>
      </c>
      <c r="Q377" s="2" t="str">
        <f t="shared" si="20"/>
        <v>memenuhi</v>
      </c>
      <c r="S377" s="3" t="s">
        <v>1400</v>
      </c>
      <c r="T377" s="3">
        <v>0.08</v>
      </c>
      <c r="U377" s="2" t="str">
        <f t="shared" si="22"/>
        <v>tidak memenuhi</v>
      </c>
      <c r="W377" s="3" t="s">
        <v>406</v>
      </c>
      <c r="X377" s="3">
        <v>14.91</v>
      </c>
      <c r="Y377" s="2" t="str">
        <f t="shared" si="21"/>
        <v>memenuhi</v>
      </c>
      <c r="AA377" s="3" t="s">
        <v>1400</v>
      </c>
      <c r="AB377" s="3">
        <v>0.08</v>
      </c>
      <c r="AC377" s="2" t="str">
        <f t="shared" si="23"/>
        <v>tidak memenuhi</v>
      </c>
    </row>
    <row r="378" spans="1:29" x14ac:dyDescent="0.25">
      <c r="A378" s="2" t="s">
        <v>407</v>
      </c>
      <c r="B378" s="2" t="s">
        <v>967</v>
      </c>
      <c r="E378" s="2" t="s">
        <v>1401</v>
      </c>
      <c r="F378" s="2">
        <v>66.239999999999995</v>
      </c>
      <c r="G378" s="2" t="s">
        <v>1036</v>
      </c>
      <c r="O378" s="3" t="s">
        <v>407</v>
      </c>
      <c r="P378" s="3">
        <v>12.89</v>
      </c>
      <c r="Q378" s="2" t="str">
        <f t="shared" si="20"/>
        <v>memenuhi</v>
      </c>
      <c r="S378" s="3" t="s">
        <v>1401</v>
      </c>
      <c r="T378" s="3">
        <v>0.22</v>
      </c>
      <c r="U378" s="2" t="str">
        <f t="shared" si="22"/>
        <v>tidak memenuhi</v>
      </c>
      <c r="W378" s="3" t="s">
        <v>407</v>
      </c>
      <c r="X378" s="3">
        <v>12.9</v>
      </c>
      <c r="Y378" s="2" t="str">
        <f t="shared" si="21"/>
        <v>memenuhi</v>
      </c>
      <c r="AA378" s="3" t="s">
        <v>1401</v>
      </c>
      <c r="AB378" s="3">
        <v>0.25</v>
      </c>
      <c r="AC378" s="2" t="str">
        <f t="shared" si="23"/>
        <v>tidak memenuhi</v>
      </c>
    </row>
    <row r="379" spans="1:29" x14ac:dyDescent="0.25">
      <c r="A379" s="2" t="s">
        <v>408</v>
      </c>
      <c r="B379" s="2" t="s">
        <v>964</v>
      </c>
      <c r="E379" s="2" t="s">
        <v>1402</v>
      </c>
      <c r="F379" s="2">
        <v>149.02000000000001</v>
      </c>
      <c r="G379" s="2" t="s">
        <v>1036</v>
      </c>
      <c r="O379" s="3" t="s">
        <v>408</v>
      </c>
      <c r="P379" s="3">
        <v>13.85</v>
      </c>
      <c r="Q379" s="2" t="str">
        <f t="shared" si="20"/>
        <v>memenuhi</v>
      </c>
      <c r="S379" s="3" t="s">
        <v>1402</v>
      </c>
      <c r="T379" s="3">
        <v>0.08</v>
      </c>
      <c r="U379" s="2" t="str">
        <f t="shared" si="22"/>
        <v>tidak memenuhi</v>
      </c>
      <c r="W379" s="3" t="s">
        <v>408</v>
      </c>
      <c r="X379" s="3">
        <v>13.86</v>
      </c>
      <c r="Y379" s="2" t="str">
        <f t="shared" si="21"/>
        <v>memenuhi</v>
      </c>
      <c r="AA379" s="3" t="s">
        <v>1402</v>
      </c>
      <c r="AB379" s="3">
        <v>0.08</v>
      </c>
      <c r="AC379" s="2" t="str">
        <f t="shared" si="23"/>
        <v>tidak memenuhi</v>
      </c>
    </row>
    <row r="380" spans="1:29" x14ac:dyDescent="0.25">
      <c r="A380" s="2" t="s">
        <v>409</v>
      </c>
      <c r="B380" s="2" t="s">
        <v>967</v>
      </c>
      <c r="E380" s="2" t="s">
        <v>1403</v>
      </c>
      <c r="F380" s="2">
        <v>41.39</v>
      </c>
      <c r="G380" s="2" t="s">
        <v>1036</v>
      </c>
      <c r="O380" s="3" t="s">
        <v>409</v>
      </c>
      <c r="P380" s="3">
        <v>13.91</v>
      </c>
      <c r="Q380" s="2" t="str">
        <f t="shared" si="20"/>
        <v>memenuhi</v>
      </c>
      <c r="S380" s="3" t="s">
        <v>1403</v>
      </c>
      <c r="T380" s="3">
        <v>0.14000000000000001</v>
      </c>
      <c r="U380" s="2" t="str">
        <f t="shared" si="22"/>
        <v>tidak memenuhi</v>
      </c>
      <c r="W380" s="3" t="s">
        <v>409</v>
      </c>
      <c r="X380" s="3">
        <v>13.91</v>
      </c>
      <c r="Y380" s="2" t="str">
        <f t="shared" si="21"/>
        <v>memenuhi</v>
      </c>
      <c r="AA380" s="3" t="s">
        <v>1403</v>
      </c>
      <c r="AB380" s="3">
        <v>0.17</v>
      </c>
      <c r="AC380" s="2" t="str">
        <f t="shared" si="23"/>
        <v>tidak memenuhi</v>
      </c>
    </row>
    <row r="381" spans="1:29" x14ac:dyDescent="0.25">
      <c r="A381" s="2" t="s">
        <v>410</v>
      </c>
      <c r="B381" s="2" t="s">
        <v>967</v>
      </c>
      <c r="E381" s="2" t="s">
        <v>1404</v>
      </c>
      <c r="F381" s="2">
        <v>40.97</v>
      </c>
      <c r="G381" s="2" t="s">
        <v>1036</v>
      </c>
      <c r="O381" s="3" t="s">
        <v>410</v>
      </c>
      <c r="P381" s="3">
        <v>38.49</v>
      </c>
      <c r="Q381" s="2" t="str">
        <f t="shared" si="20"/>
        <v>memenuhi</v>
      </c>
      <c r="S381" s="3" t="s">
        <v>1404</v>
      </c>
      <c r="T381" s="3">
        <v>0.14000000000000001</v>
      </c>
      <c r="U381" s="2" t="str">
        <f t="shared" si="22"/>
        <v>tidak memenuhi</v>
      </c>
      <c r="W381" s="3" t="s">
        <v>410</v>
      </c>
      <c r="X381" s="3">
        <v>38.5</v>
      </c>
      <c r="Y381" s="2" t="str">
        <f t="shared" si="21"/>
        <v>memenuhi</v>
      </c>
      <c r="AA381" s="3" t="s">
        <v>1404</v>
      </c>
      <c r="AB381" s="3">
        <v>0.17</v>
      </c>
      <c r="AC381" s="2" t="str">
        <f t="shared" si="23"/>
        <v>tidak memenuhi</v>
      </c>
    </row>
    <row r="382" spans="1:29" x14ac:dyDescent="0.25">
      <c r="A382" s="2" t="s">
        <v>411</v>
      </c>
      <c r="B382" s="2" t="s">
        <v>967</v>
      </c>
      <c r="E382" s="2" t="s">
        <v>1405</v>
      </c>
      <c r="F382" s="2">
        <v>86.16</v>
      </c>
      <c r="G382" s="2" t="s">
        <v>1036</v>
      </c>
      <c r="O382" s="3" t="s">
        <v>411</v>
      </c>
      <c r="P382" s="3">
        <v>38.450000000000003</v>
      </c>
      <c r="Q382" s="2" t="str">
        <f t="shared" si="20"/>
        <v>memenuhi</v>
      </c>
      <c r="S382" s="3" t="s">
        <v>1405</v>
      </c>
      <c r="T382" s="3">
        <v>0.14000000000000001</v>
      </c>
      <c r="U382" s="2" t="str">
        <f t="shared" si="22"/>
        <v>tidak memenuhi</v>
      </c>
      <c r="W382" s="3" t="s">
        <v>411</v>
      </c>
      <c r="X382" s="3">
        <v>38.46</v>
      </c>
      <c r="Y382" s="2" t="str">
        <f t="shared" si="21"/>
        <v>memenuhi</v>
      </c>
      <c r="AA382" s="3" t="s">
        <v>1405</v>
      </c>
      <c r="AB382" s="3">
        <v>0.17</v>
      </c>
      <c r="AC382" s="2" t="str">
        <f t="shared" si="23"/>
        <v>tidak memenuhi</v>
      </c>
    </row>
    <row r="383" spans="1:29" x14ac:dyDescent="0.25">
      <c r="A383" s="2" t="s">
        <v>412</v>
      </c>
      <c r="B383" s="2" t="s">
        <v>964</v>
      </c>
      <c r="E383" s="2" t="s">
        <v>1406</v>
      </c>
      <c r="F383" s="2">
        <v>87.6</v>
      </c>
      <c r="G383" s="2" t="s">
        <v>1036</v>
      </c>
      <c r="O383" s="3" t="s">
        <v>412</v>
      </c>
      <c r="P383" s="3">
        <v>38.450000000000003</v>
      </c>
      <c r="Q383" s="2" t="str">
        <f t="shared" si="20"/>
        <v>memenuhi</v>
      </c>
      <c r="S383" s="3" t="s">
        <v>1406</v>
      </c>
      <c r="T383" s="3">
        <v>0.08</v>
      </c>
      <c r="U383" s="2" t="str">
        <f t="shared" si="22"/>
        <v>tidak memenuhi</v>
      </c>
      <c r="W383" s="3" t="s">
        <v>412</v>
      </c>
      <c r="X383" s="3">
        <v>38.450000000000003</v>
      </c>
      <c r="Y383" s="2" t="str">
        <f t="shared" si="21"/>
        <v>memenuhi</v>
      </c>
      <c r="AA383" s="3" t="s">
        <v>1406</v>
      </c>
      <c r="AB383" s="3">
        <v>0.08</v>
      </c>
      <c r="AC383" s="2" t="str">
        <f t="shared" si="23"/>
        <v>tidak memenuhi</v>
      </c>
    </row>
    <row r="384" spans="1:29" x14ac:dyDescent="0.25">
      <c r="A384" s="2" t="s">
        <v>413</v>
      </c>
      <c r="B384" s="2" t="s">
        <v>967</v>
      </c>
      <c r="E384" s="2" t="s">
        <v>1407</v>
      </c>
      <c r="F384" s="2">
        <v>20.52</v>
      </c>
      <c r="G384" s="2" t="s">
        <v>1036</v>
      </c>
      <c r="O384" s="3" t="s">
        <v>413</v>
      </c>
      <c r="P384" s="3">
        <v>38.450000000000003</v>
      </c>
      <c r="Q384" s="2" t="str">
        <f t="shared" si="20"/>
        <v>memenuhi</v>
      </c>
      <c r="S384" s="3" t="s">
        <v>1407</v>
      </c>
      <c r="T384" s="3">
        <v>0.08</v>
      </c>
      <c r="U384" s="2" t="str">
        <f t="shared" si="22"/>
        <v>tidak memenuhi</v>
      </c>
      <c r="W384" s="3" t="s">
        <v>413</v>
      </c>
      <c r="X384" s="3">
        <v>38.450000000000003</v>
      </c>
      <c r="Y384" s="2" t="str">
        <f t="shared" si="21"/>
        <v>memenuhi</v>
      </c>
      <c r="AA384" s="3" t="s">
        <v>1407</v>
      </c>
      <c r="AB384" s="3">
        <v>0.08</v>
      </c>
      <c r="AC384" s="2" t="str">
        <f t="shared" si="23"/>
        <v>tidak memenuhi</v>
      </c>
    </row>
    <row r="385" spans="1:29" x14ac:dyDescent="0.25">
      <c r="A385" s="2" t="s">
        <v>414</v>
      </c>
      <c r="B385" s="2" t="s">
        <v>967</v>
      </c>
      <c r="E385" s="2" t="s">
        <v>1408</v>
      </c>
      <c r="F385" s="2">
        <v>47.41</v>
      </c>
      <c r="G385" s="2" t="s">
        <v>1036</v>
      </c>
      <c r="O385" s="3" t="s">
        <v>414</v>
      </c>
      <c r="P385" s="3">
        <v>37.51</v>
      </c>
      <c r="Q385" s="2" t="str">
        <f t="shared" si="20"/>
        <v>memenuhi</v>
      </c>
      <c r="S385" s="3" t="s">
        <v>1408</v>
      </c>
      <c r="T385" s="3">
        <v>0.06</v>
      </c>
      <c r="U385" s="2" t="str">
        <f t="shared" si="22"/>
        <v>tidak memenuhi</v>
      </c>
      <c r="W385" s="3" t="s">
        <v>414</v>
      </c>
      <c r="X385" s="3">
        <v>37.520000000000003</v>
      </c>
      <c r="Y385" s="2" t="str">
        <f t="shared" si="21"/>
        <v>memenuhi</v>
      </c>
      <c r="AA385" s="3" t="s">
        <v>1408</v>
      </c>
      <c r="AB385" s="3">
        <v>0.1</v>
      </c>
      <c r="AC385" s="2" t="str">
        <f t="shared" si="23"/>
        <v>tidak memenuhi</v>
      </c>
    </row>
    <row r="386" spans="1:29" x14ac:dyDescent="0.25">
      <c r="A386" s="2" t="s">
        <v>415</v>
      </c>
      <c r="B386" s="2" t="s">
        <v>967</v>
      </c>
      <c r="E386" s="2" t="s">
        <v>1409</v>
      </c>
      <c r="F386" s="2">
        <v>90.38</v>
      </c>
      <c r="G386" s="2" t="s">
        <v>1036</v>
      </c>
      <c r="O386" s="3" t="s">
        <v>415</v>
      </c>
      <c r="P386" s="3">
        <v>36.51</v>
      </c>
      <c r="Q386" s="2" t="str">
        <f t="shared" si="20"/>
        <v>memenuhi</v>
      </c>
      <c r="S386" s="3" t="s">
        <v>1409</v>
      </c>
      <c r="T386" s="3">
        <v>0.06</v>
      </c>
      <c r="U386" s="2" t="str">
        <f t="shared" si="22"/>
        <v>tidak memenuhi</v>
      </c>
      <c r="W386" s="3" t="s">
        <v>415</v>
      </c>
      <c r="X386" s="3">
        <v>36.520000000000003</v>
      </c>
      <c r="Y386" s="2" t="str">
        <f t="shared" si="21"/>
        <v>memenuhi</v>
      </c>
      <c r="AA386" s="3" t="s">
        <v>1409</v>
      </c>
      <c r="AB386" s="3">
        <v>0.1</v>
      </c>
      <c r="AC386" s="2" t="str">
        <f t="shared" si="23"/>
        <v>tidak memenuhi</v>
      </c>
    </row>
    <row r="387" spans="1:29" x14ac:dyDescent="0.25">
      <c r="A387" s="2" t="s">
        <v>416</v>
      </c>
      <c r="B387" s="2" t="s">
        <v>967</v>
      </c>
      <c r="E387" s="2" t="s">
        <v>1410</v>
      </c>
      <c r="F387" s="2">
        <v>65.819999999999993</v>
      </c>
      <c r="G387" s="2" t="s">
        <v>1036</v>
      </c>
      <c r="O387" s="3" t="s">
        <v>416</v>
      </c>
      <c r="P387" s="3">
        <v>38.43</v>
      </c>
      <c r="Q387" s="2" t="str">
        <f t="shared" si="20"/>
        <v>memenuhi</v>
      </c>
      <c r="S387" s="3" t="s">
        <v>1410</v>
      </c>
      <c r="T387" s="3">
        <v>0.06</v>
      </c>
      <c r="U387" s="2" t="str">
        <f t="shared" si="22"/>
        <v>tidak memenuhi</v>
      </c>
      <c r="W387" s="3" t="s">
        <v>416</v>
      </c>
      <c r="X387" s="3">
        <v>38.44</v>
      </c>
      <c r="Y387" s="2" t="str">
        <f t="shared" si="21"/>
        <v>memenuhi</v>
      </c>
      <c r="AA387" s="3" t="s">
        <v>1410</v>
      </c>
      <c r="AB387" s="3">
        <v>0.1</v>
      </c>
      <c r="AC387" s="2" t="str">
        <f t="shared" si="23"/>
        <v>tidak memenuhi</v>
      </c>
    </row>
    <row r="388" spans="1:29" x14ac:dyDescent="0.25">
      <c r="A388" s="2" t="s">
        <v>417</v>
      </c>
      <c r="B388" s="2" t="s">
        <v>964</v>
      </c>
      <c r="E388" s="2" t="s">
        <v>1411</v>
      </c>
      <c r="F388" s="2">
        <v>40.08</v>
      </c>
      <c r="G388" s="2" t="s">
        <v>1036</v>
      </c>
      <c r="O388" s="3" t="s">
        <v>417</v>
      </c>
      <c r="P388" s="3">
        <v>37.43</v>
      </c>
      <c r="Q388" s="2" t="str">
        <f t="shared" si="20"/>
        <v>memenuhi</v>
      </c>
      <c r="S388" s="3" t="s">
        <v>1411</v>
      </c>
      <c r="T388" s="3">
        <v>0.06</v>
      </c>
      <c r="U388" s="2" t="str">
        <f t="shared" si="22"/>
        <v>tidak memenuhi</v>
      </c>
      <c r="W388" s="3" t="s">
        <v>417</v>
      </c>
      <c r="X388" s="3">
        <v>37.43</v>
      </c>
      <c r="Y388" s="2" t="str">
        <f t="shared" si="21"/>
        <v>memenuhi</v>
      </c>
      <c r="AA388" s="3" t="s">
        <v>1411</v>
      </c>
      <c r="AB388" s="3">
        <v>0.1</v>
      </c>
      <c r="AC388" s="2" t="str">
        <f t="shared" si="23"/>
        <v>tidak memenuhi</v>
      </c>
    </row>
    <row r="389" spans="1:29" x14ac:dyDescent="0.25">
      <c r="A389" s="2" t="s">
        <v>418</v>
      </c>
      <c r="B389" s="2" t="s">
        <v>964</v>
      </c>
      <c r="E389" s="2" t="s">
        <v>1412</v>
      </c>
      <c r="F389" s="2">
        <v>291.05</v>
      </c>
      <c r="G389" s="2" t="s">
        <v>1036</v>
      </c>
      <c r="O389" s="3" t="s">
        <v>418</v>
      </c>
      <c r="P389" s="3">
        <v>36.42</v>
      </c>
      <c r="Q389" s="2" t="str">
        <f t="shared" si="20"/>
        <v>memenuhi</v>
      </c>
      <c r="S389" s="3" t="s">
        <v>1412</v>
      </c>
      <c r="T389" s="3">
        <v>0.08</v>
      </c>
      <c r="U389" s="2" t="str">
        <f t="shared" si="22"/>
        <v>tidak memenuhi</v>
      </c>
      <c r="W389" s="3" t="s">
        <v>418</v>
      </c>
      <c r="X389" s="3">
        <v>36.42</v>
      </c>
      <c r="Y389" s="2" t="str">
        <f t="shared" si="21"/>
        <v>memenuhi</v>
      </c>
      <c r="AA389" s="3" t="s">
        <v>1412</v>
      </c>
      <c r="AB389" s="3">
        <v>0.08</v>
      </c>
      <c r="AC389" s="2" t="str">
        <f t="shared" si="23"/>
        <v>tidak memenuhi</v>
      </c>
    </row>
    <row r="390" spans="1:29" x14ac:dyDescent="0.25">
      <c r="A390" s="2" t="s">
        <v>419</v>
      </c>
      <c r="B390" s="2" t="s">
        <v>967</v>
      </c>
      <c r="E390" s="2" t="s">
        <v>1413</v>
      </c>
      <c r="F390" s="2">
        <v>112.7</v>
      </c>
      <c r="G390" s="2" t="s">
        <v>1036</v>
      </c>
      <c r="O390" s="3" t="s">
        <v>419</v>
      </c>
      <c r="P390" s="3">
        <v>38.42</v>
      </c>
      <c r="Q390" s="2" t="str">
        <f t="shared" ref="Q390:Q453" si="24">IF(AND(P390&gt;=5,P390&lt;=80),"memenuhi","tidak memenuhi")</f>
        <v>memenuhi</v>
      </c>
      <c r="S390" s="3" t="s">
        <v>1413</v>
      </c>
      <c r="T390" s="3">
        <v>0.08</v>
      </c>
      <c r="U390" s="2" t="str">
        <f t="shared" si="22"/>
        <v>tidak memenuhi</v>
      </c>
      <c r="W390" s="3" t="s">
        <v>419</v>
      </c>
      <c r="X390" s="3">
        <v>38.42</v>
      </c>
      <c r="Y390" s="2" t="str">
        <f t="shared" ref="Y390:Y453" si="25">IF(AND(X390&gt;=5,X390&lt;=80),"memenuhi","tidak memenuhi")</f>
        <v>memenuhi</v>
      </c>
      <c r="AA390" s="3" t="s">
        <v>1413</v>
      </c>
      <c r="AB390" s="3">
        <v>0.08</v>
      </c>
      <c r="AC390" s="2" t="str">
        <f t="shared" si="23"/>
        <v>tidak memenuhi</v>
      </c>
    </row>
    <row r="391" spans="1:29" x14ac:dyDescent="0.25">
      <c r="A391" s="2" t="s">
        <v>420</v>
      </c>
      <c r="B391" s="2" t="s">
        <v>967</v>
      </c>
      <c r="E391" s="2" t="s">
        <v>1414</v>
      </c>
      <c r="F391" s="2">
        <v>18.510000000000002</v>
      </c>
      <c r="G391" s="2" t="s">
        <v>1036</v>
      </c>
      <c r="O391" s="3" t="s">
        <v>420</v>
      </c>
      <c r="P391" s="3">
        <v>38.409999999999997</v>
      </c>
      <c r="Q391" s="2" t="str">
        <f t="shared" si="24"/>
        <v>memenuhi</v>
      </c>
      <c r="S391" s="3" t="s">
        <v>1414</v>
      </c>
      <c r="T391" s="3">
        <v>0.08</v>
      </c>
      <c r="U391" s="2" t="str">
        <f t="shared" si="22"/>
        <v>tidak memenuhi</v>
      </c>
      <c r="W391" s="3" t="s">
        <v>420</v>
      </c>
      <c r="X391" s="3">
        <v>38.42</v>
      </c>
      <c r="Y391" s="2" t="str">
        <f t="shared" si="25"/>
        <v>memenuhi</v>
      </c>
      <c r="AA391" s="3" t="s">
        <v>1414</v>
      </c>
      <c r="AB391" s="3">
        <v>0.08</v>
      </c>
      <c r="AC391" s="2" t="str">
        <f t="shared" si="23"/>
        <v>tidak memenuhi</v>
      </c>
    </row>
    <row r="392" spans="1:29" x14ac:dyDescent="0.25">
      <c r="A392" s="2" t="s">
        <v>421</v>
      </c>
      <c r="B392" s="2" t="s">
        <v>964</v>
      </c>
      <c r="E392" s="2" t="s">
        <v>1415</v>
      </c>
      <c r="F392" s="2">
        <v>105.08</v>
      </c>
      <c r="G392" s="2" t="s">
        <v>1036</v>
      </c>
      <c r="O392" s="3" t="s">
        <v>421</v>
      </c>
      <c r="P392" s="3">
        <v>36.409999999999997</v>
      </c>
      <c r="Q392" s="2" t="str">
        <f t="shared" si="24"/>
        <v>memenuhi</v>
      </c>
      <c r="S392" s="3" t="s">
        <v>1415</v>
      </c>
      <c r="T392" s="3">
        <v>0.08</v>
      </c>
      <c r="U392" s="2" t="str">
        <f t="shared" ref="U392:U455" si="26">IF(AND(T392&gt;=0.3,T392&lt;=3),"memenuhi","tidak memenuhi")</f>
        <v>tidak memenuhi</v>
      </c>
      <c r="W392" s="3" t="s">
        <v>421</v>
      </c>
      <c r="X392" s="3">
        <v>36.42</v>
      </c>
      <c r="Y392" s="2" t="str">
        <f t="shared" si="25"/>
        <v>memenuhi</v>
      </c>
      <c r="AA392" s="3" t="s">
        <v>1415</v>
      </c>
      <c r="AB392" s="3">
        <v>0.08</v>
      </c>
      <c r="AC392" s="2" t="str">
        <f t="shared" ref="AC392:AC455" si="27">IF(AND(AB392&gt;=0.3,AB392&lt;=3),"memenuhi","tidak memenuhi")</f>
        <v>tidak memenuhi</v>
      </c>
    </row>
    <row r="393" spans="1:29" x14ac:dyDescent="0.25">
      <c r="A393" s="2" t="s">
        <v>422</v>
      </c>
      <c r="B393" s="2" t="s">
        <v>967</v>
      </c>
      <c r="E393" s="2" t="s">
        <v>1416</v>
      </c>
      <c r="F393" s="2">
        <v>25.81</v>
      </c>
      <c r="G393" s="2" t="s">
        <v>1036</v>
      </c>
      <c r="O393" s="3" t="s">
        <v>422</v>
      </c>
      <c r="P393" s="3">
        <v>37.409999999999997</v>
      </c>
      <c r="Q393" s="2" t="str">
        <f t="shared" si="24"/>
        <v>memenuhi</v>
      </c>
      <c r="S393" s="3" t="s">
        <v>1416</v>
      </c>
      <c r="T393" s="3">
        <v>0.15</v>
      </c>
      <c r="U393" s="2" t="str">
        <f t="shared" si="26"/>
        <v>tidak memenuhi</v>
      </c>
      <c r="W393" s="3" t="s">
        <v>422</v>
      </c>
      <c r="X393" s="3">
        <v>37.42</v>
      </c>
      <c r="Y393" s="2" t="str">
        <f t="shared" si="25"/>
        <v>memenuhi</v>
      </c>
      <c r="AA393" s="3" t="s">
        <v>1416</v>
      </c>
      <c r="AB393" s="3">
        <v>0.15</v>
      </c>
      <c r="AC393" s="2" t="str">
        <f t="shared" si="27"/>
        <v>tidak memenuhi</v>
      </c>
    </row>
    <row r="394" spans="1:29" x14ac:dyDescent="0.25">
      <c r="A394" s="2" t="s">
        <v>423</v>
      </c>
      <c r="B394" s="2" t="s">
        <v>964</v>
      </c>
      <c r="E394" s="2" t="s">
        <v>1417</v>
      </c>
      <c r="F394" s="2">
        <v>103.38</v>
      </c>
      <c r="G394" s="2" t="s">
        <v>1036</v>
      </c>
      <c r="O394" s="3" t="s">
        <v>423</v>
      </c>
      <c r="P394" s="3">
        <v>36.409999999999997</v>
      </c>
      <c r="Q394" s="2" t="str">
        <f t="shared" si="24"/>
        <v>memenuhi</v>
      </c>
      <c r="S394" s="3" t="s">
        <v>1417</v>
      </c>
      <c r="T394" s="3">
        <v>0.08</v>
      </c>
      <c r="U394" s="2" t="str">
        <f t="shared" si="26"/>
        <v>tidak memenuhi</v>
      </c>
      <c r="W394" s="3" t="s">
        <v>423</v>
      </c>
      <c r="X394" s="3">
        <v>36.42</v>
      </c>
      <c r="Y394" s="2" t="str">
        <f t="shared" si="25"/>
        <v>memenuhi</v>
      </c>
      <c r="AA394" s="3" t="s">
        <v>1417</v>
      </c>
      <c r="AB394" s="3">
        <v>0.08</v>
      </c>
      <c r="AC394" s="2" t="str">
        <f t="shared" si="27"/>
        <v>tidak memenuhi</v>
      </c>
    </row>
    <row r="395" spans="1:29" x14ac:dyDescent="0.25">
      <c r="A395" s="2" t="s">
        <v>424</v>
      </c>
      <c r="B395" s="2" t="s">
        <v>967</v>
      </c>
      <c r="E395" s="2" t="s">
        <v>1418</v>
      </c>
      <c r="F395" s="2">
        <v>30.35</v>
      </c>
      <c r="G395" s="2" t="s">
        <v>1036</v>
      </c>
      <c r="O395" s="3" t="s">
        <v>424</v>
      </c>
      <c r="P395" s="3">
        <v>30.77</v>
      </c>
      <c r="Q395" s="2" t="str">
        <f t="shared" si="24"/>
        <v>memenuhi</v>
      </c>
      <c r="S395" s="3" t="s">
        <v>1418</v>
      </c>
      <c r="T395" s="3">
        <v>0.23</v>
      </c>
      <c r="U395" s="2" t="str">
        <f t="shared" si="26"/>
        <v>tidak memenuhi</v>
      </c>
      <c r="W395" s="3" t="s">
        <v>424</v>
      </c>
      <c r="X395" s="3">
        <v>30.78</v>
      </c>
      <c r="Y395" s="2" t="str">
        <f t="shared" si="25"/>
        <v>memenuhi</v>
      </c>
      <c r="AA395" s="3" t="s">
        <v>1418</v>
      </c>
      <c r="AB395" s="3">
        <v>0.23</v>
      </c>
      <c r="AC395" s="2" t="str">
        <f t="shared" si="27"/>
        <v>tidak memenuhi</v>
      </c>
    </row>
    <row r="396" spans="1:29" x14ac:dyDescent="0.25">
      <c r="A396" s="2" t="s">
        <v>425</v>
      </c>
      <c r="B396" s="2" t="s">
        <v>967</v>
      </c>
      <c r="E396" s="2" t="s">
        <v>1419</v>
      </c>
      <c r="F396" s="2">
        <v>99.33</v>
      </c>
      <c r="G396" s="2" t="s">
        <v>1036</v>
      </c>
      <c r="O396" s="3" t="s">
        <v>425</v>
      </c>
      <c r="P396" s="3">
        <v>30.75</v>
      </c>
      <c r="Q396" s="2" t="str">
        <f t="shared" si="24"/>
        <v>memenuhi</v>
      </c>
      <c r="S396" s="3" t="s">
        <v>1419</v>
      </c>
      <c r="T396" s="3">
        <v>0.08</v>
      </c>
      <c r="U396" s="2" t="str">
        <f t="shared" si="26"/>
        <v>tidak memenuhi</v>
      </c>
      <c r="W396" s="3" t="s">
        <v>425</v>
      </c>
      <c r="X396" s="3">
        <v>30.76</v>
      </c>
      <c r="Y396" s="2" t="str">
        <f t="shared" si="25"/>
        <v>memenuhi</v>
      </c>
      <c r="AA396" s="3" t="s">
        <v>1419</v>
      </c>
      <c r="AB396" s="3">
        <v>0.08</v>
      </c>
      <c r="AC396" s="2" t="str">
        <f t="shared" si="27"/>
        <v>tidak memenuhi</v>
      </c>
    </row>
    <row r="397" spans="1:29" x14ac:dyDescent="0.25">
      <c r="A397" s="2" t="s">
        <v>426</v>
      </c>
      <c r="B397" s="2" t="s">
        <v>967</v>
      </c>
      <c r="E397" s="2" t="s">
        <v>1420</v>
      </c>
      <c r="F397" s="2">
        <v>33.380000000000003</v>
      </c>
      <c r="G397" s="2" t="s">
        <v>1036</v>
      </c>
      <c r="O397" s="3" t="s">
        <v>426</v>
      </c>
      <c r="P397" s="3">
        <v>31.74</v>
      </c>
      <c r="Q397" s="2" t="str">
        <f t="shared" si="24"/>
        <v>memenuhi</v>
      </c>
      <c r="S397" s="3" t="s">
        <v>1420</v>
      </c>
      <c r="T397" s="3">
        <v>0.31</v>
      </c>
      <c r="U397" s="2" t="str">
        <f t="shared" si="26"/>
        <v>memenuhi</v>
      </c>
      <c r="W397" s="3" t="s">
        <v>426</v>
      </c>
      <c r="X397" s="3">
        <v>31.75</v>
      </c>
      <c r="Y397" s="2" t="str">
        <f t="shared" si="25"/>
        <v>memenuhi</v>
      </c>
      <c r="AA397" s="3" t="s">
        <v>1420</v>
      </c>
      <c r="AB397" s="3">
        <v>0.31</v>
      </c>
      <c r="AC397" s="2" t="str">
        <f t="shared" si="27"/>
        <v>memenuhi</v>
      </c>
    </row>
    <row r="398" spans="1:29" x14ac:dyDescent="0.25">
      <c r="A398" s="2" t="s">
        <v>427</v>
      </c>
      <c r="B398" s="2" t="s">
        <v>967</v>
      </c>
      <c r="E398" s="2" t="s">
        <v>1421</v>
      </c>
      <c r="F398" s="2">
        <v>96.95</v>
      </c>
      <c r="G398" s="2" t="s">
        <v>1036</v>
      </c>
      <c r="O398" s="3" t="s">
        <v>427</v>
      </c>
      <c r="P398" s="3">
        <v>33.69</v>
      </c>
      <c r="Q398" s="2" t="str">
        <f t="shared" si="24"/>
        <v>memenuhi</v>
      </c>
      <c r="S398" s="3" t="s">
        <v>1421</v>
      </c>
      <c r="T398" s="3">
        <v>0.08</v>
      </c>
      <c r="U398" s="2" t="str">
        <f t="shared" si="26"/>
        <v>tidak memenuhi</v>
      </c>
      <c r="W398" s="3" t="s">
        <v>427</v>
      </c>
      <c r="X398" s="3">
        <v>33.700000000000003</v>
      </c>
      <c r="Y398" s="2" t="str">
        <f t="shared" si="25"/>
        <v>memenuhi</v>
      </c>
      <c r="AA398" s="3" t="s">
        <v>1421</v>
      </c>
      <c r="AB398" s="3">
        <v>0.08</v>
      </c>
      <c r="AC398" s="2" t="str">
        <f t="shared" si="27"/>
        <v>tidak memenuhi</v>
      </c>
    </row>
    <row r="399" spans="1:29" x14ac:dyDescent="0.25">
      <c r="A399" s="2" t="s">
        <v>428</v>
      </c>
      <c r="B399" s="2" t="s">
        <v>967</v>
      </c>
      <c r="E399" s="2" t="s">
        <v>1422</v>
      </c>
      <c r="F399" s="2">
        <v>34.32</v>
      </c>
      <c r="G399" s="2" t="s">
        <v>1036</v>
      </c>
      <c r="O399" s="3" t="s">
        <v>428</v>
      </c>
      <c r="P399" s="3">
        <v>34.67</v>
      </c>
      <c r="Q399" s="2" t="str">
        <f t="shared" si="24"/>
        <v>memenuhi</v>
      </c>
      <c r="S399" s="3" t="s">
        <v>1422</v>
      </c>
      <c r="T399" s="3">
        <v>0.38</v>
      </c>
      <c r="U399" s="2" t="str">
        <f t="shared" si="26"/>
        <v>memenuhi</v>
      </c>
      <c r="W399" s="3" t="s">
        <v>428</v>
      </c>
      <c r="X399" s="3">
        <v>34.68</v>
      </c>
      <c r="Y399" s="2" t="str">
        <f t="shared" si="25"/>
        <v>memenuhi</v>
      </c>
      <c r="AA399" s="3" t="s">
        <v>1422</v>
      </c>
      <c r="AB399" s="3">
        <v>0.38</v>
      </c>
      <c r="AC399" s="2" t="str">
        <f t="shared" si="27"/>
        <v>memenuhi</v>
      </c>
    </row>
    <row r="400" spans="1:29" x14ac:dyDescent="0.25">
      <c r="A400" s="2" t="s">
        <v>429</v>
      </c>
      <c r="B400" s="2" t="s">
        <v>967</v>
      </c>
      <c r="E400" s="2" t="s">
        <v>1423</v>
      </c>
      <c r="F400" s="2">
        <v>94.49</v>
      </c>
      <c r="G400" s="2" t="s">
        <v>1036</v>
      </c>
      <c r="O400" s="3" t="s">
        <v>429</v>
      </c>
      <c r="P400" s="3">
        <v>35.659999999999997</v>
      </c>
      <c r="Q400" s="2" t="str">
        <f t="shared" si="24"/>
        <v>memenuhi</v>
      </c>
      <c r="S400" s="3" t="s">
        <v>1423</v>
      </c>
      <c r="T400" s="3">
        <v>0.08</v>
      </c>
      <c r="U400" s="2" t="str">
        <f t="shared" si="26"/>
        <v>tidak memenuhi</v>
      </c>
      <c r="W400" s="3" t="s">
        <v>429</v>
      </c>
      <c r="X400" s="3">
        <v>35.67</v>
      </c>
      <c r="Y400" s="2" t="str">
        <f t="shared" si="25"/>
        <v>memenuhi</v>
      </c>
      <c r="AA400" s="3" t="s">
        <v>1423</v>
      </c>
      <c r="AB400" s="3">
        <v>0.08</v>
      </c>
      <c r="AC400" s="2" t="str">
        <f t="shared" si="27"/>
        <v>tidak memenuhi</v>
      </c>
    </row>
    <row r="401" spans="1:29" x14ac:dyDescent="0.25">
      <c r="A401" s="2" t="s">
        <v>430</v>
      </c>
      <c r="B401" s="2" t="s">
        <v>967</v>
      </c>
      <c r="E401" s="2" t="s">
        <v>1424</v>
      </c>
      <c r="F401" s="2">
        <v>34.880000000000003</v>
      </c>
      <c r="G401" s="2" t="s">
        <v>1036</v>
      </c>
      <c r="O401" s="3" t="s">
        <v>430</v>
      </c>
      <c r="P401" s="3">
        <v>35.659999999999997</v>
      </c>
      <c r="Q401" s="2" t="str">
        <f t="shared" si="24"/>
        <v>memenuhi</v>
      </c>
      <c r="S401" s="3" t="s">
        <v>1424</v>
      </c>
      <c r="T401" s="3">
        <v>0.46</v>
      </c>
      <c r="U401" s="2" t="str">
        <f t="shared" si="26"/>
        <v>memenuhi</v>
      </c>
      <c r="W401" s="3" t="s">
        <v>430</v>
      </c>
      <c r="X401" s="3">
        <v>35.67</v>
      </c>
      <c r="Y401" s="2" t="str">
        <f t="shared" si="25"/>
        <v>memenuhi</v>
      </c>
      <c r="AA401" s="3" t="s">
        <v>1424</v>
      </c>
      <c r="AB401" s="3">
        <v>0.46</v>
      </c>
      <c r="AC401" s="2" t="str">
        <f t="shared" si="27"/>
        <v>memenuhi</v>
      </c>
    </row>
    <row r="402" spans="1:29" x14ac:dyDescent="0.25">
      <c r="A402" s="2" t="s">
        <v>431</v>
      </c>
      <c r="B402" s="2" t="s">
        <v>967</v>
      </c>
      <c r="E402" s="2" t="s">
        <v>1425</v>
      </c>
      <c r="F402" s="2">
        <v>88.45</v>
      </c>
      <c r="G402" s="2" t="s">
        <v>1036</v>
      </c>
      <c r="O402" s="3" t="s">
        <v>431</v>
      </c>
      <c r="P402" s="3">
        <v>35.65</v>
      </c>
      <c r="Q402" s="2" t="str">
        <f t="shared" si="24"/>
        <v>memenuhi</v>
      </c>
      <c r="S402" s="3" t="s">
        <v>1425</v>
      </c>
      <c r="T402" s="3">
        <v>0.08</v>
      </c>
      <c r="U402" s="2" t="str">
        <f t="shared" si="26"/>
        <v>tidak memenuhi</v>
      </c>
      <c r="W402" s="3" t="s">
        <v>431</v>
      </c>
      <c r="X402" s="3">
        <v>35.659999999999997</v>
      </c>
      <c r="Y402" s="2" t="str">
        <f t="shared" si="25"/>
        <v>memenuhi</v>
      </c>
      <c r="AA402" s="3" t="s">
        <v>1425</v>
      </c>
      <c r="AB402" s="3">
        <v>0.08</v>
      </c>
      <c r="AC402" s="2" t="str">
        <f t="shared" si="27"/>
        <v>tidak memenuhi</v>
      </c>
    </row>
    <row r="403" spans="1:29" x14ac:dyDescent="0.25">
      <c r="A403" s="2" t="s">
        <v>432</v>
      </c>
      <c r="B403" s="2" t="s">
        <v>967</v>
      </c>
      <c r="E403" s="2" t="s">
        <v>1426</v>
      </c>
      <c r="F403" s="2">
        <v>33.44</v>
      </c>
      <c r="G403" s="2" t="s">
        <v>1036</v>
      </c>
      <c r="O403" s="3" t="s">
        <v>432</v>
      </c>
      <c r="P403" s="3">
        <v>35.64</v>
      </c>
      <c r="Q403" s="2" t="str">
        <f t="shared" si="24"/>
        <v>memenuhi</v>
      </c>
      <c r="S403" s="3" t="s">
        <v>1426</v>
      </c>
      <c r="T403" s="3">
        <v>0.54</v>
      </c>
      <c r="U403" s="2" t="str">
        <f t="shared" si="26"/>
        <v>memenuhi</v>
      </c>
      <c r="W403" s="3" t="s">
        <v>432</v>
      </c>
      <c r="X403" s="3">
        <v>35.65</v>
      </c>
      <c r="Y403" s="2" t="str">
        <f t="shared" si="25"/>
        <v>memenuhi</v>
      </c>
      <c r="AA403" s="3" t="s">
        <v>1426</v>
      </c>
      <c r="AB403" s="3">
        <v>0.54</v>
      </c>
      <c r="AC403" s="2" t="str">
        <f t="shared" si="27"/>
        <v>memenuhi</v>
      </c>
    </row>
    <row r="404" spans="1:29" x14ac:dyDescent="0.25">
      <c r="A404" s="2" t="s">
        <v>433</v>
      </c>
      <c r="B404" s="2" t="s">
        <v>967</v>
      </c>
      <c r="E404" s="2" t="s">
        <v>1427</v>
      </c>
      <c r="F404" s="2">
        <v>92.43</v>
      </c>
      <c r="G404" s="2" t="s">
        <v>1036</v>
      </c>
      <c r="O404" s="3" t="s">
        <v>433</v>
      </c>
      <c r="P404" s="3">
        <v>34.619999999999997</v>
      </c>
      <c r="Q404" s="2" t="str">
        <f t="shared" si="24"/>
        <v>memenuhi</v>
      </c>
      <c r="S404" s="3" t="s">
        <v>1427</v>
      </c>
      <c r="T404" s="3">
        <v>0.08</v>
      </c>
      <c r="U404" s="2" t="str">
        <f t="shared" si="26"/>
        <v>tidak memenuhi</v>
      </c>
      <c r="W404" s="3" t="s">
        <v>433</v>
      </c>
      <c r="X404" s="3">
        <v>34.630000000000003</v>
      </c>
      <c r="Y404" s="2" t="str">
        <f t="shared" si="25"/>
        <v>memenuhi</v>
      </c>
      <c r="AA404" s="3" t="s">
        <v>1427</v>
      </c>
      <c r="AB404" s="3">
        <v>0.08</v>
      </c>
      <c r="AC404" s="2" t="str">
        <f t="shared" si="27"/>
        <v>tidak memenuhi</v>
      </c>
    </row>
    <row r="405" spans="1:29" x14ac:dyDescent="0.25">
      <c r="A405" s="2" t="s">
        <v>434</v>
      </c>
      <c r="B405" s="2" t="s">
        <v>967</v>
      </c>
      <c r="E405" s="2" t="s">
        <v>1428</v>
      </c>
      <c r="F405" s="2">
        <v>36.9</v>
      </c>
      <c r="G405" s="2" t="s">
        <v>1036</v>
      </c>
      <c r="O405" s="3" t="s">
        <v>434</v>
      </c>
      <c r="P405" s="3">
        <v>35.58</v>
      </c>
      <c r="Q405" s="2" t="str">
        <f t="shared" si="24"/>
        <v>memenuhi</v>
      </c>
      <c r="S405" s="3" t="s">
        <v>1428</v>
      </c>
      <c r="T405" s="3">
        <v>0.61</v>
      </c>
      <c r="U405" s="2" t="str">
        <f t="shared" si="26"/>
        <v>memenuhi</v>
      </c>
      <c r="W405" s="3" t="s">
        <v>434</v>
      </c>
      <c r="X405" s="3">
        <v>35.590000000000003</v>
      </c>
      <c r="Y405" s="2" t="str">
        <f t="shared" si="25"/>
        <v>memenuhi</v>
      </c>
      <c r="AA405" s="3" t="s">
        <v>1428</v>
      </c>
      <c r="AB405" s="3">
        <v>0.61</v>
      </c>
      <c r="AC405" s="2" t="str">
        <f t="shared" si="27"/>
        <v>memenuhi</v>
      </c>
    </row>
    <row r="406" spans="1:29" x14ac:dyDescent="0.25">
      <c r="A406" s="2" t="s">
        <v>435</v>
      </c>
      <c r="B406" s="2" t="s">
        <v>967</v>
      </c>
      <c r="E406" s="2" t="s">
        <v>1429</v>
      </c>
      <c r="F406" s="2">
        <v>91.26</v>
      </c>
      <c r="G406" s="2" t="s">
        <v>1036</v>
      </c>
      <c r="O406" s="3" t="s">
        <v>435</v>
      </c>
      <c r="P406" s="3">
        <v>32.61</v>
      </c>
      <c r="Q406" s="2" t="str">
        <f t="shared" si="24"/>
        <v>memenuhi</v>
      </c>
      <c r="S406" s="3" t="s">
        <v>1429</v>
      </c>
      <c r="T406" s="3">
        <v>0.08</v>
      </c>
      <c r="U406" s="2" t="str">
        <f t="shared" si="26"/>
        <v>tidak memenuhi</v>
      </c>
      <c r="W406" s="3" t="s">
        <v>435</v>
      </c>
      <c r="X406" s="3">
        <v>32.619999999999997</v>
      </c>
      <c r="Y406" s="2" t="str">
        <f t="shared" si="25"/>
        <v>memenuhi</v>
      </c>
      <c r="AA406" s="3" t="s">
        <v>1429</v>
      </c>
      <c r="AB406" s="3">
        <v>0.08</v>
      </c>
      <c r="AC406" s="2" t="str">
        <f t="shared" si="27"/>
        <v>tidak memenuhi</v>
      </c>
    </row>
    <row r="407" spans="1:29" x14ac:dyDescent="0.25">
      <c r="A407" s="2" t="s">
        <v>436</v>
      </c>
      <c r="B407" s="2" t="s">
        <v>967</v>
      </c>
      <c r="E407" s="2" t="s">
        <v>1430</v>
      </c>
      <c r="F407" s="2">
        <v>36.229999999999997</v>
      </c>
      <c r="G407" s="2" t="s">
        <v>1036</v>
      </c>
      <c r="O407" s="3" t="s">
        <v>436</v>
      </c>
      <c r="P407" s="3">
        <v>35.6</v>
      </c>
      <c r="Q407" s="2" t="str">
        <f t="shared" si="24"/>
        <v>memenuhi</v>
      </c>
      <c r="S407" s="3" t="s">
        <v>1430</v>
      </c>
      <c r="T407" s="3">
        <v>0.69</v>
      </c>
      <c r="U407" s="2" t="str">
        <f t="shared" si="26"/>
        <v>memenuhi</v>
      </c>
      <c r="W407" s="3" t="s">
        <v>436</v>
      </c>
      <c r="X407" s="3">
        <v>35.61</v>
      </c>
      <c r="Y407" s="2" t="str">
        <f t="shared" si="25"/>
        <v>memenuhi</v>
      </c>
      <c r="AA407" s="3" t="s">
        <v>1430</v>
      </c>
      <c r="AB407" s="3">
        <v>0.69</v>
      </c>
      <c r="AC407" s="2" t="str">
        <f t="shared" si="27"/>
        <v>memenuhi</v>
      </c>
    </row>
    <row r="408" spans="1:29" x14ac:dyDescent="0.25">
      <c r="A408" s="2" t="s">
        <v>437</v>
      </c>
      <c r="B408" s="2" t="s">
        <v>967</v>
      </c>
      <c r="E408" s="2" t="s">
        <v>1431</v>
      </c>
      <c r="F408" s="2">
        <v>41.1</v>
      </c>
      <c r="G408" s="2" t="s">
        <v>1036</v>
      </c>
      <c r="O408" s="3" t="s">
        <v>437</v>
      </c>
      <c r="P408" s="3">
        <v>35.57</v>
      </c>
      <c r="Q408" s="2" t="str">
        <f t="shared" si="24"/>
        <v>memenuhi</v>
      </c>
      <c r="S408" s="3" t="s">
        <v>1431</v>
      </c>
      <c r="T408" s="3">
        <v>0.69</v>
      </c>
      <c r="U408" s="2" t="str">
        <f t="shared" si="26"/>
        <v>memenuhi</v>
      </c>
      <c r="W408" s="3" t="s">
        <v>437</v>
      </c>
      <c r="X408" s="3">
        <v>35.58</v>
      </c>
      <c r="Y408" s="2" t="str">
        <f t="shared" si="25"/>
        <v>memenuhi</v>
      </c>
      <c r="AA408" s="3" t="s">
        <v>1431</v>
      </c>
      <c r="AB408" s="3">
        <v>0.69</v>
      </c>
      <c r="AC408" s="2" t="str">
        <f t="shared" si="27"/>
        <v>memenuhi</v>
      </c>
    </row>
    <row r="409" spans="1:29" x14ac:dyDescent="0.25">
      <c r="A409" s="2" t="s">
        <v>438</v>
      </c>
      <c r="B409" s="2" t="s">
        <v>967</v>
      </c>
      <c r="E409" s="2" t="s">
        <v>1432</v>
      </c>
      <c r="F409" s="2">
        <v>263.72000000000003</v>
      </c>
      <c r="G409" s="2" t="s">
        <v>1036</v>
      </c>
      <c r="O409" s="3" t="s">
        <v>438</v>
      </c>
      <c r="P409" s="3">
        <v>35.58</v>
      </c>
      <c r="Q409" s="2" t="str">
        <f t="shared" si="24"/>
        <v>memenuhi</v>
      </c>
      <c r="S409" s="3" t="s">
        <v>1432</v>
      </c>
      <c r="T409" s="3">
        <v>0.08</v>
      </c>
      <c r="U409" s="2" t="str">
        <f t="shared" si="26"/>
        <v>tidak memenuhi</v>
      </c>
      <c r="W409" s="3" t="s">
        <v>438</v>
      </c>
      <c r="X409" s="3">
        <v>35.590000000000003</v>
      </c>
      <c r="Y409" s="2" t="str">
        <f t="shared" si="25"/>
        <v>memenuhi</v>
      </c>
      <c r="AA409" s="3" t="s">
        <v>1432</v>
      </c>
      <c r="AB409" s="3">
        <v>0.08</v>
      </c>
      <c r="AC409" s="2" t="str">
        <f t="shared" si="27"/>
        <v>tidak memenuhi</v>
      </c>
    </row>
    <row r="410" spans="1:29" x14ac:dyDescent="0.25">
      <c r="A410" s="2" t="s">
        <v>439</v>
      </c>
      <c r="B410" s="2" t="s">
        <v>967</v>
      </c>
      <c r="E410" s="2" t="s">
        <v>1433</v>
      </c>
      <c r="F410" s="2">
        <v>80.569999999999993</v>
      </c>
      <c r="G410" s="2" t="s">
        <v>1036</v>
      </c>
      <c r="O410" s="3" t="s">
        <v>439</v>
      </c>
      <c r="P410" s="3">
        <v>31.03</v>
      </c>
      <c r="Q410" s="2" t="str">
        <f t="shared" si="24"/>
        <v>memenuhi</v>
      </c>
      <c r="S410" s="3" t="s">
        <v>1433</v>
      </c>
      <c r="T410" s="3">
        <v>0.38</v>
      </c>
      <c r="U410" s="2" t="str">
        <f t="shared" si="26"/>
        <v>memenuhi</v>
      </c>
      <c r="W410" s="3" t="s">
        <v>439</v>
      </c>
      <c r="X410" s="3">
        <v>31.03</v>
      </c>
      <c r="Y410" s="2" t="str">
        <f t="shared" si="25"/>
        <v>memenuhi</v>
      </c>
      <c r="AA410" s="3" t="s">
        <v>1433</v>
      </c>
      <c r="AB410" s="3">
        <v>0.38</v>
      </c>
      <c r="AC410" s="2" t="str">
        <f t="shared" si="27"/>
        <v>memenuhi</v>
      </c>
    </row>
    <row r="411" spans="1:29" x14ac:dyDescent="0.25">
      <c r="A411" s="2" t="s">
        <v>440</v>
      </c>
      <c r="B411" s="2" t="s">
        <v>967</v>
      </c>
      <c r="E411" s="2" t="s">
        <v>1434</v>
      </c>
      <c r="F411" s="2">
        <v>51.75</v>
      </c>
      <c r="G411" s="2" t="s">
        <v>1036</v>
      </c>
      <c r="O411" s="3" t="s">
        <v>440</v>
      </c>
      <c r="P411" s="3">
        <v>31.89</v>
      </c>
      <c r="Q411" s="2" t="str">
        <f t="shared" si="24"/>
        <v>memenuhi</v>
      </c>
      <c r="S411" s="3" t="s">
        <v>1434</v>
      </c>
      <c r="T411" s="3">
        <v>0.38</v>
      </c>
      <c r="U411" s="2" t="str">
        <f t="shared" si="26"/>
        <v>memenuhi</v>
      </c>
      <c r="W411" s="3" t="s">
        <v>440</v>
      </c>
      <c r="X411" s="3">
        <v>31.89</v>
      </c>
      <c r="Y411" s="2" t="str">
        <f t="shared" si="25"/>
        <v>memenuhi</v>
      </c>
      <c r="AA411" s="3" t="s">
        <v>1434</v>
      </c>
      <c r="AB411" s="3">
        <v>0.38</v>
      </c>
      <c r="AC411" s="2" t="str">
        <f t="shared" si="27"/>
        <v>memenuhi</v>
      </c>
    </row>
    <row r="412" spans="1:29" x14ac:dyDescent="0.25">
      <c r="A412" s="2" t="s">
        <v>441</v>
      </c>
      <c r="B412" s="2" t="s">
        <v>967</v>
      </c>
      <c r="E412" s="2" t="s">
        <v>1435</v>
      </c>
      <c r="F412" s="2">
        <v>93.05</v>
      </c>
      <c r="G412" s="2" t="s">
        <v>1036</v>
      </c>
      <c r="O412" s="3" t="s">
        <v>441</v>
      </c>
      <c r="P412" s="3">
        <v>31.85</v>
      </c>
      <c r="Q412" s="2" t="str">
        <f t="shared" si="24"/>
        <v>memenuhi</v>
      </c>
      <c r="S412" s="3" t="s">
        <v>1435</v>
      </c>
      <c r="T412" s="3">
        <v>0.08</v>
      </c>
      <c r="U412" s="2" t="str">
        <f t="shared" si="26"/>
        <v>tidak memenuhi</v>
      </c>
      <c r="W412" s="3" t="s">
        <v>441</v>
      </c>
      <c r="X412" s="3">
        <v>31.86</v>
      </c>
      <c r="Y412" s="2" t="str">
        <f t="shared" si="25"/>
        <v>memenuhi</v>
      </c>
      <c r="AA412" s="3" t="s">
        <v>1435</v>
      </c>
      <c r="AB412" s="3">
        <v>0.08</v>
      </c>
      <c r="AC412" s="2" t="str">
        <f t="shared" si="27"/>
        <v>tidak memenuhi</v>
      </c>
    </row>
    <row r="413" spans="1:29" x14ac:dyDescent="0.25">
      <c r="A413" s="2" t="s">
        <v>442</v>
      </c>
      <c r="B413" s="2" t="s">
        <v>967</v>
      </c>
      <c r="E413" s="2" t="s">
        <v>1436</v>
      </c>
      <c r="F413" s="2">
        <v>36.479999999999997</v>
      </c>
      <c r="G413" s="2" t="s">
        <v>1036</v>
      </c>
      <c r="O413" s="3" t="s">
        <v>442</v>
      </c>
      <c r="P413" s="3">
        <v>31.24</v>
      </c>
      <c r="Q413" s="2" t="str">
        <f t="shared" si="24"/>
        <v>memenuhi</v>
      </c>
      <c r="S413" s="3" t="s">
        <v>1436</v>
      </c>
      <c r="T413" s="3">
        <v>0.31</v>
      </c>
      <c r="U413" s="2" t="str">
        <f t="shared" si="26"/>
        <v>memenuhi</v>
      </c>
      <c r="W413" s="3" t="s">
        <v>442</v>
      </c>
      <c r="X413" s="3">
        <v>31.24</v>
      </c>
      <c r="Y413" s="2" t="str">
        <f t="shared" si="25"/>
        <v>memenuhi</v>
      </c>
      <c r="AA413" s="3" t="s">
        <v>1436</v>
      </c>
      <c r="AB413" s="3">
        <v>0.31</v>
      </c>
      <c r="AC413" s="2" t="str">
        <f t="shared" si="27"/>
        <v>memenuhi</v>
      </c>
    </row>
    <row r="414" spans="1:29" x14ac:dyDescent="0.25">
      <c r="A414" s="2" t="s">
        <v>443</v>
      </c>
      <c r="B414" s="2" t="s">
        <v>967</v>
      </c>
      <c r="E414" s="2" t="s">
        <v>1437</v>
      </c>
      <c r="F414" s="2">
        <v>94.31</v>
      </c>
      <c r="G414" s="2" t="s">
        <v>1036</v>
      </c>
      <c r="O414" s="3" t="s">
        <v>443</v>
      </c>
      <c r="P414" s="3">
        <v>31.31</v>
      </c>
      <c r="Q414" s="2" t="str">
        <f t="shared" si="24"/>
        <v>memenuhi</v>
      </c>
      <c r="S414" s="3" t="s">
        <v>1437</v>
      </c>
      <c r="T414" s="3">
        <v>0.08</v>
      </c>
      <c r="U414" s="2" t="str">
        <f t="shared" si="26"/>
        <v>tidak memenuhi</v>
      </c>
      <c r="W414" s="3" t="s">
        <v>443</v>
      </c>
      <c r="X414" s="3">
        <v>31.32</v>
      </c>
      <c r="Y414" s="2" t="str">
        <f t="shared" si="25"/>
        <v>memenuhi</v>
      </c>
      <c r="AA414" s="3" t="s">
        <v>1437</v>
      </c>
      <c r="AB414" s="3">
        <v>0.08</v>
      </c>
      <c r="AC414" s="2" t="str">
        <f t="shared" si="27"/>
        <v>tidak memenuhi</v>
      </c>
    </row>
    <row r="415" spans="1:29" x14ac:dyDescent="0.25">
      <c r="A415" s="2" t="s">
        <v>444</v>
      </c>
      <c r="B415" s="2" t="s">
        <v>967</v>
      </c>
      <c r="E415" s="2" t="s">
        <v>1438</v>
      </c>
      <c r="F415" s="2">
        <v>36.619999999999997</v>
      </c>
      <c r="G415" s="2" t="s">
        <v>1036</v>
      </c>
      <c r="O415" s="3" t="s">
        <v>444</v>
      </c>
      <c r="P415" s="3">
        <v>31.34</v>
      </c>
      <c r="Q415" s="2" t="str">
        <f t="shared" si="24"/>
        <v>memenuhi</v>
      </c>
      <c r="S415" s="3" t="s">
        <v>1438</v>
      </c>
      <c r="T415" s="3">
        <v>0.23</v>
      </c>
      <c r="U415" s="2" t="str">
        <f t="shared" si="26"/>
        <v>tidak memenuhi</v>
      </c>
      <c r="W415" s="3" t="s">
        <v>444</v>
      </c>
      <c r="X415" s="3">
        <v>31.34</v>
      </c>
      <c r="Y415" s="2" t="str">
        <f t="shared" si="25"/>
        <v>memenuhi</v>
      </c>
      <c r="AA415" s="3" t="s">
        <v>1438</v>
      </c>
      <c r="AB415" s="3">
        <v>0.23</v>
      </c>
      <c r="AC415" s="2" t="str">
        <f t="shared" si="27"/>
        <v>tidak memenuhi</v>
      </c>
    </row>
    <row r="416" spans="1:29" x14ac:dyDescent="0.25">
      <c r="A416" s="2" t="s">
        <v>445</v>
      </c>
      <c r="B416" s="2" t="s">
        <v>967</v>
      </c>
      <c r="E416" s="2" t="s">
        <v>1439</v>
      </c>
      <c r="F416" s="2">
        <v>101.12</v>
      </c>
      <c r="G416" s="2" t="s">
        <v>1036</v>
      </c>
      <c r="O416" s="3" t="s">
        <v>445</v>
      </c>
      <c r="P416" s="3">
        <v>31.54</v>
      </c>
      <c r="Q416" s="2" t="str">
        <f t="shared" si="24"/>
        <v>memenuhi</v>
      </c>
      <c r="S416" s="3" t="s">
        <v>1439</v>
      </c>
      <c r="T416" s="3">
        <v>0.08</v>
      </c>
      <c r="U416" s="2" t="str">
        <f t="shared" si="26"/>
        <v>tidak memenuhi</v>
      </c>
      <c r="W416" s="3" t="s">
        <v>445</v>
      </c>
      <c r="X416" s="3">
        <v>31.55</v>
      </c>
      <c r="Y416" s="2" t="str">
        <f t="shared" si="25"/>
        <v>memenuhi</v>
      </c>
      <c r="AA416" s="3" t="s">
        <v>1439</v>
      </c>
      <c r="AB416" s="3">
        <v>0.08</v>
      </c>
      <c r="AC416" s="2" t="str">
        <f t="shared" si="27"/>
        <v>tidak memenuhi</v>
      </c>
    </row>
    <row r="417" spans="1:29" x14ac:dyDescent="0.25">
      <c r="A417" s="2" t="s">
        <v>446</v>
      </c>
      <c r="B417" s="2" t="s">
        <v>967</v>
      </c>
      <c r="E417" s="2" t="s">
        <v>1440</v>
      </c>
      <c r="F417" s="2">
        <v>42.05</v>
      </c>
      <c r="G417" s="2" t="s">
        <v>1036</v>
      </c>
      <c r="O417" s="3" t="s">
        <v>446</v>
      </c>
      <c r="P417" s="3">
        <v>31.64</v>
      </c>
      <c r="Q417" s="2" t="str">
        <f t="shared" si="24"/>
        <v>memenuhi</v>
      </c>
      <c r="S417" s="3" t="s">
        <v>1440</v>
      </c>
      <c r="T417" s="3">
        <v>0.15</v>
      </c>
      <c r="U417" s="2" t="str">
        <f t="shared" si="26"/>
        <v>tidak memenuhi</v>
      </c>
      <c r="W417" s="3" t="s">
        <v>446</v>
      </c>
      <c r="X417" s="3">
        <v>31.65</v>
      </c>
      <c r="Y417" s="2" t="str">
        <f t="shared" si="25"/>
        <v>memenuhi</v>
      </c>
      <c r="AA417" s="3" t="s">
        <v>1440</v>
      </c>
      <c r="AB417" s="3">
        <v>0.15</v>
      </c>
      <c r="AC417" s="2" t="str">
        <f t="shared" si="27"/>
        <v>tidak memenuhi</v>
      </c>
    </row>
    <row r="418" spans="1:29" x14ac:dyDescent="0.25">
      <c r="A418" s="2" t="s">
        <v>447</v>
      </c>
      <c r="B418" s="2" t="s">
        <v>967</v>
      </c>
      <c r="E418" s="2" t="s">
        <v>1441</v>
      </c>
      <c r="F418" s="2">
        <v>96.95</v>
      </c>
      <c r="G418" s="2" t="s">
        <v>1036</v>
      </c>
      <c r="O418" s="3" t="s">
        <v>447</v>
      </c>
      <c r="P418" s="3">
        <v>30.64</v>
      </c>
      <c r="Q418" s="2" t="str">
        <f t="shared" si="24"/>
        <v>memenuhi</v>
      </c>
      <c r="S418" s="3" t="s">
        <v>1441</v>
      </c>
      <c r="T418" s="3">
        <v>0.08</v>
      </c>
      <c r="U418" s="2" t="str">
        <f t="shared" si="26"/>
        <v>tidak memenuhi</v>
      </c>
      <c r="W418" s="3" t="s">
        <v>447</v>
      </c>
      <c r="X418" s="3">
        <v>30.65</v>
      </c>
      <c r="Y418" s="2" t="str">
        <f t="shared" si="25"/>
        <v>memenuhi</v>
      </c>
      <c r="AA418" s="3" t="s">
        <v>1441</v>
      </c>
      <c r="AB418" s="3">
        <v>0.08</v>
      </c>
      <c r="AC418" s="2" t="str">
        <f t="shared" si="27"/>
        <v>tidak memenuhi</v>
      </c>
    </row>
    <row r="419" spans="1:29" x14ac:dyDescent="0.25">
      <c r="A419" s="2" t="s">
        <v>448</v>
      </c>
      <c r="B419" s="2" t="s">
        <v>967</v>
      </c>
      <c r="E419" s="2" t="s">
        <v>1442</v>
      </c>
      <c r="F419" s="2">
        <v>33.44</v>
      </c>
      <c r="G419" s="2" t="s">
        <v>1036</v>
      </c>
      <c r="O419" s="3" t="s">
        <v>448</v>
      </c>
      <c r="P419" s="3">
        <v>30.64</v>
      </c>
      <c r="Q419" s="2" t="str">
        <f t="shared" si="24"/>
        <v>memenuhi</v>
      </c>
      <c r="S419" s="3" t="s">
        <v>1442</v>
      </c>
      <c r="T419" s="3">
        <v>0.08</v>
      </c>
      <c r="U419" s="2" t="str">
        <f t="shared" si="26"/>
        <v>tidak memenuhi</v>
      </c>
      <c r="W419" s="3" t="s">
        <v>448</v>
      </c>
      <c r="X419" s="3">
        <v>30.65</v>
      </c>
      <c r="Y419" s="2" t="str">
        <f t="shared" si="25"/>
        <v>memenuhi</v>
      </c>
      <c r="AA419" s="3" t="s">
        <v>1442</v>
      </c>
      <c r="AB419" s="3">
        <v>0.08</v>
      </c>
      <c r="AC419" s="2" t="str">
        <f t="shared" si="27"/>
        <v>tidak memenuhi</v>
      </c>
    </row>
    <row r="420" spans="1:29" x14ac:dyDescent="0.25">
      <c r="A420" s="2" t="s">
        <v>449</v>
      </c>
      <c r="B420" s="2" t="s">
        <v>967</v>
      </c>
      <c r="E420" s="2" t="s">
        <v>1443</v>
      </c>
      <c r="F420" s="2">
        <v>90.4</v>
      </c>
      <c r="G420" s="2" t="s">
        <v>1036</v>
      </c>
      <c r="O420" s="3" t="s">
        <v>449</v>
      </c>
      <c r="P420" s="3">
        <v>13.95</v>
      </c>
      <c r="Q420" s="2" t="str">
        <f t="shared" si="24"/>
        <v>memenuhi</v>
      </c>
      <c r="S420" s="3" t="s">
        <v>1443</v>
      </c>
      <c r="T420" s="3">
        <v>0.08</v>
      </c>
      <c r="U420" s="2" t="str">
        <f t="shared" si="26"/>
        <v>tidak memenuhi</v>
      </c>
      <c r="W420" s="3" t="s">
        <v>449</v>
      </c>
      <c r="X420" s="3">
        <v>13.96</v>
      </c>
      <c r="Y420" s="2" t="str">
        <f t="shared" si="25"/>
        <v>memenuhi</v>
      </c>
      <c r="AA420" s="3" t="s">
        <v>1443</v>
      </c>
      <c r="AB420" s="3">
        <v>0.08</v>
      </c>
      <c r="AC420" s="2" t="str">
        <f t="shared" si="27"/>
        <v>tidak memenuhi</v>
      </c>
    </row>
    <row r="421" spans="1:29" x14ac:dyDescent="0.25">
      <c r="A421" s="2" t="s">
        <v>450</v>
      </c>
      <c r="B421" s="2" t="s">
        <v>967</v>
      </c>
      <c r="E421" s="2" t="s">
        <v>1444</v>
      </c>
      <c r="F421" s="2">
        <v>32.64</v>
      </c>
      <c r="G421" s="2" t="s">
        <v>1036</v>
      </c>
      <c r="O421" s="3" t="s">
        <v>450</v>
      </c>
      <c r="P421" s="3">
        <v>35.520000000000003</v>
      </c>
      <c r="Q421" s="2" t="str">
        <f t="shared" si="24"/>
        <v>memenuhi</v>
      </c>
      <c r="S421" s="3" t="s">
        <v>1444</v>
      </c>
      <c r="T421" s="3">
        <v>1.1499999999999999</v>
      </c>
      <c r="U421" s="2" t="str">
        <f t="shared" si="26"/>
        <v>memenuhi</v>
      </c>
      <c r="W421" s="3" t="s">
        <v>450</v>
      </c>
      <c r="X421" s="3">
        <v>35.53</v>
      </c>
      <c r="Y421" s="2" t="str">
        <f t="shared" si="25"/>
        <v>memenuhi</v>
      </c>
      <c r="AA421" s="3" t="s">
        <v>1444</v>
      </c>
      <c r="AB421" s="3">
        <v>1.1499999999999999</v>
      </c>
      <c r="AC421" s="2" t="str">
        <f t="shared" si="27"/>
        <v>memenuhi</v>
      </c>
    </row>
    <row r="422" spans="1:29" x14ac:dyDescent="0.25">
      <c r="A422" s="2" t="s">
        <v>451</v>
      </c>
      <c r="B422" s="2" t="s">
        <v>967</v>
      </c>
      <c r="E422" s="2" t="s">
        <v>1445</v>
      </c>
      <c r="F422" s="2">
        <v>136.38</v>
      </c>
      <c r="G422" s="2" t="s">
        <v>1036</v>
      </c>
      <c r="O422" s="3" t="s">
        <v>451</v>
      </c>
      <c r="P422" s="3">
        <v>25.45</v>
      </c>
      <c r="Q422" s="2" t="str">
        <f t="shared" si="24"/>
        <v>memenuhi</v>
      </c>
      <c r="S422" s="3" t="s">
        <v>1445</v>
      </c>
      <c r="T422" s="3">
        <v>0.54</v>
      </c>
      <c r="U422" s="2" t="str">
        <f t="shared" si="26"/>
        <v>memenuhi</v>
      </c>
      <c r="W422" s="3" t="s">
        <v>451</v>
      </c>
      <c r="X422" s="3">
        <v>25.46</v>
      </c>
      <c r="Y422" s="2" t="str">
        <f t="shared" si="25"/>
        <v>memenuhi</v>
      </c>
      <c r="AA422" s="3" t="s">
        <v>1445</v>
      </c>
      <c r="AB422" s="3">
        <v>0.54</v>
      </c>
      <c r="AC422" s="2" t="str">
        <f t="shared" si="27"/>
        <v>memenuhi</v>
      </c>
    </row>
    <row r="423" spans="1:29" x14ac:dyDescent="0.25">
      <c r="A423" s="2" t="s">
        <v>452</v>
      </c>
      <c r="B423" s="2" t="s">
        <v>967</v>
      </c>
      <c r="E423" s="2" t="s">
        <v>1446</v>
      </c>
      <c r="F423" s="2">
        <v>114</v>
      </c>
      <c r="G423" s="2" t="s">
        <v>1036</v>
      </c>
      <c r="O423" s="3" t="s">
        <v>452</v>
      </c>
      <c r="P423" s="3">
        <v>17.63</v>
      </c>
      <c r="Q423" s="2" t="str">
        <f t="shared" si="24"/>
        <v>memenuhi</v>
      </c>
      <c r="S423" s="3" t="s">
        <v>1446</v>
      </c>
      <c r="T423" s="3">
        <v>0.08</v>
      </c>
      <c r="U423" s="2" t="str">
        <f t="shared" si="26"/>
        <v>tidak memenuhi</v>
      </c>
      <c r="W423" s="3" t="s">
        <v>452</v>
      </c>
      <c r="X423" s="3">
        <v>17.64</v>
      </c>
      <c r="Y423" s="2" t="str">
        <f t="shared" si="25"/>
        <v>memenuhi</v>
      </c>
      <c r="AA423" s="3" t="s">
        <v>1446</v>
      </c>
      <c r="AB423" s="3">
        <v>0.08</v>
      </c>
      <c r="AC423" s="2" t="str">
        <f t="shared" si="27"/>
        <v>tidak memenuhi</v>
      </c>
    </row>
    <row r="424" spans="1:29" x14ac:dyDescent="0.25">
      <c r="A424" s="2" t="s">
        <v>453</v>
      </c>
      <c r="B424" s="2" t="s">
        <v>967</v>
      </c>
      <c r="E424" s="2" t="s">
        <v>1447</v>
      </c>
      <c r="F424" s="2">
        <v>112.97</v>
      </c>
      <c r="G424" s="2" t="s">
        <v>1036</v>
      </c>
      <c r="O424" s="3" t="s">
        <v>453</v>
      </c>
      <c r="P424" s="3">
        <v>11.41</v>
      </c>
      <c r="Q424" s="2" t="str">
        <f t="shared" si="24"/>
        <v>memenuhi</v>
      </c>
      <c r="S424" s="3" t="s">
        <v>1447</v>
      </c>
      <c r="T424" s="3">
        <v>0.08</v>
      </c>
      <c r="U424" s="2" t="str">
        <f t="shared" si="26"/>
        <v>tidak memenuhi</v>
      </c>
      <c r="W424" s="3" t="s">
        <v>453</v>
      </c>
      <c r="X424" s="3">
        <v>11.42</v>
      </c>
      <c r="Y424" s="2" t="str">
        <f t="shared" si="25"/>
        <v>memenuhi</v>
      </c>
      <c r="AA424" s="3" t="s">
        <v>1447</v>
      </c>
      <c r="AB424" s="3">
        <v>0.08</v>
      </c>
      <c r="AC424" s="2" t="str">
        <f t="shared" si="27"/>
        <v>tidak memenuhi</v>
      </c>
    </row>
    <row r="425" spans="1:29" x14ac:dyDescent="0.25">
      <c r="A425" s="2" t="s">
        <v>454</v>
      </c>
      <c r="B425" s="2" t="s">
        <v>967</v>
      </c>
      <c r="E425" s="2" t="s">
        <v>1448</v>
      </c>
      <c r="F425" s="2">
        <v>7.02</v>
      </c>
      <c r="G425" s="2" t="s">
        <v>1036</v>
      </c>
      <c r="O425" s="3" t="s">
        <v>454</v>
      </c>
      <c r="P425" s="3">
        <v>11</v>
      </c>
      <c r="Q425" s="2" t="str">
        <f t="shared" si="24"/>
        <v>memenuhi</v>
      </c>
      <c r="S425" s="3" t="s">
        <v>1448</v>
      </c>
      <c r="T425" s="3">
        <v>0.46</v>
      </c>
      <c r="U425" s="2" t="str">
        <f t="shared" si="26"/>
        <v>memenuhi</v>
      </c>
      <c r="W425" s="3" t="s">
        <v>454</v>
      </c>
      <c r="X425" s="3">
        <v>11.01</v>
      </c>
      <c r="Y425" s="2" t="str">
        <f t="shared" si="25"/>
        <v>memenuhi</v>
      </c>
      <c r="AA425" s="3" t="s">
        <v>1448</v>
      </c>
      <c r="AB425" s="3">
        <v>0.46</v>
      </c>
      <c r="AC425" s="2" t="str">
        <f t="shared" si="27"/>
        <v>memenuhi</v>
      </c>
    </row>
    <row r="426" spans="1:29" x14ac:dyDescent="0.25">
      <c r="A426" s="2" t="s">
        <v>455</v>
      </c>
      <c r="B426" s="2" t="s">
        <v>967</v>
      </c>
      <c r="E426" s="2" t="s">
        <v>1449</v>
      </c>
      <c r="F426" s="2">
        <v>27.48</v>
      </c>
      <c r="G426" s="2" t="s">
        <v>1036</v>
      </c>
      <c r="O426" s="3" t="s">
        <v>455</v>
      </c>
      <c r="P426" s="3">
        <v>11.85</v>
      </c>
      <c r="Q426" s="2" t="str">
        <f t="shared" si="24"/>
        <v>memenuhi</v>
      </c>
      <c r="S426" s="3" t="s">
        <v>1449</v>
      </c>
      <c r="T426" s="3">
        <v>0.38</v>
      </c>
      <c r="U426" s="2" t="str">
        <f t="shared" si="26"/>
        <v>memenuhi</v>
      </c>
      <c r="W426" s="3" t="s">
        <v>455</v>
      </c>
      <c r="X426" s="3">
        <v>11.86</v>
      </c>
      <c r="Y426" s="2" t="str">
        <f t="shared" si="25"/>
        <v>memenuhi</v>
      </c>
      <c r="AA426" s="3" t="s">
        <v>1449</v>
      </c>
      <c r="AB426" s="3">
        <v>0.38</v>
      </c>
      <c r="AC426" s="2" t="str">
        <f t="shared" si="27"/>
        <v>memenuhi</v>
      </c>
    </row>
    <row r="427" spans="1:29" x14ac:dyDescent="0.25">
      <c r="A427" s="2" t="s">
        <v>456</v>
      </c>
      <c r="B427" s="2" t="s">
        <v>967</v>
      </c>
      <c r="E427" s="2" t="s">
        <v>1450</v>
      </c>
      <c r="F427" s="2">
        <v>95.73</v>
      </c>
      <c r="G427" s="2" t="s">
        <v>1036</v>
      </c>
      <c r="O427" s="3" t="s">
        <v>456</v>
      </c>
      <c r="P427" s="3">
        <v>12.61</v>
      </c>
      <c r="Q427" s="2" t="str">
        <f t="shared" si="24"/>
        <v>memenuhi</v>
      </c>
      <c r="S427" s="3" t="s">
        <v>1450</v>
      </c>
      <c r="T427" s="3">
        <v>0.08</v>
      </c>
      <c r="U427" s="2" t="str">
        <f t="shared" si="26"/>
        <v>tidak memenuhi</v>
      </c>
      <c r="W427" s="3" t="s">
        <v>456</v>
      </c>
      <c r="X427" s="3">
        <v>12.62</v>
      </c>
      <c r="Y427" s="2" t="str">
        <f t="shared" si="25"/>
        <v>memenuhi</v>
      </c>
      <c r="AA427" s="3" t="s">
        <v>1450</v>
      </c>
      <c r="AB427" s="3">
        <v>0.08</v>
      </c>
      <c r="AC427" s="2" t="str">
        <f t="shared" si="27"/>
        <v>tidak memenuhi</v>
      </c>
    </row>
    <row r="428" spans="1:29" x14ac:dyDescent="0.25">
      <c r="A428" s="2" t="s">
        <v>457</v>
      </c>
      <c r="B428" s="2" t="s">
        <v>967</v>
      </c>
      <c r="E428" s="2" t="s">
        <v>1451</v>
      </c>
      <c r="F428" s="2">
        <v>6.78</v>
      </c>
      <c r="G428" s="2" t="s">
        <v>1036</v>
      </c>
      <c r="O428" s="3" t="s">
        <v>457</v>
      </c>
      <c r="P428" s="3">
        <v>12.55</v>
      </c>
      <c r="Q428" s="2" t="str">
        <f t="shared" si="24"/>
        <v>memenuhi</v>
      </c>
      <c r="S428" s="3" t="s">
        <v>1451</v>
      </c>
      <c r="T428" s="3">
        <v>0.31</v>
      </c>
      <c r="U428" s="2" t="str">
        <f t="shared" si="26"/>
        <v>memenuhi</v>
      </c>
      <c r="W428" s="3" t="s">
        <v>457</v>
      </c>
      <c r="X428" s="3">
        <v>12.56</v>
      </c>
      <c r="Y428" s="2" t="str">
        <f t="shared" si="25"/>
        <v>memenuhi</v>
      </c>
      <c r="AA428" s="3" t="s">
        <v>1451</v>
      </c>
      <c r="AB428" s="3">
        <v>0.31</v>
      </c>
      <c r="AC428" s="2" t="str">
        <f t="shared" si="27"/>
        <v>memenuhi</v>
      </c>
    </row>
    <row r="429" spans="1:29" x14ac:dyDescent="0.25">
      <c r="A429" s="2" t="s">
        <v>458</v>
      </c>
      <c r="B429" s="2" t="s">
        <v>967</v>
      </c>
      <c r="E429" s="2" t="s">
        <v>1452</v>
      </c>
      <c r="F429" s="2">
        <v>96.31</v>
      </c>
      <c r="G429" s="2" t="s">
        <v>1036</v>
      </c>
      <c r="O429" s="3" t="s">
        <v>458</v>
      </c>
      <c r="P429" s="3">
        <v>12.49</v>
      </c>
      <c r="Q429" s="2" t="str">
        <f t="shared" si="24"/>
        <v>memenuhi</v>
      </c>
      <c r="S429" s="3" t="s">
        <v>1452</v>
      </c>
      <c r="T429" s="3">
        <v>0.08</v>
      </c>
      <c r="U429" s="2" t="str">
        <f t="shared" si="26"/>
        <v>tidak memenuhi</v>
      </c>
      <c r="W429" s="3" t="s">
        <v>458</v>
      </c>
      <c r="X429" s="3">
        <v>12.5</v>
      </c>
      <c r="Y429" s="2" t="str">
        <f t="shared" si="25"/>
        <v>memenuhi</v>
      </c>
      <c r="AA429" s="3" t="s">
        <v>1452</v>
      </c>
      <c r="AB429" s="3">
        <v>0.08</v>
      </c>
      <c r="AC429" s="2" t="str">
        <f t="shared" si="27"/>
        <v>tidak memenuhi</v>
      </c>
    </row>
    <row r="430" spans="1:29" x14ac:dyDescent="0.25">
      <c r="A430" s="2" t="s">
        <v>459</v>
      </c>
      <c r="B430" s="2" t="s">
        <v>967</v>
      </c>
      <c r="E430" s="2" t="s">
        <v>1453</v>
      </c>
      <c r="F430" s="2">
        <v>26.32</v>
      </c>
      <c r="G430" s="2" t="s">
        <v>1036</v>
      </c>
      <c r="O430" s="3" t="s">
        <v>459</v>
      </c>
      <c r="P430" s="3">
        <v>12.73</v>
      </c>
      <c r="Q430" s="2" t="str">
        <f t="shared" si="24"/>
        <v>memenuhi</v>
      </c>
      <c r="S430" s="3" t="s">
        <v>1453</v>
      </c>
      <c r="T430" s="3">
        <v>0.23</v>
      </c>
      <c r="U430" s="2" t="str">
        <f t="shared" si="26"/>
        <v>tidak memenuhi</v>
      </c>
      <c r="W430" s="3" t="s">
        <v>459</v>
      </c>
      <c r="X430" s="3">
        <v>12.74</v>
      </c>
      <c r="Y430" s="2" t="str">
        <f t="shared" si="25"/>
        <v>memenuhi</v>
      </c>
      <c r="AA430" s="3" t="s">
        <v>1453</v>
      </c>
      <c r="AB430" s="3">
        <v>0.23</v>
      </c>
      <c r="AC430" s="2" t="str">
        <f t="shared" si="27"/>
        <v>tidak memenuhi</v>
      </c>
    </row>
    <row r="431" spans="1:29" x14ac:dyDescent="0.25">
      <c r="A431" s="2" t="s">
        <v>460</v>
      </c>
      <c r="B431" s="2" t="s">
        <v>967</v>
      </c>
      <c r="E431" s="2" t="s">
        <v>1454</v>
      </c>
      <c r="F431" s="2">
        <v>90.47</v>
      </c>
      <c r="G431" s="2" t="s">
        <v>1036</v>
      </c>
      <c r="O431" s="3" t="s">
        <v>460</v>
      </c>
      <c r="P431" s="3">
        <v>10.34</v>
      </c>
      <c r="Q431" s="2" t="str">
        <f t="shared" si="24"/>
        <v>memenuhi</v>
      </c>
      <c r="S431" s="3" t="s">
        <v>1454</v>
      </c>
      <c r="T431" s="3">
        <v>0.08</v>
      </c>
      <c r="U431" s="2" t="str">
        <f t="shared" si="26"/>
        <v>tidak memenuhi</v>
      </c>
      <c r="W431" s="3" t="s">
        <v>460</v>
      </c>
      <c r="X431" s="3">
        <v>10.35</v>
      </c>
      <c r="Y431" s="2" t="str">
        <f t="shared" si="25"/>
        <v>memenuhi</v>
      </c>
      <c r="AA431" s="3" t="s">
        <v>1454</v>
      </c>
      <c r="AB431" s="3">
        <v>0.08</v>
      </c>
      <c r="AC431" s="2" t="str">
        <f t="shared" si="27"/>
        <v>tidak memenuhi</v>
      </c>
    </row>
    <row r="432" spans="1:29" x14ac:dyDescent="0.25">
      <c r="A432" s="2" t="s">
        <v>461</v>
      </c>
      <c r="B432" s="2" t="s">
        <v>967</v>
      </c>
      <c r="E432" s="2" t="s">
        <v>1455</v>
      </c>
      <c r="F432" s="2">
        <v>91.55</v>
      </c>
      <c r="G432" s="2" t="s">
        <v>1036</v>
      </c>
      <c r="O432" s="3" t="s">
        <v>461</v>
      </c>
      <c r="P432" s="3">
        <v>11.3</v>
      </c>
      <c r="Q432" s="2" t="str">
        <f t="shared" si="24"/>
        <v>memenuhi</v>
      </c>
      <c r="S432" s="3" t="s">
        <v>1455</v>
      </c>
      <c r="T432" s="3">
        <v>0.08</v>
      </c>
      <c r="U432" s="2" t="str">
        <f t="shared" si="26"/>
        <v>tidak memenuhi</v>
      </c>
      <c r="W432" s="3" t="s">
        <v>461</v>
      </c>
      <c r="X432" s="3">
        <v>11.3</v>
      </c>
      <c r="Y432" s="2" t="str">
        <f t="shared" si="25"/>
        <v>memenuhi</v>
      </c>
      <c r="AA432" s="3" t="s">
        <v>1455</v>
      </c>
      <c r="AB432" s="3">
        <v>0.08</v>
      </c>
      <c r="AC432" s="2" t="str">
        <f t="shared" si="27"/>
        <v>tidak memenuhi</v>
      </c>
    </row>
    <row r="433" spans="1:29" x14ac:dyDescent="0.25">
      <c r="A433" s="2" t="s">
        <v>462</v>
      </c>
      <c r="B433" s="2" t="s">
        <v>967</v>
      </c>
      <c r="E433" s="2" t="s">
        <v>1456</v>
      </c>
      <c r="F433" s="2">
        <v>5.94</v>
      </c>
      <c r="G433" s="2" t="s">
        <v>1036</v>
      </c>
      <c r="O433" s="3" t="s">
        <v>462</v>
      </c>
      <c r="P433" s="3">
        <v>13.21</v>
      </c>
      <c r="Q433" s="2" t="str">
        <f t="shared" si="24"/>
        <v>memenuhi</v>
      </c>
      <c r="S433" s="3" t="s">
        <v>1456</v>
      </c>
      <c r="T433" s="3">
        <v>0.15</v>
      </c>
      <c r="U433" s="2" t="str">
        <f t="shared" si="26"/>
        <v>tidak memenuhi</v>
      </c>
      <c r="W433" s="3" t="s">
        <v>462</v>
      </c>
      <c r="X433" s="3">
        <v>13.22</v>
      </c>
      <c r="Y433" s="2" t="str">
        <f t="shared" si="25"/>
        <v>memenuhi</v>
      </c>
      <c r="AA433" s="3" t="s">
        <v>1456</v>
      </c>
      <c r="AB433" s="3">
        <v>0.15</v>
      </c>
      <c r="AC433" s="2" t="str">
        <f t="shared" si="27"/>
        <v>tidak memenuhi</v>
      </c>
    </row>
    <row r="434" spans="1:29" x14ac:dyDescent="0.25">
      <c r="A434" s="2" t="s">
        <v>463</v>
      </c>
      <c r="B434" s="2" t="s">
        <v>967</v>
      </c>
      <c r="E434" s="2" t="s">
        <v>1457</v>
      </c>
      <c r="F434" s="2">
        <v>21.53</v>
      </c>
      <c r="G434" s="2" t="s">
        <v>1036</v>
      </c>
      <c r="O434" s="3" t="s">
        <v>463</v>
      </c>
      <c r="P434" s="3">
        <v>14.06</v>
      </c>
      <c r="Q434" s="2" t="str">
        <f t="shared" si="24"/>
        <v>memenuhi</v>
      </c>
      <c r="S434" s="3" t="s">
        <v>1457</v>
      </c>
      <c r="T434" s="3">
        <v>0.08</v>
      </c>
      <c r="U434" s="2" t="str">
        <f t="shared" si="26"/>
        <v>tidak memenuhi</v>
      </c>
      <c r="W434" s="3" t="s">
        <v>463</v>
      </c>
      <c r="X434" s="3">
        <v>14.07</v>
      </c>
      <c r="Y434" s="2" t="str">
        <f t="shared" si="25"/>
        <v>memenuhi</v>
      </c>
      <c r="AA434" s="3" t="s">
        <v>1457</v>
      </c>
      <c r="AB434" s="3">
        <v>0.08</v>
      </c>
      <c r="AC434" s="2" t="str">
        <f t="shared" si="27"/>
        <v>tidak memenuhi</v>
      </c>
    </row>
    <row r="435" spans="1:29" x14ac:dyDescent="0.25">
      <c r="A435" s="2" t="s">
        <v>464</v>
      </c>
      <c r="B435" s="2" t="s">
        <v>967</v>
      </c>
      <c r="E435" s="2" t="s">
        <v>1458</v>
      </c>
      <c r="F435" s="2">
        <v>9.67</v>
      </c>
      <c r="G435" s="2" t="s">
        <v>1036</v>
      </c>
      <c r="O435" s="3" t="s">
        <v>464</v>
      </c>
      <c r="P435" s="3">
        <v>33.64</v>
      </c>
      <c r="Q435" s="2" t="str">
        <f t="shared" si="24"/>
        <v>memenuhi</v>
      </c>
      <c r="S435" s="3" t="s">
        <v>1458</v>
      </c>
      <c r="T435" s="3">
        <v>0.08</v>
      </c>
      <c r="U435" s="2" t="str">
        <f t="shared" si="26"/>
        <v>tidak memenuhi</v>
      </c>
      <c r="W435" s="3" t="s">
        <v>464</v>
      </c>
      <c r="X435" s="3">
        <v>33.65</v>
      </c>
      <c r="Y435" s="2" t="str">
        <f t="shared" si="25"/>
        <v>memenuhi</v>
      </c>
      <c r="AA435" s="3" t="s">
        <v>1458</v>
      </c>
      <c r="AB435" s="3">
        <v>0.08</v>
      </c>
      <c r="AC435" s="2" t="str">
        <f t="shared" si="27"/>
        <v>tidak memenuhi</v>
      </c>
    </row>
    <row r="436" spans="1:29" x14ac:dyDescent="0.25">
      <c r="A436" s="2" t="s">
        <v>465</v>
      </c>
      <c r="B436" s="2" t="s">
        <v>967</v>
      </c>
      <c r="E436" s="2" t="s">
        <v>1459</v>
      </c>
      <c r="F436" s="2">
        <v>9.3800000000000008</v>
      </c>
      <c r="G436" s="2" t="s">
        <v>1036</v>
      </c>
      <c r="O436" s="3" t="s">
        <v>465</v>
      </c>
      <c r="P436" s="3">
        <v>34.630000000000003</v>
      </c>
      <c r="Q436" s="2" t="str">
        <f t="shared" si="24"/>
        <v>memenuhi</v>
      </c>
      <c r="S436" s="3" t="s">
        <v>1459</v>
      </c>
      <c r="T436" s="3">
        <v>0.08</v>
      </c>
      <c r="U436" s="2" t="str">
        <f t="shared" si="26"/>
        <v>tidak memenuhi</v>
      </c>
      <c r="W436" s="3" t="s">
        <v>465</v>
      </c>
      <c r="X436" s="3">
        <v>34.64</v>
      </c>
      <c r="Y436" s="2" t="str">
        <f t="shared" si="25"/>
        <v>memenuhi</v>
      </c>
      <c r="AA436" s="3" t="s">
        <v>1459</v>
      </c>
      <c r="AB436" s="3">
        <v>0.08</v>
      </c>
      <c r="AC436" s="2" t="str">
        <f t="shared" si="27"/>
        <v>tidak memenuhi</v>
      </c>
    </row>
    <row r="437" spans="1:29" x14ac:dyDescent="0.25">
      <c r="A437" s="2" t="s">
        <v>466</v>
      </c>
      <c r="B437" s="2" t="s">
        <v>967</v>
      </c>
      <c r="E437" s="2" t="s">
        <v>1460</v>
      </c>
      <c r="F437" s="2">
        <v>233.54</v>
      </c>
      <c r="G437" s="2" t="s">
        <v>1036</v>
      </c>
      <c r="O437" s="3" t="s">
        <v>466</v>
      </c>
      <c r="P437" s="3">
        <v>35.630000000000003</v>
      </c>
      <c r="Q437" s="2" t="str">
        <f t="shared" si="24"/>
        <v>memenuhi</v>
      </c>
      <c r="S437" s="3" t="s">
        <v>1460</v>
      </c>
      <c r="T437" s="3">
        <v>0.08</v>
      </c>
      <c r="U437" s="2" t="str">
        <f t="shared" si="26"/>
        <v>tidak memenuhi</v>
      </c>
      <c r="W437" s="3" t="s">
        <v>466</v>
      </c>
      <c r="X437" s="3">
        <v>35.64</v>
      </c>
      <c r="Y437" s="2" t="str">
        <f t="shared" si="25"/>
        <v>memenuhi</v>
      </c>
      <c r="AA437" s="3" t="s">
        <v>1460</v>
      </c>
      <c r="AB437" s="3">
        <v>0.08</v>
      </c>
      <c r="AC437" s="2" t="str">
        <f t="shared" si="27"/>
        <v>tidak memenuhi</v>
      </c>
    </row>
    <row r="438" spans="1:29" x14ac:dyDescent="0.25">
      <c r="A438" s="2" t="s">
        <v>467</v>
      </c>
      <c r="B438" s="2" t="s">
        <v>967</v>
      </c>
      <c r="E438" s="2" t="s">
        <v>1461</v>
      </c>
      <c r="F438" s="2">
        <v>37.21</v>
      </c>
      <c r="G438" s="2" t="s">
        <v>1036</v>
      </c>
      <c r="O438" s="3" t="s">
        <v>467</v>
      </c>
      <c r="P438" s="3">
        <v>35.630000000000003</v>
      </c>
      <c r="Q438" s="2" t="str">
        <f t="shared" si="24"/>
        <v>memenuhi</v>
      </c>
      <c r="S438" s="3" t="s">
        <v>1461</v>
      </c>
      <c r="T438" s="3">
        <v>0.01</v>
      </c>
      <c r="U438" s="2" t="str">
        <f t="shared" si="26"/>
        <v>tidak memenuhi</v>
      </c>
      <c r="W438" s="3" t="s">
        <v>467</v>
      </c>
      <c r="X438" s="3">
        <v>35.64</v>
      </c>
      <c r="Y438" s="2" t="str">
        <f t="shared" si="25"/>
        <v>memenuhi</v>
      </c>
      <c r="AA438" s="3" t="s">
        <v>1461</v>
      </c>
      <c r="AB438" s="3">
        <v>0.01</v>
      </c>
      <c r="AC438" s="2" t="str">
        <f t="shared" si="27"/>
        <v>tidak memenuhi</v>
      </c>
    </row>
    <row r="439" spans="1:29" x14ac:dyDescent="0.25">
      <c r="A439" s="2" t="s">
        <v>468</v>
      </c>
      <c r="B439" s="2" t="s">
        <v>967</v>
      </c>
      <c r="E439" s="2" t="s">
        <v>1462</v>
      </c>
      <c r="F439" s="2">
        <v>43.17</v>
      </c>
      <c r="G439" s="2" t="s">
        <v>1036</v>
      </c>
      <c r="O439" s="3" t="s">
        <v>468</v>
      </c>
      <c r="P439" s="3">
        <v>35.630000000000003</v>
      </c>
      <c r="Q439" s="2" t="str">
        <f t="shared" si="24"/>
        <v>memenuhi</v>
      </c>
      <c r="S439" s="3" t="s">
        <v>1462</v>
      </c>
      <c r="T439" s="3">
        <v>0.03</v>
      </c>
      <c r="U439" s="2" t="str">
        <f t="shared" si="26"/>
        <v>tidak memenuhi</v>
      </c>
      <c r="W439" s="3" t="s">
        <v>468</v>
      </c>
      <c r="X439" s="3">
        <v>35.630000000000003</v>
      </c>
      <c r="Y439" s="2" t="str">
        <f t="shared" si="25"/>
        <v>memenuhi</v>
      </c>
      <c r="AA439" s="3" t="s">
        <v>1462</v>
      </c>
      <c r="AB439" s="3">
        <v>0.03</v>
      </c>
      <c r="AC439" s="2" t="str">
        <f t="shared" si="27"/>
        <v>tidak memenuhi</v>
      </c>
    </row>
    <row r="440" spans="1:29" x14ac:dyDescent="0.25">
      <c r="A440" s="2" t="s">
        <v>469</v>
      </c>
      <c r="B440" s="2" t="s">
        <v>967</v>
      </c>
      <c r="E440" s="2" t="s">
        <v>1463</v>
      </c>
      <c r="F440" s="2">
        <v>60.35</v>
      </c>
      <c r="G440" s="2" t="s">
        <v>1036</v>
      </c>
      <c r="O440" s="3" t="s">
        <v>469</v>
      </c>
      <c r="P440" s="3">
        <v>35.619999999999997</v>
      </c>
      <c r="Q440" s="2" t="str">
        <f t="shared" si="24"/>
        <v>memenuhi</v>
      </c>
      <c r="S440" s="3" t="s">
        <v>1463</v>
      </c>
      <c r="T440" s="3">
        <v>0.03</v>
      </c>
      <c r="U440" s="2" t="str">
        <f t="shared" si="26"/>
        <v>tidak memenuhi</v>
      </c>
      <c r="W440" s="3" t="s">
        <v>469</v>
      </c>
      <c r="X440" s="3">
        <v>35.630000000000003</v>
      </c>
      <c r="Y440" s="2" t="str">
        <f t="shared" si="25"/>
        <v>memenuhi</v>
      </c>
      <c r="AA440" s="3" t="s">
        <v>1463</v>
      </c>
      <c r="AB440" s="3">
        <v>0.03</v>
      </c>
      <c r="AC440" s="2" t="str">
        <f t="shared" si="27"/>
        <v>tidak memenuhi</v>
      </c>
    </row>
    <row r="441" spans="1:29" x14ac:dyDescent="0.25">
      <c r="A441" s="2" t="s">
        <v>470</v>
      </c>
      <c r="B441" s="2" t="s">
        <v>967</v>
      </c>
      <c r="E441" s="2" t="s">
        <v>1464</v>
      </c>
      <c r="F441" s="2">
        <v>33.049999999999997</v>
      </c>
      <c r="G441" s="2" t="s">
        <v>1036</v>
      </c>
      <c r="O441" s="3" t="s">
        <v>470</v>
      </c>
      <c r="P441" s="3">
        <v>34.619999999999997</v>
      </c>
      <c r="Q441" s="2" t="str">
        <f t="shared" si="24"/>
        <v>memenuhi</v>
      </c>
      <c r="S441" s="3" t="s">
        <v>1464</v>
      </c>
      <c r="T441" s="3">
        <v>0.04</v>
      </c>
      <c r="U441" s="2" t="str">
        <f t="shared" si="26"/>
        <v>tidak memenuhi</v>
      </c>
      <c r="W441" s="3" t="s">
        <v>470</v>
      </c>
      <c r="X441" s="3">
        <v>34.630000000000003</v>
      </c>
      <c r="Y441" s="2" t="str">
        <f t="shared" si="25"/>
        <v>memenuhi</v>
      </c>
      <c r="AA441" s="3" t="s">
        <v>1464</v>
      </c>
      <c r="AB441" s="3">
        <v>0.04</v>
      </c>
      <c r="AC441" s="2" t="str">
        <f t="shared" si="27"/>
        <v>tidak memenuhi</v>
      </c>
    </row>
    <row r="442" spans="1:29" x14ac:dyDescent="0.25">
      <c r="A442" s="2" t="s">
        <v>471</v>
      </c>
      <c r="B442" s="2" t="s">
        <v>967</v>
      </c>
      <c r="E442" s="2" t="s">
        <v>1465</v>
      </c>
      <c r="F442" s="2">
        <v>61.36</v>
      </c>
      <c r="G442" s="2" t="s">
        <v>1036</v>
      </c>
      <c r="O442" s="3" t="s">
        <v>471</v>
      </c>
      <c r="P442" s="3">
        <v>34.619999999999997</v>
      </c>
      <c r="Q442" s="2" t="str">
        <f t="shared" si="24"/>
        <v>memenuhi</v>
      </c>
      <c r="S442" s="3" t="s">
        <v>1465</v>
      </c>
      <c r="T442" s="3">
        <v>0.04</v>
      </c>
      <c r="U442" s="2" t="str">
        <f t="shared" si="26"/>
        <v>tidak memenuhi</v>
      </c>
      <c r="W442" s="3" t="s">
        <v>471</v>
      </c>
      <c r="X442" s="3">
        <v>34.630000000000003</v>
      </c>
      <c r="Y442" s="2" t="str">
        <f t="shared" si="25"/>
        <v>memenuhi</v>
      </c>
      <c r="AA442" s="3" t="s">
        <v>1465</v>
      </c>
      <c r="AB442" s="3">
        <v>0.04</v>
      </c>
      <c r="AC442" s="2" t="str">
        <f t="shared" si="27"/>
        <v>tidak memenuhi</v>
      </c>
    </row>
    <row r="443" spans="1:29" x14ac:dyDescent="0.25">
      <c r="A443" s="2" t="s">
        <v>472</v>
      </c>
      <c r="B443" s="2" t="s">
        <v>967</v>
      </c>
      <c r="E443" s="2" t="s">
        <v>1466</v>
      </c>
      <c r="F443" s="2">
        <v>63.92</v>
      </c>
      <c r="G443" s="2" t="s">
        <v>1036</v>
      </c>
      <c r="O443" s="3" t="s">
        <v>472</v>
      </c>
      <c r="P443" s="3">
        <v>34.61</v>
      </c>
      <c r="Q443" s="2" t="str">
        <f t="shared" si="24"/>
        <v>memenuhi</v>
      </c>
      <c r="S443" s="3" t="s">
        <v>1466</v>
      </c>
      <c r="T443" s="3">
        <v>0.02</v>
      </c>
      <c r="U443" s="2" t="str">
        <f t="shared" si="26"/>
        <v>tidak memenuhi</v>
      </c>
      <c r="W443" s="3" t="s">
        <v>472</v>
      </c>
      <c r="X443" s="3">
        <v>34.619999999999997</v>
      </c>
      <c r="Y443" s="2" t="str">
        <f t="shared" si="25"/>
        <v>memenuhi</v>
      </c>
      <c r="AA443" s="3" t="s">
        <v>1466</v>
      </c>
      <c r="AB443" s="3">
        <v>0.02</v>
      </c>
      <c r="AC443" s="2" t="str">
        <f t="shared" si="27"/>
        <v>tidak memenuhi</v>
      </c>
    </row>
    <row r="444" spans="1:29" x14ac:dyDescent="0.25">
      <c r="A444" s="2" t="s">
        <v>473</v>
      </c>
      <c r="B444" s="2" t="s">
        <v>967</v>
      </c>
      <c r="E444" s="2" t="s">
        <v>1467</v>
      </c>
      <c r="F444" s="2">
        <v>31.2</v>
      </c>
      <c r="G444" s="2" t="s">
        <v>1036</v>
      </c>
      <c r="O444" s="3" t="s">
        <v>473</v>
      </c>
      <c r="P444" s="3">
        <v>35.57</v>
      </c>
      <c r="Q444" s="2" t="str">
        <f t="shared" si="24"/>
        <v>memenuhi</v>
      </c>
      <c r="S444" s="3" t="s">
        <v>1467</v>
      </c>
      <c r="T444" s="3">
        <v>0.02</v>
      </c>
      <c r="U444" s="2" t="str">
        <f t="shared" si="26"/>
        <v>tidak memenuhi</v>
      </c>
      <c r="W444" s="3" t="s">
        <v>473</v>
      </c>
      <c r="X444" s="3">
        <v>35.58</v>
      </c>
      <c r="Y444" s="2" t="str">
        <f t="shared" si="25"/>
        <v>memenuhi</v>
      </c>
      <c r="AA444" s="3" t="s">
        <v>1467</v>
      </c>
      <c r="AB444" s="3">
        <v>0.02</v>
      </c>
      <c r="AC444" s="2" t="str">
        <f t="shared" si="27"/>
        <v>tidak memenuhi</v>
      </c>
    </row>
    <row r="445" spans="1:29" x14ac:dyDescent="0.25">
      <c r="A445" s="2" t="s">
        <v>474</v>
      </c>
      <c r="B445" s="2" t="s">
        <v>967</v>
      </c>
      <c r="E445" s="2" t="s">
        <v>1468</v>
      </c>
      <c r="F445" s="2">
        <v>85.89</v>
      </c>
      <c r="G445" s="2" t="s">
        <v>1036</v>
      </c>
      <c r="O445" s="3" t="s">
        <v>474</v>
      </c>
      <c r="P445" s="3">
        <v>32.6</v>
      </c>
      <c r="Q445" s="2" t="str">
        <f t="shared" si="24"/>
        <v>memenuhi</v>
      </c>
      <c r="S445" s="3" t="s">
        <v>1468</v>
      </c>
      <c r="T445" s="3">
        <v>0.04</v>
      </c>
      <c r="U445" s="2" t="str">
        <f t="shared" si="26"/>
        <v>tidak memenuhi</v>
      </c>
      <c r="W445" s="3" t="s">
        <v>474</v>
      </c>
      <c r="X445" s="3">
        <v>32.61</v>
      </c>
      <c r="Y445" s="2" t="str">
        <f t="shared" si="25"/>
        <v>memenuhi</v>
      </c>
      <c r="AA445" s="3" t="s">
        <v>1468</v>
      </c>
      <c r="AB445" s="3">
        <v>0.04</v>
      </c>
      <c r="AC445" s="2" t="str">
        <f t="shared" si="27"/>
        <v>tidak memenuhi</v>
      </c>
    </row>
    <row r="446" spans="1:29" x14ac:dyDescent="0.25">
      <c r="A446" s="2" t="s">
        <v>475</v>
      </c>
      <c r="B446" s="2" t="s">
        <v>967</v>
      </c>
      <c r="E446" s="2" t="s">
        <v>1469</v>
      </c>
      <c r="F446" s="2">
        <v>148.97</v>
      </c>
      <c r="G446" s="2" t="s">
        <v>1036</v>
      </c>
      <c r="O446" s="3" t="s">
        <v>475</v>
      </c>
      <c r="P446" s="3">
        <v>35.590000000000003</v>
      </c>
      <c r="Q446" s="2" t="str">
        <f t="shared" si="24"/>
        <v>memenuhi</v>
      </c>
      <c r="S446" s="3" t="s">
        <v>1469</v>
      </c>
      <c r="T446" s="3">
        <v>0.01</v>
      </c>
      <c r="U446" s="2" t="str">
        <f t="shared" si="26"/>
        <v>tidak memenuhi</v>
      </c>
      <c r="W446" s="3" t="s">
        <v>475</v>
      </c>
      <c r="X446" s="3">
        <v>35.6</v>
      </c>
      <c r="Y446" s="2" t="str">
        <f t="shared" si="25"/>
        <v>memenuhi</v>
      </c>
      <c r="AA446" s="3" t="s">
        <v>1469</v>
      </c>
      <c r="AB446" s="3">
        <v>0.01</v>
      </c>
      <c r="AC446" s="2" t="str">
        <f t="shared" si="27"/>
        <v>tidak memenuhi</v>
      </c>
    </row>
    <row r="447" spans="1:29" x14ac:dyDescent="0.25">
      <c r="A447" s="2" t="s">
        <v>476</v>
      </c>
      <c r="B447" s="2" t="s">
        <v>967</v>
      </c>
      <c r="E447" s="2" t="s">
        <v>1470</v>
      </c>
      <c r="F447" s="2">
        <v>74.66</v>
      </c>
      <c r="G447" s="2" t="s">
        <v>1036</v>
      </c>
      <c r="O447" s="3" t="s">
        <v>476</v>
      </c>
      <c r="P447" s="3">
        <v>35.57</v>
      </c>
      <c r="Q447" s="2" t="str">
        <f t="shared" si="24"/>
        <v>memenuhi</v>
      </c>
      <c r="S447" s="3" t="s">
        <v>1470</v>
      </c>
      <c r="T447" s="3">
        <v>0.02</v>
      </c>
      <c r="U447" s="2" t="str">
        <f t="shared" si="26"/>
        <v>tidak memenuhi</v>
      </c>
      <c r="W447" s="3" t="s">
        <v>476</v>
      </c>
      <c r="X447" s="3">
        <v>35.58</v>
      </c>
      <c r="Y447" s="2" t="str">
        <f t="shared" si="25"/>
        <v>memenuhi</v>
      </c>
      <c r="AA447" s="3" t="s">
        <v>1470</v>
      </c>
      <c r="AB447" s="3">
        <v>0.02</v>
      </c>
      <c r="AC447" s="2" t="str">
        <f t="shared" si="27"/>
        <v>tidak memenuhi</v>
      </c>
    </row>
    <row r="448" spans="1:29" x14ac:dyDescent="0.25">
      <c r="A448" s="2" t="s">
        <v>477</v>
      </c>
      <c r="B448" s="2" t="s">
        <v>967</v>
      </c>
      <c r="E448" s="2" t="s">
        <v>1471</v>
      </c>
      <c r="F448" s="2">
        <v>15.21</v>
      </c>
      <c r="G448" s="2" t="s">
        <v>1036</v>
      </c>
      <c r="O448" s="3" t="s">
        <v>477</v>
      </c>
      <c r="P448" s="3">
        <v>35.57</v>
      </c>
      <c r="Q448" s="2" t="str">
        <f t="shared" si="24"/>
        <v>memenuhi</v>
      </c>
      <c r="S448" s="3" t="s">
        <v>1471</v>
      </c>
      <c r="T448" s="3">
        <v>0.03</v>
      </c>
      <c r="U448" s="2" t="str">
        <f t="shared" si="26"/>
        <v>tidak memenuhi</v>
      </c>
      <c r="W448" s="3" t="s">
        <v>477</v>
      </c>
      <c r="X448" s="3">
        <v>35.58</v>
      </c>
      <c r="Y448" s="2" t="str">
        <f t="shared" si="25"/>
        <v>memenuhi</v>
      </c>
      <c r="AA448" s="3" t="s">
        <v>1471</v>
      </c>
      <c r="AB448" s="3">
        <v>0.03</v>
      </c>
      <c r="AC448" s="2" t="str">
        <f t="shared" si="27"/>
        <v>tidak memenuhi</v>
      </c>
    </row>
    <row r="449" spans="1:29" x14ac:dyDescent="0.25">
      <c r="A449" s="2" t="s">
        <v>478</v>
      </c>
      <c r="B449" s="2" t="s">
        <v>967</v>
      </c>
      <c r="E449" s="2" t="s">
        <v>1472</v>
      </c>
      <c r="F449" s="2">
        <v>84.7</v>
      </c>
      <c r="G449" s="2" t="s">
        <v>1036</v>
      </c>
      <c r="O449" s="3" t="s">
        <v>478</v>
      </c>
      <c r="P449" s="3">
        <v>35.57</v>
      </c>
      <c r="Q449" s="2" t="str">
        <f t="shared" si="24"/>
        <v>memenuhi</v>
      </c>
      <c r="S449" s="3" t="s">
        <v>1472</v>
      </c>
      <c r="T449" s="3">
        <v>0.03</v>
      </c>
      <c r="U449" s="2" t="str">
        <f t="shared" si="26"/>
        <v>tidak memenuhi</v>
      </c>
      <c r="W449" s="3" t="s">
        <v>478</v>
      </c>
      <c r="X449" s="3">
        <v>35.58</v>
      </c>
      <c r="Y449" s="2" t="str">
        <f t="shared" si="25"/>
        <v>memenuhi</v>
      </c>
      <c r="AA449" s="3" t="s">
        <v>1472</v>
      </c>
      <c r="AB449" s="3">
        <v>0.03</v>
      </c>
      <c r="AC449" s="2" t="str">
        <f t="shared" si="27"/>
        <v>tidak memenuhi</v>
      </c>
    </row>
    <row r="450" spans="1:29" x14ac:dyDescent="0.25">
      <c r="A450" s="2" t="s">
        <v>479</v>
      </c>
      <c r="B450" s="2" t="s">
        <v>967</v>
      </c>
      <c r="E450" s="2" t="s">
        <v>1473</v>
      </c>
      <c r="F450" s="2">
        <v>154.13999999999999</v>
      </c>
      <c r="G450" s="2" t="s">
        <v>1036</v>
      </c>
      <c r="O450" s="3" t="s">
        <v>479</v>
      </c>
      <c r="P450" s="3">
        <v>36.57</v>
      </c>
      <c r="Q450" s="2" t="str">
        <f t="shared" si="24"/>
        <v>memenuhi</v>
      </c>
      <c r="S450" s="3" t="s">
        <v>1473</v>
      </c>
      <c r="T450" s="3">
        <v>0.05</v>
      </c>
      <c r="U450" s="2" t="str">
        <f t="shared" si="26"/>
        <v>tidak memenuhi</v>
      </c>
      <c r="W450" s="3" t="s">
        <v>479</v>
      </c>
      <c r="X450" s="3">
        <v>36.58</v>
      </c>
      <c r="Y450" s="2" t="str">
        <f t="shared" si="25"/>
        <v>memenuhi</v>
      </c>
      <c r="AA450" s="3" t="s">
        <v>1473</v>
      </c>
      <c r="AB450" s="3">
        <v>0.05</v>
      </c>
      <c r="AC450" s="2" t="str">
        <f t="shared" si="27"/>
        <v>tidak memenuhi</v>
      </c>
    </row>
    <row r="451" spans="1:29" x14ac:dyDescent="0.25">
      <c r="A451" s="2" t="s">
        <v>480</v>
      </c>
      <c r="B451" s="2" t="s">
        <v>967</v>
      </c>
      <c r="E451" s="2" t="s">
        <v>1474</v>
      </c>
      <c r="F451" s="2">
        <v>72.87</v>
      </c>
      <c r="G451" s="2" t="s">
        <v>1036</v>
      </c>
      <c r="O451" s="3" t="s">
        <v>480</v>
      </c>
      <c r="P451" s="3">
        <v>36.57</v>
      </c>
      <c r="Q451" s="2" t="str">
        <f t="shared" si="24"/>
        <v>memenuhi</v>
      </c>
      <c r="S451" s="3" t="s">
        <v>1474</v>
      </c>
      <c r="T451" s="3">
        <v>0.08</v>
      </c>
      <c r="U451" s="2" t="str">
        <f t="shared" si="26"/>
        <v>tidak memenuhi</v>
      </c>
      <c r="W451" s="3" t="s">
        <v>480</v>
      </c>
      <c r="X451" s="3">
        <v>36.58</v>
      </c>
      <c r="Y451" s="2" t="str">
        <f t="shared" si="25"/>
        <v>memenuhi</v>
      </c>
      <c r="AA451" s="3" t="s">
        <v>1474</v>
      </c>
      <c r="AB451" s="3">
        <v>0.08</v>
      </c>
      <c r="AC451" s="2" t="str">
        <f t="shared" si="27"/>
        <v>tidak memenuhi</v>
      </c>
    </row>
    <row r="452" spans="1:29" x14ac:dyDescent="0.25">
      <c r="A452" s="2" t="s">
        <v>481</v>
      </c>
      <c r="B452" s="2" t="s">
        <v>967</v>
      </c>
      <c r="E452" s="2" t="s">
        <v>1475</v>
      </c>
      <c r="F452" s="2">
        <v>18.190000000000001</v>
      </c>
      <c r="G452" s="2" t="s">
        <v>1036</v>
      </c>
      <c r="O452" s="3" t="s">
        <v>481</v>
      </c>
      <c r="P452" s="3">
        <v>35.56</v>
      </c>
      <c r="Q452" s="2" t="str">
        <f t="shared" si="24"/>
        <v>memenuhi</v>
      </c>
      <c r="S452" s="3" t="s">
        <v>1475</v>
      </c>
      <c r="T452" s="3">
        <v>0.08</v>
      </c>
      <c r="U452" s="2" t="str">
        <f t="shared" si="26"/>
        <v>tidak memenuhi</v>
      </c>
      <c r="W452" s="3" t="s">
        <v>481</v>
      </c>
      <c r="X452" s="3">
        <v>35.57</v>
      </c>
      <c r="Y452" s="2" t="str">
        <f t="shared" si="25"/>
        <v>memenuhi</v>
      </c>
      <c r="AA452" s="3" t="s">
        <v>1475</v>
      </c>
      <c r="AB452" s="3">
        <v>0.08</v>
      </c>
      <c r="AC452" s="2" t="str">
        <f t="shared" si="27"/>
        <v>tidak memenuhi</v>
      </c>
    </row>
    <row r="453" spans="1:29" x14ac:dyDescent="0.25">
      <c r="A453" s="2" t="s">
        <v>482</v>
      </c>
      <c r="B453" s="2" t="s">
        <v>967</v>
      </c>
      <c r="E453" s="2" t="s">
        <v>1476</v>
      </c>
      <c r="F453" s="2">
        <v>43.06</v>
      </c>
      <c r="G453" s="2" t="s">
        <v>1036</v>
      </c>
      <c r="O453" s="3" t="s">
        <v>482</v>
      </c>
      <c r="P453" s="3">
        <v>39.56</v>
      </c>
      <c r="Q453" s="2" t="str">
        <f t="shared" si="24"/>
        <v>memenuhi</v>
      </c>
      <c r="S453" s="3" t="s">
        <v>1476</v>
      </c>
      <c r="T453" s="3">
        <v>0.08</v>
      </c>
      <c r="U453" s="2" t="str">
        <f t="shared" si="26"/>
        <v>tidak memenuhi</v>
      </c>
      <c r="W453" s="3" t="s">
        <v>482</v>
      </c>
      <c r="X453" s="3">
        <v>39.57</v>
      </c>
      <c r="Y453" s="2" t="str">
        <f t="shared" si="25"/>
        <v>memenuhi</v>
      </c>
      <c r="AA453" s="3" t="s">
        <v>1476</v>
      </c>
      <c r="AB453" s="3">
        <v>0.08</v>
      </c>
      <c r="AC453" s="2" t="str">
        <f t="shared" si="27"/>
        <v>tidak memenuhi</v>
      </c>
    </row>
    <row r="454" spans="1:29" x14ac:dyDescent="0.25">
      <c r="A454" s="2" t="s">
        <v>483</v>
      </c>
      <c r="B454" s="2" t="s">
        <v>967</v>
      </c>
      <c r="E454" s="2" t="s">
        <v>1477</v>
      </c>
      <c r="F454" s="2">
        <v>229.71</v>
      </c>
      <c r="G454" s="2" t="s">
        <v>1036</v>
      </c>
      <c r="O454" s="3" t="s">
        <v>483</v>
      </c>
      <c r="P454" s="3">
        <v>37.56</v>
      </c>
      <c r="Q454" s="2" t="str">
        <f t="shared" ref="Q454:Q517" si="28">IF(AND(P454&gt;=5,P454&lt;=80),"memenuhi","tidak memenuhi")</f>
        <v>memenuhi</v>
      </c>
      <c r="S454" s="3" t="s">
        <v>1477</v>
      </c>
      <c r="T454" s="3">
        <v>0.09</v>
      </c>
      <c r="U454" s="2" t="str">
        <f t="shared" si="26"/>
        <v>tidak memenuhi</v>
      </c>
      <c r="W454" s="3" t="s">
        <v>483</v>
      </c>
      <c r="X454" s="3">
        <v>37.57</v>
      </c>
      <c r="Y454" s="2" t="str">
        <f t="shared" ref="Y454:Y517" si="29">IF(AND(X454&gt;=5,X454&lt;=80),"memenuhi","tidak memenuhi")</f>
        <v>memenuhi</v>
      </c>
      <c r="AA454" s="3" t="s">
        <v>1477</v>
      </c>
      <c r="AB454" s="3">
        <v>0.09</v>
      </c>
      <c r="AC454" s="2" t="str">
        <f t="shared" si="27"/>
        <v>tidak memenuhi</v>
      </c>
    </row>
    <row r="455" spans="1:29" x14ac:dyDescent="0.25">
      <c r="A455" s="2" t="s">
        <v>484</v>
      </c>
      <c r="B455" s="2" t="s">
        <v>967</v>
      </c>
      <c r="E455" s="2" t="s">
        <v>1478</v>
      </c>
      <c r="F455" s="2">
        <v>234</v>
      </c>
      <c r="G455" s="2" t="s">
        <v>1036</v>
      </c>
      <c r="O455" s="3" t="s">
        <v>484</v>
      </c>
      <c r="P455" s="3">
        <v>39.450000000000003</v>
      </c>
      <c r="Q455" s="2" t="str">
        <f t="shared" si="28"/>
        <v>memenuhi</v>
      </c>
      <c r="S455" s="3" t="s">
        <v>1478</v>
      </c>
      <c r="T455" s="3">
        <v>0.08</v>
      </c>
      <c r="U455" s="2" t="str">
        <f t="shared" si="26"/>
        <v>tidak memenuhi</v>
      </c>
      <c r="W455" s="3" t="s">
        <v>484</v>
      </c>
      <c r="X455" s="3">
        <v>39.47</v>
      </c>
      <c r="Y455" s="2" t="str">
        <f t="shared" si="29"/>
        <v>memenuhi</v>
      </c>
      <c r="AA455" s="3" t="s">
        <v>1478</v>
      </c>
      <c r="AB455" s="3">
        <v>0.08</v>
      </c>
      <c r="AC455" s="2" t="str">
        <f t="shared" si="27"/>
        <v>tidak memenuhi</v>
      </c>
    </row>
    <row r="456" spans="1:29" x14ac:dyDescent="0.25">
      <c r="A456" s="2" t="s">
        <v>485</v>
      </c>
      <c r="B456" s="2" t="s">
        <v>967</v>
      </c>
      <c r="E456" s="2" t="s">
        <v>1479</v>
      </c>
      <c r="F456" s="2">
        <v>112.68</v>
      </c>
      <c r="G456" s="2" t="s">
        <v>1035</v>
      </c>
      <c r="O456" s="3" t="s">
        <v>485</v>
      </c>
      <c r="P456" s="3">
        <v>40.409999999999997</v>
      </c>
      <c r="Q456" s="2" t="str">
        <f t="shared" si="28"/>
        <v>memenuhi</v>
      </c>
      <c r="S456" s="3" t="s">
        <v>1479</v>
      </c>
      <c r="T456" s="3">
        <v>0.51</v>
      </c>
      <c r="U456" s="2" t="str">
        <f t="shared" ref="U456:U519" si="30">IF(AND(T456&gt;=0.3,T456&lt;=3),"memenuhi","tidak memenuhi")</f>
        <v>memenuhi</v>
      </c>
      <c r="W456" s="3" t="s">
        <v>485</v>
      </c>
      <c r="X456" s="3">
        <v>40.43</v>
      </c>
      <c r="Y456" s="2" t="str">
        <f t="shared" si="29"/>
        <v>memenuhi</v>
      </c>
      <c r="AA456" s="3" t="s">
        <v>1479</v>
      </c>
      <c r="AB456" s="3">
        <v>0.51</v>
      </c>
      <c r="AC456" s="2" t="str">
        <f t="shared" ref="AC456:AC519" si="31">IF(AND(AB456&gt;=0.3,AB456&lt;=3),"memenuhi","tidak memenuhi")</f>
        <v>memenuhi</v>
      </c>
    </row>
    <row r="457" spans="1:29" x14ac:dyDescent="0.25">
      <c r="A457" s="2" t="s">
        <v>486</v>
      </c>
      <c r="B457" s="2" t="s">
        <v>967</v>
      </c>
      <c r="E457" s="2" t="s">
        <v>1480</v>
      </c>
      <c r="F457" s="2">
        <v>5.67</v>
      </c>
      <c r="G457" s="2" t="s">
        <v>1035</v>
      </c>
      <c r="O457" s="3" t="s">
        <v>486</v>
      </c>
      <c r="P457" s="3">
        <v>38.42</v>
      </c>
      <c r="Q457" s="2" t="str">
        <f t="shared" si="28"/>
        <v>memenuhi</v>
      </c>
      <c r="S457" s="3" t="s">
        <v>1480</v>
      </c>
      <c r="T457" s="3">
        <v>0.41</v>
      </c>
      <c r="U457" s="2" t="str">
        <f t="shared" si="30"/>
        <v>memenuhi</v>
      </c>
      <c r="W457" s="3" t="s">
        <v>486</v>
      </c>
      <c r="X457" s="3">
        <v>38.44</v>
      </c>
      <c r="Y457" s="2" t="str">
        <f t="shared" si="29"/>
        <v>memenuhi</v>
      </c>
      <c r="AA457" s="3" t="s">
        <v>1480</v>
      </c>
      <c r="AB457" s="3">
        <v>0.41</v>
      </c>
      <c r="AC457" s="2" t="str">
        <f t="shared" si="31"/>
        <v>memenuhi</v>
      </c>
    </row>
    <row r="458" spans="1:29" x14ac:dyDescent="0.25">
      <c r="A458" s="2" t="s">
        <v>487</v>
      </c>
      <c r="B458" s="2" t="s">
        <v>967</v>
      </c>
      <c r="E458" s="2" t="s">
        <v>1481</v>
      </c>
      <c r="F458" s="2">
        <v>295.56</v>
      </c>
      <c r="G458" s="2" t="s">
        <v>1035</v>
      </c>
      <c r="O458" s="3" t="s">
        <v>487</v>
      </c>
      <c r="P458" s="3">
        <v>39.24</v>
      </c>
      <c r="Q458" s="2" t="str">
        <f t="shared" si="28"/>
        <v>memenuhi</v>
      </c>
      <c r="S458" s="3" t="s">
        <v>1481</v>
      </c>
      <c r="T458" s="3">
        <v>0.33</v>
      </c>
      <c r="U458" s="2" t="str">
        <f t="shared" si="30"/>
        <v>memenuhi</v>
      </c>
      <c r="W458" s="3" t="s">
        <v>487</v>
      </c>
      <c r="X458" s="3">
        <v>39.25</v>
      </c>
      <c r="Y458" s="2" t="str">
        <f t="shared" si="29"/>
        <v>memenuhi</v>
      </c>
      <c r="AA458" s="3" t="s">
        <v>1481</v>
      </c>
      <c r="AB458" s="3">
        <v>0.33</v>
      </c>
      <c r="AC458" s="2" t="str">
        <f t="shared" si="31"/>
        <v>memenuhi</v>
      </c>
    </row>
    <row r="459" spans="1:29" x14ac:dyDescent="0.25">
      <c r="A459" s="2" t="s">
        <v>488</v>
      </c>
      <c r="B459" s="2" t="s">
        <v>967</v>
      </c>
      <c r="E459" s="2" t="s">
        <v>1482</v>
      </c>
      <c r="F459" s="2">
        <v>9.3000000000000007</v>
      </c>
      <c r="G459" s="2" t="s">
        <v>1035</v>
      </c>
      <c r="O459" s="3" t="s">
        <v>488</v>
      </c>
      <c r="P459" s="3">
        <v>39.47</v>
      </c>
      <c r="Q459" s="2" t="str">
        <f t="shared" si="28"/>
        <v>memenuhi</v>
      </c>
      <c r="S459" s="3" t="s">
        <v>1482</v>
      </c>
      <c r="T459" s="3">
        <v>0.03</v>
      </c>
      <c r="U459" s="2" t="str">
        <f t="shared" si="30"/>
        <v>tidak memenuhi</v>
      </c>
      <c r="W459" s="3" t="s">
        <v>488</v>
      </c>
      <c r="X459" s="3">
        <v>39.479999999999997</v>
      </c>
      <c r="Y459" s="2" t="str">
        <f t="shared" si="29"/>
        <v>memenuhi</v>
      </c>
      <c r="AA459" s="3" t="s">
        <v>1482</v>
      </c>
      <c r="AB459" s="3">
        <v>0.03</v>
      </c>
      <c r="AC459" s="2" t="str">
        <f t="shared" si="31"/>
        <v>tidak memenuhi</v>
      </c>
    </row>
    <row r="460" spans="1:29" x14ac:dyDescent="0.25">
      <c r="A460" s="2" t="s">
        <v>489</v>
      </c>
      <c r="B460" s="2" t="s">
        <v>967</v>
      </c>
      <c r="E460" s="2" t="s">
        <v>1483</v>
      </c>
      <c r="F460" s="2">
        <v>335.89</v>
      </c>
      <c r="G460" s="2" t="s">
        <v>1035</v>
      </c>
      <c r="O460" s="3" t="s">
        <v>489</v>
      </c>
      <c r="P460" s="3">
        <v>41.39</v>
      </c>
      <c r="Q460" s="2" t="str">
        <f t="shared" si="28"/>
        <v>memenuhi</v>
      </c>
      <c r="S460" s="3" t="s">
        <v>1483</v>
      </c>
      <c r="T460" s="3">
        <v>0.84</v>
      </c>
      <c r="U460" s="2" t="str">
        <f t="shared" si="30"/>
        <v>memenuhi</v>
      </c>
      <c r="W460" s="3" t="s">
        <v>489</v>
      </c>
      <c r="X460" s="3">
        <v>41.42</v>
      </c>
      <c r="Y460" s="2" t="str">
        <f t="shared" si="29"/>
        <v>memenuhi</v>
      </c>
      <c r="AA460" s="3" t="s">
        <v>1483</v>
      </c>
      <c r="AB460" s="3">
        <v>0.84</v>
      </c>
      <c r="AC460" s="2" t="str">
        <f t="shared" si="31"/>
        <v>memenuhi</v>
      </c>
    </row>
    <row r="461" spans="1:29" x14ac:dyDescent="0.25">
      <c r="A461" s="2" t="s">
        <v>490</v>
      </c>
      <c r="B461" s="2" t="s">
        <v>967</v>
      </c>
      <c r="E461" s="2" t="s">
        <v>1484</v>
      </c>
      <c r="F461" s="2">
        <v>6.24</v>
      </c>
      <c r="G461" s="2" t="s">
        <v>1035</v>
      </c>
      <c r="O461" s="3" t="s">
        <v>490</v>
      </c>
      <c r="P461" s="3">
        <v>38.18</v>
      </c>
      <c r="Q461" s="2" t="str">
        <f t="shared" si="28"/>
        <v>memenuhi</v>
      </c>
      <c r="S461" s="3" t="s">
        <v>1484</v>
      </c>
      <c r="T461" s="3">
        <v>0.34</v>
      </c>
      <c r="U461" s="2" t="str">
        <f t="shared" si="30"/>
        <v>memenuhi</v>
      </c>
      <c r="W461" s="3" t="s">
        <v>490</v>
      </c>
      <c r="X461" s="3">
        <v>38.229999999999997</v>
      </c>
      <c r="Y461" s="2" t="str">
        <f t="shared" si="29"/>
        <v>memenuhi</v>
      </c>
      <c r="AA461" s="3" t="s">
        <v>1484</v>
      </c>
      <c r="AB461" s="3">
        <v>0.34</v>
      </c>
      <c r="AC461" s="2" t="str">
        <f t="shared" si="31"/>
        <v>memenuhi</v>
      </c>
    </row>
    <row r="462" spans="1:29" x14ac:dyDescent="0.25">
      <c r="A462" s="2" t="s">
        <v>491</v>
      </c>
      <c r="B462" s="2" t="s">
        <v>967</v>
      </c>
      <c r="E462" s="2" t="s">
        <v>1485</v>
      </c>
      <c r="F462" s="2">
        <v>77.73</v>
      </c>
      <c r="G462" s="2" t="s">
        <v>1035</v>
      </c>
      <c r="O462" s="3" t="s">
        <v>491</v>
      </c>
      <c r="P462" s="3">
        <v>38.17</v>
      </c>
      <c r="Q462" s="2" t="str">
        <f t="shared" si="28"/>
        <v>memenuhi</v>
      </c>
      <c r="S462" s="3" t="s">
        <v>1485</v>
      </c>
      <c r="T462" s="3">
        <v>0.03</v>
      </c>
      <c r="U462" s="2" t="str">
        <f t="shared" si="30"/>
        <v>tidak memenuhi</v>
      </c>
      <c r="W462" s="3" t="s">
        <v>491</v>
      </c>
      <c r="X462" s="3">
        <v>38.22</v>
      </c>
      <c r="Y462" s="2" t="str">
        <f t="shared" si="29"/>
        <v>memenuhi</v>
      </c>
      <c r="AA462" s="3" t="s">
        <v>1485</v>
      </c>
      <c r="AB462" s="3">
        <v>0.03</v>
      </c>
      <c r="AC462" s="2" t="str">
        <f t="shared" si="31"/>
        <v>tidak memenuhi</v>
      </c>
    </row>
    <row r="463" spans="1:29" x14ac:dyDescent="0.25">
      <c r="A463" s="2" t="s">
        <v>492</v>
      </c>
      <c r="B463" s="2" t="s">
        <v>967</v>
      </c>
      <c r="E463" s="2" t="s">
        <v>1486</v>
      </c>
      <c r="F463" s="2">
        <v>169.5</v>
      </c>
      <c r="G463" s="2" t="s">
        <v>1036</v>
      </c>
      <c r="O463" s="3" t="s">
        <v>492</v>
      </c>
      <c r="P463" s="3">
        <v>40.159999999999997</v>
      </c>
      <c r="Q463" s="2" t="str">
        <f t="shared" si="28"/>
        <v>memenuhi</v>
      </c>
      <c r="S463" s="3" t="s">
        <v>1486</v>
      </c>
      <c r="T463" s="3">
        <v>0.08</v>
      </c>
      <c r="U463" s="2" t="str">
        <f t="shared" si="30"/>
        <v>tidak memenuhi</v>
      </c>
      <c r="W463" s="3" t="s">
        <v>492</v>
      </c>
      <c r="X463" s="3">
        <v>40.21</v>
      </c>
      <c r="Y463" s="2" t="str">
        <f t="shared" si="29"/>
        <v>memenuhi</v>
      </c>
      <c r="AA463" s="3" t="s">
        <v>1486</v>
      </c>
      <c r="AB463" s="3">
        <v>0.08</v>
      </c>
      <c r="AC463" s="2" t="str">
        <f t="shared" si="31"/>
        <v>tidak memenuhi</v>
      </c>
    </row>
    <row r="464" spans="1:29" x14ac:dyDescent="0.25">
      <c r="A464" s="2" t="s">
        <v>493</v>
      </c>
      <c r="B464" s="2" t="s">
        <v>967</v>
      </c>
      <c r="E464" s="2" t="s">
        <v>1487</v>
      </c>
      <c r="F464" s="2">
        <v>23.25</v>
      </c>
      <c r="G464" s="2" t="s">
        <v>1036</v>
      </c>
      <c r="O464" s="3" t="s">
        <v>493</v>
      </c>
      <c r="P464" s="3">
        <v>13.15</v>
      </c>
      <c r="Q464" s="2" t="str">
        <f t="shared" si="28"/>
        <v>memenuhi</v>
      </c>
      <c r="S464" s="3" t="s">
        <v>1487</v>
      </c>
      <c r="T464" s="3">
        <v>0.08</v>
      </c>
      <c r="U464" s="2" t="str">
        <f t="shared" si="30"/>
        <v>tidak memenuhi</v>
      </c>
      <c r="W464" s="3" t="s">
        <v>493</v>
      </c>
      <c r="X464" s="3">
        <v>13.16</v>
      </c>
      <c r="Y464" s="2" t="str">
        <f t="shared" si="29"/>
        <v>memenuhi</v>
      </c>
      <c r="AA464" s="3" t="s">
        <v>1487</v>
      </c>
      <c r="AB464" s="3">
        <v>0.08</v>
      </c>
      <c r="AC464" s="2" t="str">
        <f t="shared" si="31"/>
        <v>tidak memenuhi</v>
      </c>
    </row>
    <row r="465" spans="1:29" x14ac:dyDescent="0.25">
      <c r="A465" s="2" t="s">
        <v>494</v>
      </c>
      <c r="B465" s="2" t="s">
        <v>967</v>
      </c>
      <c r="E465" s="2" t="s">
        <v>1488</v>
      </c>
      <c r="F465" s="2">
        <v>27.26</v>
      </c>
      <c r="G465" s="2" t="s">
        <v>1036</v>
      </c>
      <c r="O465" s="3" t="s">
        <v>494</v>
      </c>
      <c r="P465" s="3">
        <v>30.64</v>
      </c>
      <c r="Q465" s="2" t="str">
        <f t="shared" si="28"/>
        <v>memenuhi</v>
      </c>
      <c r="S465" s="3" t="s">
        <v>1488</v>
      </c>
      <c r="T465" s="3">
        <v>0.08</v>
      </c>
      <c r="U465" s="2" t="str">
        <f t="shared" si="30"/>
        <v>tidak memenuhi</v>
      </c>
      <c r="W465" s="3" t="s">
        <v>494</v>
      </c>
      <c r="X465" s="3">
        <v>30.65</v>
      </c>
      <c r="Y465" s="2" t="str">
        <f t="shared" si="29"/>
        <v>memenuhi</v>
      </c>
      <c r="AA465" s="3" t="s">
        <v>1488</v>
      </c>
      <c r="AB465" s="3">
        <v>0.08</v>
      </c>
      <c r="AC465" s="2" t="str">
        <f t="shared" si="31"/>
        <v>tidak memenuhi</v>
      </c>
    </row>
    <row r="466" spans="1:29" x14ac:dyDescent="0.25">
      <c r="A466" s="2" t="s">
        <v>495</v>
      </c>
      <c r="B466" s="2" t="s">
        <v>967</v>
      </c>
      <c r="E466" s="2" t="s">
        <v>1489</v>
      </c>
      <c r="F466" s="2">
        <v>100.34</v>
      </c>
      <c r="G466" s="2" t="s">
        <v>1036</v>
      </c>
      <c r="O466" s="3" t="s">
        <v>495</v>
      </c>
      <c r="P466" s="3">
        <v>31.62</v>
      </c>
      <c r="Q466" s="2" t="str">
        <f t="shared" si="28"/>
        <v>memenuhi</v>
      </c>
      <c r="S466" s="3" t="s">
        <v>1489</v>
      </c>
      <c r="T466" s="3">
        <v>0.08</v>
      </c>
      <c r="U466" s="2" t="str">
        <f t="shared" si="30"/>
        <v>tidak memenuhi</v>
      </c>
      <c r="W466" s="3" t="s">
        <v>495</v>
      </c>
      <c r="X466" s="3">
        <v>31.63</v>
      </c>
      <c r="Y466" s="2" t="str">
        <f t="shared" si="29"/>
        <v>memenuhi</v>
      </c>
      <c r="AA466" s="3" t="s">
        <v>1489</v>
      </c>
      <c r="AB466" s="3">
        <v>0.08</v>
      </c>
      <c r="AC466" s="2" t="str">
        <f t="shared" si="31"/>
        <v>tidak memenuhi</v>
      </c>
    </row>
    <row r="467" spans="1:29" x14ac:dyDescent="0.25">
      <c r="A467" s="2" t="s">
        <v>496</v>
      </c>
      <c r="B467" s="2" t="s">
        <v>967</v>
      </c>
      <c r="E467" s="2" t="s">
        <v>1490</v>
      </c>
      <c r="F467" s="2">
        <v>27.15</v>
      </c>
      <c r="G467" s="2" t="s">
        <v>1036</v>
      </c>
      <c r="O467" s="3" t="s">
        <v>496</v>
      </c>
      <c r="P467" s="3">
        <v>31.6</v>
      </c>
      <c r="Q467" s="2" t="str">
        <f t="shared" si="28"/>
        <v>memenuhi</v>
      </c>
      <c r="S467" s="3" t="s">
        <v>1490</v>
      </c>
      <c r="T467" s="3">
        <v>0.08</v>
      </c>
      <c r="U467" s="2" t="str">
        <f t="shared" si="30"/>
        <v>tidak memenuhi</v>
      </c>
      <c r="W467" s="3" t="s">
        <v>496</v>
      </c>
      <c r="X467" s="3">
        <v>31.61</v>
      </c>
      <c r="Y467" s="2" t="str">
        <f t="shared" si="29"/>
        <v>memenuhi</v>
      </c>
      <c r="AA467" s="3" t="s">
        <v>1490</v>
      </c>
      <c r="AB467" s="3">
        <v>0.08</v>
      </c>
      <c r="AC467" s="2" t="str">
        <f t="shared" si="31"/>
        <v>tidak memenuhi</v>
      </c>
    </row>
    <row r="468" spans="1:29" x14ac:dyDescent="0.25">
      <c r="A468" s="2" t="s">
        <v>497</v>
      </c>
      <c r="B468" s="2" t="s">
        <v>967</v>
      </c>
      <c r="E468" s="2" t="s">
        <v>1491</v>
      </c>
      <c r="F468" s="2">
        <v>27.4</v>
      </c>
      <c r="G468" s="2" t="s">
        <v>1036</v>
      </c>
      <c r="O468" s="3" t="s">
        <v>497</v>
      </c>
      <c r="P468" s="3">
        <v>33.58</v>
      </c>
      <c r="Q468" s="2" t="str">
        <f t="shared" si="28"/>
        <v>memenuhi</v>
      </c>
      <c r="S468" s="3" t="s">
        <v>1491</v>
      </c>
      <c r="T468" s="3">
        <v>0.08</v>
      </c>
      <c r="U468" s="2" t="str">
        <f t="shared" si="30"/>
        <v>tidak memenuhi</v>
      </c>
      <c r="W468" s="3" t="s">
        <v>497</v>
      </c>
      <c r="X468" s="3">
        <v>33.590000000000003</v>
      </c>
      <c r="Y468" s="2" t="str">
        <f t="shared" si="29"/>
        <v>memenuhi</v>
      </c>
      <c r="AA468" s="3" t="s">
        <v>1491</v>
      </c>
      <c r="AB468" s="3">
        <v>0.08</v>
      </c>
      <c r="AC468" s="2" t="str">
        <f t="shared" si="31"/>
        <v>tidak memenuhi</v>
      </c>
    </row>
    <row r="469" spans="1:29" x14ac:dyDescent="0.25">
      <c r="A469" s="2" t="s">
        <v>498</v>
      </c>
      <c r="B469" s="2" t="s">
        <v>967</v>
      </c>
      <c r="E469" s="2" t="s">
        <v>1492</v>
      </c>
      <c r="F469" s="2">
        <v>9.5299999999999994</v>
      </c>
      <c r="G469" s="2" t="s">
        <v>1036</v>
      </c>
      <c r="O469" s="3" t="s">
        <v>498</v>
      </c>
      <c r="P469" s="3">
        <v>32.58</v>
      </c>
      <c r="Q469" s="2" t="str">
        <f t="shared" si="28"/>
        <v>memenuhi</v>
      </c>
      <c r="S469" s="3" t="s">
        <v>1492</v>
      </c>
      <c r="T469" s="3">
        <v>0.15</v>
      </c>
      <c r="U469" s="2" t="str">
        <f t="shared" si="30"/>
        <v>tidak memenuhi</v>
      </c>
      <c r="W469" s="3" t="s">
        <v>498</v>
      </c>
      <c r="X469" s="3">
        <v>32.58</v>
      </c>
      <c r="Y469" s="2" t="str">
        <f t="shared" si="29"/>
        <v>memenuhi</v>
      </c>
      <c r="AA469" s="3" t="s">
        <v>1492</v>
      </c>
      <c r="AB469" s="3">
        <v>0.15</v>
      </c>
      <c r="AC469" s="2" t="str">
        <f t="shared" si="31"/>
        <v>tidak memenuhi</v>
      </c>
    </row>
    <row r="470" spans="1:29" x14ac:dyDescent="0.25">
      <c r="A470" s="2" t="s">
        <v>499</v>
      </c>
      <c r="B470" s="2" t="s">
        <v>967</v>
      </c>
      <c r="E470" s="2" t="s">
        <v>1493</v>
      </c>
      <c r="F470" s="2">
        <v>8.56</v>
      </c>
      <c r="G470" s="2" t="s">
        <v>1036</v>
      </c>
      <c r="O470" s="3" t="s">
        <v>499</v>
      </c>
      <c r="P470" s="3">
        <v>32.56</v>
      </c>
      <c r="Q470" s="2" t="str">
        <f t="shared" si="28"/>
        <v>memenuhi</v>
      </c>
      <c r="S470" s="3" t="s">
        <v>1493</v>
      </c>
      <c r="T470" s="3">
        <v>0.15</v>
      </c>
      <c r="U470" s="2" t="str">
        <f t="shared" si="30"/>
        <v>tidak memenuhi</v>
      </c>
      <c r="W470" s="3" t="s">
        <v>499</v>
      </c>
      <c r="X470" s="3">
        <v>32.57</v>
      </c>
      <c r="Y470" s="2" t="str">
        <f t="shared" si="29"/>
        <v>memenuhi</v>
      </c>
      <c r="AA470" s="3" t="s">
        <v>1493</v>
      </c>
      <c r="AB470" s="3">
        <v>0.15</v>
      </c>
      <c r="AC470" s="2" t="str">
        <f t="shared" si="31"/>
        <v>tidak memenuhi</v>
      </c>
    </row>
    <row r="471" spans="1:29" x14ac:dyDescent="0.25">
      <c r="A471" s="2" t="s">
        <v>500</v>
      </c>
      <c r="B471" s="2" t="s">
        <v>967</v>
      </c>
      <c r="E471" s="2" t="s">
        <v>1494</v>
      </c>
      <c r="F471" s="2">
        <v>100.16</v>
      </c>
      <c r="G471" s="2" t="s">
        <v>1036</v>
      </c>
      <c r="O471" s="3" t="s">
        <v>500</v>
      </c>
      <c r="P471" s="3">
        <v>34.54</v>
      </c>
      <c r="Q471" s="2" t="str">
        <f t="shared" si="28"/>
        <v>memenuhi</v>
      </c>
      <c r="S471" s="3" t="s">
        <v>1494</v>
      </c>
      <c r="T471" s="3">
        <v>0.05</v>
      </c>
      <c r="U471" s="2" t="str">
        <f t="shared" si="30"/>
        <v>tidak memenuhi</v>
      </c>
      <c r="W471" s="3" t="s">
        <v>500</v>
      </c>
      <c r="X471" s="3">
        <v>34.549999999999997</v>
      </c>
      <c r="Y471" s="2" t="str">
        <f t="shared" si="29"/>
        <v>memenuhi</v>
      </c>
      <c r="AA471" s="3" t="s">
        <v>1494</v>
      </c>
      <c r="AB471" s="3">
        <v>0.05</v>
      </c>
      <c r="AC471" s="2" t="str">
        <f t="shared" si="31"/>
        <v>tidak memenuhi</v>
      </c>
    </row>
    <row r="472" spans="1:29" x14ac:dyDescent="0.25">
      <c r="A472" s="2" t="s">
        <v>501</v>
      </c>
      <c r="B472" s="2" t="s">
        <v>967</v>
      </c>
      <c r="E472" s="2" t="s">
        <v>1495</v>
      </c>
      <c r="F472" s="2">
        <v>25.42</v>
      </c>
      <c r="G472" s="2" t="s">
        <v>1036</v>
      </c>
      <c r="O472" s="3" t="s">
        <v>501</v>
      </c>
      <c r="P472" s="3">
        <v>32.53</v>
      </c>
      <c r="Q472" s="2" t="str">
        <f t="shared" si="28"/>
        <v>memenuhi</v>
      </c>
      <c r="S472" s="3" t="s">
        <v>1495</v>
      </c>
      <c r="T472" s="3">
        <v>0.05</v>
      </c>
      <c r="U472" s="2" t="str">
        <f t="shared" si="30"/>
        <v>tidak memenuhi</v>
      </c>
      <c r="W472" s="3" t="s">
        <v>501</v>
      </c>
      <c r="X472" s="3">
        <v>32.54</v>
      </c>
      <c r="Y472" s="2" t="str">
        <f t="shared" si="29"/>
        <v>memenuhi</v>
      </c>
      <c r="AA472" s="3" t="s">
        <v>1495</v>
      </c>
      <c r="AB472" s="3">
        <v>0.05</v>
      </c>
      <c r="AC472" s="2" t="str">
        <f t="shared" si="31"/>
        <v>tidak memenuhi</v>
      </c>
    </row>
    <row r="473" spans="1:29" x14ac:dyDescent="0.25">
      <c r="A473" s="2" t="s">
        <v>502</v>
      </c>
      <c r="B473" s="2" t="s">
        <v>967</v>
      </c>
      <c r="E473" s="2" t="s">
        <v>1496</v>
      </c>
      <c r="F473" s="2">
        <v>101.8</v>
      </c>
      <c r="G473" s="2" t="s">
        <v>1036</v>
      </c>
      <c r="O473" s="3" t="s">
        <v>502</v>
      </c>
      <c r="P473" s="3">
        <v>33.53</v>
      </c>
      <c r="Q473" s="2" t="str">
        <f t="shared" si="28"/>
        <v>memenuhi</v>
      </c>
      <c r="S473" s="3" t="s">
        <v>1496</v>
      </c>
      <c r="T473" s="3">
        <v>0.02</v>
      </c>
      <c r="U473" s="2" t="str">
        <f t="shared" si="30"/>
        <v>tidak memenuhi</v>
      </c>
      <c r="W473" s="3" t="s">
        <v>502</v>
      </c>
      <c r="X473" s="3">
        <v>33.54</v>
      </c>
      <c r="Y473" s="2" t="str">
        <f t="shared" si="29"/>
        <v>memenuhi</v>
      </c>
      <c r="AA473" s="3" t="s">
        <v>1496</v>
      </c>
      <c r="AB473" s="3">
        <v>0.02</v>
      </c>
      <c r="AC473" s="2" t="str">
        <f t="shared" si="31"/>
        <v>tidak memenuhi</v>
      </c>
    </row>
    <row r="474" spans="1:29" x14ac:dyDescent="0.25">
      <c r="A474" s="2" t="s">
        <v>503</v>
      </c>
      <c r="B474" s="2" t="s">
        <v>967</v>
      </c>
      <c r="E474" s="2" t="s">
        <v>1497</v>
      </c>
      <c r="F474" s="2">
        <v>24.97</v>
      </c>
      <c r="G474" s="2" t="s">
        <v>1036</v>
      </c>
      <c r="O474" s="3" t="s">
        <v>503</v>
      </c>
      <c r="P474" s="3">
        <v>35.520000000000003</v>
      </c>
      <c r="Q474" s="2" t="str">
        <f t="shared" si="28"/>
        <v>memenuhi</v>
      </c>
      <c r="S474" s="3" t="s">
        <v>1497</v>
      </c>
      <c r="T474" s="3">
        <v>0.11</v>
      </c>
      <c r="U474" s="2" t="str">
        <f t="shared" si="30"/>
        <v>tidak memenuhi</v>
      </c>
      <c r="W474" s="3" t="s">
        <v>503</v>
      </c>
      <c r="X474" s="3">
        <v>35.53</v>
      </c>
      <c r="Y474" s="2" t="str">
        <f t="shared" si="29"/>
        <v>memenuhi</v>
      </c>
      <c r="AA474" s="3" t="s">
        <v>1497</v>
      </c>
      <c r="AB474" s="3">
        <v>0.11</v>
      </c>
      <c r="AC474" s="2" t="str">
        <f t="shared" si="31"/>
        <v>tidak memenuhi</v>
      </c>
    </row>
    <row r="475" spans="1:29" x14ac:dyDescent="0.25">
      <c r="A475" s="2" t="s">
        <v>504</v>
      </c>
      <c r="B475" s="2" t="s">
        <v>967</v>
      </c>
      <c r="E475" s="2" t="s">
        <v>1498</v>
      </c>
      <c r="F475" s="2">
        <v>8.15</v>
      </c>
      <c r="G475" s="2" t="s">
        <v>1036</v>
      </c>
      <c r="O475" s="3" t="s">
        <v>504</v>
      </c>
      <c r="P475" s="3">
        <v>36.520000000000003</v>
      </c>
      <c r="Q475" s="2" t="str">
        <f t="shared" si="28"/>
        <v>memenuhi</v>
      </c>
      <c r="S475" s="3" t="s">
        <v>1498</v>
      </c>
      <c r="T475" s="3">
        <v>0.09</v>
      </c>
      <c r="U475" s="2" t="str">
        <f t="shared" si="30"/>
        <v>tidak memenuhi</v>
      </c>
      <c r="W475" s="3" t="s">
        <v>504</v>
      </c>
      <c r="X475" s="3">
        <v>36.520000000000003</v>
      </c>
      <c r="Y475" s="2" t="str">
        <f t="shared" si="29"/>
        <v>memenuhi</v>
      </c>
      <c r="AA475" s="3" t="s">
        <v>1498</v>
      </c>
      <c r="AB475" s="3">
        <v>0.09</v>
      </c>
      <c r="AC475" s="2" t="str">
        <f t="shared" si="31"/>
        <v>tidak memenuhi</v>
      </c>
    </row>
    <row r="476" spans="1:29" x14ac:dyDescent="0.25">
      <c r="A476" s="2" t="s">
        <v>505</v>
      </c>
      <c r="B476" s="2" t="s">
        <v>967</v>
      </c>
      <c r="E476" s="2" t="s">
        <v>1499</v>
      </c>
      <c r="F476" s="2">
        <v>101.39</v>
      </c>
      <c r="G476" s="2" t="s">
        <v>1036</v>
      </c>
      <c r="O476" s="3" t="s">
        <v>505</v>
      </c>
      <c r="P476" s="3">
        <v>36.51</v>
      </c>
      <c r="Q476" s="2" t="str">
        <f t="shared" si="28"/>
        <v>memenuhi</v>
      </c>
      <c r="S476" s="3" t="s">
        <v>1499</v>
      </c>
      <c r="T476" s="3">
        <v>0.01</v>
      </c>
      <c r="U476" s="2" t="str">
        <f t="shared" si="30"/>
        <v>tidak memenuhi</v>
      </c>
      <c r="W476" s="3" t="s">
        <v>505</v>
      </c>
      <c r="X476" s="3">
        <v>36.520000000000003</v>
      </c>
      <c r="Y476" s="2" t="str">
        <f t="shared" si="29"/>
        <v>memenuhi</v>
      </c>
      <c r="AA476" s="3" t="s">
        <v>1499</v>
      </c>
      <c r="AB476" s="3">
        <v>0.01</v>
      </c>
      <c r="AC476" s="2" t="str">
        <f t="shared" si="31"/>
        <v>tidak memenuhi</v>
      </c>
    </row>
    <row r="477" spans="1:29" x14ac:dyDescent="0.25">
      <c r="A477" s="2" t="s">
        <v>506</v>
      </c>
      <c r="B477" s="2" t="s">
        <v>964</v>
      </c>
      <c r="E477" s="2" t="s">
        <v>1500</v>
      </c>
      <c r="F477" s="2">
        <v>7.16</v>
      </c>
      <c r="G477" s="2" t="s">
        <v>1036</v>
      </c>
      <c r="O477" s="3" t="s">
        <v>506</v>
      </c>
      <c r="P477" s="3">
        <v>38.56</v>
      </c>
      <c r="Q477" s="2" t="str">
        <f t="shared" si="28"/>
        <v>memenuhi</v>
      </c>
      <c r="S477" s="3" t="s">
        <v>1500</v>
      </c>
      <c r="T477" s="3">
        <v>7.0000000000000007E-2</v>
      </c>
      <c r="U477" s="2" t="str">
        <f t="shared" si="30"/>
        <v>tidak memenuhi</v>
      </c>
      <c r="W477" s="3" t="s">
        <v>506</v>
      </c>
      <c r="X477" s="3">
        <v>38.57</v>
      </c>
      <c r="Y477" s="2" t="str">
        <f t="shared" si="29"/>
        <v>memenuhi</v>
      </c>
      <c r="AA477" s="3" t="s">
        <v>1500</v>
      </c>
      <c r="AB477" s="3">
        <v>7.0000000000000007E-2</v>
      </c>
      <c r="AC477" s="2" t="str">
        <f t="shared" si="31"/>
        <v>tidak memenuhi</v>
      </c>
    </row>
    <row r="478" spans="1:29" x14ac:dyDescent="0.25">
      <c r="A478" s="2" t="s">
        <v>507</v>
      </c>
      <c r="B478" s="2" t="s">
        <v>972</v>
      </c>
      <c r="E478" s="2" t="s">
        <v>1501</v>
      </c>
      <c r="F478" s="2">
        <v>38.15</v>
      </c>
      <c r="G478" s="2" t="s">
        <v>1036</v>
      </c>
      <c r="O478" s="3" t="s">
        <v>507</v>
      </c>
      <c r="P478" s="3">
        <v>39.799999999999997</v>
      </c>
      <c r="Q478" s="2" t="str">
        <f t="shared" si="28"/>
        <v>memenuhi</v>
      </c>
      <c r="S478" s="3" t="s">
        <v>1501</v>
      </c>
      <c r="T478" s="3">
        <v>7.0000000000000007E-2</v>
      </c>
      <c r="U478" s="2" t="str">
        <f t="shared" si="30"/>
        <v>tidak memenuhi</v>
      </c>
      <c r="W478" s="3" t="s">
        <v>507</v>
      </c>
      <c r="X478" s="3">
        <v>39.81</v>
      </c>
      <c r="Y478" s="2" t="str">
        <f t="shared" si="29"/>
        <v>memenuhi</v>
      </c>
      <c r="AA478" s="3" t="s">
        <v>1501</v>
      </c>
      <c r="AB478" s="3">
        <v>7.0000000000000007E-2</v>
      </c>
      <c r="AC478" s="2" t="str">
        <f t="shared" si="31"/>
        <v>tidak memenuhi</v>
      </c>
    </row>
    <row r="479" spans="1:29" x14ac:dyDescent="0.25">
      <c r="A479" s="2" t="s">
        <v>508</v>
      </c>
      <c r="B479" s="2" t="s">
        <v>967</v>
      </c>
      <c r="E479" s="2" t="s">
        <v>1502</v>
      </c>
      <c r="F479" s="2">
        <v>102.26</v>
      </c>
      <c r="G479" s="2" t="s">
        <v>1036</v>
      </c>
      <c r="O479" s="3" t="s">
        <v>508</v>
      </c>
      <c r="P479" s="3">
        <v>37.770000000000003</v>
      </c>
      <c r="Q479" s="2" t="str">
        <f t="shared" si="28"/>
        <v>memenuhi</v>
      </c>
      <c r="S479" s="3" t="s">
        <v>1502</v>
      </c>
      <c r="T479" s="3">
        <v>0.01</v>
      </c>
      <c r="U479" s="2" t="str">
        <f t="shared" si="30"/>
        <v>tidak memenuhi</v>
      </c>
      <c r="W479" s="3" t="s">
        <v>508</v>
      </c>
      <c r="X479" s="3">
        <v>37.78</v>
      </c>
      <c r="Y479" s="2" t="str">
        <f t="shared" si="29"/>
        <v>memenuhi</v>
      </c>
      <c r="AA479" s="3" t="s">
        <v>1502</v>
      </c>
      <c r="AB479" s="3">
        <v>0.01</v>
      </c>
      <c r="AC479" s="2" t="str">
        <f t="shared" si="31"/>
        <v>tidak memenuhi</v>
      </c>
    </row>
    <row r="480" spans="1:29" x14ac:dyDescent="0.25">
      <c r="A480" s="2" t="s">
        <v>509</v>
      </c>
      <c r="B480" s="2" t="s">
        <v>967</v>
      </c>
      <c r="E480" s="2" t="s">
        <v>1503</v>
      </c>
      <c r="F480" s="2">
        <v>36.78</v>
      </c>
      <c r="G480" s="2" t="s">
        <v>1036</v>
      </c>
      <c r="O480" s="3" t="s">
        <v>509</v>
      </c>
      <c r="P480" s="3">
        <v>37.76</v>
      </c>
      <c r="Q480" s="2" t="str">
        <f t="shared" si="28"/>
        <v>memenuhi</v>
      </c>
      <c r="S480" s="3" t="s">
        <v>1503</v>
      </c>
      <c r="T480" s="3">
        <v>0.08</v>
      </c>
      <c r="U480" s="2" t="str">
        <f t="shared" si="30"/>
        <v>tidak memenuhi</v>
      </c>
      <c r="W480" s="3" t="s">
        <v>509</v>
      </c>
      <c r="X480" s="3">
        <v>37.770000000000003</v>
      </c>
      <c r="Y480" s="2" t="str">
        <f t="shared" si="29"/>
        <v>memenuhi</v>
      </c>
      <c r="AA480" s="3" t="s">
        <v>1503</v>
      </c>
      <c r="AB480" s="3">
        <v>0.08</v>
      </c>
      <c r="AC480" s="2" t="str">
        <f t="shared" si="31"/>
        <v>tidak memenuhi</v>
      </c>
    </row>
    <row r="481" spans="1:29" x14ac:dyDescent="0.25">
      <c r="A481" s="2" t="s">
        <v>510</v>
      </c>
      <c r="B481" s="2" t="s">
        <v>967</v>
      </c>
      <c r="E481" s="2" t="s">
        <v>1504</v>
      </c>
      <c r="F481" s="2">
        <v>6.89</v>
      </c>
      <c r="G481" s="2" t="s">
        <v>1036</v>
      </c>
      <c r="O481" s="3" t="s">
        <v>510</v>
      </c>
      <c r="P481" s="3">
        <v>37.76</v>
      </c>
      <c r="Q481" s="2" t="str">
        <f t="shared" si="28"/>
        <v>memenuhi</v>
      </c>
      <c r="S481" s="3" t="s">
        <v>1504</v>
      </c>
      <c r="T481" s="3">
        <v>7.0000000000000007E-2</v>
      </c>
      <c r="U481" s="2" t="str">
        <f t="shared" si="30"/>
        <v>tidak memenuhi</v>
      </c>
      <c r="W481" s="3" t="s">
        <v>510</v>
      </c>
      <c r="X481" s="3">
        <v>37.770000000000003</v>
      </c>
      <c r="Y481" s="2" t="str">
        <f t="shared" si="29"/>
        <v>memenuhi</v>
      </c>
      <c r="AA481" s="3" t="s">
        <v>1504</v>
      </c>
      <c r="AB481" s="3">
        <v>7.0000000000000007E-2</v>
      </c>
      <c r="AC481" s="2" t="str">
        <f t="shared" si="31"/>
        <v>tidak memenuhi</v>
      </c>
    </row>
    <row r="482" spans="1:29" x14ac:dyDescent="0.25">
      <c r="A482" s="2" t="s">
        <v>511</v>
      </c>
      <c r="B482" s="2" t="s">
        <v>967</v>
      </c>
      <c r="E482" s="2" t="s">
        <v>1505</v>
      </c>
      <c r="F482" s="2">
        <v>102.05</v>
      </c>
      <c r="G482" s="2" t="s">
        <v>1036</v>
      </c>
      <c r="O482" s="3" t="s">
        <v>511</v>
      </c>
      <c r="P482" s="3">
        <v>36.729999999999997</v>
      </c>
      <c r="Q482" s="2" t="str">
        <f t="shared" si="28"/>
        <v>memenuhi</v>
      </c>
      <c r="S482" s="3" t="s">
        <v>1505</v>
      </c>
      <c r="T482" s="3">
        <v>0.01</v>
      </c>
      <c r="U482" s="2" t="str">
        <f t="shared" si="30"/>
        <v>tidak memenuhi</v>
      </c>
      <c r="W482" s="3" t="s">
        <v>511</v>
      </c>
      <c r="X482" s="3">
        <v>36.729999999999997</v>
      </c>
      <c r="Y482" s="2" t="str">
        <f t="shared" si="29"/>
        <v>memenuhi</v>
      </c>
      <c r="AA482" s="3" t="s">
        <v>1505</v>
      </c>
      <c r="AB482" s="3">
        <v>0.01</v>
      </c>
      <c r="AC482" s="2" t="str">
        <f t="shared" si="31"/>
        <v>tidak memenuhi</v>
      </c>
    </row>
    <row r="483" spans="1:29" x14ac:dyDescent="0.25">
      <c r="A483" s="2" t="s">
        <v>512</v>
      </c>
      <c r="B483" s="2" t="s">
        <v>967</v>
      </c>
      <c r="E483" s="2" t="s">
        <v>1506</v>
      </c>
      <c r="F483" s="2">
        <v>7.38</v>
      </c>
      <c r="G483" s="2" t="s">
        <v>1036</v>
      </c>
      <c r="O483" s="3" t="s">
        <v>512</v>
      </c>
      <c r="P483" s="3">
        <v>37.700000000000003</v>
      </c>
      <c r="Q483" s="2" t="str">
        <f t="shared" si="28"/>
        <v>memenuhi</v>
      </c>
      <c r="S483" s="3" t="s">
        <v>1506</v>
      </c>
      <c r="T483" s="3">
        <v>0.09</v>
      </c>
      <c r="U483" s="2" t="str">
        <f t="shared" si="30"/>
        <v>tidak memenuhi</v>
      </c>
      <c r="W483" s="3" t="s">
        <v>512</v>
      </c>
      <c r="X483" s="3">
        <v>37.71</v>
      </c>
      <c r="Y483" s="2" t="str">
        <f t="shared" si="29"/>
        <v>memenuhi</v>
      </c>
      <c r="AA483" s="3" t="s">
        <v>1506</v>
      </c>
      <c r="AB483" s="3">
        <v>0.09</v>
      </c>
      <c r="AC483" s="2" t="str">
        <f t="shared" si="31"/>
        <v>tidak memenuhi</v>
      </c>
    </row>
    <row r="484" spans="1:29" x14ac:dyDescent="0.25">
      <c r="A484" s="2" t="s">
        <v>513</v>
      </c>
      <c r="B484" s="2" t="s">
        <v>967</v>
      </c>
      <c r="E484" s="2" t="s">
        <v>1507</v>
      </c>
      <c r="F484" s="2">
        <v>24.09</v>
      </c>
      <c r="G484" s="2" t="s">
        <v>1036</v>
      </c>
      <c r="O484" s="3" t="s">
        <v>513</v>
      </c>
      <c r="P484" s="3">
        <v>35.69</v>
      </c>
      <c r="Q484" s="2" t="str">
        <f t="shared" si="28"/>
        <v>memenuhi</v>
      </c>
      <c r="S484" s="3" t="s">
        <v>1507</v>
      </c>
      <c r="T484" s="3">
        <v>0.05</v>
      </c>
      <c r="U484" s="2" t="str">
        <f t="shared" si="30"/>
        <v>tidak memenuhi</v>
      </c>
      <c r="W484" s="3" t="s">
        <v>513</v>
      </c>
      <c r="X484" s="3">
        <v>35.700000000000003</v>
      </c>
      <c r="Y484" s="2" t="str">
        <f t="shared" si="29"/>
        <v>memenuhi</v>
      </c>
      <c r="AA484" s="3" t="s">
        <v>1507</v>
      </c>
      <c r="AB484" s="3">
        <v>0.05</v>
      </c>
      <c r="AC484" s="2" t="str">
        <f t="shared" si="31"/>
        <v>tidak memenuhi</v>
      </c>
    </row>
    <row r="485" spans="1:29" x14ac:dyDescent="0.25">
      <c r="A485" s="2" t="s">
        <v>514</v>
      </c>
      <c r="B485" s="2" t="s">
        <v>967</v>
      </c>
      <c r="E485" s="2" t="s">
        <v>1508</v>
      </c>
      <c r="F485" s="2">
        <v>102.62</v>
      </c>
      <c r="G485" s="2" t="s">
        <v>1036</v>
      </c>
      <c r="O485" s="3" t="s">
        <v>514</v>
      </c>
      <c r="P485" s="3">
        <v>34.68</v>
      </c>
      <c r="Q485" s="2" t="str">
        <f t="shared" si="28"/>
        <v>memenuhi</v>
      </c>
      <c r="S485" s="3" t="s">
        <v>1508</v>
      </c>
      <c r="T485" s="3">
        <v>0.04</v>
      </c>
      <c r="U485" s="2" t="str">
        <f t="shared" si="30"/>
        <v>tidak memenuhi</v>
      </c>
      <c r="W485" s="3" t="s">
        <v>514</v>
      </c>
      <c r="X485" s="3">
        <v>34.69</v>
      </c>
      <c r="Y485" s="2" t="str">
        <f t="shared" si="29"/>
        <v>memenuhi</v>
      </c>
      <c r="AA485" s="3" t="s">
        <v>1508</v>
      </c>
      <c r="AB485" s="3">
        <v>0.04</v>
      </c>
      <c r="AC485" s="2" t="str">
        <f t="shared" si="31"/>
        <v>tidak memenuhi</v>
      </c>
    </row>
    <row r="486" spans="1:29" x14ac:dyDescent="0.25">
      <c r="A486" s="2" t="s">
        <v>515</v>
      </c>
      <c r="B486" s="2" t="s">
        <v>967</v>
      </c>
      <c r="E486" s="2" t="s">
        <v>1509</v>
      </c>
      <c r="F486" s="2">
        <v>25.48</v>
      </c>
      <c r="G486" s="2" t="s">
        <v>1036</v>
      </c>
      <c r="O486" s="3" t="s">
        <v>515</v>
      </c>
      <c r="P486" s="3">
        <v>34.67</v>
      </c>
      <c r="Q486" s="2" t="str">
        <f t="shared" si="28"/>
        <v>memenuhi</v>
      </c>
      <c r="S486" s="3" t="s">
        <v>1509</v>
      </c>
      <c r="T486" s="3">
        <v>0.1</v>
      </c>
      <c r="U486" s="2" t="str">
        <f t="shared" si="30"/>
        <v>tidak memenuhi</v>
      </c>
      <c r="W486" s="3" t="s">
        <v>515</v>
      </c>
      <c r="X486" s="3">
        <v>34.68</v>
      </c>
      <c r="Y486" s="2" t="str">
        <f t="shared" si="29"/>
        <v>memenuhi</v>
      </c>
      <c r="AA486" s="3" t="s">
        <v>1509</v>
      </c>
      <c r="AB486" s="3">
        <v>0.1</v>
      </c>
      <c r="AC486" s="2" t="str">
        <f t="shared" si="31"/>
        <v>tidak memenuhi</v>
      </c>
    </row>
    <row r="487" spans="1:29" x14ac:dyDescent="0.25">
      <c r="A487" s="2" t="s">
        <v>516</v>
      </c>
      <c r="B487" s="2" t="s">
        <v>967</v>
      </c>
      <c r="E487" s="2" t="s">
        <v>1510</v>
      </c>
      <c r="F487" s="2">
        <v>102.12</v>
      </c>
      <c r="G487" s="2" t="s">
        <v>1036</v>
      </c>
      <c r="O487" s="3" t="s">
        <v>516</v>
      </c>
      <c r="P487" s="3">
        <v>34.67</v>
      </c>
      <c r="Q487" s="2" t="str">
        <f t="shared" si="28"/>
        <v>memenuhi</v>
      </c>
      <c r="S487" s="3" t="s">
        <v>1510</v>
      </c>
      <c r="T487" s="3">
        <v>0.06</v>
      </c>
      <c r="U487" s="2" t="str">
        <f t="shared" si="30"/>
        <v>tidak memenuhi</v>
      </c>
      <c r="W487" s="3" t="s">
        <v>516</v>
      </c>
      <c r="X487" s="3">
        <v>34.68</v>
      </c>
      <c r="Y487" s="2" t="str">
        <f t="shared" si="29"/>
        <v>memenuhi</v>
      </c>
      <c r="AA487" s="3" t="s">
        <v>1510</v>
      </c>
      <c r="AB487" s="3">
        <v>0.06</v>
      </c>
      <c r="AC487" s="2" t="str">
        <f t="shared" si="31"/>
        <v>tidak memenuhi</v>
      </c>
    </row>
    <row r="488" spans="1:29" x14ac:dyDescent="0.25">
      <c r="A488" s="2" t="s">
        <v>517</v>
      </c>
      <c r="B488" s="2" t="s">
        <v>967</v>
      </c>
      <c r="E488" s="2" t="s">
        <v>1511</v>
      </c>
      <c r="F488" s="2">
        <v>7.5</v>
      </c>
      <c r="G488" s="2" t="s">
        <v>1036</v>
      </c>
      <c r="O488" s="3" t="s">
        <v>517</v>
      </c>
      <c r="P488" s="3">
        <v>35.659999999999997</v>
      </c>
      <c r="Q488" s="2" t="str">
        <f t="shared" si="28"/>
        <v>memenuhi</v>
      </c>
      <c r="S488" s="3" t="s">
        <v>1511</v>
      </c>
      <c r="T488" s="3">
        <v>0.14000000000000001</v>
      </c>
      <c r="U488" s="2" t="str">
        <f t="shared" si="30"/>
        <v>tidak memenuhi</v>
      </c>
      <c r="W488" s="3" t="s">
        <v>517</v>
      </c>
      <c r="X488" s="3">
        <v>35.67</v>
      </c>
      <c r="Y488" s="2" t="str">
        <f t="shared" si="29"/>
        <v>memenuhi</v>
      </c>
      <c r="AA488" s="3" t="s">
        <v>1511</v>
      </c>
      <c r="AB488" s="3">
        <v>0.14000000000000001</v>
      </c>
      <c r="AC488" s="2" t="str">
        <f t="shared" si="31"/>
        <v>tidak memenuhi</v>
      </c>
    </row>
    <row r="489" spans="1:29" x14ac:dyDescent="0.25">
      <c r="A489" s="2" t="s">
        <v>518</v>
      </c>
      <c r="B489" s="2" t="s">
        <v>967</v>
      </c>
      <c r="E489" s="2" t="s">
        <v>1512</v>
      </c>
      <c r="F489" s="2">
        <v>9.75</v>
      </c>
      <c r="G489" s="2" t="s">
        <v>1036</v>
      </c>
      <c r="O489" s="3" t="s">
        <v>518</v>
      </c>
      <c r="P489" s="3">
        <v>34.65</v>
      </c>
      <c r="Q489" s="2" t="str">
        <f t="shared" si="28"/>
        <v>memenuhi</v>
      </c>
      <c r="S489" s="3" t="s">
        <v>1512</v>
      </c>
      <c r="T489" s="3">
        <v>0.01</v>
      </c>
      <c r="U489" s="2" t="str">
        <f t="shared" si="30"/>
        <v>tidak memenuhi</v>
      </c>
      <c r="W489" s="3" t="s">
        <v>518</v>
      </c>
      <c r="X489" s="3">
        <v>34.659999999999997</v>
      </c>
      <c r="Y489" s="2" t="str">
        <f t="shared" si="29"/>
        <v>memenuhi</v>
      </c>
      <c r="AA489" s="3" t="s">
        <v>1512</v>
      </c>
      <c r="AB489" s="3">
        <v>0.01</v>
      </c>
      <c r="AC489" s="2" t="str">
        <f t="shared" si="31"/>
        <v>tidak memenuhi</v>
      </c>
    </row>
    <row r="490" spans="1:29" x14ac:dyDescent="0.25">
      <c r="A490" s="2" t="s">
        <v>519</v>
      </c>
      <c r="B490" s="2" t="s">
        <v>967</v>
      </c>
      <c r="E490" s="2" t="s">
        <v>1513</v>
      </c>
      <c r="F490" s="2">
        <v>23.32</v>
      </c>
      <c r="G490" s="2" t="s">
        <v>1036</v>
      </c>
      <c r="O490" s="3" t="s">
        <v>519</v>
      </c>
      <c r="P490" s="3">
        <v>34.64</v>
      </c>
      <c r="Q490" s="2" t="str">
        <f t="shared" si="28"/>
        <v>memenuhi</v>
      </c>
      <c r="S490" s="3" t="s">
        <v>1513</v>
      </c>
      <c r="T490" s="3">
        <v>0.2</v>
      </c>
      <c r="U490" s="2" t="str">
        <f t="shared" si="30"/>
        <v>tidak memenuhi</v>
      </c>
      <c r="W490" s="3" t="s">
        <v>519</v>
      </c>
      <c r="X490" s="3">
        <v>34.65</v>
      </c>
      <c r="Y490" s="2" t="str">
        <f t="shared" si="29"/>
        <v>memenuhi</v>
      </c>
      <c r="AA490" s="3" t="s">
        <v>1513</v>
      </c>
      <c r="AB490" s="3">
        <v>0.2</v>
      </c>
      <c r="AC490" s="2" t="str">
        <f t="shared" si="31"/>
        <v>tidak memenuhi</v>
      </c>
    </row>
    <row r="491" spans="1:29" x14ac:dyDescent="0.25">
      <c r="A491" s="2" t="s">
        <v>520</v>
      </c>
      <c r="B491" s="2" t="s">
        <v>967</v>
      </c>
      <c r="E491" s="2" t="s">
        <v>1514</v>
      </c>
      <c r="F491" s="2">
        <v>101.49</v>
      </c>
      <c r="G491" s="2" t="s">
        <v>1036</v>
      </c>
      <c r="O491" s="3" t="s">
        <v>520</v>
      </c>
      <c r="P491" s="3">
        <v>33.64</v>
      </c>
      <c r="Q491" s="2" t="str">
        <f t="shared" si="28"/>
        <v>memenuhi</v>
      </c>
      <c r="S491" s="3" t="s">
        <v>1514</v>
      </c>
      <c r="T491" s="3">
        <v>0.11</v>
      </c>
      <c r="U491" s="2" t="str">
        <f t="shared" si="30"/>
        <v>tidak memenuhi</v>
      </c>
      <c r="W491" s="3" t="s">
        <v>520</v>
      </c>
      <c r="X491" s="3">
        <v>33.65</v>
      </c>
      <c r="Y491" s="2" t="str">
        <f t="shared" si="29"/>
        <v>memenuhi</v>
      </c>
      <c r="AA491" s="3" t="s">
        <v>1514</v>
      </c>
      <c r="AB491" s="3">
        <v>0.11</v>
      </c>
      <c r="AC491" s="2" t="str">
        <f t="shared" si="31"/>
        <v>tidak memenuhi</v>
      </c>
    </row>
    <row r="492" spans="1:29" x14ac:dyDescent="0.25">
      <c r="A492" s="2" t="s">
        <v>521</v>
      </c>
      <c r="B492" s="2" t="s">
        <v>967</v>
      </c>
      <c r="E492" s="2" t="s">
        <v>1515</v>
      </c>
      <c r="F492" s="2">
        <v>21.87</v>
      </c>
      <c r="G492" s="2" t="s">
        <v>1036</v>
      </c>
      <c r="O492" s="3" t="s">
        <v>521</v>
      </c>
      <c r="P492" s="3">
        <v>36.520000000000003</v>
      </c>
      <c r="Q492" s="2" t="str">
        <f t="shared" si="28"/>
        <v>memenuhi</v>
      </c>
      <c r="S492" s="3" t="s">
        <v>1515</v>
      </c>
      <c r="T492" s="3">
        <v>0.04</v>
      </c>
      <c r="U492" s="2" t="str">
        <f t="shared" si="30"/>
        <v>tidak memenuhi</v>
      </c>
      <c r="W492" s="3" t="s">
        <v>521</v>
      </c>
      <c r="X492" s="3">
        <v>36.520000000000003</v>
      </c>
      <c r="Y492" s="2" t="str">
        <f t="shared" si="29"/>
        <v>memenuhi</v>
      </c>
      <c r="AA492" s="3" t="s">
        <v>1515</v>
      </c>
      <c r="AB492" s="3">
        <v>0.04</v>
      </c>
      <c r="AC492" s="2" t="str">
        <f t="shared" si="31"/>
        <v>tidak memenuhi</v>
      </c>
    </row>
    <row r="493" spans="1:29" x14ac:dyDescent="0.25">
      <c r="A493" s="2" t="s">
        <v>522</v>
      </c>
      <c r="B493" s="2" t="s">
        <v>967</v>
      </c>
      <c r="E493" s="2" t="s">
        <v>1516</v>
      </c>
      <c r="F493" s="2">
        <v>8.32</v>
      </c>
      <c r="G493" s="2" t="s">
        <v>1036</v>
      </c>
      <c r="O493" s="3" t="s">
        <v>522</v>
      </c>
      <c r="P493" s="3">
        <v>36.520000000000003</v>
      </c>
      <c r="Q493" s="2" t="str">
        <f t="shared" si="28"/>
        <v>memenuhi</v>
      </c>
      <c r="S493" s="3" t="s">
        <v>1516</v>
      </c>
      <c r="T493" s="3">
        <v>0.15</v>
      </c>
      <c r="U493" s="2" t="str">
        <f t="shared" si="30"/>
        <v>tidak memenuhi</v>
      </c>
      <c r="W493" s="3" t="s">
        <v>522</v>
      </c>
      <c r="X493" s="3">
        <v>36.520000000000003</v>
      </c>
      <c r="Y493" s="2" t="str">
        <f t="shared" si="29"/>
        <v>memenuhi</v>
      </c>
      <c r="AA493" s="3" t="s">
        <v>1516</v>
      </c>
      <c r="AB493" s="3">
        <v>0.15</v>
      </c>
      <c r="AC493" s="2" t="str">
        <f t="shared" si="31"/>
        <v>tidak memenuhi</v>
      </c>
    </row>
    <row r="494" spans="1:29" x14ac:dyDescent="0.25">
      <c r="A494" s="2" t="s">
        <v>523</v>
      </c>
      <c r="B494" s="2" t="s">
        <v>967</v>
      </c>
      <c r="E494" s="2" t="s">
        <v>1517</v>
      </c>
      <c r="F494" s="2">
        <v>142.04</v>
      </c>
      <c r="G494" s="2" t="s">
        <v>1036</v>
      </c>
      <c r="O494" s="3" t="s">
        <v>523</v>
      </c>
      <c r="P494" s="3">
        <v>38.520000000000003</v>
      </c>
      <c r="Q494" s="2" t="str">
        <f t="shared" si="28"/>
        <v>memenuhi</v>
      </c>
      <c r="S494" s="3" t="s">
        <v>1517</v>
      </c>
      <c r="T494" s="3">
        <v>0.08</v>
      </c>
      <c r="U494" s="2" t="str">
        <f t="shared" si="30"/>
        <v>tidak memenuhi</v>
      </c>
      <c r="W494" s="3" t="s">
        <v>523</v>
      </c>
      <c r="X494" s="3">
        <v>38.520000000000003</v>
      </c>
      <c r="Y494" s="2" t="str">
        <f t="shared" si="29"/>
        <v>memenuhi</v>
      </c>
      <c r="AA494" s="3" t="s">
        <v>1517</v>
      </c>
      <c r="AB494" s="3">
        <v>0.08</v>
      </c>
      <c r="AC494" s="2" t="str">
        <f t="shared" si="31"/>
        <v>tidak memenuhi</v>
      </c>
    </row>
    <row r="495" spans="1:29" x14ac:dyDescent="0.25">
      <c r="A495" s="2" t="s">
        <v>524</v>
      </c>
      <c r="B495" s="2" t="s">
        <v>967</v>
      </c>
      <c r="E495" s="2" t="s">
        <v>1518</v>
      </c>
      <c r="F495" s="2">
        <v>8.32</v>
      </c>
      <c r="G495" s="2" t="s">
        <v>1036</v>
      </c>
      <c r="O495" s="3" t="s">
        <v>524</v>
      </c>
      <c r="P495" s="3">
        <v>40.51</v>
      </c>
      <c r="Q495" s="2" t="str">
        <f t="shared" si="28"/>
        <v>memenuhi</v>
      </c>
      <c r="S495" s="3" t="s">
        <v>1518</v>
      </c>
      <c r="T495" s="3">
        <v>0.31</v>
      </c>
      <c r="U495" s="2" t="str">
        <f t="shared" si="30"/>
        <v>memenuhi</v>
      </c>
      <c r="W495" s="3" t="s">
        <v>524</v>
      </c>
      <c r="X495" s="3">
        <v>40.520000000000003</v>
      </c>
      <c r="Y495" s="2" t="str">
        <f t="shared" si="29"/>
        <v>memenuhi</v>
      </c>
      <c r="AA495" s="3" t="s">
        <v>1518</v>
      </c>
      <c r="AB495" s="3">
        <v>0.31</v>
      </c>
      <c r="AC495" s="2" t="str">
        <f t="shared" si="31"/>
        <v>memenuhi</v>
      </c>
    </row>
    <row r="496" spans="1:29" x14ac:dyDescent="0.25">
      <c r="A496" s="2" t="s">
        <v>525</v>
      </c>
      <c r="B496" s="2" t="s">
        <v>967</v>
      </c>
      <c r="E496" s="2" t="s">
        <v>1519</v>
      </c>
      <c r="F496" s="2">
        <v>138.1</v>
      </c>
      <c r="G496" s="2" t="s">
        <v>1036</v>
      </c>
      <c r="O496" s="3" t="s">
        <v>525</v>
      </c>
      <c r="P496" s="3">
        <v>40.51</v>
      </c>
      <c r="Q496" s="2" t="str">
        <f t="shared" si="28"/>
        <v>memenuhi</v>
      </c>
      <c r="S496" s="3" t="s">
        <v>1519</v>
      </c>
      <c r="T496" s="3">
        <v>0.08</v>
      </c>
      <c r="U496" s="2" t="str">
        <f t="shared" si="30"/>
        <v>tidak memenuhi</v>
      </c>
      <c r="W496" s="3" t="s">
        <v>525</v>
      </c>
      <c r="X496" s="3">
        <v>40.520000000000003</v>
      </c>
      <c r="Y496" s="2" t="str">
        <f t="shared" si="29"/>
        <v>memenuhi</v>
      </c>
      <c r="AA496" s="3" t="s">
        <v>1519</v>
      </c>
      <c r="AB496" s="3">
        <v>0.08</v>
      </c>
      <c r="AC496" s="2" t="str">
        <f t="shared" si="31"/>
        <v>tidak memenuhi</v>
      </c>
    </row>
    <row r="497" spans="1:29" x14ac:dyDescent="0.25">
      <c r="A497" s="2" t="s">
        <v>526</v>
      </c>
      <c r="B497" s="2" t="s">
        <v>967</v>
      </c>
      <c r="E497" s="2" t="s">
        <v>1520</v>
      </c>
      <c r="F497" s="2">
        <v>138.6</v>
      </c>
      <c r="G497" s="2" t="s">
        <v>1036</v>
      </c>
      <c r="O497" s="3" t="s">
        <v>526</v>
      </c>
      <c r="P497" s="3">
        <v>37.22</v>
      </c>
      <c r="Q497" s="2" t="str">
        <f t="shared" si="28"/>
        <v>memenuhi</v>
      </c>
      <c r="S497" s="3" t="s">
        <v>1520</v>
      </c>
      <c r="T497" s="3">
        <v>0.08</v>
      </c>
      <c r="U497" s="2" t="str">
        <f t="shared" si="30"/>
        <v>tidak memenuhi</v>
      </c>
      <c r="W497" s="3" t="s">
        <v>526</v>
      </c>
      <c r="X497" s="3">
        <v>37.229999999999997</v>
      </c>
      <c r="Y497" s="2" t="str">
        <f t="shared" si="29"/>
        <v>memenuhi</v>
      </c>
      <c r="AA497" s="3" t="s">
        <v>1520</v>
      </c>
      <c r="AB497" s="3">
        <v>0.08</v>
      </c>
      <c r="AC497" s="2" t="str">
        <f t="shared" si="31"/>
        <v>tidak memenuhi</v>
      </c>
    </row>
    <row r="498" spans="1:29" x14ac:dyDescent="0.25">
      <c r="A498" s="2" t="s">
        <v>527</v>
      </c>
      <c r="B498" s="2" t="s">
        <v>967</v>
      </c>
      <c r="E498" s="2" t="s">
        <v>1521</v>
      </c>
      <c r="F498" s="2">
        <v>24.26</v>
      </c>
      <c r="G498" s="2" t="s">
        <v>1036</v>
      </c>
      <c r="O498" s="3" t="s">
        <v>527</v>
      </c>
      <c r="P498" s="3">
        <v>40.47</v>
      </c>
      <c r="Q498" s="2" t="str">
        <f t="shared" si="28"/>
        <v>memenuhi</v>
      </c>
      <c r="S498" s="3" t="s">
        <v>1521</v>
      </c>
      <c r="T498" s="3">
        <v>0.23</v>
      </c>
      <c r="U498" s="2" t="str">
        <f t="shared" si="30"/>
        <v>tidak memenuhi</v>
      </c>
      <c r="W498" s="3" t="s">
        <v>527</v>
      </c>
      <c r="X498" s="3">
        <v>40.47</v>
      </c>
      <c r="Y498" s="2" t="str">
        <f t="shared" si="29"/>
        <v>memenuhi</v>
      </c>
      <c r="AA498" s="3" t="s">
        <v>1521</v>
      </c>
      <c r="AB498" s="3">
        <v>0.23</v>
      </c>
      <c r="AC498" s="2" t="str">
        <f t="shared" si="31"/>
        <v>tidak memenuhi</v>
      </c>
    </row>
    <row r="499" spans="1:29" x14ac:dyDescent="0.25">
      <c r="A499" s="2" t="s">
        <v>528</v>
      </c>
      <c r="B499" s="2" t="s">
        <v>971</v>
      </c>
      <c r="E499" s="2" t="s">
        <v>1522</v>
      </c>
      <c r="F499" s="2">
        <v>137.07</v>
      </c>
      <c r="G499" s="2" t="s">
        <v>1036</v>
      </c>
      <c r="O499" s="3" t="s">
        <v>528</v>
      </c>
      <c r="P499" s="3">
        <v>38.93</v>
      </c>
      <c r="Q499" s="2" t="str">
        <f t="shared" si="28"/>
        <v>memenuhi</v>
      </c>
      <c r="S499" s="3" t="s">
        <v>1522</v>
      </c>
      <c r="T499" s="3">
        <v>0.08</v>
      </c>
      <c r="U499" s="2" t="str">
        <f t="shared" si="30"/>
        <v>tidak memenuhi</v>
      </c>
      <c r="W499" s="3" t="s">
        <v>528</v>
      </c>
      <c r="X499" s="3">
        <v>38.93</v>
      </c>
      <c r="Y499" s="2" t="str">
        <f t="shared" si="29"/>
        <v>memenuhi</v>
      </c>
      <c r="AA499" s="3" t="s">
        <v>1522</v>
      </c>
      <c r="AB499" s="3">
        <v>0.08</v>
      </c>
      <c r="AC499" s="2" t="str">
        <f t="shared" si="31"/>
        <v>tidak memenuhi</v>
      </c>
    </row>
    <row r="500" spans="1:29" x14ac:dyDescent="0.25">
      <c r="A500" s="2" t="s">
        <v>529</v>
      </c>
      <c r="B500" s="2" t="s">
        <v>964</v>
      </c>
      <c r="E500" s="2" t="s">
        <v>1523</v>
      </c>
      <c r="F500" s="2">
        <v>8.91</v>
      </c>
      <c r="G500" s="2" t="s">
        <v>1036</v>
      </c>
      <c r="O500" s="3" t="s">
        <v>529</v>
      </c>
      <c r="P500" s="3">
        <v>39.619999999999997</v>
      </c>
      <c r="Q500" s="2" t="str">
        <f t="shared" si="28"/>
        <v>memenuhi</v>
      </c>
      <c r="S500" s="3" t="s">
        <v>1523</v>
      </c>
      <c r="T500" s="3">
        <v>0.31</v>
      </c>
      <c r="U500" s="2" t="str">
        <f t="shared" si="30"/>
        <v>memenuhi</v>
      </c>
      <c r="W500" s="3" t="s">
        <v>529</v>
      </c>
      <c r="X500" s="3">
        <v>39.32</v>
      </c>
      <c r="Y500" s="2" t="str">
        <f t="shared" si="29"/>
        <v>memenuhi</v>
      </c>
      <c r="AA500" s="3" t="s">
        <v>1523</v>
      </c>
      <c r="AB500" s="3">
        <v>0.31</v>
      </c>
      <c r="AC500" s="2" t="str">
        <f t="shared" si="31"/>
        <v>memenuhi</v>
      </c>
    </row>
    <row r="501" spans="1:29" x14ac:dyDescent="0.25">
      <c r="A501" s="2" t="s">
        <v>530</v>
      </c>
      <c r="B501" s="2" t="s">
        <v>967</v>
      </c>
      <c r="E501" s="2" t="s">
        <v>1524</v>
      </c>
      <c r="F501" s="2">
        <v>136.63999999999999</v>
      </c>
      <c r="G501" s="2" t="s">
        <v>1036</v>
      </c>
      <c r="O501" s="3" t="s">
        <v>530</v>
      </c>
      <c r="P501" s="3">
        <v>38.630000000000003</v>
      </c>
      <c r="Q501" s="2" t="str">
        <f t="shared" si="28"/>
        <v>memenuhi</v>
      </c>
      <c r="S501" s="3" t="s">
        <v>1524</v>
      </c>
      <c r="T501" s="3">
        <v>0.08</v>
      </c>
      <c r="U501" s="2" t="str">
        <f t="shared" si="30"/>
        <v>tidak memenuhi</v>
      </c>
      <c r="W501" s="3" t="s">
        <v>530</v>
      </c>
      <c r="X501" s="3">
        <v>38.340000000000003</v>
      </c>
      <c r="Y501" s="2" t="str">
        <f t="shared" si="29"/>
        <v>memenuhi</v>
      </c>
      <c r="AA501" s="3" t="s">
        <v>1524</v>
      </c>
      <c r="AB501" s="3">
        <v>0.08</v>
      </c>
      <c r="AC501" s="2" t="str">
        <f t="shared" si="31"/>
        <v>tidak memenuhi</v>
      </c>
    </row>
    <row r="502" spans="1:29" x14ac:dyDescent="0.25">
      <c r="A502" s="2" t="s">
        <v>531</v>
      </c>
      <c r="B502" s="2" t="s">
        <v>967</v>
      </c>
      <c r="E502" s="2" t="s">
        <v>1525</v>
      </c>
      <c r="F502" s="2">
        <v>35.61</v>
      </c>
      <c r="G502" s="2" t="s">
        <v>1036</v>
      </c>
      <c r="O502" s="3" t="s">
        <v>531</v>
      </c>
      <c r="P502" s="3">
        <v>37.659999999999997</v>
      </c>
      <c r="Q502" s="2" t="str">
        <f t="shared" si="28"/>
        <v>memenuhi</v>
      </c>
      <c r="S502" s="3" t="s">
        <v>1525</v>
      </c>
      <c r="T502" s="3">
        <v>0.38</v>
      </c>
      <c r="U502" s="2" t="str">
        <f t="shared" si="30"/>
        <v>memenuhi</v>
      </c>
      <c r="W502" s="3" t="s">
        <v>531</v>
      </c>
      <c r="X502" s="3">
        <v>37.409999999999997</v>
      </c>
      <c r="Y502" s="2" t="str">
        <f t="shared" si="29"/>
        <v>memenuhi</v>
      </c>
      <c r="AA502" s="3" t="s">
        <v>1525</v>
      </c>
      <c r="AB502" s="3">
        <v>0.38</v>
      </c>
      <c r="AC502" s="2" t="str">
        <f t="shared" si="31"/>
        <v>memenuhi</v>
      </c>
    </row>
    <row r="503" spans="1:29" x14ac:dyDescent="0.25">
      <c r="A503" s="2" t="s">
        <v>532</v>
      </c>
      <c r="B503" s="2" t="s">
        <v>967</v>
      </c>
      <c r="E503" s="2" t="s">
        <v>1526</v>
      </c>
      <c r="F503" s="2">
        <v>135.41</v>
      </c>
      <c r="G503" s="2" t="s">
        <v>1036</v>
      </c>
      <c r="O503" s="3" t="s">
        <v>532</v>
      </c>
      <c r="P503" s="3">
        <v>37.64</v>
      </c>
      <c r="Q503" s="2" t="str">
        <f t="shared" si="28"/>
        <v>memenuhi</v>
      </c>
      <c r="S503" s="3" t="s">
        <v>1526</v>
      </c>
      <c r="T503" s="3">
        <v>0.08</v>
      </c>
      <c r="U503" s="2" t="str">
        <f t="shared" si="30"/>
        <v>tidak memenuhi</v>
      </c>
      <c r="W503" s="3" t="s">
        <v>532</v>
      </c>
      <c r="X503" s="3">
        <v>37.369999999999997</v>
      </c>
      <c r="Y503" s="2" t="str">
        <f t="shared" si="29"/>
        <v>memenuhi</v>
      </c>
      <c r="AA503" s="3" t="s">
        <v>1526</v>
      </c>
      <c r="AB503" s="3">
        <v>0.08</v>
      </c>
      <c r="AC503" s="2" t="str">
        <f t="shared" si="31"/>
        <v>tidak memenuhi</v>
      </c>
    </row>
    <row r="504" spans="1:29" x14ac:dyDescent="0.25">
      <c r="A504" s="2" t="s">
        <v>533</v>
      </c>
      <c r="B504" s="2" t="s">
        <v>964</v>
      </c>
      <c r="E504" s="2" t="s">
        <v>1527</v>
      </c>
      <c r="F504" s="2">
        <v>9.27</v>
      </c>
      <c r="G504" s="2" t="s">
        <v>1036</v>
      </c>
      <c r="O504" s="3" t="s">
        <v>533</v>
      </c>
      <c r="P504" s="3">
        <v>37.64</v>
      </c>
      <c r="Q504" s="2" t="str">
        <f t="shared" si="28"/>
        <v>memenuhi</v>
      </c>
      <c r="S504" s="3" t="s">
        <v>1527</v>
      </c>
      <c r="T504" s="3">
        <v>0.46</v>
      </c>
      <c r="U504" s="2" t="str">
        <f t="shared" si="30"/>
        <v>memenuhi</v>
      </c>
      <c r="W504" s="3" t="s">
        <v>533</v>
      </c>
      <c r="X504" s="3">
        <v>37.4</v>
      </c>
      <c r="Y504" s="2" t="str">
        <f t="shared" si="29"/>
        <v>memenuhi</v>
      </c>
      <c r="AA504" s="3" t="s">
        <v>1527</v>
      </c>
      <c r="AB504" s="3">
        <v>0.46</v>
      </c>
      <c r="AC504" s="2" t="str">
        <f t="shared" si="31"/>
        <v>memenuhi</v>
      </c>
    </row>
    <row r="505" spans="1:29" x14ac:dyDescent="0.25">
      <c r="A505" s="2" t="s">
        <v>534</v>
      </c>
      <c r="B505" s="2" t="s">
        <v>967</v>
      </c>
      <c r="E505" s="2" t="s">
        <v>1528</v>
      </c>
      <c r="F505" s="2">
        <v>135.21</v>
      </c>
      <c r="G505" s="2" t="s">
        <v>1036</v>
      </c>
      <c r="O505" s="3" t="s">
        <v>534</v>
      </c>
      <c r="P505" s="3">
        <v>36.64</v>
      </c>
      <c r="Q505" s="2" t="str">
        <f t="shared" si="28"/>
        <v>memenuhi</v>
      </c>
      <c r="S505" s="3" t="s">
        <v>1528</v>
      </c>
      <c r="T505" s="3">
        <v>0.08</v>
      </c>
      <c r="U505" s="2" t="str">
        <f t="shared" si="30"/>
        <v>tidak memenuhi</v>
      </c>
      <c r="W505" s="3" t="s">
        <v>534</v>
      </c>
      <c r="X505" s="3">
        <v>36.409999999999997</v>
      </c>
      <c r="Y505" s="2" t="str">
        <f t="shared" si="29"/>
        <v>memenuhi</v>
      </c>
      <c r="AA505" s="3" t="s">
        <v>1528</v>
      </c>
      <c r="AB505" s="3">
        <v>0.08</v>
      </c>
      <c r="AC505" s="2" t="str">
        <f t="shared" si="31"/>
        <v>tidak memenuhi</v>
      </c>
    </row>
    <row r="506" spans="1:29" x14ac:dyDescent="0.25">
      <c r="A506" s="2" t="s">
        <v>535</v>
      </c>
      <c r="B506" s="2" t="s">
        <v>967</v>
      </c>
      <c r="E506" s="2" t="s">
        <v>1529</v>
      </c>
      <c r="F506" s="2">
        <v>23.32</v>
      </c>
      <c r="G506" s="2" t="s">
        <v>1036</v>
      </c>
      <c r="O506" s="3" t="s">
        <v>535</v>
      </c>
      <c r="P506" s="3">
        <v>37.67</v>
      </c>
      <c r="Q506" s="2" t="str">
        <f t="shared" si="28"/>
        <v>memenuhi</v>
      </c>
      <c r="S506" s="3" t="s">
        <v>1529</v>
      </c>
      <c r="T506" s="3">
        <v>0.54</v>
      </c>
      <c r="U506" s="2" t="str">
        <f t="shared" si="30"/>
        <v>memenuhi</v>
      </c>
      <c r="W506" s="3" t="s">
        <v>535</v>
      </c>
      <c r="X506" s="3">
        <v>37.43</v>
      </c>
      <c r="Y506" s="2" t="str">
        <f t="shared" si="29"/>
        <v>memenuhi</v>
      </c>
      <c r="AA506" s="3" t="s">
        <v>1529</v>
      </c>
      <c r="AB506" s="3">
        <v>0.54</v>
      </c>
      <c r="AC506" s="2" t="str">
        <f t="shared" si="31"/>
        <v>memenuhi</v>
      </c>
    </row>
    <row r="507" spans="1:29" x14ac:dyDescent="0.25">
      <c r="A507" s="2" t="s">
        <v>536</v>
      </c>
      <c r="B507" s="2" t="s">
        <v>967</v>
      </c>
      <c r="E507" s="2" t="s">
        <v>1530</v>
      </c>
      <c r="F507" s="2">
        <v>134.47</v>
      </c>
      <c r="G507" s="2" t="s">
        <v>1036</v>
      </c>
      <c r="O507" s="3" t="s">
        <v>536</v>
      </c>
      <c r="P507" s="3">
        <v>37.75</v>
      </c>
      <c r="Q507" s="2" t="str">
        <f t="shared" si="28"/>
        <v>memenuhi</v>
      </c>
      <c r="S507" s="3" t="s">
        <v>1530</v>
      </c>
      <c r="T507" s="3">
        <v>0.08</v>
      </c>
      <c r="U507" s="2" t="str">
        <f t="shared" si="30"/>
        <v>tidak memenuhi</v>
      </c>
      <c r="W507" s="3" t="s">
        <v>536</v>
      </c>
      <c r="X507" s="3">
        <v>37.549999999999997</v>
      </c>
      <c r="Y507" s="2" t="str">
        <f t="shared" si="29"/>
        <v>memenuhi</v>
      </c>
      <c r="AA507" s="3" t="s">
        <v>1530</v>
      </c>
      <c r="AB507" s="3">
        <v>0.08</v>
      </c>
      <c r="AC507" s="2" t="str">
        <f t="shared" si="31"/>
        <v>tidak memenuhi</v>
      </c>
    </row>
    <row r="508" spans="1:29" x14ac:dyDescent="0.25">
      <c r="A508" s="2" t="s">
        <v>537</v>
      </c>
      <c r="B508" s="2" t="s">
        <v>967</v>
      </c>
      <c r="E508" s="2" t="s">
        <v>1531</v>
      </c>
      <c r="F508" s="2">
        <v>9.08</v>
      </c>
      <c r="G508" s="2" t="s">
        <v>1036</v>
      </c>
      <c r="O508" s="3" t="s">
        <v>537</v>
      </c>
      <c r="P508" s="3">
        <v>37.79</v>
      </c>
      <c r="Q508" s="2" t="str">
        <f t="shared" si="28"/>
        <v>memenuhi</v>
      </c>
      <c r="S508" s="3" t="s">
        <v>1531</v>
      </c>
      <c r="T508" s="3">
        <v>0.61</v>
      </c>
      <c r="U508" s="2" t="str">
        <f t="shared" si="30"/>
        <v>memenuhi</v>
      </c>
      <c r="W508" s="3" t="s">
        <v>537</v>
      </c>
      <c r="X508" s="3">
        <v>37.61</v>
      </c>
      <c r="Y508" s="2" t="str">
        <f t="shared" si="29"/>
        <v>memenuhi</v>
      </c>
      <c r="AA508" s="3" t="s">
        <v>1531</v>
      </c>
      <c r="AB508" s="3">
        <v>0.61</v>
      </c>
      <c r="AC508" s="2" t="str">
        <f t="shared" si="31"/>
        <v>memenuhi</v>
      </c>
    </row>
    <row r="509" spans="1:29" x14ac:dyDescent="0.25">
      <c r="A509" s="2" t="s">
        <v>538</v>
      </c>
      <c r="B509" s="2" t="s">
        <v>967</v>
      </c>
      <c r="E509" s="2" t="s">
        <v>1532</v>
      </c>
      <c r="F509" s="2">
        <v>135.38</v>
      </c>
      <c r="G509" s="2" t="s">
        <v>1036</v>
      </c>
      <c r="O509" s="3" t="s">
        <v>538</v>
      </c>
      <c r="P509" s="3">
        <v>37.82</v>
      </c>
      <c r="Q509" s="2" t="str">
        <f t="shared" si="28"/>
        <v>memenuhi</v>
      </c>
      <c r="S509" s="3" t="s">
        <v>1532</v>
      </c>
      <c r="T509" s="3">
        <v>0.08</v>
      </c>
      <c r="U509" s="2" t="str">
        <f t="shared" si="30"/>
        <v>tidak memenuhi</v>
      </c>
      <c r="W509" s="3" t="s">
        <v>538</v>
      </c>
      <c r="X509" s="3">
        <v>37.659999999999997</v>
      </c>
      <c r="Y509" s="2" t="str">
        <f t="shared" si="29"/>
        <v>memenuhi</v>
      </c>
      <c r="AA509" s="3" t="s">
        <v>1532</v>
      </c>
      <c r="AB509" s="3">
        <v>0.08</v>
      </c>
      <c r="AC509" s="2" t="str">
        <f t="shared" si="31"/>
        <v>tidak memenuhi</v>
      </c>
    </row>
    <row r="510" spans="1:29" x14ac:dyDescent="0.25">
      <c r="A510" s="2" t="s">
        <v>539</v>
      </c>
      <c r="B510" s="2" t="s">
        <v>964</v>
      </c>
      <c r="E510" s="2" t="s">
        <v>1533</v>
      </c>
      <c r="F510" s="2">
        <v>22.41</v>
      </c>
      <c r="G510" s="2" t="s">
        <v>1036</v>
      </c>
      <c r="O510" s="3" t="s">
        <v>539</v>
      </c>
      <c r="P510" s="3">
        <v>37.78</v>
      </c>
      <c r="Q510" s="2" t="str">
        <f t="shared" si="28"/>
        <v>memenuhi</v>
      </c>
      <c r="S510" s="3" t="s">
        <v>1533</v>
      </c>
      <c r="T510" s="3">
        <v>0.69</v>
      </c>
      <c r="U510" s="2" t="str">
        <f t="shared" si="30"/>
        <v>memenuhi</v>
      </c>
      <c r="W510" s="3" t="s">
        <v>539</v>
      </c>
      <c r="X510" s="3">
        <v>37.619999999999997</v>
      </c>
      <c r="Y510" s="2" t="str">
        <f t="shared" si="29"/>
        <v>memenuhi</v>
      </c>
      <c r="AA510" s="3" t="s">
        <v>1533</v>
      </c>
      <c r="AB510" s="3">
        <v>0.69</v>
      </c>
      <c r="AC510" s="2" t="str">
        <f t="shared" si="31"/>
        <v>memenuhi</v>
      </c>
    </row>
    <row r="511" spans="1:29" x14ac:dyDescent="0.25">
      <c r="A511" s="2" t="s">
        <v>540</v>
      </c>
      <c r="B511" s="2" t="s">
        <v>964</v>
      </c>
      <c r="E511" s="2" t="s">
        <v>1534</v>
      </c>
      <c r="F511" s="2">
        <v>135.16999999999999</v>
      </c>
      <c r="G511" s="2" t="s">
        <v>1036</v>
      </c>
      <c r="O511" s="3" t="s">
        <v>540</v>
      </c>
      <c r="P511" s="3">
        <v>36.92</v>
      </c>
      <c r="Q511" s="2" t="str">
        <f t="shared" si="28"/>
        <v>memenuhi</v>
      </c>
      <c r="S511" s="3" t="s">
        <v>1534</v>
      </c>
      <c r="T511" s="3">
        <v>0.08</v>
      </c>
      <c r="U511" s="2" t="str">
        <f t="shared" si="30"/>
        <v>tidak memenuhi</v>
      </c>
      <c r="W511" s="3" t="s">
        <v>540</v>
      </c>
      <c r="X511" s="3">
        <v>36.799999999999997</v>
      </c>
      <c r="Y511" s="2" t="str">
        <f t="shared" si="29"/>
        <v>memenuhi</v>
      </c>
      <c r="AA511" s="3" t="s">
        <v>1534</v>
      </c>
      <c r="AB511" s="3">
        <v>0.08</v>
      </c>
      <c r="AC511" s="2" t="str">
        <f t="shared" si="31"/>
        <v>tidak memenuhi</v>
      </c>
    </row>
    <row r="512" spans="1:29" x14ac:dyDescent="0.25">
      <c r="A512" s="2" t="s">
        <v>541</v>
      </c>
      <c r="B512" s="2" t="s">
        <v>967</v>
      </c>
      <c r="E512" s="2" t="s">
        <v>1535</v>
      </c>
      <c r="F512" s="2">
        <v>8.3699999999999992</v>
      </c>
      <c r="G512" s="2" t="s">
        <v>1036</v>
      </c>
      <c r="O512" s="3" t="s">
        <v>541</v>
      </c>
      <c r="P512" s="3">
        <v>36.96</v>
      </c>
      <c r="Q512" s="2" t="str">
        <f t="shared" si="28"/>
        <v>memenuhi</v>
      </c>
      <c r="S512" s="3" t="s">
        <v>1535</v>
      </c>
      <c r="T512" s="3">
        <v>0.76</v>
      </c>
      <c r="U512" s="2" t="str">
        <f t="shared" si="30"/>
        <v>memenuhi</v>
      </c>
      <c r="W512" s="3" t="s">
        <v>541</v>
      </c>
      <c r="X512" s="3">
        <v>36.840000000000003</v>
      </c>
      <c r="Y512" s="2" t="str">
        <f t="shared" si="29"/>
        <v>memenuhi</v>
      </c>
      <c r="AA512" s="3" t="s">
        <v>1535</v>
      </c>
      <c r="AB512" s="3">
        <v>0.76</v>
      </c>
      <c r="AC512" s="2" t="str">
        <f t="shared" si="31"/>
        <v>memenuhi</v>
      </c>
    </row>
    <row r="513" spans="1:29" x14ac:dyDescent="0.25">
      <c r="A513" s="2" t="s">
        <v>542</v>
      </c>
      <c r="B513" s="2" t="s">
        <v>967</v>
      </c>
      <c r="E513" s="2" t="s">
        <v>1536</v>
      </c>
      <c r="F513" s="2">
        <v>134.72</v>
      </c>
      <c r="G513" s="2" t="s">
        <v>1036</v>
      </c>
      <c r="O513" s="3" t="s">
        <v>542</v>
      </c>
      <c r="P513" s="3">
        <v>36.32</v>
      </c>
      <c r="Q513" s="2" t="str">
        <f t="shared" si="28"/>
        <v>memenuhi</v>
      </c>
      <c r="S513" s="3" t="s">
        <v>1536</v>
      </c>
      <c r="T513" s="3">
        <v>0.08</v>
      </c>
      <c r="U513" s="2" t="str">
        <f t="shared" si="30"/>
        <v>tidak memenuhi</v>
      </c>
      <c r="W513" s="3" t="s">
        <v>542</v>
      </c>
      <c r="X513" s="3">
        <v>36.270000000000003</v>
      </c>
      <c r="Y513" s="2" t="str">
        <f t="shared" si="29"/>
        <v>memenuhi</v>
      </c>
      <c r="AA513" s="3" t="s">
        <v>1536</v>
      </c>
      <c r="AB513" s="3">
        <v>0.08</v>
      </c>
      <c r="AC513" s="2" t="str">
        <f t="shared" si="31"/>
        <v>tidak memenuhi</v>
      </c>
    </row>
    <row r="514" spans="1:29" x14ac:dyDescent="0.25">
      <c r="A514" s="2" t="s">
        <v>543</v>
      </c>
      <c r="B514" s="2" t="s">
        <v>967</v>
      </c>
      <c r="E514" s="2" t="s">
        <v>1537</v>
      </c>
      <c r="F514" s="2">
        <v>30.36</v>
      </c>
      <c r="G514" s="2" t="s">
        <v>1036</v>
      </c>
      <c r="O514" s="3" t="s">
        <v>543</v>
      </c>
      <c r="P514" s="3">
        <v>37.520000000000003</v>
      </c>
      <c r="Q514" s="2" t="str">
        <f t="shared" si="28"/>
        <v>memenuhi</v>
      </c>
      <c r="S514" s="3" t="s">
        <v>1537</v>
      </c>
      <c r="T514" s="3">
        <v>0.84</v>
      </c>
      <c r="U514" s="2" t="str">
        <f t="shared" si="30"/>
        <v>memenuhi</v>
      </c>
      <c r="W514" s="3" t="s">
        <v>543</v>
      </c>
      <c r="X514" s="3">
        <v>37.53</v>
      </c>
      <c r="Y514" s="2" t="str">
        <f t="shared" si="29"/>
        <v>memenuhi</v>
      </c>
      <c r="AA514" s="3" t="s">
        <v>1537</v>
      </c>
      <c r="AB514" s="3">
        <v>0.84</v>
      </c>
      <c r="AC514" s="2" t="str">
        <f t="shared" si="31"/>
        <v>memenuhi</v>
      </c>
    </row>
    <row r="515" spans="1:29" x14ac:dyDescent="0.25">
      <c r="A515" s="2" t="s">
        <v>544</v>
      </c>
      <c r="B515" s="2" t="s">
        <v>967</v>
      </c>
      <c r="E515" s="2" t="s">
        <v>1538</v>
      </c>
      <c r="F515" s="2">
        <v>137.63999999999999</v>
      </c>
      <c r="G515" s="2" t="s">
        <v>1036</v>
      </c>
      <c r="O515" s="3" t="s">
        <v>544</v>
      </c>
      <c r="P515" s="3">
        <v>33.630000000000003</v>
      </c>
      <c r="Q515" s="2" t="str">
        <f t="shared" si="28"/>
        <v>memenuhi</v>
      </c>
      <c r="S515" s="3" t="s">
        <v>1538</v>
      </c>
      <c r="T515" s="3">
        <v>0.08</v>
      </c>
      <c r="U515" s="2" t="str">
        <f t="shared" si="30"/>
        <v>tidak memenuhi</v>
      </c>
      <c r="W515" s="3" t="s">
        <v>544</v>
      </c>
      <c r="X515" s="3">
        <v>33.64</v>
      </c>
      <c r="Y515" s="2" t="str">
        <f t="shared" si="29"/>
        <v>memenuhi</v>
      </c>
      <c r="AA515" s="3" t="s">
        <v>1538</v>
      </c>
      <c r="AB515" s="3">
        <v>0.08</v>
      </c>
      <c r="AC515" s="2" t="str">
        <f t="shared" si="31"/>
        <v>tidak memenuhi</v>
      </c>
    </row>
    <row r="516" spans="1:29" x14ac:dyDescent="0.25">
      <c r="A516" s="2" t="s">
        <v>545</v>
      </c>
      <c r="B516" s="2" t="s">
        <v>967</v>
      </c>
      <c r="E516" s="2" t="s">
        <v>1539</v>
      </c>
      <c r="F516" s="2">
        <v>10.029999999999999</v>
      </c>
      <c r="G516" s="2" t="s">
        <v>1036</v>
      </c>
      <c r="O516" s="3" t="s">
        <v>545</v>
      </c>
      <c r="P516" s="3">
        <v>33.630000000000003</v>
      </c>
      <c r="Q516" s="2" t="str">
        <f t="shared" si="28"/>
        <v>memenuhi</v>
      </c>
      <c r="S516" s="3" t="s">
        <v>1539</v>
      </c>
      <c r="T516" s="3">
        <v>0.92</v>
      </c>
      <c r="U516" s="2" t="str">
        <f t="shared" si="30"/>
        <v>memenuhi</v>
      </c>
      <c r="W516" s="3" t="s">
        <v>545</v>
      </c>
      <c r="X516" s="3">
        <v>33.64</v>
      </c>
      <c r="Y516" s="2" t="str">
        <f t="shared" si="29"/>
        <v>memenuhi</v>
      </c>
      <c r="AA516" s="3" t="s">
        <v>1539</v>
      </c>
      <c r="AB516" s="3">
        <v>0.92</v>
      </c>
      <c r="AC516" s="2" t="str">
        <f t="shared" si="31"/>
        <v>memenuhi</v>
      </c>
    </row>
    <row r="517" spans="1:29" x14ac:dyDescent="0.25">
      <c r="A517" s="2" t="s">
        <v>546</v>
      </c>
      <c r="B517" s="2" t="s">
        <v>967</v>
      </c>
      <c r="E517" s="2" t="s">
        <v>1540</v>
      </c>
      <c r="F517" s="2">
        <v>146.22</v>
      </c>
      <c r="G517" s="2" t="s">
        <v>1036</v>
      </c>
      <c r="O517" s="3" t="s">
        <v>546</v>
      </c>
      <c r="P517" s="3">
        <v>35.94</v>
      </c>
      <c r="Q517" s="2" t="str">
        <f t="shared" si="28"/>
        <v>memenuhi</v>
      </c>
      <c r="S517" s="3" t="s">
        <v>1540</v>
      </c>
      <c r="T517" s="3">
        <v>0.08</v>
      </c>
      <c r="U517" s="2" t="str">
        <f t="shared" si="30"/>
        <v>tidak memenuhi</v>
      </c>
      <c r="W517" s="3" t="s">
        <v>546</v>
      </c>
      <c r="X517" s="3">
        <v>35.950000000000003</v>
      </c>
      <c r="Y517" s="2" t="str">
        <f t="shared" si="29"/>
        <v>memenuhi</v>
      </c>
      <c r="AA517" s="3" t="s">
        <v>1540</v>
      </c>
      <c r="AB517" s="3">
        <v>0.08</v>
      </c>
      <c r="AC517" s="2" t="str">
        <f t="shared" si="31"/>
        <v>tidak memenuhi</v>
      </c>
    </row>
    <row r="518" spans="1:29" x14ac:dyDescent="0.25">
      <c r="A518" s="2" t="s">
        <v>547</v>
      </c>
      <c r="B518" s="2" t="s">
        <v>967</v>
      </c>
      <c r="E518" s="2" t="s">
        <v>1541</v>
      </c>
      <c r="F518" s="2">
        <v>22.41</v>
      </c>
      <c r="G518" s="2" t="s">
        <v>1036</v>
      </c>
      <c r="O518" s="3" t="s">
        <v>547</v>
      </c>
      <c r="P518" s="3">
        <v>35.909999999999997</v>
      </c>
      <c r="Q518" s="2" t="str">
        <f t="shared" ref="Q518:Q581" si="32">IF(AND(P518&gt;=5,P518&lt;=80),"memenuhi","tidak memenuhi")</f>
        <v>memenuhi</v>
      </c>
      <c r="S518" s="3" t="s">
        <v>1541</v>
      </c>
      <c r="T518" s="3">
        <v>0.99</v>
      </c>
      <c r="U518" s="2" t="str">
        <f t="shared" si="30"/>
        <v>memenuhi</v>
      </c>
      <c r="W518" s="3" t="s">
        <v>547</v>
      </c>
      <c r="X518" s="3">
        <v>35.92</v>
      </c>
      <c r="Y518" s="2" t="str">
        <f t="shared" ref="Y518:Y581" si="33">IF(AND(X518&gt;=5,X518&lt;=80),"memenuhi","tidak memenuhi")</f>
        <v>memenuhi</v>
      </c>
      <c r="AA518" s="3" t="s">
        <v>1541</v>
      </c>
      <c r="AB518" s="3">
        <v>0.99</v>
      </c>
      <c r="AC518" s="2" t="str">
        <f t="shared" si="31"/>
        <v>memenuhi</v>
      </c>
    </row>
    <row r="519" spans="1:29" x14ac:dyDescent="0.25">
      <c r="A519" s="2" t="s">
        <v>548</v>
      </c>
      <c r="B519" s="2" t="s">
        <v>967</v>
      </c>
      <c r="E519" s="2" t="s">
        <v>1542</v>
      </c>
      <c r="F519" s="2">
        <v>159.99</v>
      </c>
      <c r="G519" s="2" t="s">
        <v>1036</v>
      </c>
      <c r="O519" s="3" t="s">
        <v>548</v>
      </c>
      <c r="P519" s="3">
        <v>35.840000000000003</v>
      </c>
      <c r="Q519" s="2" t="str">
        <f t="shared" si="32"/>
        <v>memenuhi</v>
      </c>
      <c r="S519" s="3" t="s">
        <v>1542</v>
      </c>
      <c r="T519" s="3">
        <v>0.08</v>
      </c>
      <c r="U519" s="2" t="str">
        <f t="shared" si="30"/>
        <v>tidak memenuhi</v>
      </c>
      <c r="W519" s="3" t="s">
        <v>548</v>
      </c>
      <c r="X519" s="3">
        <v>35.85</v>
      </c>
      <c r="Y519" s="2" t="str">
        <f t="shared" si="33"/>
        <v>memenuhi</v>
      </c>
      <c r="AA519" s="3" t="s">
        <v>1542</v>
      </c>
      <c r="AB519" s="3">
        <v>0.08</v>
      </c>
      <c r="AC519" s="2" t="str">
        <f t="shared" si="31"/>
        <v>tidak memenuhi</v>
      </c>
    </row>
    <row r="520" spans="1:29" x14ac:dyDescent="0.25">
      <c r="A520" s="2" t="s">
        <v>549</v>
      </c>
      <c r="B520" s="2" t="s">
        <v>967</v>
      </c>
      <c r="E520" s="2" t="s">
        <v>1543</v>
      </c>
      <c r="F520" s="2">
        <v>8.2100000000000009</v>
      </c>
      <c r="G520" s="2" t="s">
        <v>1036</v>
      </c>
      <c r="O520" s="3" t="s">
        <v>549</v>
      </c>
      <c r="P520" s="3">
        <v>35.85</v>
      </c>
      <c r="Q520" s="2" t="str">
        <f t="shared" si="32"/>
        <v>memenuhi</v>
      </c>
      <c r="S520" s="3" t="s">
        <v>1543</v>
      </c>
      <c r="T520" s="3">
        <v>1.07</v>
      </c>
      <c r="U520" s="2" t="str">
        <f t="shared" ref="U520:U583" si="34">IF(AND(T520&gt;=0.3,T520&lt;=3),"memenuhi","tidak memenuhi")</f>
        <v>memenuhi</v>
      </c>
      <c r="W520" s="3" t="s">
        <v>549</v>
      </c>
      <c r="X520" s="3">
        <v>35.86</v>
      </c>
      <c r="Y520" s="2" t="str">
        <f t="shared" si="33"/>
        <v>memenuhi</v>
      </c>
      <c r="AA520" s="3" t="s">
        <v>1543</v>
      </c>
      <c r="AB520" s="3">
        <v>1.07</v>
      </c>
      <c r="AC520" s="2" t="str">
        <f t="shared" ref="AC520:AC583" si="35">IF(AND(AB520&gt;=0.3,AB520&lt;=3),"memenuhi","tidak memenuhi")</f>
        <v>memenuhi</v>
      </c>
    </row>
    <row r="521" spans="1:29" x14ac:dyDescent="0.25">
      <c r="A521" s="2" t="s">
        <v>550</v>
      </c>
      <c r="B521" s="2" t="s">
        <v>964</v>
      </c>
      <c r="E521" s="2" t="s">
        <v>1544</v>
      </c>
      <c r="F521" s="2">
        <v>160.68</v>
      </c>
      <c r="G521" s="2" t="s">
        <v>1036</v>
      </c>
      <c r="O521" s="3" t="s">
        <v>550</v>
      </c>
      <c r="P521" s="3">
        <v>33.83</v>
      </c>
      <c r="Q521" s="2" t="str">
        <f t="shared" si="32"/>
        <v>memenuhi</v>
      </c>
      <c r="S521" s="3" t="s">
        <v>1544</v>
      </c>
      <c r="T521" s="3">
        <v>0.08</v>
      </c>
      <c r="U521" s="2" t="str">
        <f t="shared" si="34"/>
        <v>tidak memenuhi</v>
      </c>
      <c r="W521" s="3" t="s">
        <v>550</v>
      </c>
      <c r="X521" s="3">
        <v>33.840000000000003</v>
      </c>
      <c r="Y521" s="2" t="str">
        <f t="shared" si="33"/>
        <v>memenuhi</v>
      </c>
      <c r="AA521" s="3" t="s">
        <v>1544</v>
      </c>
      <c r="AB521" s="3">
        <v>0.08</v>
      </c>
      <c r="AC521" s="2" t="str">
        <f t="shared" si="35"/>
        <v>tidak memenuhi</v>
      </c>
    </row>
    <row r="522" spans="1:29" x14ac:dyDescent="0.25">
      <c r="A522" s="2" t="s">
        <v>551</v>
      </c>
      <c r="B522" s="2" t="s">
        <v>964</v>
      </c>
      <c r="E522" s="2" t="s">
        <v>1545</v>
      </c>
      <c r="F522" s="2">
        <v>31.06</v>
      </c>
      <c r="G522" s="2" t="s">
        <v>1036</v>
      </c>
      <c r="O522" s="3" t="s">
        <v>551</v>
      </c>
      <c r="P522" s="3">
        <v>27.25</v>
      </c>
      <c r="Q522" s="2" t="str">
        <f t="shared" si="32"/>
        <v>memenuhi</v>
      </c>
      <c r="S522" s="3" t="s">
        <v>1545</v>
      </c>
      <c r="T522" s="3">
        <v>0.38</v>
      </c>
      <c r="U522" s="2" t="str">
        <f t="shared" si="34"/>
        <v>memenuhi</v>
      </c>
      <c r="W522" s="3" t="s">
        <v>551</v>
      </c>
      <c r="X522" s="3">
        <v>27.26</v>
      </c>
      <c r="Y522" s="2" t="str">
        <f t="shared" si="33"/>
        <v>memenuhi</v>
      </c>
      <c r="AA522" s="3" t="s">
        <v>1545</v>
      </c>
      <c r="AB522" s="3">
        <v>0.38</v>
      </c>
      <c r="AC522" s="2" t="str">
        <f t="shared" si="35"/>
        <v>memenuhi</v>
      </c>
    </row>
    <row r="523" spans="1:29" x14ac:dyDescent="0.25">
      <c r="A523" s="2" t="s">
        <v>552</v>
      </c>
      <c r="B523" s="2" t="s">
        <v>967</v>
      </c>
      <c r="E523" s="2" t="s">
        <v>1546</v>
      </c>
      <c r="F523" s="2">
        <v>82.09</v>
      </c>
      <c r="G523" s="2" t="s">
        <v>1036</v>
      </c>
      <c r="O523" s="3" t="s">
        <v>552</v>
      </c>
      <c r="P523" s="3">
        <v>29.27</v>
      </c>
      <c r="Q523" s="2" t="str">
        <f t="shared" si="32"/>
        <v>memenuhi</v>
      </c>
      <c r="S523" s="3" t="s">
        <v>1546</v>
      </c>
      <c r="T523" s="3">
        <v>0.08</v>
      </c>
      <c r="U523" s="2" t="str">
        <f t="shared" si="34"/>
        <v>tidak memenuhi</v>
      </c>
      <c r="W523" s="3" t="s">
        <v>552</v>
      </c>
      <c r="X523" s="3">
        <v>29.28</v>
      </c>
      <c r="Y523" s="2" t="str">
        <f t="shared" si="33"/>
        <v>memenuhi</v>
      </c>
      <c r="AA523" s="3" t="s">
        <v>1546</v>
      </c>
      <c r="AB523" s="3">
        <v>0.08</v>
      </c>
      <c r="AC523" s="2" t="str">
        <f t="shared" si="35"/>
        <v>tidak memenuhi</v>
      </c>
    </row>
    <row r="524" spans="1:29" x14ac:dyDescent="0.25">
      <c r="A524" s="2" t="s">
        <v>553</v>
      </c>
      <c r="B524" s="2" t="s">
        <v>967</v>
      </c>
      <c r="E524" s="2" t="s">
        <v>1547</v>
      </c>
      <c r="F524" s="2">
        <v>7.26</v>
      </c>
      <c r="G524" s="2" t="s">
        <v>1036</v>
      </c>
      <c r="O524" s="3" t="s">
        <v>553</v>
      </c>
      <c r="P524" s="3">
        <v>29.2</v>
      </c>
      <c r="Q524" s="2" t="str">
        <f t="shared" si="32"/>
        <v>memenuhi</v>
      </c>
      <c r="S524" s="3" t="s">
        <v>1547</v>
      </c>
      <c r="T524" s="3">
        <v>0.46</v>
      </c>
      <c r="U524" s="2" t="str">
        <f t="shared" si="34"/>
        <v>memenuhi</v>
      </c>
      <c r="W524" s="3" t="s">
        <v>553</v>
      </c>
      <c r="X524" s="3">
        <v>29.21</v>
      </c>
      <c r="Y524" s="2" t="str">
        <f t="shared" si="33"/>
        <v>memenuhi</v>
      </c>
      <c r="AA524" s="3" t="s">
        <v>1547</v>
      </c>
      <c r="AB524" s="3">
        <v>0.46</v>
      </c>
      <c r="AC524" s="2" t="str">
        <f t="shared" si="35"/>
        <v>memenuhi</v>
      </c>
    </row>
    <row r="525" spans="1:29" x14ac:dyDescent="0.25">
      <c r="A525" s="2" t="s">
        <v>554</v>
      </c>
      <c r="B525" s="2" t="s">
        <v>967</v>
      </c>
      <c r="E525" s="2" t="s">
        <v>1548</v>
      </c>
      <c r="F525" s="2">
        <v>81.94</v>
      </c>
      <c r="G525" s="2" t="s">
        <v>1036</v>
      </c>
      <c r="O525" s="3" t="s">
        <v>554</v>
      </c>
      <c r="P525" s="3">
        <v>28.18</v>
      </c>
      <c r="Q525" s="2" t="str">
        <f t="shared" si="32"/>
        <v>memenuhi</v>
      </c>
      <c r="S525" s="3" t="s">
        <v>1548</v>
      </c>
      <c r="T525" s="3">
        <v>0.08</v>
      </c>
      <c r="U525" s="2" t="str">
        <f t="shared" si="34"/>
        <v>tidak memenuhi</v>
      </c>
      <c r="W525" s="3" t="s">
        <v>554</v>
      </c>
      <c r="X525" s="3">
        <v>28.19</v>
      </c>
      <c r="Y525" s="2" t="str">
        <f t="shared" si="33"/>
        <v>memenuhi</v>
      </c>
      <c r="AA525" s="3" t="s">
        <v>1548</v>
      </c>
      <c r="AB525" s="3">
        <v>0.08</v>
      </c>
      <c r="AC525" s="2" t="str">
        <f t="shared" si="35"/>
        <v>tidak memenuhi</v>
      </c>
    </row>
    <row r="526" spans="1:29" x14ac:dyDescent="0.25">
      <c r="A526" s="2" t="s">
        <v>555</v>
      </c>
      <c r="B526" s="2" t="s">
        <v>964</v>
      </c>
      <c r="E526" s="2" t="s">
        <v>1549</v>
      </c>
      <c r="F526" s="2">
        <v>25.32</v>
      </c>
      <c r="G526" s="2" t="s">
        <v>1036</v>
      </c>
      <c r="O526" s="3" t="s">
        <v>555</v>
      </c>
      <c r="P526" s="3">
        <v>28.17</v>
      </c>
      <c r="Q526" s="2" t="str">
        <f t="shared" si="32"/>
        <v>memenuhi</v>
      </c>
      <c r="S526" s="3" t="s">
        <v>1549</v>
      </c>
      <c r="T526" s="3">
        <v>0.54</v>
      </c>
      <c r="U526" s="2" t="str">
        <f t="shared" si="34"/>
        <v>memenuhi</v>
      </c>
      <c r="W526" s="3" t="s">
        <v>555</v>
      </c>
      <c r="X526" s="3">
        <v>28.18</v>
      </c>
      <c r="Y526" s="2" t="str">
        <f t="shared" si="33"/>
        <v>memenuhi</v>
      </c>
      <c r="AA526" s="3" t="s">
        <v>1549</v>
      </c>
      <c r="AB526" s="3">
        <v>0.54</v>
      </c>
      <c r="AC526" s="2" t="str">
        <f t="shared" si="35"/>
        <v>memenuhi</v>
      </c>
    </row>
    <row r="527" spans="1:29" x14ac:dyDescent="0.25">
      <c r="A527" s="2" t="s">
        <v>556</v>
      </c>
      <c r="B527" s="2" t="s">
        <v>964</v>
      </c>
      <c r="E527" s="2" t="s">
        <v>1550</v>
      </c>
      <c r="F527" s="2">
        <v>86.59</v>
      </c>
      <c r="G527" s="2" t="s">
        <v>1036</v>
      </c>
      <c r="O527" s="3" t="s">
        <v>556</v>
      </c>
      <c r="P527" s="3">
        <v>28.17</v>
      </c>
      <c r="Q527" s="2" t="str">
        <f t="shared" si="32"/>
        <v>memenuhi</v>
      </c>
      <c r="S527" s="3" t="s">
        <v>1550</v>
      </c>
      <c r="T527" s="3">
        <v>0.08</v>
      </c>
      <c r="U527" s="2" t="str">
        <f t="shared" si="34"/>
        <v>tidak memenuhi</v>
      </c>
      <c r="W527" s="3" t="s">
        <v>556</v>
      </c>
      <c r="X527" s="3">
        <v>28.18</v>
      </c>
      <c r="Y527" s="2" t="str">
        <f t="shared" si="33"/>
        <v>memenuhi</v>
      </c>
      <c r="AA527" s="3" t="s">
        <v>1550</v>
      </c>
      <c r="AB527" s="3">
        <v>0.08</v>
      </c>
      <c r="AC527" s="2" t="str">
        <f t="shared" si="35"/>
        <v>tidak memenuhi</v>
      </c>
    </row>
    <row r="528" spans="1:29" x14ac:dyDescent="0.25">
      <c r="A528" s="2" t="s">
        <v>557</v>
      </c>
      <c r="B528" s="2" t="s">
        <v>967</v>
      </c>
      <c r="E528" s="2" t="s">
        <v>1551</v>
      </c>
      <c r="F528" s="2">
        <v>7.96</v>
      </c>
      <c r="G528" s="2" t="s">
        <v>1036</v>
      </c>
      <c r="O528" s="3" t="s">
        <v>557</v>
      </c>
      <c r="P528" s="3">
        <v>28.17</v>
      </c>
      <c r="Q528" s="2" t="str">
        <f t="shared" si="32"/>
        <v>memenuhi</v>
      </c>
      <c r="S528" s="3" t="s">
        <v>1551</v>
      </c>
      <c r="T528" s="3">
        <v>0.61</v>
      </c>
      <c r="U528" s="2" t="str">
        <f t="shared" si="34"/>
        <v>memenuhi</v>
      </c>
      <c r="W528" s="3" t="s">
        <v>557</v>
      </c>
      <c r="X528" s="3">
        <v>28.18</v>
      </c>
      <c r="Y528" s="2" t="str">
        <f t="shared" si="33"/>
        <v>memenuhi</v>
      </c>
      <c r="AA528" s="3" t="s">
        <v>1551</v>
      </c>
      <c r="AB528" s="3">
        <v>0.61</v>
      </c>
      <c r="AC528" s="2" t="str">
        <f t="shared" si="35"/>
        <v>memenuhi</v>
      </c>
    </row>
    <row r="529" spans="1:29" x14ac:dyDescent="0.25">
      <c r="A529" s="2" t="s">
        <v>558</v>
      </c>
      <c r="B529" s="2" t="s">
        <v>967</v>
      </c>
      <c r="E529" s="2" t="s">
        <v>1552</v>
      </c>
      <c r="F529" s="2">
        <v>86.14</v>
      </c>
      <c r="G529" s="2" t="s">
        <v>1036</v>
      </c>
      <c r="O529" s="3" t="s">
        <v>558</v>
      </c>
      <c r="P529" s="3">
        <v>29.19</v>
      </c>
      <c r="Q529" s="2" t="str">
        <f t="shared" si="32"/>
        <v>memenuhi</v>
      </c>
      <c r="S529" s="3" t="s">
        <v>1552</v>
      </c>
      <c r="T529" s="3">
        <v>0.08</v>
      </c>
      <c r="U529" s="2" t="str">
        <f t="shared" si="34"/>
        <v>tidak memenuhi</v>
      </c>
      <c r="W529" s="3" t="s">
        <v>558</v>
      </c>
      <c r="X529" s="3">
        <v>29.2</v>
      </c>
      <c r="Y529" s="2" t="str">
        <f t="shared" si="33"/>
        <v>memenuhi</v>
      </c>
      <c r="AA529" s="3" t="s">
        <v>1552</v>
      </c>
      <c r="AB529" s="3">
        <v>0.08</v>
      </c>
      <c r="AC529" s="2" t="str">
        <f t="shared" si="35"/>
        <v>tidak memenuhi</v>
      </c>
    </row>
    <row r="530" spans="1:29" x14ac:dyDescent="0.25">
      <c r="A530" s="2" t="s">
        <v>559</v>
      </c>
      <c r="B530" s="2" t="s">
        <v>967</v>
      </c>
      <c r="E530" s="2" t="s">
        <v>1553</v>
      </c>
      <c r="F530" s="2">
        <v>94.48</v>
      </c>
      <c r="G530" s="2" t="s">
        <v>1036</v>
      </c>
      <c r="O530" s="3" t="s">
        <v>559</v>
      </c>
      <c r="P530" s="3">
        <v>29.19</v>
      </c>
      <c r="Q530" s="2" t="str">
        <f t="shared" si="32"/>
        <v>memenuhi</v>
      </c>
      <c r="S530" s="3" t="s">
        <v>1553</v>
      </c>
      <c r="T530" s="3">
        <v>0.69</v>
      </c>
      <c r="U530" s="2" t="str">
        <f t="shared" si="34"/>
        <v>memenuhi</v>
      </c>
      <c r="W530" s="3" t="s">
        <v>559</v>
      </c>
      <c r="X530" s="3">
        <v>29.2</v>
      </c>
      <c r="Y530" s="2" t="str">
        <f t="shared" si="33"/>
        <v>memenuhi</v>
      </c>
      <c r="AA530" s="3" t="s">
        <v>1553</v>
      </c>
      <c r="AB530" s="3">
        <v>0.69</v>
      </c>
      <c r="AC530" s="2" t="str">
        <f t="shared" si="35"/>
        <v>memenuhi</v>
      </c>
    </row>
    <row r="531" spans="1:29" x14ac:dyDescent="0.25">
      <c r="A531" s="2" t="s">
        <v>560</v>
      </c>
      <c r="B531" s="2" t="s">
        <v>967</v>
      </c>
      <c r="E531" s="2" t="s">
        <v>1554</v>
      </c>
      <c r="F531" s="2">
        <v>94.93</v>
      </c>
      <c r="G531" s="2" t="s">
        <v>1036</v>
      </c>
      <c r="O531" s="3" t="s">
        <v>560</v>
      </c>
      <c r="P531" s="3">
        <v>29.29</v>
      </c>
      <c r="Q531" s="2" t="str">
        <f t="shared" si="32"/>
        <v>memenuhi</v>
      </c>
      <c r="S531" s="3" t="s">
        <v>1554</v>
      </c>
      <c r="T531" s="3">
        <v>1.1499999999999999</v>
      </c>
      <c r="U531" s="2" t="str">
        <f t="shared" si="34"/>
        <v>memenuhi</v>
      </c>
      <c r="W531" s="3" t="s">
        <v>560</v>
      </c>
      <c r="X531" s="3">
        <v>29.3</v>
      </c>
      <c r="Y531" s="2" t="str">
        <f t="shared" si="33"/>
        <v>memenuhi</v>
      </c>
      <c r="AA531" s="3" t="s">
        <v>1554</v>
      </c>
      <c r="AB531" s="3">
        <v>1.1499999999999999</v>
      </c>
      <c r="AC531" s="2" t="str">
        <f t="shared" si="35"/>
        <v>memenuhi</v>
      </c>
    </row>
    <row r="532" spans="1:29" x14ac:dyDescent="0.25">
      <c r="A532" s="2" t="s">
        <v>561</v>
      </c>
      <c r="B532" s="2" t="s">
        <v>967</v>
      </c>
      <c r="E532" s="2" t="s">
        <v>1555</v>
      </c>
      <c r="F532" s="2">
        <v>37.57</v>
      </c>
      <c r="G532" s="2" t="s">
        <v>1036</v>
      </c>
      <c r="O532" s="3" t="s">
        <v>561</v>
      </c>
      <c r="P532" s="3">
        <v>29.28</v>
      </c>
      <c r="Q532" s="2" t="str">
        <f t="shared" si="32"/>
        <v>memenuhi</v>
      </c>
      <c r="S532" s="3" t="s">
        <v>1555</v>
      </c>
      <c r="T532" s="3">
        <v>0.66</v>
      </c>
      <c r="U532" s="2" t="str">
        <f t="shared" si="34"/>
        <v>memenuhi</v>
      </c>
      <c r="W532" s="3" t="s">
        <v>561</v>
      </c>
      <c r="X532" s="3">
        <v>29.29</v>
      </c>
      <c r="Y532" s="2" t="str">
        <f t="shared" si="33"/>
        <v>memenuhi</v>
      </c>
      <c r="AA532" s="3" t="s">
        <v>1555</v>
      </c>
      <c r="AB532" s="3">
        <v>0.66</v>
      </c>
      <c r="AC532" s="2" t="str">
        <f t="shared" si="35"/>
        <v>memenuhi</v>
      </c>
    </row>
    <row r="533" spans="1:29" x14ac:dyDescent="0.25">
      <c r="A533" s="2" t="s">
        <v>562</v>
      </c>
      <c r="B533" s="2" t="s">
        <v>967</v>
      </c>
      <c r="E533" s="2" t="s">
        <v>1556</v>
      </c>
      <c r="F533" s="2">
        <v>7.66</v>
      </c>
      <c r="G533" s="2" t="s">
        <v>1036</v>
      </c>
      <c r="O533" s="3" t="s">
        <v>562</v>
      </c>
      <c r="P533" s="3">
        <v>29.52</v>
      </c>
      <c r="Q533" s="2" t="str">
        <f t="shared" si="32"/>
        <v>memenuhi</v>
      </c>
      <c r="S533" s="3" t="s">
        <v>1556</v>
      </c>
      <c r="T533" s="3">
        <v>0.99</v>
      </c>
      <c r="U533" s="2" t="str">
        <f t="shared" si="34"/>
        <v>memenuhi</v>
      </c>
      <c r="W533" s="3" t="s">
        <v>562</v>
      </c>
      <c r="X533" s="3">
        <v>29.53</v>
      </c>
      <c r="Y533" s="2" t="str">
        <f t="shared" si="33"/>
        <v>memenuhi</v>
      </c>
      <c r="AA533" s="3" t="s">
        <v>1556</v>
      </c>
      <c r="AB533" s="3">
        <v>0.99</v>
      </c>
      <c r="AC533" s="2" t="str">
        <f t="shared" si="35"/>
        <v>memenuhi</v>
      </c>
    </row>
    <row r="534" spans="1:29" x14ac:dyDescent="0.25">
      <c r="A534" s="2" t="s">
        <v>563</v>
      </c>
      <c r="B534" s="2" t="s">
        <v>964</v>
      </c>
      <c r="E534" s="2" t="s">
        <v>1557</v>
      </c>
      <c r="F534" s="2">
        <v>14.33</v>
      </c>
      <c r="G534" s="2" t="s">
        <v>1036</v>
      </c>
      <c r="O534" s="3" t="s">
        <v>563</v>
      </c>
      <c r="P534" s="3">
        <v>30.51</v>
      </c>
      <c r="Q534" s="2" t="str">
        <f t="shared" si="32"/>
        <v>memenuhi</v>
      </c>
      <c r="S534" s="3" t="s">
        <v>1557</v>
      </c>
      <c r="T534" s="3">
        <v>0.08</v>
      </c>
      <c r="U534" s="2" t="str">
        <f t="shared" si="34"/>
        <v>tidak memenuhi</v>
      </c>
      <c r="W534" s="3" t="s">
        <v>563</v>
      </c>
      <c r="X534" s="3">
        <v>30.52</v>
      </c>
      <c r="Y534" s="2" t="str">
        <f t="shared" si="33"/>
        <v>memenuhi</v>
      </c>
      <c r="AA534" s="3" t="s">
        <v>1557</v>
      </c>
      <c r="AB534" s="3">
        <v>0.08</v>
      </c>
      <c r="AC534" s="2" t="str">
        <f t="shared" si="35"/>
        <v>tidak memenuhi</v>
      </c>
    </row>
    <row r="535" spans="1:29" x14ac:dyDescent="0.25">
      <c r="A535" s="2" t="s">
        <v>564</v>
      </c>
      <c r="B535" s="2" t="s">
        <v>967</v>
      </c>
      <c r="E535" s="2" t="s">
        <v>1558</v>
      </c>
      <c r="F535" s="2">
        <v>32.68</v>
      </c>
      <c r="G535" s="2" t="s">
        <v>1036</v>
      </c>
      <c r="O535" s="3" t="s">
        <v>564</v>
      </c>
      <c r="P535" s="3">
        <v>30.81</v>
      </c>
      <c r="Q535" s="2" t="str">
        <f t="shared" si="32"/>
        <v>memenuhi</v>
      </c>
      <c r="S535" s="3" t="s">
        <v>1558</v>
      </c>
      <c r="T535" s="3">
        <v>0.92</v>
      </c>
      <c r="U535" s="2" t="str">
        <f t="shared" si="34"/>
        <v>memenuhi</v>
      </c>
      <c r="W535" s="3" t="s">
        <v>564</v>
      </c>
      <c r="X535" s="3">
        <v>30.82</v>
      </c>
      <c r="Y535" s="2" t="str">
        <f t="shared" si="33"/>
        <v>memenuhi</v>
      </c>
      <c r="AA535" s="3" t="s">
        <v>1558</v>
      </c>
      <c r="AB535" s="3">
        <v>0.92</v>
      </c>
      <c r="AC535" s="2" t="str">
        <f t="shared" si="35"/>
        <v>memenuhi</v>
      </c>
    </row>
    <row r="536" spans="1:29" x14ac:dyDescent="0.25">
      <c r="A536" s="2" t="s">
        <v>565</v>
      </c>
      <c r="B536" s="2" t="s">
        <v>964</v>
      </c>
      <c r="E536" s="2" t="s">
        <v>1559</v>
      </c>
      <c r="F536" s="2">
        <v>20.55</v>
      </c>
      <c r="G536" s="2" t="s">
        <v>1036</v>
      </c>
      <c r="O536" s="3" t="s">
        <v>565</v>
      </c>
      <c r="P536" s="3">
        <v>30.8</v>
      </c>
      <c r="Q536" s="2" t="str">
        <f t="shared" si="32"/>
        <v>memenuhi</v>
      </c>
      <c r="S536" s="3" t="s">
        <v>1559</v>
      </c>
      <c r="T536" s="3">
        <v>0.08</v>
      </c>
      <c r="U536" s="2" t="str">
        <f t="shared" si="34"/>
        <v>tidak memenuhi</v>
      </c>
      <c r="W536" s="3" t="s">
        <v>565</v>
      </c>
      <c r="X536" s="3">
        <v>30.81</v>
      </c>
      <c r="Y536" s="2" t="str">
        <f t="shared" si="33"/>
        <v>memenuhi</v>
      </c>
      <c r="AA536" s="3" t="s">
        <v>1559</v>
      </c>
      <c r="AB536" s="3">
        <v>0.08</v>
      </c>
      <c r="AC536" s="2" t="str">
        <f t="shared" si="35"/>
        <v>tidak memenuhi</v>
      </c>
    </row>
    <row r="537" spans="1:29" x14ac:dyDescent="0.25">
      <c r="A537" s="2" t="s">
        <v>566</v>
      </c>
      <c r="B537" s="2" t="s">
        <v>967</v>
      </c>
      <c r="E537" s="2" t="s">
        <v>1560</v>
      </c>
      <c r="F537" s="2">
        <v>41.84</v>
      </c>
      <c r="G537" s="2" t="s">
        <v>1036</v>
      </c>
      <c r="O537" s="3" t="s">
        <v>566</v>
      </c>
      <c r="P537" s="3">
        <v>31.18</v>
      </c>
      <c r="Q537" s="2" t="str">
        <f t="shared" si="32"/>
        <v>memenuhi</v>
      </c>
      <c r="S537" s="3" t="s">
        <v>1560</v>
      </c>
      <c r="T537" s="3">
        <v>0.84</v>
      </c>
      <c r="U537" s="2" t="str">
        <f t="shared" si="34"/>
        <v>memenuhi</v>
      </c>
      <c r="W537" s="3" t="s">
        <v>566</v>
      </c>
      <c r="X537" s="3">
        <v>31.19</v>
      </c>
      <c r="Y537" s="2" t="str">
        <f t="shared" si="33"/>
        <v>memenuhi</v>
      </c>
      <c r="AA537" s="3" t="s">
        <v>1560</v>
      </c>
      <c r="AB537" s="3">
        <v>0.84</v>
      </c>
      <c r="AC537" s="2" t="str">
        <f t="shared" si="35"/>
        <v>memenuhi</v>
      </c>
    </row>
    <row r="538" spans="1:29" x14ac:dyDescent="0.25">
      <c r="A538" s="2" t="s">
        <v>567</v>
      </c>
      <c r="B538" s="2" t="s">
        <v>964</v>
      </c>
      <c r="E538" s="2" t="s">
        <v>1561</v>
      </c>
      <c r="F538" s="2">
        <v>26.8</v>
      </c>
      <c r="G538" s="2" t="s">
        <v>1036</v>
      </c>
      <c r="O538" s="3" t="s">
        <v>567</v>
      </c>
      <c r="P538" s="3">
        <v>31.17</v>
      </c>
      <c r="Q538" s="2" t="str">
        <f t="shared" si="32"/>
        <v>memenuhi</v>
      </c>
      <c r="S538" s="3" t="s">
        <v>1561</v>
      </c>
      <c r="T538" s="3">
        <v>0.08</v>
      </c>
      <c r="U538" s="2" t="str">
        <f t="shared" si="34"/>
        <v>tidak memenuhi</v>
      </c>
      <c r="W538" s="3" t="s">
        <v>567</v>
      </c>
      <c r="X538" s="3">
        <v>31.18</v>
      </c>
      <c r="Y538" s="2" t="str">
        <f t="shared" si="33"/>
        <v>memenuhi</v>
      </c>
      <c r="AA538" s="3" t="s">
        <v>1561</v>
      </c>
      <c r="AB538" s="3">
        <v>0.08</v>
      </c>
      <c r="AC538" s="2" t="str">
        <f t="shared" si="35"/>
        <v>tidak memenuhi</v>
      </c>
    </row>
    <row r="539" spans="1:29" x14ac:dyDescent="0.25">
      <c r="A539" s="2" t="s">
        <v>568</v>
      </c>
      <c r="B539" s="2" t="s">
        <v>967</v>
      </c>
      <c r="E539" s="2" t="s">
        <v>1562</v>
      </c>
      <c r="F539" s="2">
        <v>41.36</v>
      </c>
      <c r="G539" s="2" t="s">
        <v>1036</v>
      </c>
      <c r="O539" s="3" t="s">
        <v>568</v>
      </c>
      <c r="P539" s="3">
        <v>31.7</v>
      </c>
      <c r="Q539" s="2" t="str">
        <f t="shared" si="32"/>
        <v>memenuhi</v>
      </c>
      <c r="S539" s="3" t="s">
        <v>1562</v>
      </c>
      <c r="T539" s="3">
        <v>0.76</v>
      </c>
      <c r="U539" s="2" t="str">
        <f t="shared" si="34"/>
        <v>memenuhi</v>
      </c>
      <c r="W539" s="3" t="s">
        <v>568</v>
      </c>
      <c r="X539" s="3">
        <v>31.71</v>
      </c>
      <c r="Y539" s="2" t="str">
        <f t="shared" si="33"/>
        <v>memenuhi</v>
      </c>
      <c r="AA539" s="3" t="s">
        <v>1562</v>
      </c>
      <c r="AB539" s="3">
        <v>0.76</v>
      </c>
      <c r="AC539" s="2" t="str">
        <f t="shared" si="35"/>
        <v>memenuhi</v>
      </c>
    </row>
    <row r="540" spans="1:29" x14ac:dyDescent="0.25">
      <c r="A540" s="2" t="s">
        <v>569</v>
      </c>
      <c r="B540" s="2" t="s">
        <v>964</v>
      </c>
      <c r="E540" s="2" t="s">
        <v>1563</v>
      </c>
      <c r="F540" s="2">
        <v>29.83</v>
      </c>
      <c r="G540" s="2" t="s">
        <v>1036</v>
      </c>
      <c r="O540" s="3" t="s">
        <v>569</v>
      </c>
      <c r="P540" s="3">
        <v>31.69</v>
      </c>
      <c r="Q540" s="2" t="str">
        <f t="shared" si="32"/>
        <v>memenuhi</v>
      </c>
      <c r="S540" s="3" t="s">
        <v>1563</v>
      </c>
      <c r="T540" s="3">
        <v>0.08</v>
      </c>
      <c r="U540" s="2" t="str">
        <f t="shared" si="34"/>
        <v>tidak memenuhi</v>
      </c>
      <c r="W540" s="3" t="s">
        <v>569</v>
      </c>
      <c r="X540" s="3">
        <v>31.7</v>
      </c>
      <c r="Y540" s="2" t="str">
        <f t="shared" si="33"/>
        <v>memenuhi</v>
      </c>
      <c r="AA540" s="3" t="s">
        <v>1563</v>
      </c>
      <c r="AB540" s="3">
        <v>0.08</v>
      </c>
      <c r="AC540" s="2" t="str">
        <f t="shared" si="35"/>
        <v>tidak memenuhi</v>
      </c>
    </row>
    <row r="541" spans="1:29" x14ac:dyDescent="0.25">
      <c r="A541" s="2" t="s">
        <v>570</v>
      </c>
      <c r="B541" s="2" t="s">
        <v>964</v>
      </c>
      <c r="E541" s="2" t="s">
        <v>1564</v>
      </c>
      <c r="F541" s="2">
        <v>37.31</v>
      </c>
      <c r="G541" s="2" t="s">
        <v>1036</v>
      </c>
      <c r="O541" s="3" t="s">
        <v>570</v>
      </c>
      <c r="P541" s="3">
        <v>33.340000000000003</v>
      </c>
      <c r="Q541" s="2" t="str">
        <f t="shared" si="32"/>
        <v>memenuhi</v>
      </c>
      <c r="S541" s="3" t="s">
        <v>1564</v>
      </c>
      <c r="T541" s="3">
        <v>0.69</v>
      </c>
      <c r="U541" s="2" t="str">
        <f t="shared" si="34"/>
        <v>memenuhi</v>
      </c>
      <c r="W541" s="3" t="s">
        <v>570</v>
      </c>
      <c r="X541" s="3">
        <v>33.35</v>
      </c>
      <c r="Y541" s="2" t="str">
        <f t="shared" si="33"/>
        <v>memenuhi</v>
      </c>
      <c r="AA541" s="3" t="s">
        <v>1564</v>
      </c>
      <c r="AB541" s="3">
        <v>0.69</v>
      </c>
      <c r="AC541" s="2" t="str">
        <f t="shared" si="35"/>
        <v>memenuhi</v>
      </c>
    </row>
    <row r="542" spans="1:29" x14ac:dyDescent="0.25">
      <c r="A542" s="2" t="s">
        <v>571</v>
      </c>
      <c r="B542" s="2" t="s">
        <v>967</v>
      </c>
      <c r="E542" s="2" t="s">
        <v>1565</v>
      </c>
      <c r="F542" s="2">
        <v>28.49</v>
      </c>
      <c r="G542" s="2" t="s">
        <v>1036</v>
      </c>
      <c r="O542" s="3" t="s">
        <v>571</v>
      </c>
      <c r="P542" s="3">
        <v>32.35</v>
      </c>
      <c r="Q542" s="2" t="str">
        <f t="shared" si="32"/>
        <v>memenuhi</v>
      </c>
      <c r="S542" s="3" t="s">
        <v>1565</v>
      </c>
      <c r="T542" s="3">
        <v>0.08</v>
      </c>
      <c r="U542" s="2" t="str">
        <f t="shared" si="34"/>
        <v>tidak memenuhi</v>
      </c>
      <c r="W542" s="3" t="s">
        <v>571</v>
      </c>
      <c r="X542" s="3">
        <v>32.36</v>
      </c>
      <c r="Y542" s="2" t="str">
        <f t="shared" si="33"/>
        <v>memenuhi</v>
      </c>
      <c r="AA542" s="3" t="s">
        <v>1565</v>
      </c>
      <c r="AB542" s="3">
        <v>0.08</v>
      </c>
      <c r="AC542" s="2" t="str">
        <f t="shared" si="35"/>
        <v>tidak memenuhi</v>
      </c>
    </row>
    <row r="543" spans="1:29" x14ac:dyDescent="0.25">
      <c r="A543" s="2" t="s">
        <v>572</v>
      </c>
      <c r="B543" s="2" t="s">
        <v>967</v>
      </c>
      <c r="E543" s="2" t="s">
        <v>1566</v>
      </c>
      <c r="F543" s="2">
        <v>298.07</v>
      </c>
      <c r="G543" s="2" t="s">
        <v>1036</v>
      </c>
      <c r="O543" s="3" t="s">
        <v>572</v>
      </c>
      <c r="P543" s="3">
        <v>34.22</v>
      </c>
      <c r="Q543" s="2" t="str">
        <f t="shared" si="32"/>
        <v>memenuhi</v>
      </c>
      <c r="S543" s="3" t="s">
        <v>1566</v>
      </c>
      <c r="T543" s="3">
        <v>0.33</v>
      </c>
      <c r="U543" s="2" t="str">
        <f t="shared" si="34"/>
        <v>memenuhi</v>
      </c>
      <c r="W543" s="3" t="s">
        <v>572</v>
      </c>
      <c r="X543" s="3">
        <v>34.229999999999997</v>
      </c>
      <c r="Y543" s="2" t="str">
        <f t="shared" si="33"/>
        <v>memenuhi</v>
      </c>
      <c r="AA543" s="3" t="s">
        <v>1566</v>
      </c>
      <c r="AB543" s="3">
        <v>0.33</v>
      </c>
      <c r="AC543" s="2" t="str">
        <f t="shared" si="35"/>
        <v>memenuhi</v>
      </c>
    </row>
    <row r="544" spans="1:29" x14ac:dyDescent="0.25">
      <c r="A544" s="2" t="s">
        <v>573</v>
      </c>
      <c r="B544" s="2" t="s">
        <v>964</v>
      </c>
      <c r="E544" s="2" t="s">
        <v>1567</v>
      </c>
      <c r="F544" s="2">
        <v>37.32</v>
      </c>
      <c r="G544" s="2" t="s">
        <v>1036</v>
      </c>
      <c r="O544" s="3" t="s">
        <v>573</v>
      </c>
      <c r="P544" s="3">
        <v>34.21</v>
      </c>
      <c r="Q544" s="2" t="str">
        <f t="shared" si="32"/>
        <v>memenuhi</v>
      </c>
      <c r="S544" s="3" t="s">
        <v>1567</v>
      </c>
      <c r="T544" s="3">
        <v>0.61</v>
      </c>
      <c r="U544" s="2" t="str">
        <f t="shared" si="34"/>
        <v>memenuhi</v>
      </c>
      <c r="W544" s="3" t="s">
        <v>573</v>
      </c>
      <c r="X544" s="3">
        <v>34.22</v>
      </c>
      <c r="Y544" s="2" t="str">
        <f t="shared" si="33"/>
        <v>memenuhi</v>
      </c>
      <c r="AA544" s="3" t="s">
        <v>1567</v>
      </c>
      <c r="AB544" s="3">
        <v>0.61</v>
      </c>
      <c r="AC544" s="2" t="str">
        <f t="shared" si="35"/>
        <v>memenuhi</v>
      </c>
    </row>
    <row r="545" spans="1:29" x14ac:dyDescent="0.25">
      <c r="A545" s="2" t="s">
        <v>574</v>
      </c>
      <c r="B545" s="2" t="s">
        <v>967</v>
      </c>
      <c r="E545" s="2" t="s">
        <v>1568</v>
      </c>
      <c r="F545" s="2">
        <v>35.64</v>
      </c>
      <c r="G545" s="2" t="s">
        <v>1036</v>
      </c>
      <c r="O545" s="3" t="s">
        <v>574</v>
      </c>
      <c r="P545" s="3">
        <v>35.28</v>
      </c>
      <c r="Q545" s="2" t="str">
        <f t="shared" si="32"/>
        <v>memenuhi</v>
      </c>
      <c r="S545" s="3" t="s">
        <v>1568</v>
      </c>
      <c r="T545" s="3">
        <v>0.08</v>
      </c>
      <c r="U545" s="2" t="str">
        <f t="shared" si="34"/>
        <v>tidak memenuhi</v>
      </c>
      <c r="W545" s="3" t="s">
        <v>574</v>
      </c>
      <c r="X545" s="3">
        <v>35.29</v>
      </c>
      <c r="Y545" s="2" t="str">
        <f t="shared" si="33"/>
        <v>memenuhi</v>
      </c>
      <c r="AA545" s="3" t="s">
        <v>1568</v>
      </c>
      <c r="AB545" s="3">
        <v>0.08</v>
      </c>
      <c r="AC545" s="2" t="str">
        <f t="shared" si="35"/>
        <v>tidak memenuhi</v>
      </c>
    </row>
    <row r="546" spans="1:29" x14ac:dyDescent="0.25">
      <c r="A546" s="2" t="s">
        <v>575</v>
      </c>
      <c r="B546" s="2" t="s">
        <v>964</v>
      </c>
      <c r="E546" s="2" t="s">
        <v>1569</v>
      </c>
      <c r="F546" s="2">
        <v>34.159999999999997</v>
      </c>
      <c r="G546" s="2" t="s">
        <v>1036</v>
      </c>
      <c r="O546" s="3" t="s">
        <v>575</v>
      </c>
      <c r="P546" s="3">
        <v>36.270000000000003</v>
      </c>
      <c r="Q546" s="2" t="str">
        <f t="shared" si="32"/>
        <v>memenuhi</v>
      </c>
      <c r="S546" s="3" t="s">
        <v>1569</v>
      </c>
      <c r="T546" s="3">
        <v>0.54</v>
      </c>
      <c r="U546" s="2" t="str">
        <f t="shared" si="34"/>
        <v>memenuhi</v>
      </c>
      <c r="W546" s="3" t="s">
        <v>575</v>
      </c>
      <c r="X546" s="3">
        <v>36.28</v>
      </c>
      <c r="Y546" s="2" t="str">
        <f t="shared" si="33"/>
        <v>memenuhi</v>
      </c>
      <c r="AA546" s="3" t="s">
        <v>1569</v>
      </c>
      <c r="AB546" s="3">
        <v>0.54</v>
      </c>
      <c r="AC546" s="2" t="str">
        <f t="shared" si="35"/>
        <v>memenuhi</v>
      </c>
    </row>
    <row r="547" spans="1:29" x14ac:dyDescent="0.25">
      <c r="A547" s="2" t="s">
        <v>576</v>
      </c>
      <c r="B547" s="2" t="s">
        <v>967</v>
      </c>
      <c r="E547" s="2" t="s">
        <v>1570</v>
      </c>
      <c r="F547" s="2">
        <v>40.020000000000003</v>
      </c>
      <c r="G547" s="2" t="s">
        <v>1036</v>
      </c>
      <c r="O547" s="3" t="s">
        <v>576</v>
      </c>
      <c r="P547" s="3">
        <v>37.24</v>
      </c>
      <c r="Q547" s="2" t="str">
        <f t="shared" si="32"/>
        <v>memenuhi</v>
      </c>
      <c r="S547" s="3" t="s">
        <v>1570</v>
      </c>
      <c r="T547" s="3">
        <v>0.08</v>
      </c>
      <c r="U547" s="2" t="str">
        <f t="shared" si="34"/>
        <v>tidak memenuhi</v>
      </c>
      <c r="W547" s="3" t="s">
        <v>576</v>
      </c>
      <c r="X547" s="3">
        <v>37.25</v>
      </c>
      <c r="Y547" s="2" t="str">
        <f t="shared" si="33"/>
        <v>memenuhi</v>
      </c>
      <c r="AA547" s="3" t="s">
        <v>1570</v>
      </c>
      <c r="AB547" s="3">
        <v>0.08</v>
      </c>
      <c r="AC547" s="2" t="str">
        <f t="shared" si="35"/>
        <v>tidak memenuhi</v>
      </c>
    </row>
    <row r="548" spans="1:29" x14ac:dyDescent="0.25">
      <c r="A548" s="2" t="s">
        <v>577</v>
      </c>
      <c r="B548" s="2" t="s">
        <v>964</v>
      </c>
      <c r="E548" s="2" t="s">
        <v>1571</v>
      </c>
      <c r="F548" s="2">
        <v>35.22</v>
      </c>
      <c r="G548" s="2" t="s">
        <v>1036</v>
      </c>
      <c r="O548" s="3" t="s">
        <v>577</v>
      </c>
      <c r="P548" s="3">
        <v>37.24</v>
      </c>
      <c r="Q548" s="2" t="str">
        <f t="shared" si="32"/>
        <v>memenuhi</v>
      </c>
      <c r="S548" s="3" t="s">
        <v>1571</v>
      </c>
      <c r="T548" s="3">
        <v>0.46</v>
      </c>
      <c r="U548" s="2" t="str">
        <f t="shared" si="34"/>
        <v>memenuhi</v>
      </c>
      <c r="W548" s="3" t="s">
        <v>577</v>
      </c>
      <c r="X548" s="3">
        <v>37.25</v>
      </c>
      <c r="Y548" s="2" t="str">
        <f t="shared" si="33"/>
        <v>memenuhi</v>
      </c>
      <c r="AA548" s="3" t="s">
        <v>1571</v>
      </c>
      <c r="AB548" s="3">
        <v>0.46</v>
      </c>
      <c r="AC548" s="2" t="str">
        <f t="shared" si="35"/>
        <v>memenuhi</v>
      </c>
    </row>
    <row r="549" spans="1:29" x14ac:dyDescent="0.25">
      <c r="A549" s="2" t="s">
        <v>578</v>
      </c>
      <c r="B549" s="2" t="s">
        <v>967</v>
      </c>
      <c r="E549" s="2" t="s">
        <v>1572</v>
      </c>
      <c r="F549" s="2">
        <v>39.54</v>
      </c>
      <c r="G549" s="2" t="s">
        <v>1036</v>
      </c>
      <c r="O549" s="3" t="s">
        <v>578</v>
      </c>
      <c r="P549" s="3">
        <v>37.51</v>
      </c>
      <c r="Q549" s="2" t="str">
        <f t="shared" si="32"/>
        <v>memenuhi</v>
      </c>
      <c r="S549" s="3" t="s">
        <v>1572</v>
      </c>
      <c r="T549" s="3">
        <v>0.08</v>
      </c>
      <c r="U549" s="2" t="str">
        <f t="shared" si="34"/>
        <v>tidak memenuhi</v>
      </c>
      <c r="W549" s="3" t="s">
        <v>578</v>
      </c>
      <c r="X549" s="3">
        <v>37.520000000000003</v>
      </c>
      <c r="Y549" s="2" t="str">
        <f t="shared" si="33"/>
        <v>memenuhi</v>
      </c>
      <c r="AA549" s="3" t="s">
        <v>1572</v>
      </c>
      <c r="AB549" s="3">
        <v>0.08</v>
      </c>
      <c r="AC549" s="2" t="str">
        <f t="shared" si="35"/>
        <v>tidak memenuhi</v>
      </c>
    </row>
    <row r="550" spans="1:29" x14ac:dyDescent="0.25">
      <c r="A550" s="2" t="s">
        <v>579</v>
      </c>
      <c r="B550" s="2" t="s">
        <v>967</v>
      </c>
      <c r="E550" s="2" t="s">
        <v>1573</v>
      </c>
      <c r="F550" s="2">
        <v>38.89</v>
      </c>
      <c r="G550" s="2" t="s">
        <v>1036</v>
      </c>
      <c r="O550" s="3" t="s">
        <v>579</v>
      </c>
      <c r="P550" s="3">
        <v>38.11</v>
      </c>
      <c r="Q550" s="2" t="str">
        <f t="shared" si="32"/>
        <v>memenuhi</v>
      </c>
      <c r="S550" s="3" t="s">
        <v>1573</v>
      </c>
      <c r="T550" s="3">
        <v>0.38</v>
      </c>
      <c r="U550" s="2" t="str">
        <f t="shared" si="34"/>
        <v>memenuhi</v>
      </c>
      <c r="W550" s="3" t="s">
        <v>579</v>
      </c>
      <c r="X550" s="3">
        <v>38.119999999999997</v>
      </c>
      <c r="Y550" s="2" t="str">
        <f t="shared" si="33"/>
        <v>memenuhi</v>
      </c>
      <c r="AA550" s="3" t="s">
        <v>1573</v>
      </c>
      <c r="AB550" s="3">
        <v>0.38</v>
      </c>
      <c r="AC550" s="2" t="str">
        <f t="shared" si="35"/>
        <v>memenuhi</v>
      </c>
    </row>
    <row r="551" spans="1:29" x14ac:dyDescent="0.25">
      <c r="A551" s="2" t="s">
        <v>580</v>
      </c>
      <c r="B551" s="2" t="s">
        <v>964</v>
      </c>
      <c r="E551" s="2" t="s">
        <v>1574</v>
      </c>
      <c r="F551" s="2">
        <v>6.42</v>
      </c>
      <c r="G551" s="2" t="s">
        <v>1036</v>
      </c>
      <c r="O551" s="3" t="s">
        <v>580</v>
      </c>
      <c r="P551" s="3">
        <v>34.32</v>
      </c>
      <c r="Q551" s="2" t="str">
        <f t="shared" si="32"/>
        <v>memenuhi</v>
      </c>
      <c r="S551" s="3" t="s">
        <v>1574</v>
      </c>
      <c r="T551" s="3">
        <v>0.31</v>
      </c>
      <c r="U551" s="2" t="str">
        <f t="shared" si="34"/>
        <v>memenuhi</v>
      </c>
      <c r="W551" s="3" t="s">
        <v>580</v>
      </c>
      <c r="X551" s="3">
        <v>34.33</v>
      </c>
      <c r="Y551" s="2" t="str">
        <f t="shared" si="33"/>
        <v>memenuhi</v>
      </c>
      <c r="AA551" s="3" t="s">
        <v>1574</v>
      </c>
      <c r="AB551" s="3">
        <v>0.31</v>
      </c>
      <c r="AC551" s="2" t="str">
        <f t="shared" si="35"/>
        <v>memenuhi</v>
      </c>
    </row>
    <row r="552" spans="1:29" x14ac:dyDescent="0.25">
      <c r="A552" s="2" t="s">
        <v>581</v>
      </c>
      <c r="B552" s="2" t="s">
        <v>967</v>
      </c>
      <c r="E552" s="2" t="s">
        <v>1575</v>
      </c>
      <c r="F552" s="2">
        <v>64.680000000000007</v>
      </c>
      <c r="G552" s="2" t="s">
        <v>1036</v>
      </c>
      <c r="O552" s="3" t="s">
        <v>581</v>
      </c>
      <c r="P552" s="3">
        <v>38.11</v>
      </c>
      <c r="Q552" s="2" t="str">
        <f t="shared" si="32"/>
        <v>memenuhi</v>
      </c>
      <c r="S552" s="3" t="s">
        <v>1575</v>
      </c>
      <c r="T552" s="3">
        <v>0.08</v>
      </c>
      <c r="U552" s="2" t="str">
        <f t="shared" si="34"/>
        <v>tidak memenuhi</v>
      </c>
      <c r="W552" s="3" t="s">
        <v>581</v>
      </c>
      <c r="X552" s="3">
        <v>38.119999999999997</v>
      </c>
      <c r="Y552" s="2" t="str">
        <f t="shared" si="33"/>
        <v>memenuhi</v>
      </c>
      <c r="AA552" s="3" t="s">
        <v>1575</v>
      </c>
      <c r="AB552" s="3">
        <v>0.08</v>
      </c>
      <c r="AC552" s="2" t="str">
        <f t="shared" si="35"/>
        <v>tidak memenuhi</v>
      </c>
    </row>
    <row r="553" spans="1:29" x14ac:dyDescent="0.25">
      <c r="A553" s="2" t="s">
        <v>582</v>
      </c>
      <c r="B553" s="2" t="s">
        <v>967</v>
      </c>
      <c r="E553" s="2" t="s">
        <v>1576</v>
      </c>
      <c r="F553" s="2">
        <v>7.1</v>
      </c>
      <c r="G553" s="2" t="s">
        <v>1036</v>
      </c>
      <c r="O553" s="3" t="s">
        <v>582</v>
      </c>
      <c r="P553" s="3">
        <v>35.049999999999997</v>
      </c>
      <c r="Q553" s="2" t="str">
        <f t="shared" si="32"/>
        <v>memenuhi</v>
      </c>
      <c r="S553" s="3" t="s">
        <v>1576</v>
      </c>
      <c r="T553" s="3">
        <v>0.14000000000000001</v>
      </c>
      <c r="U553" s="2" t="str">
        <f t="shared" si="34"/>
        <v>tidak memenuhi</v>
      </c>
      <c r="W553" s="3" t="s">
        <v>582</v>
      </c>
      <c r="X553" s="3">
        <v>35.049999999999997</v>
      </c>
      <c r="Y553" s="2" t="str">
        <f t="shared" si="33"/>
        <v>memenuhi</v>
      </c>
      <c r="AA553" s="3" t="s">
        <v>1576</v>
      </c>
      <c r="AB553" s="3">
        <v>0.14000000000000001</v>
      </c>
      <c r="AC553" s="2" t="str">
        <f t="shared" si="35"/>
        <v>tidak memenuhi</v>
      </c>
    </row>
    <row r="554" spans="1:29" x14ac:dyDescent="0.25">
      <c r="A554" s="2" t="s">
        <v>583</v>
      </c>
      <c r="B554" s="2" t="s">
        <v>967</v>
      </c>
      <c r="E554" s="2" t="s">
        <v>1577</v>
      </c>
      <c r="F554" s="2">
        <v>62.23</v>
      </c>
      <c r="G554" s="2" t="s">
        <v>1036</v>
      </c>
      <c r="O554" s="3" t="s">
        <v>583</v>
      </c>
      <c r="P554" s="3">
        <v>35.76</v>
      </c>
      <c r="Q554" s="2" t="str">
        <f t="shared" si="32"/>
        <v>memenuhi</v>
      </c>
      <c r="S554" s="3" t="s">
        <v>1577</v>
      </c>
      <c r="T554" s="3">
        <v>0.08</v>
      </c>
      <c r="U554" s="2" t="str">
        <f t="shared" si="34"/>
        <v>tidak memenuhi</v>
      </c>
      <c r="W554" s="3" t="s">
        <v>583</v>
      </c>
      <c r="X554" s="3">
        <v>35.770000000000003</v>
      </c>
      <c r="Y554" s="2" t="str">
        <f t="shared" si="33"/>
        <v>memenuhi</v>
      </c>
      <c r="AA554" s="3" t="s">
        <v>1577</v>
      </c>
      <c r="AB554" s="3">
        <v>0.08</v>
      </c>
      <c r="AC554" s="2" t="str">
        <f t="shared" si="35"/>
        <v>tidak memenuhi</v>
      </c>
    </row>
    <row r="555" spans="1:29" x14ac:dyDescent="0.25">
      <c r="A555" s="2" t="s">
        <v>584</v>
      </c>
      <c r="B555" s="2" t="s">
        <v>967</v>
      </c>
      <c r="E555" s="2" t="s">
        <v>1578</v>
      </c>
      <c r="F555" s="2">
        <v>42.23</v>
      </c>
      <c r="G555" s="2" t="s">
        <v>1036</v>
      </c>
      <c r="O555" s="3" t="s">
        <v>584</v>
      </c>
      <c r="P555" s="3">
        <v>34.29</v>
      </c>
      <c r="Q555" s="2" t="str">
        <f t="shared" si="32"/>
        <v>memenuhi</v>
      </c>
      <c r="S555" s="3" t="s">
        <v>1578</v>
      </c>
      <c r="T555" s="3">
        <v>0.08</v>
      </c>
      <c r="U555" s="2" t="str">
        <f t="shared" si="34"/>
        <v>tidak memenuhi</v>
      </c>
      <c r="W555" s="3" t="s">
        <v>584</v>
      </c>
      <c r="X555" s="3">
        <v>34.299999999999997</v>
      </c>
      <c r="Y555" s="2" t="str">
        <f t="shared" si="33"/>
        <v>memenuhi</v>
      </c>
      <c r="AA555" s="3" t="s">
        <v>1578</v>
      </c>
      <c r="AB555" s="3">
        <v>0.08</v>
      </c>
      <c r="AC555" s="2" t="str">
        <f t="shared" si="35"/>
        <v>tidak memenuhi</v>
      </c>
    </row>
    <row r="556" spans="1:29" x14ac:dyDescent="0.25">
      <c r="A556" s="2" t="s">
        <v>585</v>
      </c>
      <c r="B556" s="2" t="s">
        <v>967</v>
      </c>
      <c r="E556" s="2" t="s">
        <v>1579</v>
      </c>
      <c r="F556" s="2">
        <v>28.38</v>
      </c>
      <c r="G556" s="2" t="s">
        <v>1036</v>
      </c>
      <c r="O556" s="3" t="s">
        <v>585</v>
      </c>
      <c r="P556" s="3">
        <v>33.99</v>
      </c>
      <c r="Q556" s="2" t="str">
        <f t="shared" si="32"/>
        <v>memenuhi</v>
      </c>
      <c r="S556" s="3" t="s">
        <v>1579</v>
      </c>
      <c r="T556" s="3">
        <v>0.23</v>
      </c>
      <c r="U556" s="2" t="str">
        <f t="shared" si="34"/>
        <v>tidak memenuhi</v>
      </c>
      <c r="W556" s="3" t="s">
        <v>585</v>
      </c>
      <c r="X556" s="3">
        <v>33.99</v>
      </c>
      <c r="Y556" s="2" t="str">
        <f t="shared" si="33"/>
        <v>memenuhi</v>
      </c>
      <c r="AA556" s="3" t="s">
        <v>1579</v>
      </c>
      <c r="AB556" s="3">
        <v>0.23</v>
      </c>
      <c r="AC556" s="2" t="str">
        <f t="shared" si="35"/>
        <v>tidak memenuhi</v>
      </c>
    </row>
    <row r="557" spans="1:29" x14ac:dyDescent="0.25">
      <c r="A557" s="2" t="s">
        <v>586</v>
      </c>
      <c r="B557" s="2" t="s">
        <v>964</v>
      </c>
      <c r="E557" s="2" t="s">
        <v>1580</v>
      </c>
      <c r="F557" s="2">
        <v>65.66</v>
      </c>
      <c r="G557" s="2" t="s">
        <v>1036</v>
      </c>
      <c r="O557" s="3" t="s">
        <v>586</v>
      </c>
      <c r="P557" s="3">
        <v>34.96</v>
      </c>
      <c r="Q557" s="2" t="str">
        <f t="shared" si="32"/>
        <v>memenuhi</v>
      </c>
      <c r="S557" s="3" t="s">
        <v>1580</v>
      </c>
      <c r="T557" s="3">
        <v>0.08</v>
      </c>
      <c r="U557" s="2" t="str">
        <f t="shared" si="34"/>
        <v>tidak memenuhi</v>
      </c>
      <c r="W557" s="3" t="s">
        <v>586</v>
      </c>
      <c r="X557" s="3">
        <v>34.97</v>
      </c>
      <c r="Y557" s="2" t="str">
        <f t="shared" si="33"/>
        <v>memenuhi</v>
      </c>
      <c r="AA557" s="3" t="s">
        <v>1580</v>
      </c>
      <c r="AB557" s="3">
        <v>0.08</v>
      </c>
      <c r="AC557" s="2" t="str">
        <f t="shared" si="35"/>
        <v>tidak memenuhi</v>
      </c>
    </row>
    <row r="558" spans="1:29" x14ac:dyDescent="0.25">
      <c r="A558" s="2" t="s">
        <v>587</v>
      </c>
      <c r="B558" s="2" t="s">
        <v>964</v>
      </c>
      <c r="E558" s="2" t="s">
        <v>1581</v>
      </c>
      <c r="F558" s="2">
        <v>35.97</v>
      </c>
      <c r="G558" s="2" t="s">
        <v>1036</v>
      </c>
      <c r="O558" s="3" t="s">
        <v>587</v>
      </c>
      <c r="P558" s="3">
        <v>34.82</v>
      </c>
      <c r="Q558" s="2" t="str">
        <f t="shared" si="32"/>
        <v>memenuhi</v>
      </c>
      <c r="S558" s="3" t="s">
        <v>1581</v>
      </c>
      <c r="T558" s="3">
        <v>0.08</v>
      </c>
      <c r="U558" s="2" t="str">
        <f t="shared" si="34"/>
        <v>tidak memenuhi</v>
      </c>
      <c r="W558" s="3" t="s">
        <v>587</v>
      </c>
      <c r="X558" s="3">
        <v>34.82</v>
      </c>
      <c r="Y558" s="2" t="str">
        <f t="shared" si="33"/>
        <v>memenuhi</v>
      </c>
      <c r="AA558" s="3" t="s">
        <v>1581</v>
      </c>
      <c r="AB558" s="3">
        <v>0.08</v>
      </c>
      <c r="AC558" s="2" t="str">
        <f t="shared" si="35"/>
        <v>tidak memenuhi</v>
      </c>
    </row>
    <row r="559" spans="1:29" x14ac:dyDescent="0.25">
      <c r="A559" s="2" t="s">
        <v>588</v>
      </c>
      <c r="B559" s="2" t="s">
        <v>967</v>
      </c>
      <c r="E559" s="2" t="s">
        <v>1582</v>
      </c>
      <c r="F559" s="2">
        <v>7.32</v>
      </c>
      <c r="G559" s="2" t="s">
        <v>1036</v>
      </c>
      <c r="O559" s="3" t="s">
        <v>588</v>
      </c>
      <c r="P559" s="3">
        <v>33.85</v>
      </c>
      <c r="Q559" s="2" t="str">
        <f t="shared" si="32"/>
        <v>memenuhi</v>
      </c>
      <c r="S559" s="3" t="s">
        <v>1582</v>
      </c>
      <c r="T559" s="3">
        <v>0.15</v>
      </c>
      <c r="U559" s="2" t="str">
        <f t="shared" si="34"/>
        <v>tidak memenuhi</v>
      </c>
      <c r="W559" s="3" t="s">
        <v>588</v>
      </c>
      <c r="X559" s="3">
        <v>33.85</v>
      </c>
      <c r="Y559" s="2" t="str">
        <f t="shared" si="33"/>
        <v>memenuhi</v>
      </c>
      <c r="AA559" s="3" t="s">
        <v>1582</v>
      </c>
      <c r="AB559" s="3">
        <v>0.15</v>
      </c>
      <c r="AC559" s="2" t="str">
        <f t="shared" si="35"/>
        <v>tidak memenuhi</v>
      </c>
    </row>
    <row r="560" spans="1:29" x14ac:dyDescent="0.25">
      <c r="A560" s="2" t="s">
        <v>589</v>
      </c>
      <c r="B560" s="2" t="s">
        <v>964</v>
      </c>
      <c r="E560" s="2" t="s">
        <v>1583</v>
      </c>
      <c r="F560" s="2">
        <v>66.540000000000006</v>
      </c>
      <c r="G560" s="2" t="s">
        <v>1036</v>
      </c>
      <c r="O560" s="3" t="s">
        <v>589</v>
      </c>
      <c r="P560" s="3">
        <v>34.729999999999997</v>
      </c>
      <c r="Q560" s="2" t="str">
        <f t="shared" si="32"/>
        <v>memenuhi</v>
      </c>
      <c r="S560" s="3" t="s">
        <v>1583</v>
      </c>
      <c r="T560" s="3">
        <v>0.08</v>
      </c>
      <c r="U560" s="2" t="str">
        <f t="shared" si="34"/>
        <v>tidak memenuhi</v>
      </c>
      <c r="W560" s="3" t="s">
        <v>589</v>
      </c>
      <c r="X560" s="3">
        <v>34.74</v>
      </c>
      <c r="Y560" s="2" t="str">
        <f t="shared" si="33"/>
        <v>memenuhi</v>
      </c>
      <c r="AA560" s="3" t="s">
        <v>1583</v>
      </c>
      <c r="AB560" s="3">
        <v>0.08</v>
      </c>
      <c r="AC560" s="2" t="str">
        <f t="shared" si="35"/>
        <v>tidak memenuhi</v>
      </c>
    </row>
    <row r="561" spans="1:29" x14ac:dyDescent="0.25">
      <c r="A561" s="2" t="s">
        <v>590</v>
      </c>
      <c r="B561" s="2" t="s">
        <v>967</v>
      </c>
      <c r="E561" s="2" t="s">
        <v>1584</v>
      </c>
      <c r="F561" s="2">
        <v>33.340000000000003</v>
      </c>
      <c r="G561" s="2" t="s">
        <v>1036</v>
      </c>
      <c r="O561" s="3" t="s">
        <v>590</v>
      </c>
      <c r="P561" s="3">
        <v>34.76</v>
      </c>
      <c r="Q561" s="2" t="str">
        <f t="shared" si="32"/>
        <v>memenuhi</v>
      </c>
      <c r="S561" s="3" t="s">
        <v>1584</v>
      </c>
      <c r="T561" s="3">
        <v>0.08</v>
      </c>
      <c r="U561" s="2" t="str">
        <f t="shared" si="34"/>
        <v>tidak memenuhi</v>
      </c>
      <c r="W561" s="3" t="s">
        <v>590</v>
      </c>
      <c r="X561" s="3">
        <v>34.770000000000003</v>
      </c>
      <c r="Y561" s="2" t="str">
        <f t="shared" si="33"/>
        <v>memenuhi</v>
      </c>
      <c r="AA561" s="3" t="s">
        <v>1584</v>
      </c>
      <c r="AB561" s="3">
        <v>0.08</v>
      </c>
      <c r="AC561" s="2" t="str">
        <f t="shared" si="35"/>
        <v>tidak memenuhi</v>
      </c>
    </row>
    <row r="562" spans="1:29" x14ac:dyDescent="0.25">
      <c r="A562" s="2" t="s">
        <v>591</v>
      </c>
      <c r="B562" s="2" t="s">
        <v>964</v>
      </c>
      <c r="E562" s="2" t="s">
        <v>1585</v>
      </c>
      <c r="F562" s="2">
        <v>5.76</v>
      </c>
      <c r="G562" s="2" t="s">
        <v>1036</v>
      </c>
      <c r="O562" s="3" t="s">
        <v>591</v>
      </c>
      <c r="P562" s="3">
        <v>35.69</v>
      </c>
      <c r="Q562" s="2" t="str">
        <f t="shared" si="32"/>
        <v>memenuhi</v>
      </c>
      <c r="S562" s="3" t="s">
        <v>1585</v>
      </c>
      <c r="T562" s="3">
        <v>0.08</v>
      </c>
      <c r="U562" s="2" t="str">
        <f t="shared" si="34"/>
        <v>tidak memenuhi</v>
      </c>
      <c r="W562" s="3" t="s">
        <v>591</v>
      </c>
      <c r="X562" s="3">
        <v>35.700000000000003</v>
      </c>
      <c r="Y562" s="2" t="str">
        <f t="shared" si="33"/>
        <v>memenuhi</v>
      </c>
      <c r="AA562" s="3" t="s">
        <v>1585</v>
      </c>
      <c r="AB562" s="3">
        <v>0.08</v>
      </c>
      <c r="AC562" s="2" t="str">
        <f t="shared" si="35"/>
        <v>tidak memenuhi</v>
      </c>
    </row>
    <row r="563" spans="1:29" x14ac:dyDescent="0.25">
      <c r="A563" s="2" t="s">
        <v>592</v>
      </c>
      <c r="B563" s="2" t="s">
        <v>967</v>
      </c>
      <c r="E563" s="2" t="s">
        <v>1586</v>
      </c>
      <c r="F563" s="2">
        <v>43.9</v>
      </c>
      <c r="G563" s="2" t="s">
        <v>1036</v>
      </c>
      <c r="O563" s="3" t="s">
        <v>592</v>
      </c>
      <c r="P563" s="3">
        <v>34.72</v>
      </c>
      <c r="Q563" s="2" t="str">
        <f t="shared" si="32"/>
        <v>memenuhi</v>
      </c>
      <c r="S563" s="3" t="s">
        <v>1586</v>
      </c>
      <c r="T563" s="3">
        <v>0.19</v>
      </c>
      <c r="U563" s="2" t="str">
        <f t="shared" si="34"/>
        <v>tidak memenuhi</v>
      </c>
      <c r="W563" s="3" t="s">
        <v>592</v>
      </c>
      <c r="X563" s="3">
        <v>34.72</v>
      </c>
      <c r="Y563" s="2" t="str">
        <f t="shared" si="33"/>
        <v>memenuhi</v>
      </c>
      <c r="AA563" s="3" t="s">
        <v>1586</v>
      </c>
      <c r="AB563" s="3">
        <v>0.19</v>
      </c>
      <c r="AC563" s="2" t="str">
        <f t="shared" si="35"/>
        <v>tidak memenuhi</v>
      </c>
    </row>
    <row r="564" spans="1:29" x14ac:dyDescent="0.25">
      <c r="A564" s="2" t="s">
        <v>593</v>
      </c>
      <c r="B564" s="2" t="s">
        <v>964</v>
      </c>
      <c r="E564" s="2" t="s">
        <v>1587</v>
      </c>
      <c r="F564" s="2">
        <v>43.57</v>
      </c>
      <c r="G564" s="2" t="s">
        <v>1036</v>
      </c>
      <c r="O564" s="3" t="s">
        <v>593</v>
      </c>
      <c r="P564" s="3">
        <v>35.68</v>
      </c>
      <c r="Q564" s="2" t="str">
        <f t="shared" si="32"/>
        <v>memenuhi</v>
      </c>
      <c r="S564" s="3" t="s">
        <v>1587</v>
      </c>
      <c r="T564" s="3">
        <v>0.22</v>
      </c>
      <c r="U564" s="2" t="str">
        <f t="shared" si="34"/>
        <v>tidak memenuhi</v>
      </c>
      <c r="W564" s="3" t="s">
        <v>593</v>
      </c>
      <c r="X564" s="3">
        <v>35.69</v>
      </c>
      <c r="Y564" s="2" t="str">
        <f t="shared" si="33"/>
        <v>memenuhi</v>
      </c>
      <c r="AA564" s="3" t="s">
        <v>1587</v>
      </c>
      <c r="AB564" s="3">
        <v>0.22</v>
      </c>
      <c r="AC564" s="2" t="str">
        <f t="shared" si="35"/>
        <v>tidak memenuhi</v>
      </c>
    </row>
    <row r="565" spans="1:29" x14ac:dyDescent="0.25">
      <c r="A565" s="2" t="s">
        <v>594</v>
      </c>
      <c r="B565" s="2" t="s">
        <v>967</v>
      </c>
      <c r="E565" s="2" t="s">
        <v>1588</v>
      </c>
      <c r="F565" s="2">
        <v>107.3</v>
      </c>
      <c r="G565" s="2" t="s">
        <v>1036</v>
      </c>
      <c r="O565" s="3" t="s">
        <v>594</v>
      </c>
      <c r="P565" s="3">
        <v>34.71</v>
      </c>
      <c r="Q565" s="2" t="str">
        <f t="shared" si="32"/>
        <v>memenuhi</v>
      </c>
      <c r="S565" s="3" t="s">
        <v>1588</v>
      </c>
      <c r="T565" s="3">
        <v>0.08</v>
      </c>
      <c r="U565" s="2" t="str">
        <f t="shared" si="34"/>
        <v>tidak memenuhi</v>
      </c>
      <c r="W565" s="3" t="s">
        <v>594</v>
      </c>
      <c r="X565" s="3">
        <v>34.71</v>
      </c>
      <c r="Y565" s="2" t="str">
        <f t="shared" si="33"/>
        <v>memenuhi</v>
      </c>
      <c r="AA565" s="3" t="s">
        <v>1588</v>
      </c>
      <c r="AB565" s="3">
        <v>0.08</v>
      </c>
      <c r="AC565" s="2" t="str">
        <f t="shared" si="35"/>
        <v>tidak memenuhi</v>
      </c>
    </row>
    <row r="566" spans="1:29" x14ac:dyDescent="0.25">
      <c r="A566" s="2" t="s">
        <v>595</v>
      </c>
      <c r="B566" s="2" t="s">
        <v>964</v>
      </c>
      <c r="E566" s="2" t="s">
        <v>1589</v>
      </c>
      <c r="F566" s="2">
        <v>140.51</v>
      </c>
      <c r="G566" s="2" t="s">
        <v>1036</v>
      </c>
      <c r="O566" s="3" t="s">
        <v>595</v>
      </c>
      <c r="P566" s="3">
        <v>35.68</v>
      </c>
      <c r="Q566" s="2" t="str">
        <f t="shared" si="32"/>
        <v>memenuhi</v>
      </c>
      <c r="S566" s="3" t="s">
        <v>1589</v>
      </c>
      <c r="T566" s="3">
        <v>0.08</v>
      </c>
      <c r="U566" s="2" t="str">
        <f t="shared" si="34"/>
        <v>tidak memenuhi</v>
      </c>
      <c r="W566" s="3" t="s">
        <v>595</v>
      </c>
      <c r="X566" s="3">
        <v>35.69</v>
      </c>
      <c r="Y566" s="2" t="str">
        <f t="shared" si="33"/>
        <v>memenuhi</v>
      </c>
      <c r="AA566" s="3" t="s">
        <v>1589</v>
      </c>
      <c r="AB566" s="3">
        <v>0.08</v>
      </c>
      <c r="AC566" s="2" t="str">
        <f t="shared" si="35"/>
        <v>tidak memenuhi</v>
      </c>
    </row>
    <row r="567" spans="1:29" x14ac:dyDescent="0.25">
      <c r="A567" s="2" t="s">
        <v>596</v>
      </c>
      <c r="B567" s="2" t="s">
        <v>964</v>
      </c>
      <c r="E567" s="2" t="s">
        <v>1590</v>
      </c>
      <c r="F567" s="2">
        <v>205.33</v>
      </c>
      <c r="G567" s="2" t="s">
        <v>1036</v>
      </c>
      <c r="O567" s="3" t="s">
        <v>596</v>
      </c>
      <c r="P567" s="3">
        <v>37.36</v>
      </c>
      <c r="Q567" s="2" t="str">
        <f t="shared" si="32"/>
        <v>memenuhi</v>
      </c>
      <c r="S567" s="3" t="s">
        <v>1590</v>
      </c>
      <c r="T567" s="3">
        <v>0.08</v>
      </c>
      <c r="U567" s="2" t="str">
        <f t="shared" si="34"/>
        <v>tidak memenuhi</v>
      </c>
      <c r="W567" s="3" t="s">
        <v>596</v>
      </c>
      <c r="X567" s="3">
        <v>37.369999999999997</v>
      </c>
      <c r="Y567" s="2" t="str">
        <f t="shared" si="33"/>
        <v>memenuhi</v>
      </c>
      <c r="AA567" s="3" t="s">
        <v>1590</v>
      </c>
      <c r="AB567" s="3">
        <v>0.08</v>
      </c>
      <c r="AC567" s="2" t="str">
        <f t="shared" si="35"/>
        <v>tidak memenuhi</v>
      </c>
    </row>
    <row r="568" spans="1:29" x14ac:dyDescent="0.25">
      <c r="A568" s="2" t="s">
        <v>597</v>
      </c>
      <c r="B568" s="2" t="s">
        <v>967</v>
      </c>
      <c r="E568" s="2" t="s">
        <v>1591</v>
      </c>
      <c r="F568" s="2">
        <v>57.51</v>
      </c>
      <c r="G568" s="2" t="s">
        <v>1036</v>
      </c>
      <c r="O568" s="3" t="s">
        <v>597</v>
      </c>
      <c r="P568" s="3">
        <v>38.450000000000003</v>
      </c>
      <c r="Q568" s="2" t="str">
        <f t="shared" si="32"/>
        <v>memenuhi</v>
      </c>
      <c r="S568" s="3" t="s">
        <v>1591</v>
      </c>
      <c r="T568" s="3">
        <v>0.08</v>
      </c>
      <c r="U568" s="2" t="str">
        <f t="shared" si="34"/>
        <v>tidak memenuhi</v>
      </c>
      <c r="W568" s="3" t="s">
        <v>597</v>
      </c>
      <c r="X568" s="3">
        <v>38.46</v>
      </c>
      <c r="Y568" s="2" t="str">
        <f t="shared" si="33"/>
        <v>memenuhi</v>
      </c>
      <c r="AA568" s="3" t="s">
        <v>1591</v>
      </c>
      <c r="AB568" s="3">
        <v>0.08</v>
      </c>
      <c r="AC568" s="2" t="str">
        <f t="shared" si="35"/>
        <v>tidak memenuhi</v>
      </c>
    </row>
    <row r="569" spans="1:29" x14ac:dyDescent="0.25">
      <c r="A569" s="2" t="s">
        <v>598</v>
      </c>
      <c r="B569" s="2" t="s">
        <v>967</v>
      </c>
      <c r="E569" s="2" t="s">
        <v>1592</v>
      </c>
      <c r="F569" s="2">
        <v>43.11</v>
      </c>
      <c r="G569" s="2" t="s">
        <v>1036</v>
      </c>
      <c r="O569" s="3" t="s">
        <v>598</v>
      </c>
      <c r="P569" s="3">
        <v>34.42</v>
      </c>
      <c r="Q569" s="2" t="str">
        <f t="shared" si="32"/>
        <v>memenuhi</v>
      </c>
      <c r="S569" s="3" t="s">
        <v>1592</v>
      </c>
      <c r="T569" s="3">
        <v>0.08</v>
      </c>
      <c r="U569" s="2" t="str">
        <f t="shared" si="34"/>
        <v>tidak memenuhi</v>
      </c>
      <c r="W569" s="3" t="s">
        <v>598</v>
      </c>
      <c r="X569" s="3">
        <v>34.42</v>
      </c>
      <c r="Y569" s="2" t="str">
        <f t="shared" si="33"/>
        <v>memenuhi</v>
      </c>
      <c r="AA569" s="3" t="s">
        <v>1592</v>
      </c>
      <c r="AB569" s="3">
        <v>0.08</v>
      </c>
      <c r="AC569" s="2" t="str">
        <f t="shared" si="35"/>
        <v>tidak memenuhi</v>
      </c>
    </row>
    <row r="570" spans="1:29" x14ac:dyDescent="0.25">
      <c r="A570" s="2" t="s">
        <v>599</v>
      </c>
      <c r="B570" s="2" t="s">
        <v>967</v>
      </c>
      <c r="E570" s="2" t="s">
        <v>1593</v>
      </c>
      <c r="F570" s="2">
        <v>84.4</v>
      </c>
      <c r="G570" s="2" t="s">
        <v>1036</v>
      </c>
      <c r="O570" s="3" t="s">
        <v>599</v>
      </c>
      <c r="P570" s="3">
        <v>33.9</v>
      </c>
      <c r="Q570" s="2" t="str">
        <f t="shared" si="32"/>
        <v>memenuhi</v>
      </c>
      <c r="S570" s="3" t="s">
        <v>1593</v>
      </c>
      <c r="T570" s="3">
        <v>0.08</v>
      </c>
      <c r="U570" s="2" t="str">
        <f t="shared" si="34"/>
        <v>tidak memenuhi</v>
      </c>
      <c r="W570" s="3" t="s">
        <v>599</v>
      </c>
      <c r="X570" s="3">
        <v>33.909999999999997</v>
      </c>
      <c r="Y570" s="2" t="str">
        <f t="shared" si="33"/>
        <v>memenuhi</v>
      </c>
      <c r="AA570" s="3" t="s">
        <v>1593</v>
      </c>
      <c r="AB570" s="3">
        <v>0.08</v>
      </c>
      <c r="AC570" s="2" t="str">
        <f t="shared" si="35"/>
        <v>tidak memenuhi</v>
      </c>
    </row>
    <row r="571" spans="1:29" x14ac:dyDescent="0.25">
      <c r="A571" s="2" t="s">
        <v>600</v>
      </c>
      <c r="B571" s="2" t="s">
        <v>967</v>
      </c>
      <c r="E571" s="2" t="s">
        <v>1594</v>
      </c>
      <c r="F571" s="2">
        <v>201.41</v>
      </c>
      <c r="G571" s="2" t="s">
        <v>1036</v>
      </c>
      <c r="O571" s="3" t="s">
        <v>600</v>
      </c>
      <c r="P571" s="3">
        <v>33.54</v>
      </c>
      <c r="Q571" s="2" t="str">
        <f t="shared" si="32"/>
        <v>memenuhi</v>
      </c>
      <c r="S571" s="3" t="s">
        <v>1594</v>
      </c>
      <c r="T571" s="3">
        <v>0.06</v>
      </c>
      <c r="U571" s="2" t="str">
        <f t="shared" si="34"/>
        <v>tidak memenuhi</v>
      </c>
      <c r="W571" s="3" t="s">
        <v>600</v>
      </c>
      <c r="X571" s="3">
        <v>33.54</v>
      </c>
      <c r="Y571" s="2" t="str">
        <f t="shared" si="33"/>
        <v>memenuhi</v>
      </c>
      <c r="AA571" s="3" t="s">
        <v>1594</v>
      </c>
      <c r="AB571" s="3">
        <v>0.1</v>
      </c>
      <c r="AC571" s="2" t="str">
        <f t="shared" si="35"/>
        <v>tidak memenuhi</v>
      </c>
    </row>
    <row r="572" spans="1:29" x14ac:dyDescent="0.25">
      <c r="A572" s="2" t="s">
        <v>601</v>
      </c>
      <c r="B572" s="2" t="s">
        <v>967</v>
      </c>
      <c r="E572" s="2" t="s">
        <v>1595</v>
      </c>
      <c r="F572" s="2">
        <v>46.55</v>
      </c>
      <c r="G572" s="2" t="s">
        <v>1036</v>
      </c>
      <c r="O572" s="3" t="s">
        <v>601</v>
      </c>
      <c r="P572" s="3">
        <v>33.25</v>
      </c>
      <c r="Q572" s="2" t="str">
        <f t="shared" si="32"/>
        <v>memenuhi</v>
      </c>
      <c r="S572" s="3" t="s">
        <v>1595</v>
      </c>
      <c r="T572" s="3">
        <v>0.06</v>
      </c>
      <c r="U572" s="2" t="str">
        <f t="shared" si="34"/>
        <v>tidak memenuhi</v>
      </c>
      <c r="W572" s="3" t="s">
        <v>601</v>
      </c>
      <c r="X572" s="3">
        <v>33.26</v>
      </c>
      <c r="Y572" s="2" t="str">
        <f t="shared" si="33"/>
        <v>memenuhi</v>
      </c>
      <c r="AA572" s="3" t="s">
        <v>1595</v>
      </c>
      <c r="AB572" s="3">
        <v>0.1</v>
      </c>
      <c r="AC572" s="2" t="str">
        <f t="shared" si="35"/>
        <v>tidak memenuhi</v>
      </c>
    </row>
    <row r="573" spans="1:29" x14ac:dyDescent="0.25">
      <c r="A573" s="2" t="s">
        <v>602</v>
      </c>
      <c r="B573" s="2" t="s">
        <v>967</v>
      </c>
      <c r="E573" s="2" t="s">
        <v>1596</v>
      </c>
      <c r="F573" s="2">
        <v>306.73</v>
      </c>
      <c r="G573" s="2" t="s">
        <v>1036</v>
      </c>
      <c r="O573" s="3" t="s">
        <v>602</v>
      </c>
      <c r="P573" s="3">
        <v>33.049999999999997</v>
      </c>
      <c r="Q573" s="2" t="str">
        <f t="shared" si="32"/>
        <v>memenuhi</v>
      </c>
      <c r="S573" s="3" t="s">
        <v>1596</v>
      </c>
      <c r="T573" s="3">
        <v>0.09</v>
      </c>
      <c r="U573" s="2" t="str">
        <f t="shared" si="34"/>
        <v>tidak memenuhi</v>
      </c>
      <c r="W573" s="3" t="s">
        <v>602</v>
      </c>
      <c r="X573" s="3">
        <v>33.06</v>
      </c>
      <c r="Y573" s="2" t="str">
        <f t="shared" si="33"/>
        <v>memenuhi</v>
      </c>
      <c r="AA573" s="3" t="s">
        <v>1596</v>
      </c>
      <c r="AB573" s="3">
        <v>0.09</v>
      </c>
      <c r="AC573" s="2" t="str">
        <f t="shared" si="35"/>
        <v>tidak memenuhi</v>
      </c>
    </row>
    <row r="574" spans="1:29" x14ac:dyDescent="0.25">
      <c r="A574" s="2" t="s">
        <v>603</v>
      </c>
      <c r="B574" s="2" t="s">
        <v>967</v>
      </c>
      <c r="E574" s="2" t="s">
        <v>1597</v>
      </c>
      <c r="F574" s="2">
        <v>61.25</v>
      </c>
      <c r="G574" s="2" t="s">
        <v>1036</v>
      </c>
      <c r="O574" s="3" t="s">
        <v>603</v>
      </c>
      <c r="P574" s="3">
        <v>32.92</v>
      </c>
      <c r="Q574" s="2" t="str">
        <f t="shared" si="32"/>
        <v>memenuhi</v>
      </c>
      <c r="S574" s="3" t="s">
        <v>1597</v>
      </c>
      <c r="T574" s="3">
        <v>0.11</v>
      </c>
      <c r="U574" s="2" t="str">
        <f t="shared" si="34"/>
        <v>tidak memenuhi</v>
      </c>
      <c r="W574" s="3" t="s">
        <v>603</v>
      </c>
      <c r="X574" s="3">
        <v>32.93</v>
      </c>
      <c r="Y574" s="2" t="str">
        <f t="shared" si="33"/>
        <v>memenuhi</v>
      </c>
      <c r="AA574" s="3" t="s">
        <v>1597</v>
      </c>
      <c r="AB574" s="3">
        <v>0.11</v>
      </c>
      <c r="AC574" s="2" t="str">
        <f t="shared" si="35"/>
        <v>tidak memenuhi</v>
      </c>
    </row>
    <row r="575" spans="1:29" x14ac:dyDescent="0.25">
      <c r="A575" s="2" t="s">
        <v>604</v>
      </c>
      <c r="B575" s="2" t="s">
        <v>967</v>
      </c>
      <c r="E575" s="2" t="s">
        <v>1598</v>
      </c>
      <c r="F575" s="2">
        <v>59.86</v>
      </c>
      <c r="G575" s="2" t="s">
        <v>1036</v>
      </c>
      <c r="O575" s="3" t="s">
        <v>604</v>
      </c>
      <c r="P575" s="3">
        <v>32.85</v>
      </c>
      <c r="Q575" s="2" t="str">
        <f t="shared" si="32"/>
        <v>memenuhi</v>
      </c>
      <c r="S575" s="3" t="s">
        <v>1598</v>
      </c>
      <c r="T575" s="3">
        <v>0.12</v>
      </c>
      <c r="U575" s="2" t="str">
        <f t="shared" si="34"/>
        <v>tidak memenuhi</v>
      </c>
      <c r="W575" s="3" t="s">
        <v>604</v>
      </c>
      <c r="X575" s="3">
        <v>32.86</v>
      </c>
      <c r="Y575" s="2" t="str">
        <f t="shared" si="33"/>
        <v>memenuhi</v>
      </c>
      <c r="AA575" s="3" t="s">
        <v>1598</v>
      </c>
      <c r="AB575" s="3">
        <v>0.12</v>
      </c>
      <c r="AC575" s="2" t="str">
        <f t="shared" si="35"/>
        <v>tidak memenuhi</v>
      </c>
    </row>
    <row r="576" spans="1:29" x14ac:dyDescent="0.25">
      <c r="A576" s="2" t="s">
        <v>605</v>
      </c>
      <c r="B576" s="2" t="s">
        <v>967</v>
      </c>
      <c r="E576" s="2" t="s">
        <v>1599</v>
      </c>
      <c r="F576" s="2">
        <v>88.55</v>
      </c>
      <c r="G576" s="2" t="s">
        <v>1036</v>
      </c>
      <c r="O576" s="3" t="s">
        <v>605</v>
      </c>
      <c r="P576" s="3">
        <v>32.83</v>
      </c>
      <c r="Q576" s="2" t="str">
        <f t="shared" si="32"/>
        <v>memenuhi</v>
      </c>
      <c r="S576" s="3" t="s">
        <v>1599</v>
      </c>
      <c r="T576" s="3">
        <v>0.15</v>
      </c>
      <c r="U576" s="2" t="str">
        <f t="shared" si="34"/>
        <v>tidak memenuhi</v>
      </c>
      <c r="W576" s="3" t="s">
        <v>605</v>
      </c>
      <c r="X576" s="3">
        <v>32.83</v>
      </c>
      <c r="Y576" s="2" t="str">
        <f t="shared" si="33"/>
        <v>memenuhi</v>
      </c>
      <c r="AA576" s="3" t="s">
        <v>1599</v>
      </c>
      <c r="AB576" s="3">
        <v>0.15</v>
      </c>
      <c r="AC576" s="2" t="str">
        <f t="shared" si="35"/>
        <v>tidak memenuhi</v>
      </c>
    </row>
    <row r="577" spans="1:29" x14ac:dyDescent="0.25">
      <c r="A577" s="2" t="s">
        <v>606</v>
      </c>
      <c r="B577" s="2" t="s">
        <v>967</v>
      </c>
      <c r="E577" s="2" t="s">
        <v>1600</v>
      </c>
      <c r="F577" s="2">
        <v>28.37</v>
      </c>
      <c r="G577" s="2" t="s">
        <v>1036</v>
      </c>
      <c r="O577" s="3" t="s">
        <v>606</v>
      </c>
      <c r="P577" s="3">
        <v>32.82</v>
      </c>
      <c r="Q577" s="2" t="str">
        <f t="shared" si="32"/>
        <v>memenuhi</v>
      </c>
      <c r="S577" s="3" t="s">
        <v>1600</v>
      </c>
      <c r="T577" s="3">
        <v>7.0000000000000007E-2</v>
      </c>
      <c r="U577" s="2" t="str">
        <f t="shared" si="34"/>
        <v>tidak memenuhi</v>
      </c>
      <c r="W577" s="3" t="s">
        <v>606</v>
      </c>
      <c r="X577" s="3">
        <v>32.83</v>
      </c>
      <c r="Y577" s="2" t="str">
        <f t="shared" si="33"/>
        <v>memenuhi</v>
      </c>
      <c r="AA577" s="3" t="s">
        <v>1600</v>
      </c>
      <c r="AB577" s="3">
        <v>7.0000000000000007E-2</v>
      </c>
      <c r="AC577" s="2" t="str">
        <f t="shared" si="35"/>
        <v>tidak memenuhi</v>
      </c>
    </row>
    <row r="578" spans="1:29" x14ac:dyDescent="0.25">
      <c r="A578" s="2" t="s">
        <v>607</v>
      </c>
      <c r="B578" s="2" t="s">
        <v>964</v>
      </c>
      <c r="E578" s="2" t="s">
        <v>1601</v>
      </c>
      <c r="F578" s="2">
        <v>82.89</v>
      </c>
      <c r="G578" s="2" t="s">
        <v>1036</v>
      </c>
      <c r="O578" s="3" t="s">
        <v>607</v>
      </c>
      <c r="P578" s="3">
        <v>32.79</v>
      </c>
      <c r="Q578" s="2" t="str">
        <f t="shared" si="32"/>
        <v>memenuhi</v>
      </c>
      <c r="S578" s="3" t="s">
        <v>1601</v>
      </c>
      <c r="T578" s="3">
        <v>0.08</v>
      </c>
      <c r="U578" s="2" t="str">
        <f t="shared" si="34"/>
        <v>tidak memenuhi</v>
      </c>
      <c r="W578" s="3" t="s">
        <v>607</v>
      </c>
      <c r="X578" s="3">
        <v>32.79</v>
      </c>
      <c r="Y578" s="2" t="str">
        <f t="shared" si="33"/>
        <v>memenuhi</v>
      </c>
      <c r="AA578" s="3" t="s">
        <v>1601</v>
      </c>
      <c r="AB578" s="3">
        <v>0.08</v>
      </c>
      <c r="AC578" s="2" t="str">
        <f t="shared" si="35"/>
        <v>tidak memenuhi</v>
      </c>
    </row>
    <row r="579" spans="1:29" x14ac:dyDescent="0.25">
      <c r="A579" s="2" t="s">
        <v>608</v>
      </c>
      <c r="B579" s="2" t="s">
        <v>964</v>
      </c>
      <c r="E579" s="2" t="s">
        <v>1602</v>
      </c>
      <c r="F579" s="2">
        <v>166.81</v>
      </c>
      <c r="G579" s="2" t="s">
        <v>1036</v>
      </c>
      <c r="O579" s="3" t="s">
        <v>608</v>
      </c>
      <c r="P579" s="3">
        <v>33.79</v>
      </c>
      <c r="Q579" s="2" t="str">
        <f t="shared" si="32"/>
        <v>memenuhi</v>
      </c>
      <c r="S579" s="3" t="s">
        <v>1602</v>
      </c>
      <c r="T579" s="3">
        <v>0</v>
      </c>
      <c r="U579" s="2" t="str">
        <f t="shared" si="34"/>
        <v>tidak memenuhi</v>
      </c>
      <c r="W579" s="3" t="s">
        <v>608</v>
      </c>
      <c r="X579" s="3">
        <v>33.799999999999997</v>
      </c>
      <c r="Y579" s="2" t="str">
        <f t="shared" si="33"/>
        <v>memenuhi</v>
      </c>
      <c r="AA579" s="3" t="s">
        <v>1602</v>
      </c>
      <c r="AB579" s="3">
        <v>0</v>
      </c>
      <c r="AC579" s="2" t="str">
        <f t="shared" si="35"/>
        <v>tidak memenuhi</v>
      </c>
    </row>
    <row r="580" spans="1:29" x14ac:dyDescent="0.25">
      <c r="A580" s="2" t="s">
        <v>609</v>
      </c>
      <c r="B580" s="2" t="s">
        <v>964</v>
      </c>
      <c r="E580" s="2" t="s">
        <v>1603</v>
      </c>
      <c r="F580" s="2">
        <v>53.93</v>
      </c>
      <c r="G580" s="2" t="s">
        <v>1036</v>
      </c>
      <c r="O580" s="3" t="s">
        <v>609</v>
      </c>
      <c r="P580" s="3">
        <v>35.39</v>
      </c>
      <c r="Q580" s="2" t="str">
        <f t="shared" si="32"/>
        <v>memenuhi</v>
      </c>
      <c r="S580" s="3" t="s">
        <v>1603</v>
      </c>
      <c r="T580" s="3">
        <v>0.08</v>
      </c>
      <c r="U580" s="2" t="str">
        <f t="shared" si="34"/>
        <v>tidak memenuhi</v>
      </c>
      <c r="W580" s="3" t="s">
        <v>609</v>
      </c>
      <c r="X580" s="3">
        <v>35.4</v>
      </c>
      <c r="Y580" s="2" t="str">
        <f t="shared" si="33"/>
        <v>memenuhi</v>
      </c>
      <c r="AA580" s="3" t="s">
        <v>1603</v>
      </c>
      <c r="AB580" s="3">
        <v>0.08</v>
      </c>
      <c r="AC580" s="2" t="str">
        <f t="shared" si="35"/>
        <v>tidak memenuhi</v>
      </c>
    </row>
    <row r="581" spans="1:29" x14ac:dyDescent="0.25">
      <c r="A581" s="2" t="s">
        <v>610</v>
      </c>
      <c r="B581" s="2" t="s">
        <v>964</v>
      </c>
      <c r="E581" s="2" t="s">
        <v>1604</v>
      </c>
      <c r="F581" s="2">
        <v>41.51</v>
      </c>
      <c r="G581" s="2" t="s">
        <v>1036</v>
      </c>
      <c r="O581" s="3" t="s">
        <v>610</v>
      </c>
      <c r="P581" s="3">
        <v>34.880000000000003</v>
      </c>
      <c r="Q581" s="2" t="str">
        <f t="shared" si="32"/>
        <v>memenuhi</v>
      </c>
      <c r="S581" s="3" t="s">
        <v>1604</v>
      </c>
      <c r="T581" s="3">
        <v>0.08</v>
      </c>
      <c r="U581" s="2" t="str">
        <f t="shared" si="34"/>
        <v>tidak memenuhi</v>
      </c>
      <c r="W581" s="3" t="s">
        <v>610</v>
      </c>
      <c r="X581" s="3">
        <v>34.880000000000003</v>
      </c>
      <c r="Y581" s="2" t="str">
        <f t="shared" si="33"/>
        <v>memenuhi</v>
      </c>
      <c r="AA581" s="3" t="s">
        <v>1604</v>
      </c>
      <c r="AB581" s="3">
        <v>0.08</v>
      </c>
      <c r="AC581" s="2" t="str">
        <f t="shared" si="35"/>
        <v>tidak memenuhi</v>
      </c>
    </row>
    <row r="582" spans="1:29" x14ac:dyDescent="0.25">
      <c r="A582" s="2" t="s">
        <v>611</v>
      </c>
      <c r="B582" s="2" t="s">
        <v>964</v>
      </c>
      <c r="E582" s="2" t="s">
        <v>1605</v>
      </c>
      <c r="F582" s="2">
        <v>30.26</v>
      </c>
      <c r="G582" s="2" t="s">
        <v>1036</v>
      </c>
      <c r="O582" s="3" t="s">
        <v>611</v>
      </c>
      <c r="P582" s="3">
        <v>34.51</v>
      </c>
      <c r="Q582" s="2" t="str">
        <f t="shared" ref="Q582:Q645" si="36">IF(AND(P582&gt;=5,P582&lt;=80),"memenuhi","tidak memenuhi")</f>
        <v>memenuhi</v>
      </c>
      <c r="S582" s="3" t="s">
        <v>1605</v>
      </c>
      <c r="T582" s="3">
        <v>0.08</v>
      </c>
      <c r="U582" s="2" t="str">
        <f t="shared" si="34"/>
        <v>tidak memenuhi</v>
      </c>
      <c r="W582" s="3" t="s">
        <v>611</v>
      </c>
      <c r="X582" s="3">
        <v>34.520000000000003</v>
      </c>
      <c r="Y582" s="2" t="str">
        <f t="shared" ref="Y582:Y645" si="37">IF(AND(X582&gt;=5,X582&lt;=80),"memenuhi","tidak memenuhi")</f>
        <v>memenuhi</v>
      </c>
      <c r="AA582" s="3" t="s">
        <v>1605</v>
      </c>
      <c r="AB582" s="3">
        <v>0.08</v>
      </c>
      <c r="AC582" s="2" t="str">
        <f t="shared" si="35"/>
        <v>tidak memenuhi</v>
      </c>
    </row>
    <row r="583" spans="1:29" x14ac:dyDescent="0.25">
      <c r="A583" s="2" t="s">
        <v>612</v>
      </c>
      <c r="B583" s="2" t="s">
        <v>964</v>
      </c>
      <c r="E583" s="2" t="s">
        <v>1606</v>
      </c>
      <c r="F583" s="2">
        <v>117.29</v>
      </c>
      <c r="G583" s="2" t="s">
        <v>1036</v>
      </c>
      <c r="O583" s="3" t="s">
        <v>612</v>
      </c>
      <c r="P583" s="3">
        <v>34.22</v>
      </c>
      <c r="Q583" s="2" t="str">
        <f t="shared" si="36"/>
        <v>memenuhi</v>
      </c>
      <c r="S583" s="3" t="s">
        <v>1606</v>
      </c>
      <c r="T583" s="3">
        <v>0.05</v>
      </c>
      <c r="U583" s="2" t="str">
        <f t="shared" si="34"/>
        <v>tidak memenuhi</v>
      </c>
      <c r="W583" s="3" t="s">
        <v>612</v>
      </c>
      <c r="X583" s="3">
        <v>34.229999999999997</v>
      </c>
      <c r="Y583" s="2" t="str">
        <f t="shared" si="37"/>
        <v>memenuhi</v>
      </c>
      <c r="AA583" s="3" t="s">
        <v>1606</v>
      </c>
      <c r="AB583" s="3">
        <v>0.05</v>
      </c>
      <c r="AC583" s="2" t="str">
        <f t="shared" si="35"/>
        <v>tidak memenuhi</v>
      </c>
    </row>
    <row r="584" spans="1:29" x14ac:dyDescent="0.25">
      <c r="A584" s="2" t="s">
        <v>613</v>
      </c>
      <c r="B584" s="2" t="s">
        <v>964</v>
      </c>
      <c r="E584" s="2" t="s">
        <v>1607</v>
      </c>
      <c r="F584" s="2">
        <v>37.909999999999997</v>
      </c>
      <c r="G584" s="2" t="s">
        <v>1036</v>
      </c>
      <c r="O584" s="3" t="s">
        <v>613</v>
      </c>
      <c r="P584" s="3">
        <v>34.020000000000003</v>
      </c>
      <c r="Q584" s="2" t="str">
        <f t="shared" si="36"/>
        <v>memenuhi</v>
      </c>
      <c r="S584" s="3" t="s">
        <v>1607</v>
      </c>
      <c r="T584" s="3">
        <v>0.08</v>
      </c>
      <c r="U584" s="2" t="str">
        <f t="shared" ref="U584:U647" si="38">IF(AND(T584&gt;=0.3,T584&lt;=3),"memenuhi","tidak memenuhi")</f>
        <v>tidak memenuhi</v>
      </c>
      <c r="W584" s="3" t="s">
        <v>613</v>
      </c>
      <c r="X584" s="3">
        <v>34.03</v>
      </c>
      <c r="Y584" s="2" t="str">
        <f t="shared" si="37"/>
        <v>memenuhi</v>
      </c>
      <c r="AA584" s="3" t="s">
        <v>1607</v>
      </c>
      <c r="AB584" s="3">
        <v>0.08</v>
      </c>
      <c r="AC584" s="2" t="str">
        <f t="shared" ref="AC584:AC647" si="39">IF(AND(AB584&gt;=0.3,AB584&lt;=3),"memenuhi","tidak memenuhi")</f>
        <v>tidak memenuhi</v>
      </c>
    </row>
    <row r="585" spans="1:29" x14ac:dyDescent="0.25">
      <c r="A585" s="2" t="s">
        <v>614</v>
      </c>
      <c r="B585" s="2" t="s">
        <v>964</v>
      </c>
      <c r="E585" s="2" t="s">
        <v>1608</v>
      </c>
      <c r="F585" s="2">
        <v>57.9</v>
      </c>
      <c r="G585" s="2" t="s">
        <v>1036</v>
      </c>
      <c r="O585" s="3" t="s">
        <v>614</v>
      </c>
      <c r="P585" s="3">
        <v>33.89</v>
      </c>
      <c r="Q585" s="2" t="str">
        <f t="shared" si="36"/>
        <v>memenuhi</v>
      </c>
      <c r="S585" s="3" t="s">
        <v>1608</v>
      </c>
      <c r="T585" s="3">
        <v>0.02</v>
      </c>
      <c r="U585" s="2" t="str">
        <f t="shared" si="38"/>
        <v>tidak memenuhi</v>
      </c>
      <c r="W585" s="3" t="s">
        <v>614</v>
      </c>
      <c r="X585" s="3">
        <v>33.9</v>
      </c>
      <c r="Y585" s="2" t="str">
        <f t="shared" si="37"/>
        <v>memenuhi</v>
      </c>
      <c r="AA585" s="3" t="s">
        <v>1608</v>
      </c>
      <c r="AB585" s="3">
        <v>0.02</v>
      </c>
      <c r="AC585" s="2" t="str">
        <f t="shared" si="39"/>
        <v>tidak memenuhi</v>
      </c>
    </row>
    <row r="586" spans="1:29" x14ac:dyDescent="0.25">
      <c r="A586" s="2" t="s">
        <v>615</v>
      </c>
      <c r="B586" s="2" t="s">
        <v>964</v>
      </c>
      <c r="E586" s="2" t="s">
        <v>1609</v>
      </c>
      <c r="F586" s="2">
        <v>23.01</v>
      </c>
      <c r="G586" s="2" t="s">
        <v>1036</v>
      </c>
      <c r="O586" s="3" t="s">
        <v>615</v>
      </c>
      <c r="P586" s="3">
        <v>33.82</v>
      </c>
      <c r="Q586" s="2" t="str">
        <f t="shared" si="36"/>
        <v>memenuhi</v>
      </c>
      <c r="S586" s="3" t="s">
        <v>1609</v>
      </c>
      <c r="T586" s="3">
        <v>0.13</v>
      </c>
      <c r="U586" s="2" t="str">
        <f t="shared" si="38"/>
        <v>tidak memenuhi</v>
      </c>
      <c r="W586" s="3" t="s">
        <v>615</v>
      </c>
      <c r="X586" s="3">
        <v>33.83</v>
      </c>
      <c r="Y586" s="2" t="str">
        <f t="shared" si="37"/>
        <v>memenuhi</v>
      </c>
      <c r="AA586" s="3" t="s">
        <v>1609</v>
      </c>
      <c r="AB586" s="3">
        <v>0.13</v>
      </c>
      <c r="AC586" s="2" t="str">
        <f t="shared" si="39"/>
        <v>tidak memenuhi</v>
      </c>
    </row>
    <row r="587" spans="1:29" x14ac:dyDescent="0.25">
      <c r="A587" s="2" t="s">
        <v>616</v>
      </c>
      <c r="B587" s="2" t="s">
        <v>967</v>
      </c>
      <c r="E587" s="2" t="s">
        <v>1610</v>
      </c>
      <c r="F587" s="2">
        <v>22.16</v>
      </c>
      <c r="G587" s="2" t="s">
        <v>1036</v>
      </c>
      <c r="O587" s="3" t="s">
        <v>616</v>
      </c>
      <c r="P587" s="3">
        <v>33.340000000000003</v>
      </c>
      <c r="Q587" s="2" t="str">
        <f t="shared" si="36"/>
        <v>memenuhi</v>
      </c>
      <c r="S587" s="3" t="s">
        <v>1610</v>
      </c>
      <c r="T587" s="3">
        <v>0.13</v>
      </c>
      <c r="U587" s="2" t="str">
        <f t="shared" si="38"/>
        <v>tidak memenuhi</v>
      </c>
      <c r="W587" s="3" t="s">
        <v>616</v>
      </c>
      <c r="X587" s="3">
        <v>33.35</v>
      </c>
      <c r="Y587" s="2" t="str">
        <f t="shared" si="37"/>
        <v>memenuhi</v>
      </c>
      <c r="AA587" s="3" t="s">
        <v>1610</v>
      </c>
      <c r="AB587" s="3">
        <v>0.13</v>
      </c>
      <c r="AC587" s="2" t="str">
        <f t="shared" si="39"/>
        <v>tidak memenuhi</v>
      </c>
    </row>
    <row r="588" spans="1:29" x14ac:dyDescent="0.25">
      <c r="A588" s="2" t="s">
        <v>617</v>
      </c>
      <c r="B588" s="2" t="s">
        <v>967</v>
      </c>
      <c r="E588" s="2" t="s">
        <v>1611</v>
      </c>
      <c r="F588" s="2">
        <v>33.19</v>
      </c>
      <c r="G588" s="2" t="s">
        <v>1036</v>
      </c>
      <c r="O588" s="3" t="s">
        <v>617</v>
      </c>
      <c r="P588" s="3">
        <v>33.32</v>
      </c>
      <c r="Q588" s="2" t="str">
        <f t="shared" si="36"/>
        <v>memenuhi</v>
      </c>
      <c r="S588" s="3" t="s">
        <v>1611</v>
      </c>
      <c r="T588" s="3">
        <v>0.13</v>
      </c>
      <c r="U588" s="2" t="str">
        <f t="shared" si="38"/>
        <v>tidak memenuhi</v>
      </c>
      <c r="W588" s="3" t="s">
        <v>617</v>
      </c>
      <c r="X588" s="3">
        <v>33.33</v>
      </c>
      <c r="Y588" s="2" t="str">
        <f t="shared" si="37"/>
        <v>memenuhi</v>
      </c>
      <c r="AA588" s="3" t="s">
        <v>1611</v>
      </c>
      <c r="AB588" s="3">
        <v>0.13</v>
      </c>
      <c r="AC588" s="2" t="str">
        <f t="shared" si="39"/>
        <v>tidak memenuhi</v>
      </c>
    </row>
    <row r="589" spans="1:29" x14ac:dyDescent="0.25">
      <c r="A589" s="2" t="s">
        <v>618</v>
      </c>
      <c r="B589" s="2" t="s">
        <v>967</v>
      </c>
      <c r="E589" s="2" t="s">
        <v>1612</v>
      </c>
      <c r="F589" s="2">
        <v>31.88</v>
      </c>
      <c r="G589" s="2" t="s">
        <v>1036</v>
      </c>
      <c r="O589" s="3" t="s">
        <v>618</v>
      </c>
      <c r="P589" s="3">
        <v>30.68</v>
      </c>
      <c r="Q589" s="2" t="str">
        <f t="shared" si="36"/>
        <v>memenuhi</v>
      </c>
      <c r="S589" s="3" t="s">
        <v>1612</v>
      </c>
      <c r="T589" s="3">
        <v>0.08</v>
      </c>
      <c r="U589" s="2" t="str">
        <f t="shared" si="38"/>
        <v>tidak memenuhi</v>
      </c>
      <c r="W589" s="3" t="s">
        <v>618</v>
      </c>
      <c r="X589" s="3">
        <v>30.69</v>
      </c>
      <c r="Y589" s="2" t="str">
        <f t="shared" si="37"/>
        <v>memenuhi</v>
      </c>
      <c r="AA589" s="3" t="s">
        <v>1612</v>
      </c>
      <c r="AB589" s="3">
        <v>0.08</v>
      </c>
      <c r="AC589" s="2" t="str">
        <f t="shared" si="39"/>
        <v>tidak memenuhi</v>
      </c>
    </row>
    <row r="590" spans="1:29" x14ac:dyDescent="0.25">
      <c r="A590" s="2" t="s">
        <v>619</v>
      </c>
      <c r="B590" s="2" t="s">
        <v>964</v>
      </c>
      <c r="E590" s="2" t="s">
        <v>1613</v>
      </c>
      <c r="F590" s="2">
        <v>18.46</v>
      </c>
      <c r="G590" s="2" t="s">
        <v>1036</v>
      </c>
      <c r="O590" s="3" t="s">
        <v>619</v>
      </c>
      <c r="P590" s="3">
        <v>30.66</v>
      </c>
      <c r="Q590" s="2" t="str">
        <f t="shared" si="36"/>
        <v>memenuhi</v>
      </c>
      <c r="S590" s="3" t="s">
        <v>1613</v>
      </c>
      <c r="T590" s="3">
        <v>0.05</v>
      </c>
      <c r="U590" s="2" t="str">
        <f t="shared" si="38"/>
        <v>tidak memenuhi</v>
      </c>
      <c r="W590" s="3" t="s">
        <v>619</v>
      </c>
      <c r="X590" s="3">
        <v>30.67</v>
      </c>
      <c r="Y590" s="2" t="str">
        <f t="shared" si="37"/>
        <v>memenuhi</v>
      </c>
      <c r="AA590" s="3" t="s">
        <v>1613</v>
      </c>
      <c r="AB590" s="3">
        <v>0.05</v>
      </c>
      <c r="AC590" s="2" t="str">
        <f t="shared" si="39"/>
        <v>tidak memenuhi</v>
      </c>
    </row>
    <row r="591" spans="1:29" x14ac:dyDescent="0.25">
      <c r="A591" s="2" t="s">
        <v>620</v>
      </c>
      <c r="B591" s="2" t="s">
        <v>964</v>
      </c>
      <c r="E591" s="2" t="s">
        <v>1614</v>
      </c>
      <c r="F591" s="2">
        <v>31.67</v>
      </c>
      <c r="G591" s="2" t="s">
        <v>1036</v>
      </c>
      <c r="O591" s="3" t="s">
        <v>620</v>
      </c>
      <c r="P591" s="3">
        <v>30.55</v>
      </c>
      <c r="Q591" s="2" t="str">
        <f t="shared" si="36"/>
        <v>memenuhi</v>
      </c>
      <c r="S591" s="3" t="s">
        <v>1614</v>
      </c>
      <c r="T591" s="3">
        <v>7.0000000000000007E-2</v>
      </c>
      <c r="U591" s="2" t="str">
        <f t="shared" si="38"/>
        <v>tidak memenuhi</v>
      </c>
      <c r="W591" s="3" t="s">
        <v>620</v>
      </c>
      <c r="X591" s="3">
        <v>30.56</v>
      </c>
      <c r="Y591" s="2" t="str">
        <f t="shared" si="37"/>
        <v>memenuhi</v>
      </c>
      <c r="AA591" s="3" t="s">
        <v>1614</v>
      </c>
      <c r="AB591" s="3">
        <v>7.0000000000000007E-2</v>
      </c>
      <c r="AC591" s="2" t="str">
        <f t="shared" si="39"/>
        <v>tidak memenuhi</v>
      </c>
    </row>
    <row r="592" spans="1:29" x14ac:dyDescent="0.25">
      <c r="A592" s="2" t="s">
        <v>621</v>
      </c>
      <c r="B592" s="2" t="s">
        <v>967</v>
      </c>
      <c r="E592" s="2" t="s">
        <v>1615</v>
      </c>
      <c r="F592" s="2">
        <v>33.869999999999997</v>
      </c>
      <c r="G592" s="2" t="s">
        <v>1036</v>
      </c>
      <c r="O592" s="3" t="s">
        <v>621</v>
      </c>
      <c r="P592" s="3">
        <v>30.57</v>
      </c>
      <c r="Q592" s="2" t="str">
        <f t="shared" si="36"/>
        <v>memenuhi</v>
      </c>
      <c r="S592" s="3" t="s">
        <v>1615</v>
      </c>
      <c r="T592" s="3">
        <v>7.0000000000000007E-2</v>
      </c>
      <c r="U592" s="2" t="str">
        <f t="shared" si="38"/>
        <v>tidak memenuhi</v>
      </c>
      <c r="W592" s="3" t="s">
        <v>621</v>
      </c>
      <c r="X592" s="3">
        <v>30.58</v>
      </c>
      <c r="Y592" s="2" t="str">
        <f t="shared" si="37"/>
        <v>memenuhi</v>
      </c>
      <c r="AA592" s="3" t="s">
        <v>1615</v>
      </c>
      <c r="AB592" s="3">
        <v>7.0000000000000007E-2</v>
      </c>
      <c r="AC592" s="2" t="str">
        <f t="shared" si="39"/>
        <v>tidak memenuhi</v>
      </c>
    </row>
    <row r="593" spans="1:29" x14ac:dyDescent="0.25">
      <c r="A593" s="2" t="s">
        <v>622</v>
      </c>
      <c r="B593" s="2" t="s">
        <v>967</v>
      </c>
      <c r="E593" s="2" t="s">
        <v>1616</v>
      </c>
      <c r="F593" s="2">
        <v>39.99</v>
      </c>
      <c r="G593" s="2" t="s">
        <v>1036</v>
      </c>
      <c r="O593" s="3" t="s">
        <v>622</v>
      </c>
      <c r="P593" s="3">
        <v>30.3</v>
      </c>
      <c r="Q593" s="2" t="str">
        <f t="shared" si="36"/>
        <v>memenuhi</v>
      </c>
      <c r="S593" s="3" t="s">
        <v>1616</v>
      </c>
      <c r="T593" s="3">
        <v>0.01</v>
      </c>
      <c r="U593" s="2" t="str">
        <f t="shared" si="38"/>
        <v>tidak memenuhi</v>
      </c>
      <c r="W593" s="3" t="s">
        <v>622</v>
      </c>
      <c r="X593" s="3">
        <v>30.31</v>
      </c>
      <c r="Y593" s="2" t="str">
        <f t="shared" si="37"/>
        <v>memenuhi</v>
      </c>
      <c r="AA593" s="3" t="s">
        <v>1616</v>
      </c>
      <c r="AB593" s="3">
        <v>0.02</v>
      </c>
      <c r="AC593" s="2" t="str">
        <f t="shared" si="39"/>
        <v>tidak memenuhi</v>
      </c>
    </row>
    <row r="594" spans="1:29" x14ac:dyDescent="0.25">
      <c r="A594" s="2" t="s">
        <v>623</v>
      </c>
      <c r="B594" s="2" t="s">
        <v>964</v>
      </c>
      <c r="E594" s="2" t="s">
        <v>1617</v>
      </c>
      <c r="F594" s="2">
        <v>44.7</v>
      </c>
      <c r="G594" s="2" t="s">
        <v>1036</v>
      </c>
      <c r="O594" s="3" t="s">
        <v>623</v>
      </c>
      <c r="P594" s="3">
        <v>30.27</v>
      </c>
      <c r="Q594" s="2" t="str">
        <f t="shared" si="36"/>
        <v>memenuhi</v>
      </c>
      <c r="S594" s="3" t="s">
        <v>1617</v>
      </c>
      <c r="T594" s="3">
        <v>0.01</v>
      </c>
      <c r="U594" s="2" t="str">
        <f t="shared" si="38"/>
        <v>tidak memenuhi</v>
      </c>
      <c r="W594" s="3" t="s">
        <v>623</v>
      </c>
      <c r="X594" s="3">
        <v>30.28</v>
      </c>
      <c r="Y594" s="2" t="str">
        <f t="shared" si="37"/>
        <v>memenuhi</v>
      </c>
      <c r="AA594" s="3" t="s">
        <v>1617</v>
      </c>
      <c r="AB594" s="3">
        <v>0.02</v>
      </c>
      <c r="AC594" s="2" t="str">
        <f t="shared" si="39"/>
        <v>tidak memenuhi</v>
      </c>
    </row>
    <row r="595" spans="1:29" x14ac:dyDescent="0.25">
      <c r="A595" s="2" t="s">
        <v>624</v>
      </c>
      <c r="B595" s="2" t="s">
        <v>964</v>
      </c>
      <c r="E595" s="2" t="s">
        <v>1618</v>
      </c>
      <c r="F595" s="2">
        <v>62.81</v>
      </c>
      <c r="G595" s="2" t="s">
        <v>1036</v>
      </c>
      <c r="O595" s="3" t="s">
        <v>624</v>
      </c>
      <c r="P595" s="3">
        <v>30.21</v>
      </c>
      <c r="Q595" s="2" t="str">
        <f t="shared" si="36"/>
        <v>memenuhi</v>
      </c>
      <c r="S595" s="3" t="s">
        <v>1618</v>
      </c>
      <c r="T595" s="3">
        <v>0.1</v>
      </c>
      <c r="U595" s="2" t="str">
        <f t="shared" si="38"/>
        <v>tidak memenuhi</v>
      </c>
      <c r="W595" s="3" t="s">
        <v>624</v>
      </c>
      <c r="X595" s="3">
        <v>30.22</v>
      </c>
      <c r="Y595" s="2" t="str">
        <f t="shared" si="37"/>
        <v>memenuhi</v>
      </c>
      <c r="AA595" s="3" t="s">
        <v>1618</v>
      </c>
      <c r="AB595" s="3">
        <v>0.1</v>
      </c>
      <c r="AC595" s="2" t="str">
        <f t="shared" si="39"/>
        <v>tidak memenuhi</v>
      </c>
    </row>
    <row r="596" spans="1:29" x14ac:dyDescent="0.25">
      <c r="A596" s="2" t="s">
        <v>625</v>
      </c>
      <c r="B596" s="2" t="s">
        <v>967</v>
      </c>
      <c r="E596" s="2" t="s">
        <v>1619</v>
      </c>
      <c r="F596" s="2">
        <v>79.91</v>
      </c>
      <c r="G596" s="2" t="s">
        <v>1036</v>
      </c>
      <c r="O596" s="3" t="s">
        <v>625</v>
      </c>
      <c r="P596" s="3">
        <v>30.24</v>
      </c>
      <c r="Q596" s="2" t="str">
        <f t="shared" si="36"/>
        <v>memenuhi</v>
      </c>
      <c r="S596" s="3" t="s">
        <v>1619</v>
      </c>
      <c r="T596" s="3">
        <v>0.02</v>
      </c>
      <c r="U596" s="2" t="str">
        <f t="shared" si="38"/>
        <v>tidak memenuhi</v>
      </c>
      <c r="W596" s="3" t="s">
        <v>625</v>
      </c>
      <c r="X596" s="3">
        <v>30.25</v>
      </c>
      <c r="Y596" s="2" t="str">
        <f t="shared" si="37"/>
        <v>memenuhi</v>
      </c>
      <c r="AA596" s="3" t="s">
        <v>1619</v>
      </c>
      <c r="AB596" s="3">
        <v>0.02</v>
      </c>
      <c r="AC596" s="2" t="str">
        <f t="shared" si="39"/>
        <v>tidak memenuhi</v>
      </c>
    </row>
    <row r="597" spans="1:29" x14ac:dyDescent="0.25">
      <c r="A597" s="2" t="s">
        <v>626</v>
      </c>
      <c r="B597" s="2" t="s">
        <v>964</v>
      </c>
      <c r="E597" s="2" t="s">
        <v>1620</v>
      </c>
      <c r="F597" s="2">
        <v>67.260000000000005</v>
      </c>
      <c r="G597" s="2" t="s">
        <v>1036</v>
      </c>
      <c r="O597" s="3" t="s">
        <v>626</v>
      </c>
      <c r="P597" s="3">
        <v>29.01</v>
      </c>
      <c r="Q597" s="2" t="str">
        <f t="shared" si="36"/>
        <v>memenuhi</v>
      </c>
      <c r="S597" s="3" t="s">
        <v>1620</v>
      </c>
      <c r="T597" s="3">
        <v>7.0000000000000007E-2</v>
      </c>
      <c r="U597" s="2" t="str">
        <f t="shared" si="38"/>
        <v>tidak memenuhi</v>
      </c>
      <c r="W597" s="3" t="s">
        <v>626</v>
      </c>
      <c r="X597" s="3">
        <v>29.02</v>
      </c>
      <c r="Y597" s="2" t="str">
        <f t="shared" si="37"/>
        <v>memenuhi</v>
      </c>
      <c r="AA597" s="3" t="s">
        <v>1620</v>
      </c>
      <c r="AB597" s="3">
        <v>7.0000000000000007E-2</v>
      </c>
      <c r="AC597" s="2" t="str">
        <f t="shared" si="39"/>
        <v>tidak memenuhi</v>
      </c>
    </row>
    <row r="598" spans="1:29" x14ac:dyDescent="0.25">
      <c r="A598" s="2" t="s">
        <v>627</v>
      </c>
      <c r="B598" s="2" t="s">
        <v>967</v>
      </c>
      <c r="E598" s="2" t="s">
        <v>1621</v>
      </c>
      <c r="F598" s="2">
        <v>30.44</v>
      </c>
      <c r="G598" s="2" t="s">
        <v>1036</v>
      </c>
      <c r="O598" s="3" t="s">
        <v>627</v>
      </c>
      <c r="P598" s="3">
        <v>30.05</v>
      </c>
      <c r="Q598" s="2" t="str">
        <f t="shared" si="36"/>
        <v>memenuhi</v>
      </c>
      <c r="S598" s="3" t="s">
        <v>1621</v>
      </c>
      <c r="T598" s="3">
        <v>0.09</v>
      </c>
      <c r="U598" s="2" t="str">
        <f t="shared" si="38"/>
        <v>tidak memenuhi</v>
      </c>
      <c r="W598" s="3" t="s">
        <v>627</v>
      </c>
      <c r="X598" s="3">
        <v>30.06</v>
      </c>
      <c r="Y598" s="2" t="str">
        <f t="shared" si="37"/>
        <v>memenuhi</v>
      </c>
      <c r="AA598" s="3" t="s">
        <v>1621</v>
      </c>
      <c r="AB598" s="3">
        <v>0.09</v>
      </c>
      <c r="AC598" s="2" t="str">
        <f t="shared" si="39"/>
        <v>tidak memenuhi</v>
      </c>
    </row>
    <row r="599" spans="1:29" x14ac:dyDescent="0.25">
      <c r="A599" s="2" t="s">
        <v>628</v>
      </c>
      <c r="B599" s="2" t="s">
        <v>967</v>
      </c>
      <c r="E599" s="2" t="s">
        <v>1622</v>
      </c>
      <c r="F599" s="2">
        <v>36.03</v>
      </c>
      <c r="G599" s="2" t="s">
        <v>1036</v>
      </c>
      <c r="O599" s="3" t="s">
        <v>628</v>
      </c>
      <c r="P599" s="3">
        <v>28.95</v>
      </c>
      <c r="Q599" s="2" t="str">
        <f t="shared" si="36"/>
        <v>memenuhi</v>
      </c>
      <c r="S599" s="3" t="s">
        <v>1622</v>
      </c>
      <c r="T599" s="3">
        <v>0.08</v>
      </c>
      <c r="U599" s="2" t="str">
        <f t="shared" si="38"/>
        <v>tidak memenuhi</v>
      </c>
      <c r="W599" s="3" t="s">
        <v>628</v>
      </c>
      <c r="X599" s="3">
        <v>28.96</v>
      </c>
      <c r="Y599" s="2" t="str">
        <f t="shared" si="37"/>
        <v>memenuhi</v>
      </c>
      <c r="AA599" s="3" t="s">
        <v>1622</v>
      </c>
      <c r="AB599" s="3">
        <v>0.08</v>
      </c>
      <c r="AC599" s="2" t="str">
        <f t="shared" si="39"/>
        <v>tidak memenuhi</v>
      </c>
    </row>
    <row r="600" spans="1:29" x14ac:dyDescent="0.25">
      <c r="A600" s="2" t="s">
        <v>629</v>
      </c>
      <c r="B600" s="2" t="s">
        <v>964</v>
      </c>
      <c r="E600" s="2" t="s">
        <v>1623</v>
      </c>
      <c r="F600" s="2">
        <v>64.349999999999994</v>
      </c>
      <c r="G600" s="2" t="s">
        <v>1036</v>
      </c>
      <c r="O600" s="3" t="s">
        <v>629</v>
      </c>
      <c r="P600" s="3">
        <v>28.95</v>
      </c>
      <c r="Q600" s="2" t="str">
        <f t="shared" si="36"/>
        <v>memenuhi</v>
      </c>
      <c r="S600" s="3" t="s">
        <v>1623</v>
      </c>
      <c r="T600" s="3">
        <v>0.01</v>
      </c>
      <c r="U600" s="2" t="str">
        <f t="shared" si="38"/>
        <v>tidak memenuhi</v>
      </c>
      <c r="W600" s="3" t="s">
        <v>629</v>
      </c>
      <c r="X600" s="3">
        <v>28.96</v>
      </c>
      <c r="Y600" s="2" t="str">
        <f t="shared" si="37"/>
        <v>memenuhi</v>
      </c>
      <c r="AA600" s="3" t="s">
        <v>1623</v>
      </c>
      <c r="AB600" s="3">
        <v>0.01</v>
      </c>
      <c r="AC600" s="2" t="str">
        <f t="shared" si="39"/>
        <v>tidak memenuhi</v>
      </c>
    </row>
    <row r="601" spans="1:29" x14ac:dyDescent="0.25">
      <c r="A601" s="2" t="s">
        <v>630</v>
      </c>
      <c r="B601" s="2" t="s">
        <v>967</v>
      </c>
      <c r="E601" s="2" t="s">
        <v>1624</v>
      </c>
      <c r="F601" s="2">
        <v>41.94</v>
      </c>
      <c r="G601" s="2" t="s">
        <v>1036</v>
      </c>
      <c r="O601" s="3" t="s">
        <v>630</v>
      </c>
      <c r="P601" s="3">
        <v>28.96</v>
      </c>
      <c r="Q601" s="2" t="str">
        <f t="shared" si="36"/>
        <v>memenuhi</v>
      </c>
      <c r="S601" s="3" t="s">
        <v>1624</v>
      </c>
      <c r="T601" s="3">
        <v>0.15</v>
      </c>
      <c r="U601" s="2" t="str">
        <f t="shared" si="38"/>
        <v>tidak memenuhi</v>
      </c>
      <c r="W601" s="3" t="s">
        <v>630</v>
      </c>
      <c r="X601" s="3">
        <v>28.97</v>
      </c>
      <c r="Y601" s="2" t="str">
        <f t="shared" si="37"/>
        <v>memenuhi</v>
      </c>
      <c r="AA601" s="3" t="s">
        <v>1624</v>
      </c>
      <c r="AB601" s="3">
        <v>0.15</v>
      </c>
      <c r="AC601" s="2" t="str">
        <f t="shared" si="39"/>
        <v>tidak memenuhi</v>
      </c>
    </row>
    <row r="602" spans="1:29" x14ac:dyDescent="0.25">
      <c r="A602" s="2" t="s">
        <v>631</v>
      </c>
      <c r="B602" s="2" t="s">
        <v>967</v>
      </c>
      <c r="E602" s="2" t="s">
        <v>1625</v>
      </c>
      <c r="F602" s="2">
        <v>57.91</v>
      </c>
      <c r="G602" s="2" t="s">
        <v>1036</v>
      </c>
      <c r="O602" s="3" t="s">
        <v>631</v>
      </c>
      <c r="P602" s="3">
        <v>30.02</v>
      </c>
      <c r="Q602" s="2" t="str">
        <f t="shared" si="36"/>
        <v>memenuhi</v>
      </c>
      <c r="S602" s="3" t="s">
        <v>1625</v>
      </c>
      <c r="T602" s="3">
        <v>0.08</v>
      </c>
      <c r="U602" s="2" t="str">
        <f t="shared" si="38"/>
        <v>tidak memenuhi</v>
      </c>
      <c r="W602" s="3" t="s">
        <v>631</v>
      </c>
      <c r="X602" s="3">
        <v>30.03</v>
      </c>
      <c r="Y602" s="2" t="str">
        <f t="shared" si="37"/>
        <v>memenuhi</v>
      </c>
      <c r="AA602" s="3" t="s">
        <v>1625</v>
      </c>
      <c r="AB602" s="3">
        <v>0.08</v>
      </c>
      <c r="AC602" s="2" t="str">
        <f t="shared" si="39"/>
        <v>tidak memenuhi</v>
      </c>
    </row>
    <row r="603" spans="1:29" x14ac:dyDescent="0.25">
      <c r="A603" s="2" t="s">
        <v>632</v>
      </c>
      <c r="B603" s="2" t="s">
        <v>967</v>
      </c>
      <c r="E603" s="2" t="s">
        <v>1626</v>
      </c>
      <c r="F603" s="2">
        <v>23.85</v>
      </c>
      <c r="G603" s="2" t="s">
        <v>1036</v>
      </c>
      <c r="O603" s="3" t="s">
        <v>632</v>
      </c>
      <c r="P603" s="3">
        <v>28.97</v>
      </c>
      <c r="Q603" s="2" t="str">
        <f t="shared" si="36"/>
        <v>memenuhi</v>
      </c>
      <c r="S603" s="3" t="s">
        <v>1626</v>
      </c>
      <c r="T603" s="3">
        <v>0.08</v>
      </c>
      <c r="U603" s="2" t="str">
        <f t="shared" si="38"/>
        <v>tidak memenuhi</v>
      </c>
      <c r="W603" s="3" t="s">
        <v>632</v>
      </c>
      <c r="X603" s="3">
        <v>28.98</v>
      </c>
      <c r="Y603" s="2" t="str">
        <f t="shared" si="37"/>
        <v>memenuhi</v>
      </c>
      <c r="AA603" s="3" t="s">
        <v>1626</v>
      </c>
      <c r="AB603" s="3">
        <v>0.08</v>
      </c>
      <c r="AC603" s="2" t="str">
        <f t="shared" si="39"/>
        <v>tidak memenuhi</v>
      </c>
    </row>
    <row r="604" spans="1:29" x14ac:dyDescent="0.25">
      <c r="A604" s="2" t="s">
        <v>633</v>
      </c>
      <c r="B604" s="2" t="s">
        <v>967</v>
      </c>
      <c r="E604" s="2" t="s">
        <v>1627</v>
      </c>
      <c r="F604" s="2">
        <v>14.97</v>
      </c>
      <c r="G604" s="2" t="s">
        <v>1036</v>
      </c>
      <c r="O604" s="3" t="s">
        <v>633</v>
      </c>
      <c r="P604" s="3">
        <v>29.98</v>
      </c>
      <c r="Q604" s="2" t="str">
        <f t="shared" si="36"/>
        <v>memenuhi</v>
      </c>
      <c r="S604" s="3" t="s">
        <v>1627</v>
      </c>
      <c r="T604" s="3">
        <v>0.08</v>
      </c>
      <c r="U604" s="2" t="str">
        <f t="shared" si="38"/>
        <v>tidak memenuhi</v>
      </c>
      <c r="W604" s="3" t="s">
        <v>633</v>
      </c>
      <c r="X604" s="3">
        <v>29.99</v>
      </c>
      <c r="Y604" s="2" t="str">
        <f t="shared" si="37"/>
        <v>memenuhi</v>
      </c>
      <c r="AA604" s="3" t="s">
        <v>1627</v>
      </c>
      <c r="AB604" s="3">
        <v>0.08</v>
      </c>
      <c r="AC604" s="2" t="str">
        <f t="shared" si="39"/>
        <v>tidak memenuhi</v>
      </c>
    </row>
    <row r="605" spans="1:29" x14ac:dyDescent="0.25">
      <c r="A605" s="2" t="s">
        <v>634</v>
      </c>
      <c r="B605" s="2" t="s">
        <v>967</v>
      </c>
      <c r="E605" s="2" t="s">
        <v>1628</v>
      </c>
      <c r="F605" s="2">
        <v>224.06</v>
      </c>
      <c r="G605" s="2" t="s">
        <v>1036</v>
      </c>
      <c r="O605" s="3" t="s">
        <v>634</v>
      </c>
      <c r="P605" s="3">
        <v>28.97</v>
      </c>
      <c r="Q605" s="2" t="str">
        <f t="shared" si="36"/>
        <v>memenuhi</v>
      </c>
      <c r="S605" s="3" t="s">
        <v>1628</v>
      </c>
      <c r="T605" s="3">
        <v>0.14000000000000001</v>
      </c>
      <c r="U605" s="2" t="str">
        <f t="shared" si="38"/>
        <v>tidak memenuhi</v>
      </c>
      <c r="W605" s="3" t="s">
        <v>634</v>
      </c>
      <c r="X605" s="3">
        <v>28.98</v>
      </c>
      <c r="Y605" s="2" t="str">
        <f t="shared" si="37"/>
        <v>memenuhi</v>
      </c>
      <c r="AA605" s="3" t="s">
        <v>1628</v>
      </c>
      <c r="AB605" s="3">
        <v>0.14000000000000001</v>
      </c>
      <c r="AC605" s="2" t="str">
        <f t="shared" si="39"/>
        <v>tidak memenuhi</v>
      </c>
    </row>
    <row r="606" spans="1:29" x14ac:dyDescent="0.25">
      <c r="A606" s="2" t="s">
        <v>635</v>
      </c>
      <c r="B606" s="2" t="s">
        <v>967</v>
      </c>
      <c r="E606" s="2" t="s">
        <v>1629</v>
      </c>
      <c r="F606" s="2">
        <v>65.56</v>
      </c>
      <c r="G606" s="2" t="s">
        <v>1036</v>
      </c>
      <c r="O606" s="3" t="s">
        <v>635</v>
      </c>
      <c r="P606" s="3">
        <v>29.98</v>
      </c>
      <c r="Q606" s="2" t="str">
        <f t="shared" si="36"/>
        <v>memenuhi</v>
      </c>
      <c r="S606" s="3" t="s">
        <v>1629</v>
      </c>
      <c r="T606" s="3">
        <v>0.08</v>
      </c>
      <c r="U606" s="2" t="str">
        <f t="shared" si="38"/>
        <v>tidak memenuhi</v>
      </c>
      <c r="W606" s="3" t="s">
        <v>635</v>
      </c>
      <c r="X606" s="3">
        <v>29.99</v>
      </c>
      <c r="Y606" s="2" t="str">
        <f t="shared" si="37"/>
        <v>memenuhi</v>
      </c>
      <c r="AA606" s="3" t="s">
        <v>1629</v>
      </c>
      <c r="AB606" s="3">
        <v>0.08</v>
      </c>
      <c r="AC606" s="2" t="str">
        <f t="shared" si="39"/>
        <v>tidak memenuhi</v>
      </c>
    </row>
    <row r="607" spans="1:29" x14ac:dyDescent="0.25">
      <c r="A607" s="2" t="s">
        <v>636</v>
      </c>
      <c r="B607" s="2" t="s">
        <v>967</v>
      </c>
      <c r="E607" s="2" t="s">
        <v>1630</v>
      </c>
      <c r="F607" s="2">
        <v>85</v>
      </c>
      <c r="G607" s="2" t="s">
        <v>1036</v>
      </c>
      <c r="O607" s="3" t="s">
        <v>636</v>
      </c>
      <c r="P607" s="3">
        <v>28.96</v>
      </c>
      <c r="Q607" s="2" t="str">
        <f t="shared" si="36"/>
        <v>memenuhi</v>
      </c>
      <c r="S607" s="3" t="s">
        <v>1630</v>
      </c>
      <c r="T607" s="3">
        <v>0.08</v>
      </c>
      <c r="U607" s="2" t="str">
        <f t="shared" si="38"/>
        <v>tidak memenuhi</v>
      </c>
      <c r="W607" s="3" t="s">
        <v>636</v>
      </c>
      <c r="X607" s="3">
        <v>28.97</v>
      </c>
      <c r="Y607" s="2" t="str">
        <f t="shared" si="37"/>
        <v>memenuhi</v>
      </c>
      <c r="AA607" s="3" t="s">
        <v>1630</v>
      </c>
      <c r="AB607" s="3">
        <v>0.08</v>
      </c>
      <c r="AC607" s="2" t="str">
        <f t="shared" si="39"/>
        <v>tidak memenuhi</v>
      </c>
    </row>
    <row r="608" spans="1:29" x14ac:dyDescent="0.25">
      <c r="A608" s="2" t="s">
        <v>637</v>
      </c>
      <c r="B608" s="2" t="s">
        <v>967</v>
      </c>
      <c r="E608" s="2" t="s">
        <v>1631</v>
      </c>
      <c r="F608" s="2">
        <v>231.45</v>
      </c>
      <c r="G608" s="2" t="s">
        <v>1036</v>
      </c>
      <c r="O608" s="3" t="s">
        <v>637</v>
      </c>
      <c r="P608" s="3">
        <v>29.96</v>
      </c>
      <c r="Q608" s="2" t="str">
        <f t="shared" si="36"/>
        <v>memenuhi</v>
      </c>
      <c r="S608" s="3" t="s">
        <v>1631</v>
      </c>
      <c r="T608" s="3">
        <v>0.08</v>
      </c>
      <c r="U608" s="2" t="str">
        <f t="shared" si="38"/>
        <v>tidak memenuhi</v>
      </c>
      <c r="W608" s="3" t="s">
        <v>637</v>
      </c>
      <c r="X608" s="3">
        <v>29.97</v>
      </c>
      <c r="Y608" s="2" t="str">
        <f t="shared" si="37"/>
        <v>memenuhi</v>
      </c>
      <c r="AA608" s="3" t="s">
        <v>1631</v>
      </c>
      <c r="AB608" s="3">
        <v>0.08</v>
      </c>
      <c r="AC608" s="2" t="str">
        <f t="shared" si="39"/>
        <v>tidak memenuhi</v>
      </c>
    </row>
    <row r="609" spans="1:29" x14ac:dyDescent="0.25">
      <c r="A609" s="2" t="s">
        <v>638</v>
      </c>
      <c r="B609" s="2" t="s">
        <v>967</v>
      </c>
      <c r="E609" s="2" t="s">
        <v>1632</v>
      </c>
      <c r="F609" s="2">
        <v>91.65</v>
      </c>
      <c r="G609" s="2" t="s">
        <v>1036</v>
      </c>
      <c r="O609" s="3" t="s">
        <v>638</v>
      </c>
      <c r="P609" s="3">
        <v>28.96</v>
      </c>
      <c r="Q609" s="2" t="str">
        <f t="shared" si="36"/>
        <v>memenuhi</v>
      </c>
      <c r="S609" s="3" t="s">
        <v>1632</v>
      </c>
      <c r="T609" s="3">
        <v>0.1</v>
      </c>
      <c r="U609" s="2" t="str">
        <f t="shared" si="38"/>
        <v>tidak memenuhi</v>
      </c>
      <c r="W609" s="3" t="s">
        <v>638</v>
      </c>
      <c r="X609" s="3">
        <v>28.97</v>
      </c>
      <c r="Y609" s="2" t="str">
        <f t="shared" si="37"/>
        <v>memenuhi</v>
      </c>
      <c r="AA609" s="3" t="s">
        <v>1632</v>
      </c>
      <c r="AB609" s="3">
        <v>0.1</v>
      </c>
      <c r="AC609" s="2" t="str">
        <f t="shared" si="39"/>
        <v>tidak memenuhi</v>
      </c>
    </row>
    <row r="610" spans="1:29" x14ac:dyDescent="0.25">
      <c r="A610" s="2" t="s">
        <v>639</v>
      </c>
      <c r="B610" s="2" t="s">
        <v>967</v>
      </c>
      <c r="E610" s="2" t="s">
        <v>1633</v>
      </c>
      <c r="F610" s="2">
        <v>12.13</v>
      </c>
      <c r="G610" s="2" t="s">
        <v>1036</v>
      </c>
      <c r="O610" s="3" t="s">
        <v>639</v>
      </c>
      <c r="P610" s="3">
        <v>29.96</v>
      </c>
      <c r="Q610" s="2" t="str">
        <f t="shared" si="36"/>
        <v>memenuhi</v>
      </c>
      <c r="S610" s="3" t="s">
        <v>1633</v>
      </c>
      <c r="T610" s="3">
        <v>0.1</v>
      </c>
      <c r="U610" s="2" t="str">
        <f t="shared" si="38"/>
        <v>tidak memenuhi</v>
      </c>
      <c r="W610" s="3" t="s">
        <v>639</v>
      </c>
      <c r="X610" s="3">
        <v>29.97</v>
      </c>
      <c r="Y610" s="2" t="str">
        <f t="shared" si="37"/>
        <v>memenuhi</v>
      </c>
      <c r="AA610" s="3" t="s">
        <v>1633</v>
      </c>
      <c r="AB610" s="3">
        <v>0.1</v>
      </c>
      <c r="AC610" s="2" t="str">
        <f t="shared" si="39"/>
        <v>tidak memenuhi</v>
      </c>
    </row>
    <row r="611" spans="1:29" x14ac:dyDescent="0.25">
      <c r="A611" s="2" t="s">
        <v>640</v>
      </c>
      <c r="B611" s="2" t="s">
        <v>967</v>
      </c>
      <c r="E611" s="2" t="s">
        <v>1634</v>
      </c>
      <c r="F611" s="2">
        <v>48.23</v>
      </c>
      <c r="G611" s="2" t="s">
        <v>1036</v>
      </c>
      <c r="O611" s="3" t="s">
        <v>640</v>
      </c>
      <c r="P611" s="3">
        <v>29.95</v>
      </c>
      <c r="Q611" s="2" t="str">
        <f t="shared" si="36"/>
        <v>memenuhi</v>
      </c>
      <c r="S611" s="3" t="s">
        <v>1634</v>
      </c>
      <c r="T611" s="3">
        <v>0.1</v>
      </c>
      <c r="U611" s="2" t="str">
        <f t="shared" si="38"/>
        <v>tidak memenuhi</v>
      </c>
      <c r="W611" s="3" t="s">
        <v>640</v>
      </c>
      <c r="X611" s="3">
        <v>29.96</v>
      </c>
      <c r="Y611" s="2" t="str">
        <f t="shared" si="37"/>
        <v>memenuhi</v>
      </c>
      <c r="AA611" s="3" t="s">
        <v>1634</v>
      </c>
      <c r="AB611" s="3">
        <v>0.1</v>
      </c>
      <c r="AC611" s="2" t="str">
        <f t="shared" si="39"/>
        <v>tidak memenuhi</v>
      </c>
    </row>
    <row r="612" spans="1:29" x14ac:dyDescent="0.25">
      <c r="A612" s="2" t="s">
        <v>641</v>
      </c>
      <c r="B612" s="2" t="s">
        <v>967</v>
      </c>
      <c r="E612" s="2" t="s">
        <v>1635</v>
      </c>
      <c r="F612" s="2">
        <v>41.75</v>
      </c>
      <c r="G612" s="2" t="s">
        <v>1036</v>
      </c>
      <c r="O612" s="3" t="s">
        <v>641</v>
      </c>
      <c r="P612" s="3">
        <v>29.95</v>
      </c>
      <c r="Q612" s="2" t="str">
        <f t="shared" si="36"/>
        <v>memenuhi</v>
      </c>
      <c r="S612" s="3" t="s">
        <v>1635</v>
      </c>
      <c r="T612" s="3">
        <v>0.1</v>
      </c>
      <c r="U612" s="2" t="str">
        <f t="shared" si="38"/>
        <v>tidak memenuhi</v>
      </c>
      <c r="W612" s="3" t="s">
        <v>641</v>
      </c>
      <c r="X612" s="3">
        <v>29.96</v>
      </c>
      <c r="Y612" s="2" t="str">
        <f t="shared" si="37"/>
        <v>memenuhi</v>
      </c>
      <c r="AA612" s="3" t="s">
        <v>1635</v>
      </c>
      <c r="AB612" s="3">
        <v>0.1</v>
      </c>
      <c r="AC612" s="2" t="str">
        <f t="shared" si="39"/>
        <v>tidak memenuhi</v>
      </c>
    </row>
    <row r="613" spans="1:29" x14ac:dyDescent="0.25">
      <c r="A613" s="2" t="s">
        <v>642</v>
      </c>
      <c r="B613" s="2" t="s">
        <v>967</v>
      </c>
      <c r="E613" s="2" t="s">
        <v>1636</v>
      </c>
      <c r="F613" s="2">
        <v>17.16</v>
      </c>
      <c r="G613" s="2" t="s">
        <v>1036</v>
      </c>
      <c r="O613" s="3" t="s">
        <v>642</v>
      </c>
      <c r="P613" s="3">
        <v>29.95</v>
      </c>
      <c r="Q613" s="2" t="str">
        <f t="shared" si="36"/>
        <v>memenuhi</v>
      </c>
      <c r="S613" s="3" t="s">
        <v>1636</v>
      </c>
      <c r="T613" s="3">
        <v>0.19</v>
      </c>
      <c r="U613" s="2" t="str">
        <f t="shared" si="38"/>
        <v>tidak memenuhi</v>
      </c>
      <c r="W613" s="3" t="s">
        <v>642</v>
      </c>
      <c r="X613" s="3">
        <v>29.96</v>
      </c>
      <c r="Y613" s="2" t="str">
        <f t="shared" si="37"/>
        <v>memenuhi</v>
      </c>
      <c r="AA613" s="3" t="s">
        <v>1636</v>
      </c>
      <c r="AB613" s="3">
        <v>0.19</v>
      </c>
      <c r="AC613" s="2" t="str">
        <f t="shared" si="39"/>
        <v>tidak memenuhi</v>
      </c>
    </row>
    <row r="614" spans="1:29" x14ac:dyDescent="0.25">
      <c r="A614" s="2" t="s">
        <v>643</v>
      </c>
      <c r="B614" s="2" t="s">
        <v>967</v>
      </c>
      <c r="E614" s="2" t="s">
        <v>1637</v>
      </c>
      <c r="F614" s="2">
        <v>48.47</v>
      </c>
      <c r="G614" s="2" t="s">
        <v>1036</v>
      </c>
      <c r="O614" s="3" t="s">
        <v>643</v>
      </c>
      <c r="P614" s="3">
        <v>29.95</v>
      </c>
      <c r="Q614" s="2" t="str">
        <f t="shared" si="36"/>
        <v>memenuhi</v>
      </c>
      <c r="S614" s="3" t="s">
        <v>1637</v>
      </c>
      <c r="T614" s="3">
        <v>0.11</v>
      </c>
      <c r="U614" s="2" t="str">
        <f t="shared" si="38"/>
        <v>tidak memenuhi</v>
      </c>
      <c r="W614" s="3" t="s">
        <v>643</v>
      </c>
      <c r="X614" s="3">
        <v>29.96</v>
      </c>
      <c r="Y614" s="2" t="str">
        <f t="shared" si="37"/>
        <v>memenuhi</v>
      </c>
      <c r="AA614" s="3" t="s">
        <v>1637</v>
      </c>
      <c r="AB614" s="3">
        <v>0.11</v>
      </c>
      <c r="AC614" s="2" t="str">
        <f t="shared" si="39"/>
        <v>tidak memenuhi</v>
      </c>
    </row>
    <row r="615" spans="1:29" x14ac:dyDescent="0.25">
      <c r="A615" s="2" t="s">
        <v>644</v>
      </c>
      <c r="B615" s="2" t="s">
        <v>967</v>
      </c>
      <c r="E615" s="2" t="s">
        <v>1638</v>
      </c>
      <c r="F615" s="2">
        <v>45.08</v>
      </c>
      <c r="G615" s="2" t="s">
        <v>1036</v>
      </c>
      <c r="O615" s="3" t="s">
        <v>644</v>
      </c>
      <c r="P615" s="3">
        <v>29.94</v>
      </c>
      <c r="Q615" s="2" t="str">
        <f t="shared" si="36"/>
        <v>memenuhi</v>
      </c>
      <c r="S615" s="3" t="s">
        <v>1638</v>
      </c>
      <c r="T615" s="3">
        <v>0.08</v>
      </c>
      <c r="U615" s="2" t="str">
        <f t="shared" si="38"/>
        <v>tidak memenuhi</v>
      </c>
      <c r="W615" s="3" t="s">
        <v>644</v>
      </c>
      <c r="X615" s="3">
        <v>29.95</v>
      </c>
      <c r="Y615" s="2" t="str">
        <f t="shared" si="37"/>
        <v>memenuhi</v>
      </c>
      <c r="AA615" s="3" t="s">
        <v>1638</v>
      </c>
      <c r="AB615" s="3">
        <v>0.08</v>
      </c>
      <c r="AC615" s="2" t="str">
        <f t="shared" si="39"/>
        <v>tidak memenuhi</v>
      </c>
    </row>
    <row r="616" spans="1:29" x14ac:dyDescent="0.25">
      <c r="A616" s="2" t="s">
        <v>645</v>
      </c>
      <c r="B616" s="2" t="s">
        <v>967</v>
      </c>
      <c r="E616" s="2" t="s">
        <v>1639</v>
      </c>
      <c r="F616" s="2">
        <v>33.33</v>
      </c>
      <c r="G616" s="2" t="s">
        <v>1036</v>
      </c>
      <c r="O616" s="3" t="s">
        <v>645</v>
      </c>
      <c r="P616" s="3">
        <v>29.89</v>
      </c>
      <c r="Q616" s="2" t="str">
        <f t="shared" si="36"/>
        <v>memenuhi</v>
      </c>
      <c r="S616" s="3" t="s">
        <v>1639</v>
      </c>
      <c r="T616" s="3">
        <v>0.08</v>
      </c>
      <c r="U616" s="2" t="str">
        <f t="shared" si="38"/>
        <v>tidak memenuhi</v>
      </c>
      <c r="W616" s="3" t="s">
        <v>645</v>
      </c>
      <c r="X616" s="3">
        <v>29.9</v>
      </c>
      <c r="Y616" s="2" t="str">
        <f t="shared" si="37"/>
        <v>memenuhi</v>
      </c>
      <c r="AA616" s="3" t="s">
        <v>1639</v>
      </c>
      <c r="AB616" s="3">
        <v>0.08</v>
      </c>
      <c r="AC616" s="2" t="str">
        <f t="shared" si="39"/>
        <v>tidak memenuhi</v>
      </c>
    </row>
    <row r="617" spans="1:29" x14ac:dyDescent="0.25">
      <c r="A617" s="2" t="s">
        <v>646</v>
      </c>
      <c r="B617" s="2" t="s">
        <v>967</v>
      </c>
      <c r="E617" s="2" t="s">
        <v>1640</v>
      </c>
      <c r="F617" s="2">
        <v>34.49</v>
      </c>
      <c r="G617" s="2" t="s">
        <v>1036</v>
      </c>
      <c r="O617" s="3" t="s">
        <v>646</v>
      </c>
      <c r="P617" s="3">
        <v>29.93</v>
      </c>
      <c r="Q617" s="2" t="str">
        <f t="shared" si="36"/>
        <v>memenuhi</v>
      </c>
      <c r="S617" s="3" t="s">
        <v>1640</v>
      </c>
      <c r="T617" s="3">
        <v>0.17</v>
      </c>
      <c r="U617" s="2" t="str">
        <f t="shared" si="38"/>
        <v>tidak memenuhi</v>
      </c>
      <c r="W617" s="3" t="s">
        <v>646</v>
      </c>
      <c r="X617" s="3">
        <v>29.94</v>
      </c>
      <c r="Y617" s="2" t="str">
        <f t="shared" si="37"/>
        <v>memenuhi</v>
      </c>
      <c r="AA617" s="3" t="s">
        <v>1640</v>
      </c>
      <c r="AB617" s="3">
        <v>0.17</v>
      </c>
      <c r="AC617" s="2" t="str">
        <f t="shared" si="39"/>
        <v>tidak memenuhi</v>
      </c>
    </row>
    <row r="618" spans="1:29" x14ac:dyDescent="0.25">
      <c r="A618" s="2" t="s">
        <v>647</v>
      </c>
      <c r="B618" s="2" t="s">
        <v>967</v>
      </c>
      <c r="E618" s="2" t="s">
        <v>1641</v>
      </c>
      <c r="F618" s="2">
        <v>106.11</v>
      </c>
      <c r="G618" s="2" t="s">
        <v>1036</v>
      </c>
      <c r="O618" s="3" t="s">
        <v>647</v>
      </c>
      <c r="P618" s="3">
        <v>29.92</v>
      </c>
      <c r="Q618" s="2" t="str">
        <f t="shared" si="36"/>
        <v>memenuhi</v>
      </c>
      <c r="S618" s="3" t="s">
        <v>1641</v>
      </c>
      <c r="T618" s="3">
        <v>0.09</v>
      </c>
      <c r="U618" s="2" t="str">
        <f t="shared" si="38"/>
        <v>tidak memenuhi</v>
      </c>
      <c r="W618" s="3" t="s">
        <v>647</v>
      </c>
      <c r="X618" s="3">
        <v>29.93</v>
      </c>
      <c r="Y618" s="2" t="str">
        <f t="shared" si="37"/>
        <v>memenuhi</v>
      </c>
      <c r="AA618" s="3" t="s">
        <v>1641</v>
      </c>
      <c r="AB618" s="3">
        <v>0.09</v>
      </c>
      <c r="AC618" s="2" t="str">
        <f t="shared" si="39"/>
        <v>tidak memenuhi</v>
      </c>
    </row>
    <row r="619" spans="1:29" x14ac:dyDescent="0.25">
      <c r="A619" s="2" t="s">
        <v>648</v>
      </c>
      <c r="B619" s="2" t="s">
        <v>964</v>
      </c>
      <c r="E619" s="2" t="s">
        <v>1642</v>
      </c>
      <c r="F619" s="2">
        <v>18.86</v>
      </c>
      <c r="G619" s="2" t="s">
        <v>1036</v>
      </c>
      <c r="O619" s="3" t="s">
        <v>648</v>
      </c>
      <c r="P619" s="3">
        <v>29.89</v>
      </c>
      <c r="Q619" s="2" t="str">
        <f t="shared" si="36"/>
        <v>memenuhi</v>
      </c>
      <c r="S619" s="3" t="s">
        <v>1642</v>
      </c>
      <c r="T619" s="3">
        <v>0.08</v>
      </c>
      <c r="U619" s="2" t="str">
        <f t="shared" si="38"/>
        <v>tidak memenuhi</v>
      </c>
      <c r="W619" s="3" t="s">
        <v>648</v>
      </c>
      <c r="X619" s="3">
        <v>29.9</v>
      </c>
      <c r="Y619" s="2" t="str">
        <f t="shared" si="37"/>
        <v>memenuhi</v>
      </c>
      <c r="AA619" s="3" t="s">
        <v>1642</v>
      </c>
      <c r="AB619" s="3">
        <v>0.08</v>
      </c>
      <c r="AC619" s="2" t="str">
        <f t="shared" si="39"/>
        <v>tidak memenuhi</v>
      </c>
    </row>
    <row r="620" spans="1:29" x14ac:dyDescent="0.25">
      <c r="A620" s="2" t="s">
        <v>649</v>
      </c>
      <c r="B620" s="2" t="s">
        <v>964</v>
      </c>
      <c r="E620" s="2" t="s">
        <v>1643</v>
      </c>
      <c r="F620" s="2">
        <v>123.23</v>
      </c>
      <c r="G620" s="2" t="s">
        <v>1036</v>
      </c>
      <c r="O620" s="3" t="s">
        <v>649</v>
      </c>
      <c r="P620" s="3">
        <v>29.9</v>
      </c>
      <c r="Q620" s="2" t="str">
        <f t="shared" si="36"/>
        <v>memenuhi</v>
      </c>
      <c r="S620" s="3" t="s">
        <v>1643</v>
      </c>
      <c r="T620" s="3">
        <v>0.08</v>
      </c>
      <c r="U620" s="2" t="str">
        <f t="shared" si="38"/>
        <v>tidak memenuhi</v>
      </c>
      <c r="W620" s="3" t="s">
        <v>649</v>
      </c>
      <c r="X620" s="3">
        <v>29.91</v>
      </c>
      <c r="Y620" s="2" t="str">
        <f t="shared" si="37"/>
        <v>memenuhi</v>
      </c>
      <c r="AA620" s="3" t="s">
        <v>1643</v>
      </c>
      <c r="AB620" s="3">
        <v>0.08</v>
      </c>
      <c r="AC620" s="2" t="str">
        <f t="shared" si="39"/>
        <v>tidak memenuhi</v>
      </c>
    </row>
    <row r="621" spans="1:29" x14ac:dyDescent="0.25">
      <c r="A621" s="2" t="s">
        <v>650</v>
      </c>
      <c r="B621" s="2" t="s">
        <v>964</v>
      </c>
      <c r="E621" s="2" t="s">
        <v>1644</v>
      </c>
      <c r="F621" s="2">
        <v>64.239999999999995</v>
      </c>
      <c r="G621" s="2" t="s">
        <v>1036</v>
      </c>
      <c r="O621" s="3" t="s">
        <v>650</v>
      </c>
      <c r="P621" s="3">
        <v>29.92</v>
      </c>
      <c r="Q621" s="2" t="str">
        <f t="shared" si="36"/>
        <v>memenuhi</v>
      </c>
      <c r="S621" s="3" t="s">
        <v>1644</v>
      </c>
      <c r="T621" s="3">
        <v>0.08</v>
      </c>
      <c r="U621" s="2" t="str">
        <f t="shared" si="38"/>
        <v>tidak memenuhi</v>
      </c>
      <c r="W621" s="3" t="s">
        <v>650</v>
      </c>
      <c r="X621" s="3">
        <v>29.93</v>
      </c>
      <c r="Y621" s="2" t="str">
        <f t="shared" si="37"/>
        <v>memenuhi</v>
      </c>
      <c r="AA621" s="3" t="s">
        <v>1644</v>
      </c>
      <c r="AB621" s="3">
        <v>0.08</v>
      </c>
      <c r="AC621" s="2" t="str">
        <f t="shared" si="39"/>
        <v>tidak memenuhi</v>
      </c>
    </row>
    <row r="622" spans="1:29" x14ac:dyDescent="0.25">
      <c r="A622" s="2" t="s">
        <v>651</v>
      </c>
      <c r="B622" s="2" t="s">
        <v>964</v>
      </c>
      <c r="E622" s="2" t="s">
        <v>1645</v>
      </c>
      <c r="F622" s="2">
        <v>30.94</v>
      </c>
      <c r="G622" s="2" t="s">
        <v>1036</v>
      </c>
      <c r="O622" s="3" t="s">
        <v>651</v>
      </c>
      <c r="P622" s="3">
        <v>24.6</v>
      </c>
      <c r="Q622" s="2" t="str">
        <f t="shared" si="36"/>
        <v>memenuhi</v>
      </c>
      <c r="S622" s="3" t="s">
        <v>1645</v>
      </c>
      <c r="T622" s="3">
        <v>0.08</v>
      </c>
      <c r="U622" s="2" t="str">
        <f t="shared" si="38"/>
        <v>tidak memenuhi</v>
      </c>
      <c r="W622" s="3" t="s">
        <v>651</v>
      </c>
      <c r="X622" s="3">
        <v>24.61</v>
      </c>
      <c r="Y622" s="2" t="str">
        <f t="shared" si="37"/>
        <v>memenuhi</v>
      </c>
      <c r="AA622" s="3" t="s">
        <v>1645</v>
      </c>
      <c r="AB622" s="3">
        <v>0.08</v>
      </c>
      <c r="AC622" s="2" t="str">
        <f t="shared" si="39"/>
        <v>tidak memenuhi</v>
      </c>
    </row>
    <row r="623" spans="1:29" x14ac:dyDescent="0.25">
      <c r="A623" s="2" t="s">
        <v>652</v>
      </c>
      <c r="B623" s="2" t="s">
        <v>967</v>
      </c>
      <c r="E623" s="2" t="s">
        <v>1646</v>
      </c>
      <c r="F623" s="2">
        <v>44.76</v>
      </c>
      <c r="G623" s="2" t="s">
        <v>1036</v>
      </c>
      <c r="O623" s="3" t="s">
        <v>652</v>
      </c>
      <c r="P623" s="3">
        <v>24.61</v>
      </c>
      <c r="Q623" s="2" t="str">
        <f t="shared" si="36"/>
        <v>memenuhi</v>
      </c>
      <c r="S623" s="3" t="s">
        <v>1646</v>
      </c>
      <c r="T623" s="3">
        <v>0.08</v>
      </c>
      <c r="U623" s="2" t="str">
        <f t="shared" si="38"/>
        <v>tidak memenuhi</v>
      </c>
      <c r="W623" s="3" t="s">
        <v>652</v>
      </c>
      <c r="X623" s="3">
        <v>24.62</v>
      </c>
      <c r="Y623" s="2" t="str">
        <f t="shared" si="37"/>
        <v>memenuhi</v>
      </c>
      <c r="AA623" s="3" t="s">
        <v>1646</v>
      </c>
      <c r="AB623" s="3">
        <v>0.08</v>
      </c>
      <c r="AC623" s="2" t="str">
        <f t="shared" si="39"/>
        <v>tidak memenuhi</v>
      </c>
    </row>
    <row r="624" spans="1:29" x14ac:dyDescent="0.25">
      <c r="A624" s="2" t="s">
        <v>653</v>
      </c>
      <c r="B624" s="2" t="s">
        <v>964</v>
      </c>
      <c r="E624" s="2" t="s">
        <v>1647</v>
      </c>
      <c r="F624" s="2">
        <v>62.46</v>
      </c>
      <c r="G624" s="2" t="s">
        <v>1036</v>
      </c>
      <c r="O624" s="3" t="s">
        <v>653</v>
      </c>
      <c r="P624" s="3">
        <v>21.57</v>
      </c>
      <c r="Q624" s="2" t="str">
        <f t="shared" si="36"/>
        <v>memenuhi</v>
      </c>
      <c r="S624" s="3" t="s">
        <v>1647</v>
      </c>
      <c r="T624" s="3">
        <v>0.08</v>
      </c>
      <c r="U624" s="2" t="str">
        <f t="shared" si="38"/>
        <v>tidak memenuhi</v>
      </c>
      <c r="W624" s="3" t="s">
        <v>653</v>
      </c>
      <c r="X624" s="3">
        <v>21.58</v>
      </c>
      <c r="Y624" s="2" t="str">
        <f t="shared" si="37"/>
        <v>memenuhi</v>
      </c>
      <c r="AA624" s="3" t="s">
        <v>1647</v>
      </c>
      <c r="AB624" s="3">
        <v>0.08</v>
      </c>
      <c r="AC624" s="2" t="str">
        <f t="shared" si="39"/>
        <v>tidak memenuhi</v>
      </c>
    </row>
    <row r="625" spans="1:29" x14ac:dyDescent="0.25">
      <c r="A625" s="2" t="s">
        <v>654</v>
      </c>
      <c r="B625" s="2" t="s">
        <v>967</v>
      </c>
      <c r="E625" s="2" t="s">
        <v>1648</v>
      </c>
      <c r="F625" s="2">
        <v>32.69</v>
      </c>
      <c r="G625" s="2" t="s">
        <v>1036</v>
      </c>
      <c r="O625" s="3" t="s">
        <v>654</v>
      </c>
      <c r="P625" s="3">
        <v>24.62</v>
      </c>
      <c r="Q625" s="2" t="str">
        <f t="shared" si="36"/>
        <v>memenuhi</v>
      </c>
      <c r="S625" s="3" t="s">
        <v>1648</v>
      </c>
      <c r="T625" s="3">
        <v>0.15</v>
      </c>
      <c r="U625" s="2" t="str">
        <f t="shared" si="38"/>
        <v>tidak memenuhi</v>
      </c>
      <c r="W625" s="3" t="s">
        <v>654</v>
      </c>
      <c r="X625" s="3">
        <v>24.63</v>
      </c>
      <c r="Y625" s="2" t="str">
        <f t="shared" si="37"/>
        <v>memenuhi</v>
      </c>
      <c r="AA625" s="3" t="s">
        <v>1648</v>
      </c>
      <c r="AB625" s="3">
        <v>0.15</v>
      </c>
      <c r="AC625" s="2" t="str">
        <f t="shared" si="39"/>
        <v>tidak memenuhi</v>
      </c>
    </row>
    <row r="626" spans="1:29" x14ac:dyDescent="0.25">
      <c r="A626" s="2" t="s">
        <v>655</v>
      </c>
      <c r="B626" s="2" t="s">
        <v>964</v>
      </c>
      <c r="E626" s="2" t="s">
        <v>1649</v>
      </c>
      <c r="F626" s="2">
        <v>22.86</v>
      </c>
      <c r="G626" s="2" t="s">
        <v>1036</v>
      </c>
      <c r="O626" s="3" t="s">
        <v>655</v>
      </c>
      <c r="P626" s="3">
        <v>21.58</v>
      </c>
      <c r="Q626" s="2" t="str">
        <f t="shared" si="36"/>
        <v>memenuhi</v>
      </c>
      <c r="S626" s="3" t="s">
        <v>1649</v>
      </c>
      <c r="T626" s="3">
        <v>0.08</v>
      </c>
      <c r="U626" s="2" t="str">
        <f t="shared" si="38"/>
        <v>tidak memenuhi</v>
      </c>
      <c r="W626" s="3" t="s">
        <v>655</v>
      </c>
      <c r="X626" s="3">
        <v>21.59</v>
      </c>
      <c r="Y626" s="2" t="str">
        <f t="shared" si="37"/>
        <v>memenuhi</v>
      </c>
      <c r="AA626" s="3" t="s">
        <v>1649</v>
      </c>
      <c r="AB626" s="3">
        <v>0.08</v>
      </c>
      <c r="AC626" s="2" t="str">
        <f t="shared" si="39"/>
        <v>tidak memenuhi</v>
      </c>
    </row>
    <row r="627" spans="1:29" x14ac:dyDescent="0.25">
      <c r="A627" s="2" t="s">
        <v>656</v>
      </c>
      <c r="B627" s="2" t="s">
        <v>967</v>
      </c>
      <c r="E627" s="2" t="s">
        <v>1650</v>
      </c>
      <c r="F627" s="2">
        <v>71.22</v>
      </c>
      <c r="G627" s="2" t="s">
        <v>1036</v>
      </c>
      <c r="O627" s="3" t="s">
        <v>656</v>
      </c>
      <c r="P627" s="3">
        <v>24.68</v>
      </c>
      <c r="Q627" s="2" t="str">
        <f t="shared" si="36"/>
        <v>memenuhi</v>
      </c>
      <c r="S627" s="3" t="s">
        <v>1650</v>
      </c>
      <c r="T627" s="3">
        <v>0.08</v>
      </c>
      <c r="U627" s="2" t="str">
        <f t="shared" si="38"/>
        <v>tidak memenuhi</v>
      </c>
      <c r="W627" s="3" t="s">
        <v>656</v>
      </c>
      <c r="X627" s="3">
        <v>24.69</v>
      </c>
      <c r="Y627" s="2" t="str">
        <f t="shared" si="37"/>
        <v>memenuhi</v>
      </c>
      <c r="AA627" s="3" t="s">
        <v>1650</v>
      </c>
      <c r="AB627" s="3">
        <v>0.08</v>
      </c>
      <c r="AC627" s="2" t="str">
        <f t="shared" si="39"/>
        <v>tidak memenuhi</v>
      </c>
    </row>
    <row r="628" spans="1:29" x14ac:dyDescent="0.25">
      <c r="A628" s="2" t="s">
        <v>657</v>
      </c>
      <c r="B628" s="2" t="s">
        <v>964</v>
      </c>
      <c r="E628" s="2" t="s">
        <v>1651</v>
      </c>
      <c r="F628" s="2">
        <v>18.78</v>
      </c>
      <c r="G628" s="2" t="s">
        <v>1036</v>
      </c>
      <c r="O628" s="3" t="s">
        <v>657</v>
      </c>
      <c r="P628" s="3">
        <v>21.64</v>
      </c>
      <c r="Q628" s="2" t="str">
        <f t="shared" si="36"/>
        <v>memenuhi</v>
      </c>
      <c r="S628" s="3" t="s">
        <v>1651</v>
      </c>
      <c r="T628" s="3">
        <v>0.08</v>
      </c>
      <c r="U628" s="2" t="str">
        <f t="shared" si="38"/>
        <v>tidak memenuhi</v>
      </c>
      <c r="W628" s="3" t="s">
        <v>657</v>
      </c>
      <c r="X628" s="3">
        <v>21.65</v>
      </c>
      <c r="Y628" s="2" t="str">
        <f t="shared" si="37"/>
        <v>memenuhi</v>
      </c>
      <c r="AA628" s="3" t="s">
        <v>1651</v>
      </c>
      <c r="AB628" s="3">
        <v>0.08</v>
      </c>
      <c r="AC628" s="2" t="str">
        <f t="shared" si="39"/>
        <v>tidak memenuhi</v>
      </c>
    </row>
    <row r="629" spans="1:29" x14ac:dyDescent="0.25">
      <c r="A629" s="2" t="s">
        <v>658</v>
      </c>
      <c r="B629" s="2" t="s">
        <v>967</v>
      </c>
      <c r="E629" s="2" t="s">
        <v>1652</v>
      </c>
      <c r="F629" s="2">
        <v>10.71</v>
      </c>
      <c r="G629" s="2" t="s">
        <v>1036</v>
      </c>
      <c r="O629" s="3" t="s">
        <v>658</v>
      </c>
      <c r="P629" s="3">
        <v>24.71</v>
      </c>
      <c r="Q629" s="2" t="str">
        <f t="shared" si="36"/>
        <v>memenuhi</v>
      </c>
      <c r="S629" s="3" t="s">
        <v>1652</v>
      </c>
      <c r="T629" s="3">
        <v>0.08</v>
      </c>
      <c r="U629" s="2" t="str">
        <f t="shared" si="38"/>
        <v>tidak memenuhi</v>
      </c>
      <c r="W629" s="3" t="s">
        <v>658</v>
      </c>
      <c r="X629" s="3">
        <v>24.72</v>
      </c>
      <c r="Y629" s="2" t="str">
        <f t="shared" si="37"/>
        <v>memenuhi</v>
      </c>
      <c r="AA629" s="3" t="s">
        <v>1652</v>
      </c>
      <c r="AB629" s="3">
        <v>0.08</v>
      </c>
      <c r="AC629" s="2" t="str">
        <f t="shared" si="39"/>
        <v>tidak memenuhi</v>
      </c>
    </row>
    <row r="630" spans="1:29" x14ac:dyDescent="0.25">
      <c r="A630" s="2" t="s">
        <v>659</v>
      </c>
      <c r="B630" s="2" t="s">
        <v>964</v>
      </c>
      <c r="E630" s="2" t="s">
        <v>1653</v>
      </c>
      <c r="F630" s="2">
        <v>35.340000000000003</v>
      </c>
      <c r="G630" s="2" t="s">
        <v>1036</v>
      </c>
      <c r="O630" s="3" t="s">
        <v>659</v>
      </c>
      <c r="P630" s="3">
        <v>21.67</v>
      </c>
      <c r="Q630" s="2" t="str">
        <f t="shared" si="36"/>
        <v>memenuhi</v>
      </c>
      <c r="S630" s="3" t="s">
        <v>1653</v>
      </c>
      <c r="T630" s="3">
        <v>0.08</v>
      </c>
      <c r="U630" s="2" t="str">
        <f t="shared" si="38"/>
        <v>tidak memenuhi</v>
      </c>
      <c r="W630" s="3" t="s">
        <v>659</v>
      </c>
      <c r="X630" s="3">
        <v>21.68</v>
      </c>
      <c r="Y630" s="2" t="str">
        <f t="shared" si="37"/>
        <v>memenuhi</v>
      </c>
      <c r="AA630" s="3" t="s">
        <v>1653</v>
      </c>
      <c r="AB630" s="3">
        <v>0.08</v>
      </c>
      <c r="AC630" s="2" t="str">
        <f t="shared" si="39"/>
        <v>tidak memenuhi</v>
      </c>
    </row>
    <row r="631" spans="1:29" x14ac:dyDescent="0.25">
      <c r="A631" s="2" t="s">
        <v>660</v>
      </c>
      <c r="B631" s="2" t="s">
        <v>967</v>
      </c>
      <c r="E631" s="2" t="s">
        <v>1654</v>
      </c>
      <c r="F631" s="2">
        <v>58.59</v>
      </c>
      <c r="G631" s="2" t="s">
        <v>1036</v>
      </c>
      <c r="O631" s="3" t="s">
        <v>660</v>
      </c>
      <c r="P631" s="3">
        <v>24.92</v>
      </c>
      <c r="Q631" s="2" t="str">
        <f t="shared" si="36"/>
        <v>memenuhi</v>
      </c>
      <c r="S631" s="3" t="s">
        <v>1654</v>
      </c>
      <c r="T631" s="3">
        <v>0.08</v>
      </c>
      <c r="U631" s="2" t="str">
        <f t="shared" si="38"/>
        <v>tidak memenuhi</v>
      </c>
      <c r="W631" s="3" t="s">
        <v>660</v>
      </c>
      <c r="X631" s="3">
        <v>24.93</v>
      </c>
      <c r="Y631" s="2" t="str">
        <f t="shared" si="37"/>
        <v>memenuhi</v>
      </c>
      <c r="AA631" s="3" t="s">
        <v>1654</v>
      </c>
      <c r="AB631" s="3">
        <v>0.08</v>
      </c>
      <c r="AC631" s="2" t="str">
        <f t="shared" si="39"/>
        <v>tidak memenuhi</v>
      </c>
    </row>
    <row r="632" spans="1:29" x14ac:dyDescent="0.25">
      <c r="A632" s="2" t="s">
        <v>661</v>
      </c>
      <c r="B632" s="2" t="s">
        <v>964</v>
      </c>
      <c r="E632" s="2" t="s">
        <v>1655</v>
      </c>
      <c r="F632" s="2">
        <v>72.510000000000005</v>
      </c>
      <c r="G632" s="2" t="s">
        <v>1036</v>
      </c>
      <c r="O632" s="3" t="s">
        <v>661</v>
      </c>
      <c r="P632" s="3">
        <v>21.88</v>
      </c>
      <c r="Q632" s="2" t="str">
        <f t="shared" si="36"/>
        <v>memenuhi</v>
      </c>
      <c r="S632" s="3" t="s">
        <v>1655</v>
      </c>
      <c r="T632" s="3">
        <v>0.01</v>
      </c>
      <c r="U632" s="2" t="str">
        <f t="shared" si="38"/>
        <v>tidak memenuhi</v>
      </c>
      <c r="W632" s="3" t="s">
        <v>661</v>
      </c>
      <c r="X632" s="3">
        <v>21.89</v>
      </c>
      <c r="Y632" s="2" t="str">
        <f t="shared" si="37"/>
        <v>memenuhi</v>
      </c>
      <c r="AA632" s="3" t="s">
        <v>1655</v>
      </c>
      <c r="AB632" s="3">
        <v>0.02</v>
      </c>
      <c r="AC632" s="2" t="str">
        <f t="shared" si="39"/>
        <v>tidak memenuhi</v>
      </c>
    </row>
    <row r="633" spans="1:29" x14ac:dyDescent="0.25">
      <c r="A633" s="2" t="s">
        <v>662</v>
      </c>
      <c r="B633" s="2" t="s">
        <v>967</v>
      </c>
      <c r="E633" s="2" t="s">
        <v>1656</v>
      </c>
      <c r="F633" s="2">
        <v>47.98</v>
      </c>
      <c r="G633" s="2" t="s">
        <v>1036</v>
      </c>
      <c r="O633" s="3" t="s">
        <v>662</v>
      </c>
      <c r="P633" s="3">
        <v>24.99</v>
      </c>
      <c r="Q633" s="2" t="str">
        <f t="shared" si="36"/>
        <v>memenuhi</v>
      </c>
      <c r="S633" s="3" t="s">
        <v>1656</v>
      </c>
      <c r="T633" s="3">
        <v>0.01</v>
      </c>
      <c r="U633" s="2" t="str">
        <f t="shared" si="38"/>
        <v>tidak memenuhi</v>
      </c>
      <c r="W633" s="3" t="s">
        <v>662</v>
      </c>
      <c r="X633" s="3">
        <v>25</v>
      </c>
      <c r="Y633" s="2" t="str">
        <f t="shared" si="37"/>
        <v>memenuhi</v>
      </c>
      <c r="AA633" s="3" t="s">
        <v>1656</v>
      </c>
      <c r="AB633" s="3">
        <v>0.02</v>
      </c>
      <c r="AC633" s="2" t="str">
        <f t="shared" si="39"/>
        <v>tidak memenuhi</v>
      </c>
    </row>
    <row r="634" spans="1:29" x14ac:dyDescent="0.25">
      <c r="A634" s="2" t="s">
        <v>663</v>
      </c>
      <c r="B634" s="2" t="s">
        <v>964</v>
      </c>
      <c r="E634" s="2" t="s">
        <v>1657</v>
      </c>
      <c r="F634" s="2">
        <v>73.28</v>
      </c>
      <c r="G634" s="2" t="s">
        <v>1036</v>
      </c>
      <c r="O634" s="3" t="s">
        <v>663</v>
      </c>
      <c r="P634" s="3">
        <v>22.95</v>
      </c>
      <c r="Q634" s="2" t="str">
        <f t="shared" si="36"/>
        <v>memenuhi</v>
      </c>
      <c r="S634" s="3" t="s">
        <v>1657</v>
      </c>
      <c r="T634" s="3">
        <v>0.03</v>
      </c>
      <c r="U634" s="2" t="str">
        <f t="shared" si="38"/>
        <v>tidak memenuhi</v>
      </c>
      <c r="W634" s="3" t="s">
        <v>663</v>
      </c>
      <c r="X634" s="3">
        <v>22.96</v>
      </c>
      <c r="Y634" s="2" t="str">
        <f t="shared" si="37"/>
        <v>memenuhi</v>
      </c>
      <c r="AA634" s="3" t="s">
        <v>1657</v>
      </c>
      <c r="AB634" s="3">
        <v>0.03</v>
      </c>
      <c r="AC634" s="2" t="str">
        <f t="shared" si="39"/>
        <v>tidak memenuhi</v>
      </c>
    </row>
    <row r="635" spans="1:29" x14ac:dyDescent="0.25">
      <c r="A635" s="2" t="s">
        <v>664</v>
      </c>
      <c r="B635" s="2" t="s">
        <v>967</v>
      </c>
      <c r="E635" s="2" t="s">
        <v>1658</v>
      </c>
      <c r="F635" s="2">
        <v>27.99</v>
      </c>
      <c r="G635" s="2" t="s">
        <v>1036</v>
      </c>
      <c r="O635" s="3" t="s">
        <v>664</v>
      </c>
      <c r="P635" s="3">
        <v>25.25</v>
      </c>
      <c r="Q635" s="2" t="str">
        <f t="shared" si="36"/>
        <v>memenuhi</v>
      </c>
      <c r="S635" s="3" t="s">
        <v>1658</v>
      </c>
      <c r="T635" s="3">
        <v>0.03</v>
      </c>
      <c r="U635" s="2" t="str">
        <f t="shared" si="38"/>
        <v>tidak memenuhi</v>
      </c>
      <c r="W635" s="3" t="s">
        <v>664</v>
      </c>
      <c r="X635" s="3">
        <v>25.26</v>
      </c>
      <c r="Y635" s="2" t="str">
        <f t="shared" si="37"/>
        <v>memenuhi</v>
      </c>
      <c r="AA635" s="3" t="s">
        <v>1658</v>
      </c>
      <c r="AB635" s="3">
        <v>0.03</v>
      </c>
      <c r="AC635" s="2" t="str">
        <f t="shared" si="39"/>
        <v>tidak memenuhi</v>
      </c>
    </row>
    <row r="636" spans="1:29" x14ac:dyDescent="0.25">
      <c r="A636" s="2" t="s">
        <v>665</v>
      </c>
      <c r="B636" s="2" t="s">
        <v>964</v>
      </c>
      <c r="E636" s="2" t="s">
        <v>1659</v>
      </c>
      <c r="F636" s="2">
        <v>73.89</v>
      </c>
      <c r="G636" s="2" t="s">
        <v>1036</v>
      </c>
      <c r="O636" s="3" t="s">
        <v>665</v>
      </c>
      <c r="P636" s="3">
        <v>23.21</v>
      </c>
      <c r="Q636" s="2" t="str">
        <f t="shared" si="36"/>
        <v>memenuhi</v>
      </c>
      <c r="S636" s="3" t="s">
        <v>1659</v>
      </c>
      <c r="T636" s="3">
        <v>0.03</v>
      </c>
      <c r="U636" s="2" t="str">
        <f t="shared" si="38"/>
        <v>tidak memenuhi</v>
      </c>
      <c r="W636" s="3" t="s">
        <v>665</v>
      </c>
      <c r="X636" s="3">
        <v>23.22</v>
      </c>
      <c r="Y636" s="2" t="str">
        <f t="shared" si="37"/>
        <v>memenuhi</v>
      </c>
      <c r="AA636" s="3" t="s">
        <v>1659</v>
      </c>
      <c r="AB636" s="3">
        <v>0.03</v>
      </c>
      <c r="AC636" s="2" t="str">
        <f t="shared" si="39"/>
        <v>tidak memenuhi</v>
      </c>
    </row>
    <row r="637" spans="1:29" x14ac:dyDescent="0.25">
      <c r="A637" s="2" t="s">
        <v>666</v>
      </c>
      <c r="B637" s="2" t="s">
        <v>967</v>
      </c>
      <c r="E637" s="2" t="s">
        <v>1660</v>
      </c>
      <c r="F637" s="2">
        <v>39.39</v>
      </c>
      <c r="G637" s="2" t="s">
        <v>1036</v>
      </c>
      <c r="O637" s="3" t="s">
        <v>666</v>
      </c>
      <c r="P637" s="3">
        <v>25.38</v>
      </c>
      <c r="Q637" s="2" t="str">
        <f t="shared" si="36"/>
        <v>memenuhi</v>
      </c>
      <c r="S637" s="3" t="s">
        <v>1660</v>
      </c>
      <c r="T637" s="3">
        <v>0.06</v>
      </c>
      <c r="U637" s="2" t="str">
        <f t="shared" si="38"/>
        <v>tidak memenuhi</v>
      </c>
      <c r="W637" s="3" t="s">
        <v>666</v>
      </c>
      <c r="X637" s="3">
        <v>25.39</v>
      </c>
      <c r="Y637" s="2" t="str">
        <f t="shared" si="37"/>
        <v>memenuhi</v>
      </c>
      <c r="AA637" s="3" t="s">
        <v>1660</v>
      </c>
      <c r="AB637" s="3">
        <v>7.0000000000000007E-2</v>
      </c>
      <c r="AC637" s="2" t="str">
        <f t="shared" si="39"/>
        <v>tidak memenuhi</v>
      </c>
    </row>
    <row r="638" spans="1:29" x14ac:dyDescent="0.25">
      <c r="A638" s="2" t="s">
        <v>667</v>
      </c>
      <c r="B638" s="2" t="s">
        <v>964</v>
      </c>
      <c r="E638" s="2" t="s">
        <v>1661</v>
      </c>
      <c r="F638" s="2">
        <v>31.69</v>
      </c>
      <c r="G638" s="2" t="s">
        <v>1036</v>
      </c>
      <c r="O638" s="3" t="s">
        <v>667</v>
      </c>
      <c r="P638" s="3">
        <v>23.34</v>
      </c>
      <c r="Q638" s="2" t="str">
        <f t="shared" si="36"/>
        <v>memenuhi</v>
      </c>
      <c r="S638" s="3" t="s">
        <v>1661</v>
      </c>
      <c r="T638" s="3">
        <v>0.03</v>
      </c>
      <c r="U638" s="2" t="str">
        <f t="shared" si="38"/>
        <v>tidak memenuhi</v>
      </c>
      <c r="W638" s="3" t="s">
        <v>667</v>
      </c>
      <c r="X638" s="3">
        <v>23.35</v>
      </c>
      <c r="Y638" s="2" t="str">
        <f t="shared" si="37"/>
        <v>memenuhi</v>
      </c>
      <c r="AA638" s="3" t="s">
        <v>1661</v>
      </c>
      <c r="AB638" s="3">
        <v>0.03</v>
      </c>
      <c r="AC638" s="2" t="str">
        <f t="shared" si="39"/>
        <v>tidak memenuhi</v>
      </c>
    </row>
    <row r="639" spans="1:29" x14ac:dyDescent="0.25">
      <c r="A639" s="2" t="s">
        <v>668</v>
      </c>
      <c r="B639" s="2" t="s">
        <v>967</v>
      </c>
      <c r="E639" s="2" t="s">
        <v>1662</v>
      </c>
      <c r="F639" s="2">
        <v>86.78</v>
      </c>
      <c r="G639" s="2" t="s">
        <v>1036</v>
      </c>
      <c r="O639" s="3" t="s">
        <v>668</v>
      </c>
      <c r="P639" s="3">
        <v>25.76</v>
      </c>
      <c r="Q639" s="2" t="str">
        <f t="shared" si="36"/>
        <v>memenuhi</v>
      </c>
      <c r="S639" s="3" t="s">
        <v>1662</v>
      </c>
      <c r="T639" s="3">
        <v>0.03</v>
      </c>
      <c r="U639" s="2" t="str">
        <f t="shared" si="38"/>
        <v>tidak memenuhi</v>
      </c>
      <c r="W639" s="3" t="s">
        <v>668</v>
      </c>
      <c r="X639" s="3">
        <v>25.77</v>
      </c>
      <c r="Y639" s="2" t="str">
        <f t="shared" si="37"/>
        <v>memenuhi</v>
      </c>
      <c r="AA639" s="3" t="s">
        <v>1662</v>
      </c>
      <c r="AB639" s="3">
        <v>0.03</v>
      </c>
      <c r="AC639" s="2" t="str">
        <f t="shared" si="39"/>
        <v>tidak memenuhi</v>
      </c>
    </row>
    <row r="640" spans="1:29" x14ac:dyDescent="0.25">
      <c r="A640" s="2" t="s">
        <v>669</v>
      </c>
      <c r="B640" s="2" t="s">
        <v>964</v>
      </c>
      <c r="E640" s="2" t="s">
        <v>1663</v>
      </c>
      <c r="F640" s="2">
        <v>32.31</v>
      </c>
      <c r="G640" s="2" t="s">
        <v>1036</v>
      </c>
      <c r="O640" s="3" t="s">
        <v>669</v>
      </c>
      <c r="P640" s="3">
        <v>23.72</v>
      </c>
      <c r="Q640" s="2" t="str">
        <f t="shared" si="36"/>
        <v>memenuhi</v>
      </c>
      <c r="S640" s="3" t="s">
        <v>1663</v>
      </c>
      <c r="T640" s="3">
        <v>0.03</v>
      </c>
      <c r="U640" s="2" t="str">
        <f t="shared" si="38"/>
        <v>tidak memenuhi</v>
      </c>
      <c r="W640" s="3" t="s">
        <v>669</v>
      </c>
      <c r="X640" s="3">
        <v>23.73</v>
      </c>
      <c r="Y640" s="2" t="str">
        <f t="shared" si="37"/>
        <v>memenuhi</v>
      </c>
      <c r="AA640" s="3" t="s">
        <v>1663</v>
      </c>
      <c r="AB640" s="3">
        <v>0.03</v>
      </c>
      <c r="AC640" s="2" t="str">
        <f t="shared" si="39"/>
        <v>tidak memenuhi</v>
      </c>
    </row>
    <row r="641" spans="1:29" x14ac:dyDescent="0.25">
      <c r="A641" s="2" t="s">
        <v>670</v>
      </c>
      <c r="B641" s="2" t="s">
        <v>967</v>
      </c>
      <c r="E641" s="2" t="s">
        <v>1664</v>
      </c>
      <c r="F641" s="2">
        <v>91.53</v>
      </c>
      <c r="G641" s="2" t="s">
        <v>1036</v>
      </c>
      <c r="O641" s="3" t="s">
        <v>670</v>
      </c>
      <c r="P641" s="3">
        <v>24.94</v>
      </c>
      <c r="Q641" s="2" t="str">
        <f t="shared" si="36"/>
        <v>memenuhi</v>
      </c>
      <c r="S641" s="3" t="s">
        <v>1664</v>
      </c>
      <c r="T641" s="3">
        <v>0.03</v>
      </c>
      <c r="U641" s="2" t="str">
        <f t="shared" si="38"/>
        <v>tidak memenuhi</v>
      </c>
      <c r="W641" s="3" t="s">
        <v>670</v>
      </c>
      <c r="X641" s="3">
        <v>24.95</v>
      </c>
      <c r="Y641" s="2" t="str">
        <f t="shared" si="37"/>
        <v>memenuhi</v>
      </c>
      <c r="AA641" s="3" t="s">
        <v>1664</v>
      </c>
      <c r="AB641" s="3">
        <v>0.03</v>
      </c>
      <c r="AC641" s="2" t="str">
        <f t="shared" si="39"/>
        <v>tidak memenuhi</v>
      </c>
    </row>
    <row r="642" spans="1:29" x14ac:dyDescent="0.25">
      <c r="A642" s="2" t="s">
        <v>671</v>
      </c>
      <c r="B642" s="2" t="s">
        <v>964</v>
      </c>
      <c r="E642" s="2" t="s">
        <v>1665</v>
      </c>
      <c r="F642" s="2">
        <v>122.07</v>
      </c>
      <c r="G642" s="2" t="s">
        <v>1036</v>
      </c>
      <c r="O642" s="3" t="s">
        <v>671</v>
      </c>
      <c r="P642" s="3">
        <v>23.9</v>
      </c>
      <c r="Q642" s="2" t="str">
        <f t="shared" si="36"/>
        <v>memenuhi</v>
      </c>
      <c r="S642" s="3" t="s">
        <v>1665</v>
      </c>
      <c r="T642" s="3">
        <v>0.06</v>
      </c>
      <c r="U642" s="2" t="str">
        <f t="shared" si="38"/>
        <v>tidak memenuhi</v>
      </c>
      <c r="W642" s="3" t="s">
        <v>671</v>
      </c>
      <c r="X642" s="3">
        <v>23.91</v>
      </c>
      <c r="Y642" s="2" t="str">
        <f t="shared" si="37"/>
        <v>memenuhi</v>
      </c>
      <c r="AA642" s="3" t="s">
        <v>1665</v>
      </c>
      <c r="AB642" s="3">
        <v>7.0000000000000007E-2</v>
      </c>
      <c r="AC642" s="2" t="str">
        <f t="shared" si="39"/>
        <v>tidak memenuhi</v>
      </c>
    </row>
    <row r="643" spans="1:29" x14ac:dyDescent="0.25">
      <c r="A643" s="2" t="s">
        <v>672</v>
      </c>
      <c r="B643" s="2" t="s">
        <v>964</v>
      </c>
      <c r="E643" s="2" t="s">
        <v>1666</v>
      </c>
      <c r="F643" s="2">
        <v>26.92</v>
      </c>
      <c r="G643" s="2" t="s">
        <v>1036</v>
      </c>
      <c r="O643" s="3" t="s">
        <v>672</v>
      </c>
      <c r="P643" s="3">
        <v>25.96</v>
      </c>
      <c r="Q643" s="2" t="str">
        <f t="shared" si="36"/>
        <v>memenuhi</v>
      </c>
      <c r="S643" s="3" t="s">
        <v>1666</v>
      </c>
      <c r="T643" s="3">
        <v>0.16</v>
      </c>
      <c r="U643" s="2" t="str">
        <f t="shared" si="38"/>
        <v>tidak memenuhi</v>
      </c>
      <c r="W643" s="3" t="s">
        <v>672</v>
      </c>
      <c r="X643" s="3">
        <v>25.97</v>
      </c>
      <c r="Y643" s="2" t="str">
        <f t="shared" si="37"/>
        <v>memenuhi</v>
      </c>
      <c r="AA643" s="3" t="s">
        <v>1666</v>
      </c>
      <c r="AB643" s="3">
        <v>0.16</v>
      </c>
      <c r="AC643" s="2" t="str">
        <f t="shared" si="39"/>
        <v>tidak memenuhi</v>
      </c>
    </row>
    <row r="644" spans="1:29" x14ac:dyDescent="0.25">
      <c r="A644" s="2" t="s">
        <v>673</v>
      </c>
      <c r="B644" s="2" t="s">
        <v>967</v>
      </c>
      <c r="E644" s="2" t="s">
        <v>1667</v>
      </c>
      <c r="F644" s="2">
        <v>54.55</v>
      </c>
      <c r="G644" s="2" t="s">
        <v>1036</v>
      </c>
      <c r="O644" s="3" t="s">
        <v>673</v>
      </c>
      <c r="P644" s="3">
        <v>27</v>
      </c>
      <c r="Q644" s="2" t="str">
        <f t="shared" si="36"/>
        <v>memenuhi</v>
      </c>
      <c r="S644" s="3" t="s">
        <v>1667</v>
      </c>
      <c r="T644" s="3">
        <v>0.09</v>
      </c>
      <c r="U644" s="2" t="str">
        <f t="shared" si="38"/>
        <v>tidak memenuhi</v>
      </c>
      <c r="W644" s="3" t="s">
        <v>673</v>
      </c>
      <c r="X644" s="3">
        <v>27.01</v>
      </c>
      <c r="Y644" s="2" t="str">
        <f t="shared" si="37"/>
        <v>memenuhi</v>
      </c>
      <c r="AA644" s="3" t="s">
        <v>1667</v>
      </c>
      <c r="AB644" s="3">
        <v>0.09</v>
      </c>
      <c r="AC644" s="2" t="str">
        <f t="shared" si="39"/>
        <v>tidak memenuhi</v>
      </c>
    </row>
    <row r="645" spans="1:29" x14ac:dyDescent="0.25">
      <c r="A645" s="2" t="s">
        <v>674</v>
      </c>
      <c r="B645" s="2" t="s">
        <v>967</v>
      </c>
      <c r="E645" s="2" t="s">
        <v>1668</v>
      </c>
      <c r="F645" s="2">
        <v>200.88</v>
      </c>
      <c r="G645" s="2" t="s">
        <v>1036</v>
      </c>
      <c r="O645" s="3" t="s">
        <v>674</v>
      </c>
      <c r="P645" s="3">
        <v>26.71</v>
      </c>
      <c r="Q645" s="2" t="str">
        <f t="shared" si="36"/>
        <v>memenuhi</v>
      </c>
      <c r="S645" s="3" t="s">
        <v>1668</v>
      </c>
      <c r="T645" s="3">
        <v>0.01</v>
      </c>
      <c r="U645" s="2" t="str">
        <f t="shared" si="38"/>
        <v>tidak memenuhi</v>
      </c>
      <c r="W645" s="3" t="s">
        <v>674</v>
      </c>
      <c r="X645" s="3">
        <v>26.72</v>
      </c>
      <c r="Y645" s="2" t="str">
        <f t="shared" si="37"/>
        <v>memenuhi</v>
      </c>
      <c r="AA645" s="3" t="s">
        <v>1668</v>
      </c>
      <c r="AB645" s="3">
        <v>0.01</v>
      </c>
      <c r="AC645" s="2" t="str">
        <f t="shared" si="39"/>
        <v>tidak memenuhi</v>
      </c>
    </row>
    <row r="646" spans="1:29" x14ac:dyDescent="0.25">
      <c r="A646" s="2" t="s">
        <v>675</v>
      </c>
      <c r="B646" s="2" t="s">
        <v>964</v>
      </c>
      <c r="E646" s="2" t="s">
        <v>1669</v>
      </c>
      <c r="F646" s="2">
        <v>76.02</v>
      </c>
      <c r="G646" s="2" t="s">
        <v>1036</v>
      </c>
      <c r="O646" s="3" t="s">
        <v>675</v>
      </c>
      <c r="P646" s="3">
        <v>25.67</v>
      </c>
      <c r="Q646" s="2" t="str">
        <f t="shared" ref="Q646:Q709" si="40">IF(AND(P646&gt;=5,P646&lt;=80),"memenuhi","tidak memenuhi")</f>
        <v>memenuhi</v>
      </c>
      <c r="S646" s="3" t="s">
        <v>1669</v>
      </c>
      <c r="T646" s="3">
        <v>0.08</v>
      </c>
      <c r="U646" s="2" t="str">
        <f t="shared" si="38"/>
        <v>tidak memenuhi</v>
      </c>
      <c r="W646" s="3" t="s">
        <v>675</v>
      </c>
      <c r="X646" s="3">
        <v>25.68</v>
      </c>
      <c r="Y646" s="2" t="str">
        <f t="shared" ref="Y646:Y709" si="41">IF(AND(X646&gt;=5,X646&lt;=80),"memenuhi","tidak memenuhi")</f>
        <v>memenuhi</v>
      </c>
      <c r="AA646" s="3" t="s">
        <v>1669</v>
      </c>
      <c r="AB646" s="3">
        <v>0.09</v>
      </c>
      <c r="AC646" s="2" t="str">
        <f t="shared" si="39"/>
        <v>tidak memenuhi</v>
      </c>
    </row>
    <row r="647" spans="1:29" x14ac:dyDescent="0.25">
      <c r="A647" s="2" t="s">
        <v>676</v>
      </c>
      <c r="B647" s="2" t="s">
        <v>967</v>
      </c>
      <c r="E647" s="2" t="s">
        <v>1670</v>
      </c>
      <c r="F647" s="2">
        <v>128.22</v>
      </c>
      <c r="G647" s="2" t="s">
        <v>1036</v>
      </c>
      <c r="O647" s="3" t="s">
        <v>676</v>
      </c>
      <c r="P647" s="3">
        <v>27.77</v>
      </c>
      <c r="Q647" s="2" t="str">
        <f t="shared" si="40"/>
        <v>memenuhi</v>
      </c>
      <c r="S647" s="3" t="s">
        <v>1670</v>
      </c>
      <c r="T647" s="3">
        <v>0.02</v>
      </c>
      <c r="U647" s="2" t="str">
        <f t="shared" si="38"/>
        <v>tidak memenuhi</v>
      </c>
      <c r="W647" s="3" t="s">
        <v>676</v>
      </c>
      <c r="X647" s="3">
        <v>27.78</v>
      </c>
      <c r="Y647" s="2" t="str">
        <f t="shared" si="41"/>
        <v>memenuhi</v>
      </c>
      <c r="AA647" s="3" t="s">
        <v>1670</v>
      </c>
      <c r="AB647" s="3">
        <v>0.02</v>
      </c>
      <c r="AC647" s="2" t="str">
        <f t="shared" si="39"/>
        <v>tidak memenuhi</v>
      </c>
    </row>
    <row r="648" spans="1:29" x14ac:dyDescent="0.25">
      <c r="A648" s="2" t="s">
        <v>677</v>
      </c>
      <c r="B648" s="2" t="s">
        <v>964</v>
      </c>
      <c r="E648" s="2" t="s">
        <v>1671</v>
      </c>
      <c r="F648" s="2">
        <v>32.69</v>
      </c>
      <c r="G648" s="2" t="s">
        <v>1036</v>
      </c>
      <c r="O648" s="3" t="s">
        <v>677</v>
      </c>
      <c r="P648" s="3">
        <v>26.72</v>
      </c>
      <c r="Q648" s="2" t="str">
        <f t="shared" si="40"/>
        <v>memenuhi</v>
      </c>
      <c r="S648" s="3" t="s">
        <v>1671</v>
      </c>
      <c r="T648" s="3">
        <v>0.02</v>
      </c>
      <c r="U648" s="2" t="str">
        <f t="shared" ref="U648:U711" si="42">IF(AND(T648&gt;=0.3,T648&lt;=3),"memenuhi","tidak memenuhi")</f>
        <v>tidak memenuhi</v>
      </c>
      <c r="W648" s="3" t="s">
        <v>677</v>
      </c>
      <c r="X648" s="3">
        <v>26.73</v>
      </c>
      <c r="Y648" s="2" t="str">
        <f t="shared" si="41"/>
        <v>memenuhi</v>
      </c>
      <c r="AA648" s="3" t="s">
        <v>1671</v>
      </c>
      <c r="AB648" s="3">
        <v>0.02</v>
      </c>
      <c r="AC648" s="2" t="str">
        <f t="shared" ref="AC648:AC711" si="43">IF(AND(AB648&gt;=0.3,AB648&lt;=3),"memenuhi","tidak memenuhi")</f>
        <v>tidak memenuhi</v>
      </c>
    </row>
    <row r="649" spans="1:29" x14ac:dyDescent="0.25">
      <c r="A649" s="2" t="s">
        <v>678</v>
      </c>
      <c r="B649" s="2" t="s">
        <v>967</v>
      </c>
      <c r="E649" s="2" t="s">
        <v>1672</v>
      </c>
      <c r="F649" s="2">
        <v>130.47999999999999</v>
      </c>
      <c r="G649" s="2" t="s">
        <v>1036</v>
      </c>
      <c r="O649" s="3" t="s">
        <v>678</v>
      </c>
      <c r="P649" s="3">
        <v>28.1</v>
      </c>
      <c r="Q649" s="2" t="str">
        <f t="shared" si="40"/>
        <v>memenuhi</v>
      </c>
      <c r="S649" s="3" t="s">
        <v>1672</v>
      </c>
      <c r="T649" s="3">
        <v>0.01</v>
      </c>
      <c r="U649" s="2" t="str">
        <f t="shared" si="42"/>
        <v>tidak memenuhi</v>
      </c>
      <c r="W649" s="3" t="s">
        <v>678</v>
      </c>
      <c r="X649" s="3">
        <v>28.11</v>
      </c>
      <c r="Y649" s="2" t="str">
        <f t="shared" si="41"/>
        <v>memenuhi</v>
      </c>
      <c r="AA649" s="3" t="s">
        <v>1672</v>
      </c>
      <c r="AB649" s="3">
        <v>0.01</v>
      </c>
      <c r="AC649" s="2" t="str">
        <f t="shared" si="43"/>
        <v>tidak memenuhi</v>
      </c>
    </row>
    <row r="650" spans="1:29" x14ac:dyDescent="0.25">
      <c r="A650" s="2" t="s">
        <v>679</v>
      </c>
      <c r="B650" s="2" t="s">
        <v>964</v>
      </c>
      <c r="E650" s="2" t="s">
        <v>1673</v>
      </c>
      <c r="F650" s="2">
        <v>128.49</v>
      </c>
      <c r="G650" s="2" t="s">
        <v>1036</v>
      </c>
      <c r="O650" s="3" t="s">
        <v>679</v>
      </c>
      <c r="P650" s="3">
        <v>27.05</v>
      </c>
      <c r="Q650" s="2" t="str">
        <f t="shared" si="40"/>
        <v>memenuhi</v>
      </c>
      <c r="S650" s="3" t="s">
        <v>1673</v>
      </c>
      <c r="T650" s="3">
        <v>0.01</v>
      </c>
      <c r="U650" s="2" t="str">
        <f t="shared" si="42"/>
        <v>tidak memenuhi</v>
      </c>
      <c r="W650" s="3" t="s">
        <v>679</v>
      </c>
      <c r="X650" s="3">
        <v>27.06</v>
      </c>
      <c r="Y650" s="2" t="str">
        <f t="shared" si="41"/>
        <v>memenuhi</v>
      </c>
      <c r="AA650" s="3" t="s">
        <v>1673</v>
      </c>
      <c r="AB650" s="3">
        <v>0</v>
      </c>
      <c r="AC650" s="2" t="str">
        <f t="shared" si="43"/>
        <v>tidak memenuhi</v>
      </c>
    </row>
    <row r="651" spans="1:29" x14ac:dyDescent="0.25">
      <c r="A651" s="2" t="s">
        <v>680</v>
      </c>
      <c r="B651" s="2" t="s">
        <v>969</v>
      </c>
      <c r="E651" s="2" t="s">
        <v>1674</v>
      </c>
      <c r="F651" s="2">
        <v>30.59</v>
      </c>
      <c r="G651" s="2" t="s">
        <v>1036</v>
      </c>
      <c r="O651" s="3" t="s">
        <v>680</v>
      </c>
      <c r="P651" s="3">
        <v>33.69</v>
      </c>
      <c r="Q651" s="2" t="str">
        <f t="shared" si="40"/>
        <v>memenuhi</v>
      </c>
      <c r="S651" s="3" t="s">
        <v>1674</v>
      </c>
      <c r="T651" s="3">
        <v>0.01</v>
      </c>
      <c r="U651" s="2" t="str">
        <f t="shared" si="42"/>
        <v>tidak memenuhi</v>
      </c>
      <c r="W651" s="3" t="s">
        <v>680</v>
      </c>
      <c r="X651" s="3">
        <v>33.700000000000003</v>
      </c>
      <c r="Y651" s="2" t="str">
        <f t="shared" si="41"/>
        <v>memenuhi</v>
      </c>
      <c r="AA651" s="3" t="s">
        <v>1674</v>
      </c>
      <c r="AB651" s="3">
        <v>0</v>
      </c>
      <c r="AC651" s="2" t="str">
        <f t="shared" si="43"/>
        <v>tidak memenuhi</v>
      </c>
    </row>
    <row r="652" spans="1:29" x14ac:dyDescent="0.25">
      <c r="A652" s="2" t="s">
        <v>681</v>
      </c>
      <c r="B652" s="2" t="s">
        <v>969</v>
      </c>
      <c r="E652" s="2" t="s">
        <v>1675</v>
      </c>
      <c r="F652" s="2">
        <v>65.849999999999994</v>
      </c>
      <c r="G652" s="2" t="s">
        <v>1036</v>
      </c>
      <c r="O652" s="3" t="s">
        <v>681</v>
      </c>
      <c r="P652" s="3">
        <v>34.659999999999997</v>
      </c>
      <c r="Q652" s="2" t="str">
        <f t="shared" si="40"/>
        <v>memenuhi</v>
      </c>
      <c r="S652" s="3" t="s">
        <v>1675</v>
      </c>
      <c r="T652" s="3">
        <v>0.06</v>
      </c>
      <c r="U652" s="2" t="str">
        <f t="shared" si="42"/>
        <v>tidak memenuhi</v>
      </c>
      <c r="W652" s="3" t="s">
        <v>681</v>
      </c>
      <c r="X652" s="3">
        <v>34.67</v>
      </c>
      <c r="Y652" s="2" t="str">
        <f t="shared" si="41"/>
        <v>memenuhi</v>
      </c>
      <c r="AA652" s="3" t="s">
        <v>1675</v>
      </c>
      <c r="AB652" s="3">
        <v>0.05</v>
      </c>
      <c r="AC652" s="2" t="str">
        <f t="shared" si="43"/>
        <v>tidak memenuhi</v>
      </c>
    </row>
    <row r="653" spans="1:29" x14ac:dyDescent="0.25">
      <c r="A653" s="2" t="s">
        <v>682</v>
      </c>
      <c r="B653" s="2" t="s">
        <v>969</v>
      </c>
      <c r="E653" s="2" t="s">
        <v>1676</v>
      </c>
      <c r="F653" s="2">
        <v>56.07</v>
      </c>
      <c r="G653" s="2" t="s">
        <v>1036</v>
      </c>
      <c r="O653" s="3" t="s">
        <v>682</v>
      </c>
      <c r="P653" s="3">
        <v>34.630000000000003</v>
      </c>
      <c r="Q653" s="2" t="str">
        <f t="shared" si="40"/>
        <v>memenuhi</v>
      </c>
      <c r="S653" s="3" t="s">
        <v>1676</v>
      </c>
      <c r="T653" s="3">
        <v>0.02</v>
      </c>
      <c r="U653" s="2" t="str">
        <f t="shared" si="42"/>
        <v>tidak memenuhi</v>
      </c>
      <c r="W653" s="3" t="s">
        <v>682</v>
      </c>
      <c r="X653" s="3">
        <v>34.64</v>
      </c>
      <c r="Y653" s="2" t="str">
        <f t="shared" si="41"/>
        <v>memenuhi</v>
      </c>
      <c r="AA653" s="3" t="s">
        <v>1676</v>
      </c>
      <c r="AB653" s="3">
        <v>0.02</v>
      </c>
      <c r="AC653" s="2" t="str">
        <f t="shared" si="43"/>
        <v>tidak memenuhi</v>
      </c>
    </row>
    <row r="654" spans="1:29" x14ac:dyDescent="0.25">
      <c r="A654" s="2" t="s">
        <v>683</v>
      </c>
      <c r="B654" s="2" t="s">
        <v>967</v>
      </c>
      <c r="E654" s="2" t="s">
        <v>1677</v>
      </c>
      <c r="F654" s="2">
        <v>30.76</v>
      </c>
      <c r="G654" s="2" t="s">
        <v>1036</v>
      </c>
      <c r="O654" s="3" t="s">
        <v>683</v>
      </c>
      <c r="P654" s="3">
        <v>35.6</v>
      </c>
      <c r="Q654" s="2" t="str">
        <f t="shared" si="40"/>
        <v>memenuhi</v>
      </c>
      <c r="S654" s="3" t="s">
        <v>1677</v>
      </c>
      <c r="T654" s="3">
        <v>0.08</v>
      </c>
      <c r="U654" s="2" t="str">
        <f t="shared" si="42"/>
        <v>tidak memenuhi</v>
      </c>
      <c r="W654" s="3" t="s">
        <v>683</v>
      </c>
      <c r="X654" s="3">
        <v>35.61</v>
      </c>
      <c r="Y654" s="2" t="str">
        <f t="shared" si="41"/>
        <v>memenuhi</v>
      </c>
      <c r="AA654" s="3" t="s">
        <v>1677</v>
      </c>
      <c r="AB654" s="3">
        <v>0.08</v>
      </c>
      <c r="AC654" s="2" t="str">
        <f t="shared" si="43"/>
        <v>tidak memenuhi</v>
      </c>
    </row>
    <row r="655" spans="1:29" x14ac:dyDescent="0.25">
      <c r="A655" s="2" t="s">
        <v>684</v>
      </c>
      <c r="B655" s="2" t="s">
        <v>967</v>
      </c>
      <c r="E655" s="2" t="s">
        <v>1678</v>
      </c>
      <c r="F655" s="2">
        <v>19.059999999999999</v>
      </c>
      <c r="G655" s="2" t="s">
        <v>1036</v>
      </c>
      <c r="O655" s="3" t="s">
        <v>684</v>
      </c>
      <c r="P655" s="3">
        <v>35.6</v>
      </c>
      <c r="Q655" s="2" t="str">
        <f t="shared" si="40"/>
        <v>memenuhi</v>
      </c>
      <c r="S655" s="3" t="s">
        <v>1678</v>
      </c>
      <c r="T655" s="3">
        <v>0.08</v>
      </c>
      <c r="U655" s="2" t="str">
        <f t="shared" si="42"/>
        <v>tidak memenuhi</v>
      </c>
      <c r="W655" s="3" t="s">
        <v>684</v>
      </c>
      <c r="X655" s="3">
        <v>35.61</v>
      </c>
      <c r="Y655" s="2" t="str">
        <f t="shared" si="41"/>
        <v>memenuhi</v>
      </c>
      <c r="AA655" s="3" t="s">
        <v>1678</v>
      </c>
      <c r="AB655" s="3">
        <v>0.08</v>
      </c>
      <c r="AC655" s="2" t="str">
        <f t="shared" si="43"/>
        <v>tidak memenuhi</v>
      </c>
    </row>
    <row r="656" spans="1:29" x14ac:dyDescent="0.25">
      <c r="A656" s="2" t="s">
        <v>685</v>
      </c>
      <c r="B656" s="2" t="s">
        <v>967</v>
      </c>
      <c r="E656" s="2" t="s">
        <v>1679</v>
      </c>
      <c r="F656" s="2">
        <v>35.57</v>
      </c>
      <c r="G656" s="2" t="s">
        <v>1036</v>
      </c>
      <c r="O656" s="3" t="s">
        <v>685</v>
      </c>
      <c r="P656" s="3">
        <v>36.590000000000003</v>
      </c>
      <c r="Q656" s="2" t="str">
        <f t="shared" si="40"/>
        <v>memenuhi</v>
      </c>
      <c r="S656" s="3" t="s">
        <v>1679</v>
      </c>
      <c r="T656" s="3">
        <v>0.2</v>
      </c>
      <c r="U656" s="2" t="str">
        <f t="shared" si="42"/>
        <v>tidak memenuhi</v>
      </c>
      <c r="W656" s="3" t="s">
        <v>685</v>
      </c>
      <c r="X656" s="3">
        <v>36.6</v>
      </c>
      <c r="Y656" s="2" t="str">
        <f t="shared" si="41"/>
        <v>memenuhi</v>
      </c>
      <c r="AA656" s="3" t="s">
        <v>1679</v>
      </c>
      <c r="AB656" s="3">
        <v>0.2</v>
      </c>
      <c r="AC656" s="2" t="str">
        <f t="shared" si="43"/>
        <v>tidak memenuhi</v>
      </c>
    </row>
    <row r="657" spans="1:29" x14ac:dyDescent="0.25">
      <c r="A657" s="2" t="s">
        <v>686</v>
      </c>
      <c r="B657" s="2" t="s">
        <v>967</v>
      </c>
      <c r="E657" s="2" t="s">
        <v>1680</v>
      </c>
      <c r="F657" s="2">
        <v>59.28</v>
      </c>
      <c r="G657" s="2" t="s">
        <v>1036</v>
      </c>
      <c r="O657" s="3" t="s">
        <v>686</v>
      </c>
      <c r="P657" s="3">
        <v>36.590000000000003</v>
      </c>
      <c r="Q657" s="2" t="str">
        <f t="shared" si="40"/>
        <v>memenuhi</v>
      </c>
      <c r="S657" s="3" t="s">
        <v>1680</v>
      </c>
      <c r="T657" s="3">
        <v>0.09</v>
      </c>
      <c r="U657" s="2" t="str">
        <f t="shared" si="42"/>
        <v>tidak memenuhi</v>
      </c>
      <c r="W657" s="3" t="s">
        <v>686</v>
      </c>
      <c r="X657" s="3">
        <v>36.6</v>
      </c>
      <c r="Y657" s="2" t="str">
        <f t="shared" si="41"/>
        <v>memenuhi</v>
      </c>
      <c r="AA657" s="3" t="s">
        <v>1680</v>
      </c>
      <c r="AB657" s="3">
        <v>0.1</v>
      </c>
      <c r="AC657" s="2" t="str">
        <f t="shared" si="43"/>
        <v>tidak memenuhi</v>
      </c>
    </row>
    <row r="658" spans="1:29" x14ac:dyDescent="0.25">
      <c r="A658" s="2" t="s">
        <v>687</v>
      </c>
      <c r="B658" s="2" t="s">
        <v>967</v>
      </c>
      <c r="E658" s="2" t="s">
        <v>1681</v>
      </c>
      <c r="F658" s="2">
        <v>32.72</v>
      </c>
      <c r="G658" s="2" t="s">
        <v>1036</v>
      </c>
      <c r="O658" s="3" t="s">
        <v>687</v>
      </c>
      <c r="P658" s="3">
        <v>36.590000000000003</v>
      </c>
      <c r="Q658" s="2" t="str">
        <f t="shared" si="40"/>
        <v>memenuhi</v>
      </c>
      <c r="S658" s="3" t="s">
        <v>1681</v>
      </c>
      <c r="T658" s="3">
        <v>0.15</v>
      </c>
      <c r="U658" s="2" t="str">
        <f t="shared" si="42"/>
        <v>tidak memenuhi</v>
      </c>
      <c r="W658" s="3" t="s">
        <v>687</v>
      </c>
      <c r="X658" s="3">
        <v>36.6</v>
      </c>
      <c r="Y658" s="2" t="str">
        <f t="shared" si="41"/>
        <v>memenuhi</v>
      </c>
      <c r="AA658" s="3" t="s">
        <v>1681</v>
      </c>
      <c r="AB658" s="3">
        <v>0.15</v>
      </c>
      <c r="AC658" s="2" t="str">
        <f t="shared" si="43"/>
        <v>tidak memenuhi</v>
      </c>
    </row>
    <row r="659" spans="1:29" x14ac:dyDescent="0.25">
      <c r="A659" s="2" t="s">
        <v>688</v>
      </c>
      <c r="B659" s="2" t="s">
        <v>967</v>
      </c>
      <c r="E659" s="2" t="s">
        <v>1682</v>
      </c>
      <c r="F659" s="2">
        <v>61.95</v>
      </c>
      <c r="G659" s="2" t="s">
        <v>1036</v>
      </c>
      <c r="O659" s="3" t="s">
        <v>688</v>
      </c>
      <c r="P659" s="3">
        <v>36.57</v>
      </c>
      <c r="Q659" s="2" t="str">
        <f t="shared" si="40"/>
        <v>memenuhi</v>
      </c>
      <c r="S659" s="3" t="s">
        <v>1682</v>
      </c>
      <c r="T659" s="3">
        <v>0.09</v>
      </c>
      <c r="U659" s="2" t="str">
        <f t="shared" si="42"/>
        <v>tidak memenuhi</v>
      </c>
      <c r="W659" s="3" t="s">
        <v>688</v>
      </c>
      <c r="X659" s="3">
        <v>36.58</v>
      </c>
      <c r="Y659" s="2" t="str">
        <f t="shared" si="41"/>
        <v>memenuhi</v>
      </c>
      <c r="AA659" s="3" t="s">
        <v>1682</v>
      </c>
      <c r="AB659" s="3">
        <v>0.09</v>
      </c>
      <c r="AC659" s="2" t="str">
        <f t="shared" si="43"/>
        <v>tidak memenuhi</v>
      </c>
    </row>
    <row r="660" spans="1:29" x14ac:dyDescent="0.25">
      <c r="A660" s="2" t="s">
        <v>689</v>
      </c>
      <c r="B660" s="2" t="s">
        <v>967</v>
      </c>
      <c r="E660" s="2" t="s">
        <v>1683</v>
      </c>
      <c r="F660" s="2">
        <v>30.18</v>
      </c>
      <c r="G660" s="2" t="s">
        <v>1036</v>
      </c>
      <c r="O660" s="3" t="s">
        <v>689</v>
      </c>
      <c r="P660" s="3">
        <v>35.57</v>
      </c>
      <c r="Q660" s="2" t="str">
        <f t="shared" si="40"/>
        <v>memenuhi</v>
      </c>
      <c r="S660" s="3" t="s">
        <v>1683</v>
      </c>
      <c r="T660" s="3">
        <v>0.05</v>
      </c>
      <c r="U660" s="2" t="str">
        <f t="shared" si="42"/>
        <v>tidak memenuhi</v>
      </c>
      <c r="W660" s="3" t="s">
        <v>689</v>
      </c>
      <c r="X660" s="3">
        <v>35.58</v>
      </c>
      <c r="Y660" s="2" t="str">
        <f t="shared" si="41"/>
        <v>memenuhi</v>
      </c>
      <c r="AA660" s="3" t="s">
        <v>1683</v>
      </c>
      <c r="AB660" s="3">
        <v>0.05</v>
      </c>
      <c r="AC660" s="2" t="str">
        <f t="shared" si="43"/>
        <v>tidak memenuhi</v>
      </c>
    </row>
    <row r="661" spans="1:29" x14ac:dyDescent="0.25">
      <c r="A661" s="2" t="s">
        <v>690</v>
      </c>
      <c r="B661" s="2" t="s">
        <v>967</v>
      </c>
      <c r="E661" s="2" t="s">
        <v>1684</v>
      </c>
      <c r="F661" s="2">
        <v>64.27</v>
      </c>
      <c r="G661" s="2" t="s">
        <v>1036</v>
      </c>
      <c r="O661" s="3" t="s">
        <v>690</v>
      </c>
      <c r="P661" s="3">
        <v>37.57</v>
      </c>
      <c r="Q661" s="2" t="str">
        <f t="shared" si="40"/>
        <v>memenuhi</v>
      </c>
      <c r="S661" s="3" t="s">
        <v>1684</v>
      </c>
      <c r="T661" s="3">
        <v>0.02</v>
      </c>
      <c r="U661" s="2" t="str">
        <f t="shared" si="42"/>
        <v>tidak memenuhi</v>
      </c>
      <c r="W661" s="3" t="s">
        <v>690</v>
      </c>
      <c r="X661" s="3">
        <v>37.58</v>
      </c>
      <c r="Y661" s="2" t="str">
        <f t="shared" si="41"/>
        <v>memenuhi</v>
      </c>
      <c r="AA661" s="3" t="s">
        <v>1684</v>
      </c>
      <c r="AB661" s="3">
        <v>0.03</v>
      </c>
      <c r="AC661" s="2" t="str">
        <f t="shared" si="43"/>
        <v>tidak memenuhi</v>
      </c>
    </row>
    <row r="662" spans="1:29" x14ac:dyDescent="0.25">
      <c r="A662" s="2" t="s">
        <v>691</v>
      </c>
      <c r="B662" s="2" t="s">
        <v>967</v>
      </c>
      <c r="E662" s="2" t="s">
        <v>1685</v>
      </c>
      <c r="F662" s="2">
        <v>32.729999999999997</v>
      </c>
      <c r="G662" s="2" t="s">
        <v>1036</v>
      </c>
      <c r="O662" s="3" t="s">
        <v>691</v>
      </c>
      <c r="P662" s="3">
        <v>35.57</v>
      </c>
      <c r="Q662" s="2" t="str">
        <f t="shared" si="40"/>
        <v>memenuhi</v>
      </c>
      <c r="S662" s="3" t="s">
        <v>1685</v>
      </c>
      <c r="T662" s="3">
        <v>0.02</v>
      </c>
      <c r="U662" s="2" t="str">
        <f t="shared" si="42"/>
        <v>tidak memenuhi</v>
      </c>
      <c r="W662" s="3" t="s">
        <v>691</v>
      </c>
      <c r="X662" s="3">
        <v>35.58</v>
      </c>
      <c r="Y662" s="2" t="str">
        <f t="shared" si="41"/>
        <v>memenuhi</v>
      </c>
      <c r="AA662" s="3" t="s">
        <v>1685</v>
      </c>
      <c r="AB662" s="3">
        <v>0.02</v>
      </c>
      <c r="AC662" s="2" t="str">
        <f t="shared" si="43"/>
        <v>tidak memenuhi</v>
      </c>
    </row>
    <row r="663" spans="1:29" x14ac:dyDescent="0.25">
      <c r="A663" s="2" t="s">
        <v>692</v>
      </c>
      <c r="B663" s="2" t="s">
        <v>967</v>
      </c>
      <c r="E663" s="2" t="s">
        <v>1686</v>
      </c>
      <c r="F663" s="2">
        <v>27.57</v>
      </c>
      <c r="G663" s="2" t="s">
        <v>1036</v>
      </c>
      <c r="O663" s="3" t="s">
        <v>692</v>
      </c>
      <c r="P663" s="3">
        <v>36.57</v>
      </c>
      <c r="Q663" s="2" t="str">
        <f t="shared" si="40"/>
        <v>memenuhi</v>
      </c>
      <c r="S663" s="3" t="s">
        <v>1686</v>
      </c>
      <c r="T663" s="3">
        <v>0.05</v>
      </c>
      <c r="U663" s="2" t="str">
        <f t="shared" si="42"/>
        <v>tidak memenuhi</v>
      </c>
      <c r="W663" s="3" t="s">
        <v>692</v>
      </c>
      <c r="X663" s="3">
        <v>36.58</v>
      </c>
      <c r="Y663" s="2" t="str">
        <f t="shared" si="41"/>
        <v>memenuhi</v>
      </c>
      <c r="AA663" s="3" t="s">
        <v>1686</v>
      </c>
      <c r="AB663" s="3">
        <v>0.04</v>
      </c>
      <c r="AC663" s="2" t="str">
        <f t="shared" si="43"/>
        <v>tidak memenuhi</v>
      </c>
    </row>
    <row r="664" spans="1:29" x14ac:dyDescent="0.25">
      <c r="A664" s="2" t="s">
        <v>693</v>
      </c>
      <c r="B664" s="2" t="s">
        <v>967</v>
      </c>
      <c r="E664" s="2" t="s">
        <v>1687</v>
      </c>
      <c r="F664" s="2">
        <v>65.02</v>
      </c>
      <c r="G664" s="2" t="s">
        <v>1036</v>
      </c>
      <c r="O664" s="3" t="s">
        <v>693</v>
      </c>
      <c r="P664" s="3">
        <v>35.57</v>
      </c>
      <c r="Q664" s="2" t="str">
        <f t="shared" si="40"/>
        <v>memenuhi</v>
      </c>
      <c r="S664" s="3" t="s">
        <v>1687</v>
      </c>
      <c r="T664" s="3">
        <v>0.04</v>
      </c>
      <c r="U664" s="2" t="str">
        <f t="shared" si="42"/>
        <v>tidak memenuhi</v>
      </c>
      <c r="W664" s="3" t="s">
        <v>693</v>
      </c>
      <c r="X664" s="3">
        <v>35.590000000000003</v>
      </c>
      <c r="Y664" s="2" t="str">
        <f t="shared" si="41"/>
        <v>memenuhi</v>
      </c>
      <c r="AA664" s="3" t="s">
        <v>1687</v>
      </c>
      <c r="AB664" s="3">
        <v>0.04</v>
      </c>
      <c r="AC664" s="2" t="str">
        <f t="shared" si="43"/>
        <v>tidak memenuhi</v>
      </c>
    </row>
    <row r="665" spans="1:29" x14ac:dyDescent="0.25">
      <c r="A665" s="2" t="s">
        <v>694</v>
      </c>
      <c r="B665" s="2" t="s">
        <v>967</v>
      </c>
      <c r="E665" s="2" t="s">
        <v>1688</v>
      </c>
      <c r="F665" s="2">
        <v>27.84</v>
      </c>
      <c r="G665" s="2" t="s">
        <v>1036</v>
      </c>
      <c r="O665" s="3" t="s">
        <v>694</v>
      </c>
      <c r="P665" s="3">
        <v>35.58</v>
      </c>
      <c r="Q665" s="2" t="str">
        <f t="shared" si="40"/>
        <v>memenuhi</v>
      </c>
      <c r="S665" s="3" t="s">
        <v>1688</v>
      </c>
      <c r="T665" s="3">
        <v>0.01</v>
      </c>
      <c r="U665" s="2" t="str">
        <f t="shared" si="42"/>
        <v>tidak memenuhi</v>
      </c>
      <c r="W665" s="3" t="s">
        <v>694</v>
      </c>
      <c r="X665" s="3">
        <v>35.590000000000003</v>
      </c>
      <c r="Y665" s="2" t="str">
        <f t="shared" si="41"/>
        <v>memenuhi</v>
      </c>
      <c r="AA665" s="3" t="s">
        <v>1688</v>
      </c>
      <c r="AB665" s="3">
        <v>0.01</v>
      </c>
      <c r="AC665" s="2" t="str">
        <f t="shared" si="43"/>
        <v>tidak memenuhi</v>
      </c>
    </row>
    <row r="666" spans="1:29" x14ac:dyDescent="0.25">
      <c r="A666" s="2" t="s">
        <v>695</v>
      </c>
      <c r="B666" s="2" t="s">
        <v>967</v>
      </c>
      <c r="E666" s="2" t="s">
        <v>1689</v>
      </c>
      <c r="F666" s="2">
        <v>61.07</v>
      </c>
      <c r="G666" s="2" t="s">
        <v>1036</v>
      </c>
      <c r="O666" s="3" t="s">
        <v>695</v>
      </c>
      <c r="P666" s="3">
        <v>36.57</v>
      </c>
      <c r="Q666" s="2" t="str">
        <f t="shared" si="40"/>
        <v>memenuhi</v>
      </c>
      <c r="S666" s="3" t="s">
        <v>1689</v>
      </c>
      <c r="T666" s="3">
        <v>0.14000000000000001</v>
      </c>
      <c r="U666" s="2" t="str">
        <f t="shared" si="42"/>
        <v>tidak memenuhi</v>
      </c>
      <c r="W666" s="3" t="s">
        <v>695</v>
      </c>
      <c r="X666" s="3">
        <v>36.58</v>
      </c>
      <c r="Y666" s="2" t="str">
        <f t="shared" si="41"/>
        <v>memenuhi</v>
      </c>
      <c r="AA666" s="3" t="s">
        <v>1689</v>
      </c>
      <c r="AB666" s="3">
        <v>0.14000000000000001</v>
      </c>
      <c r="AC666" s="2" t="str">
        <f t="shared" si="43"/>
        <v>tidak memenuhi</v>
      </c>
    </row>
    <row r="667" spans="1:29" x14ac:dyDescent="0.25">
      <c r="A667" s="2" t="s">
        <v>696</v>
      </c>
      <c r="B667" s="2" t="s">
        <v>967</v>
      </c>
      <c r="E667" s="2" t="s">
        <v>1690</v>
      </c>
      <c r="F667" s="2">
        <v>29.75</v>
      </c>
      <c r="G667" s="2" t="s">
        <v>1036</v>
      </c>
      <c r="O667" s="3" t="s">
        <v>696</v>
      </c>
      <c r="P667" s="3">
        <v>36.57</v>
      </c>
      <c r="Q667" s="2" t="str">
        <f t="shared" si="40"/>
        <v>memenuhi</v>
      </c>
      <c r="S667" s="3" t="s">
        <v>1690</v>
      </c>
      <c r="T667" s="3">
        <v>0.14000000000000001</v>
      </c>
      <c r="U667" s="2" t="str">
        <f t="shared" si="42"/>
        <v>tidak memenuhi</v>
      </c>
      <c r="W667" s="3" t="s">
        <v>696</v>
      </c>
      <c r="X667" s="3">
        <v>36.58</v>
      </c>
      <c r="Y667" s="2" t="str">
        <f t="shared" si="41"/>
        <v>memenuhi</v>
      </c>
      <c r="AA667" s="3" t="s">
        <v>1690</v>
      </c>
      <c r="AB667" s="3">
        <v>0.14000000000000001</v>
      </c>
      <c r="AC667" s="2" t="str">
        <f t="shared" si="43"/>
        <v>tidak memenuhi</v>
      </c>
    </row>
    <row r="668" spans="1:29" x14ac:dyDescent="0.25">
      <c r="A668" s="2" t="s">
        <v>697</v>
      </c>
      <c r="B668" s="2" t="s">
        <v>967</v>
      </c>
      <c r="E668" s="2" t="s">
        <v>1691</v>
      </c>
      <c r="F668" s="2">
        <v>58.6</v>
      </c>
      <c r="G668" s="2" t="s">
        <v>1036</v>
      </c>
      <c r="O668" s="3" t="s">
        <v>697</v>
      </c>
      <c r="P668" s="3">
        <v>36.57</v>
      </c>
      <c r="Q668" s="2" t="str">
        <f t="shared" si="40"/>
        <v>memenuhi</v>
      </c>
      <c r="S668" s="3" t="s">
        <v>1691</v>
      </c>
      <c r="T668" s="3">
        <v>0.19</v>
      </c>
      <c r="U668" s="2" t="str">
        <f t="shared" si="42"/>
        <v>tidak memenuhi</v>
      </c>
      <c r="W668" s="3" t="s">
        <v>697</v>
      </c>
      <c r="X668" s="3">
        <v>36.58</v>
      </c>
      <c r="Y668" s="2" t="str">
        <f t="shared" si="41"/>
        <v>memenuhi</v>
      </c>
      <c r="AA668" s="3" t="s">
        <v>1691</v>
      </c>
      <c r="AB668" s="3">
        <v>0.19</v>
      </c>
      <c r="AC668" s="2" t="str">
        <f t="shared" si="43"/>
        <v>tidak memenuhi</v>
      </c>
    </row>
    <row r="669" spans="1:29" x14ac:dyDescent="0.25">
      <c r="A669" s="2" t="s">
        <v>698</v>
      </c>
      <c r="B669" s="2" t="s">
        <v>967</v>
      </c>
      <c r="E669" s="2" t="s">
        <v>1692</v>
      </c>
      <c r="F669" s="2">
        <v>26.73</v>
      </c>
      <c r="G669" s="2" t="s">
        <v>1036</v>
      </c>
      <c r="O669" s="3" t="s">
        <v>698</v>
      </c>
      <c r="P669" s="3">
        <v>35.58</v>
      </c>
      <c r="Q669" s="2" t="str">
        <f t="shared" si="40"/>
        <v>memenuhi</v>
      </c>
      <c r="S669" s="3" t="s">
        <v>1692</v>
      </c>
      <c r="T669" s="3">
        <v>0.3</v>
      </c>
      <c r="U669" s="2" t="str">
        <f t="shared" si="42"/>
        <v>memenuhi</v>
      </c>
      <c r="W669" s="3" t="s">
        <v>698</v>
      </c>
      <c r="X669" s="3">
        <v>35.590000000000003</v>
      </c>
      <c r="Y669" s="2" t="str">
        <f t="shared" si="41"/>
        <v>memenuhi</v>
      </c>
      <c r="AA669" s="3" t="s">
        <v>1692</v>
      </c>
      <c r="AB669" s="3">
        <v>0.3</v>
      </c>
      <c r="AC669" s="2" t="str">
        <f t="shared" si="43"/>
        <v>memenuhi</v>
      </c>
    </row>
    <row r="670" spans="1:29" x14ac:dyDescent="0.25">
      <c r="A670" s="2" t="s">
        <v>699</v>
      </c>
      <c r="B670" s="2" t="s">
        <v>967</v>
      </c>
      <c r="E670" s="2" t="s">
        <v>1693</v>
      </c>
      <c r="F670" s="2">
        <v>30.19</v>
      </c>
      <c r="G670" s="2" t="s">
        <v>1036</v>
      </c>
      <c r="O670" s="3" t="s">
        <v>699</v>
      </c>
      <c r="P670" s="3">
        <v>36.56</v>
      </c>
      <c r="Q670" s="2" t="str">
        <f t="shared" si="40"/>
        <v>memenuhi</v>
      </c>
      <c r="S670" s="3" t="s">
        <v>1693</v>
      </c>
      <c r="T670" s="3">
        <v>0.28000000000000003</v>
      </c>
      <c r="U670" s="2" t="str">
        <f t="shared" si="42"/>
        <v>tidak memenuhi</v>
      </c>
      <c r="W670" s="3" t="s">
        <v>699</v>
      </c>
      <c r="X670" s="3">
        <v>36.57</v>
      </c>
      <c r="Y670" s="2" t="str">
        <f t="shared" si="41"/>
        <v>memenuhi</v>
      </c>
      <c r="AA670" s="3" t="s">
        <v>1693</v>
      </c>
      <c r="AB670" s="3">
        <v>0.28000000000000003</v>
      </c>
      <c r="AC670" s="2" t="str">
        <f t="shared" si="43"/>
        <v>tidak memenuhi</v>
      </c>
    </row>
    <row r="671" spans="1:29" x14ac:dyDescent="0.25">
      <c r="A671" s="2" t="s">
        <v>700</v>
      </c>
      <c r="B671" s="2" t="s">
        <v>964</v>
      </c>
      <c r="E671" s="2" t="s">
        <v>1694</v>
      </c>
      <c r="F671" s="2">
        <v>58.92</v>
      </c>
      <c r="G671" s="2" t="s">
        <v>1036</v>
      </c>
      <c r="O671" s="3" t="s">
        <v>700</v>
      </c>
      <c r="P671" s="3">
        <v>35.549999999999997</v>
      </c>
      <c r="Q671" s="2" t="str">
        <f t="shared" si="40"/>
        <v>memenuhi</v>
      </c>
      <c r="S671" s="3" t="s">
        <v>1694</v>
      </c>
      <c r="T671" s="3">
        <v>0.2</v>
      </c>
      <c r="U671" s="2" t="str">
        <f t="shared" si="42"/>
        <v>tidak memenuhi</v>
      </c>
      <c r="W671" s="3" t="s">
        <v>700</v>
      </c>
      <c r="X671" s="3">
        <v>35.56</v>
      </c>
      <c r="Y671" s="2" t="str">
        <f t="shared" si="41"/>
        <v>memenuhi</v>
      </c>
      <c r="AA671" s="3" t="s">
        <v>1694</v>
      </c>
      <c r="AB671" s="3">
        <v>0.2</v>
      </c>
      <c r="AC671" s="2" t="str">
        <f t="shared" si="43"/>
        <v>tidak memenuhi</v>
      </c>
    </row>
    <row r="672" spans="1:29" x14ac:dyDescent="0.25">
      <c r="A672" s="2" t="s">
        <v>701</v>
      </c>
      <c r="B672" s="2" t="s">
        <v>967</v>
      </c>
      <c r="E672" s="2" t="s">
        <v>1695</v>
      </c>
      <c r="F672" s="2">
        <v>28.7</v>
      </c>
      <c r="G672" s="2" t="s">
        <v>1036</v>
      </c>
      <c r="O672" s="3" t="s">
        <v>701</v>
      </c>
      <c r="P672" s="3">
        <v>35.58</v>
      </c>
      <c r="Q672" s="2" t="str">
        <f t="shared" si="40"/>
        <v>memenuhi</v>
      </c>
      <c r="S672" s="3" t="s">
        <v>1695</v>
      </c>
      <c r="T672" s="3">
        <v>0.3</v>
      </c>
      <c r="U672" s="2" t="str">
        <f t="shared" si="42"/>
        <v>memenuhi</v>
      </c>
      <c r="W672" s="3" t="s">
        <v>701</v>
      </c>
      <c r="X672" s="3">
        <v>35.590000000000003</v>
      </c>
      <c r="Y672" s="2" t="str">
        <f t="shared" si="41"/>
        <v>memenuhi</v>
      </c>
      <c r="AA672" s="3" t="s">
        <v>1695</v>
      </c>
      <c r="AB672" s="3">
        <v>0.3</v>
      </c>
      <c r="AC672" s="2" t="str">
        <f t="shared" si="43"/>
        <v>memenuhi</v>
      </c>
    </row>
    <row r="673" spans="1:29" x14ac:dyDescent="0.25">
      <c r="A673" s="2" t="s">
        <v>702</v>
      </c>
      <c r="B673" s="2" t="s">
        <v>967</v>
      </c>
      <c r="E673" s="2" t="s">
        <v>1696</v>
      </c>
      <c r="F673" s="2">
        <v>58.68</v>
      </c>
      <c r="G673" s="2" t="s">
        <v>1036</v>
      </c>
      <c r="O673" s="3" t="s">
        <v>702</v>
      </c>
      <c r="P673" s="3">
        <v>37.57</v>
      </c>
      <c r="Q673" s="2" t="str">
        <f t="shared" si="40"/>
        <v>memenuhi</v>
      </c>
      <c r="S673" s="3" t="s">
        <v>1696</v>
      </c>
      <c r="T673" s="3">
        <v>0.11</v>
      </c>
      <c r="U673" s="2" t="str">
        <f t="shared" si="42"/>
        <v>tidak memenuhi</v>
      </c>
      <c r="W673" s="3" t="s">
        <v>702</v>
      </c>
      <c r="X673" s="3">
        <v>37.58</v>
      </c>
      <c r="Y673" s="2" t="str">
        <f t="shared" si="41"/>
        <v>memenuhi</v>
      </c>
      <c r="AA673" s="3" t="s">
        <v>1696</v>
      </c>
      <c r="AB673" s="3">
        <v>0.11</v>
      </c>
      <c r="AC673" s="2" t="str">
        <f t="shared" si="43"/>
        <v>tidak memenuhi</v>
      </c>
    </row>
    <row r="674" spans="1:29" x14ac:dyDescent="0.25">
      <c r="A674" s="2" t="s">
        <v>703</v>
      </c>
      <c r="B674" s="2" t="s">
        <v>967</v>
      </c>
      <c r="E674" s="2" t="s">
        <v>1697</v>
      </c>
      <c r="F674" s="2">
        <v>30.02</v>
      </c>
      <c r="G674" s="2" t="s">
        <v>1036</v>
      </c>
      <c r="O674" s="3" t="s">
        <v>703</v>
      </c>
      <c r="P674" s="3">
        <v>38.369999999999997</v>
      </c>
      <c r="Q674" s="2" t="str">
        <f t="shared" si="40"/>
        <v>memenuhi</v>
      </c>
      <c r="S674" s="3" t="s">
        <v>1697</v>
      </c>
      <c r="T674" s="3">
        <v>0.11</v>
      </c>
      <c r="U674" s="2" t="str">
        <f t="shared" si="42"/>
        <v>tidak memenuhi</v>
      </c>
      <c r="W674" s="3" t="s">
        <v>703</v>
      </c>
      <c r="X674" s="3">
        <v>38.369999999999997</v>
      </c>
      <c r="Y674" s="2" t="str">
        <f t="shared" si="41"/>
        <v>memenuhi</v>
      </c>
      <c r="AA674" s="3" t="s">
        <v>1697</v>
      </c>
      <c r="AB674" s="3">
        <v>0.11</v>
      </c>
      <c r="AC674" s="2" t="str">
        <f t="shared" si="43"/>
        <v>tidak memenuhi</v>
      </c>
    </row>
    <row r="675" spans="1:29" x14ac:dyDescent="0.25">
      <c r="A675" s="2" t="s">
        <v>704</v>
      </c>
      <c r="B675" s="2" t="s">
        <v>967</v>
      </c>
      <c r="E675" s="2" t="s">
        <v>1698</v>
      </c>
      <c r="F675" s="2">
        <v>65.31</v>
      </c>
      <c r="G675" s="2" t="s">
        <v>1036</v>
      </c>
      <c r="O675" s="3" t="s">
        <v>704</v>
      </c>
      <c r="P675" s="3">
        <v>38.369999999999997</v>
      </c>
      <c r="Q675" s="2" t="str">
        <f t="shared" si="40"/>
        <v>memenuhi</v>
      </c>
      <c r="S675" s="3" t="s">
        <v>1698</v>
      </c>
      <c r="T675" s="3">
        <v>0.02</v>
      </c>
      <c r="U675" s="2" t="str">
        <f t="shared" si="42"/>
        <v>tidak memenuhi</v>
      </c>
      <c r="W675" s="3" t="s">
        <v>704</v>
      </c>
      <c r="X675" s="3">
        <v>38.380000000000003</v>
      </c>
      <c r="Y675" s="2" t="str">
        <f t="shared" si="41"/>
        <v>memenuhi</v>
      </c>
      <c r="AA675" s="3" t="s">
        <v>1698</v>
      </c>
      <c r="AB675" s="3">
        <v>0.02</v>
      </c>
      <c r="AC675" s="2" t="str">
        <f t="shared" si="43"/>
        <v>tidak memenuhi</v>
      </c>
    </row>
    <row r="676" spans="1:29" x14ac:dyDescent="0.25">
      <c r="A676" s="2" t="s">
        <v>705</v>
      </c>
      <c r="B676" s="2" t="s">
        <v>967</v>
      </c>
      <c r="E676" s="2" t="s">
        <v>1699</v>
      </c>
      <c r="F676" s="2">
        <v>28.5</v>
      </c>
      <c r="G676" s="2" t="s">
        <v>1036</v>
      </c>
      <c r="O676" s="3" t="s">
        <v>705</v>
      </c>
      <c r="P676" s="3">
        <v>37.880000000000003</v>
      </c>
      <c r="Q676" s="2" t="str">
        <f t="shared" si="40"/>
        <v>memenuhi</v>
      </c>
      <c r="S676" s="3" t="s">
        <v>1699</v>
      </c>
      <c r="T676" s="3">
        <v>0.08</v>
      </c>
      <c r="U676" s="2" t="str">
        <f t="shared" si="42"/>
        <v>tidak memenuhi</v>
      </c>
      <c r="W676" s="3" t="s">
        <v>705</v>
      </c>
      <c r="X676" s="3">
        <v>37.89</v>
      </c>
      <c r="Y676" s="2" t="str">
        <f t="shared" si="41"/>
        <v>memenuhi</v>
      </c>
      <c r="AA676" s="3" t="s">
        <v>1699</v>
      </c>
      <c r="AB676" s="3">
        <v>0.08</v>
      </c>
      <c r="AC676" s="2" t="str">
        <f t="shared" si="43"/>
        <v>tidak memenuhi</v>
      </c>
    </row>
    <row r="677" spans="1:29" x14ac:dyDescent="0.25">
      <c r="A677" s="2" t="s">
        <v>706</v>
      </c>
      <c r="B677" s="2" t="s">
        <v>964</v>
      </c>
      <c r="E677" s="2" t="s">
        <v>1700</v>
      </c>
      <c r="F677" s="2">
        <v>52.79</v>
      </c>
      <c r="G677" s="2" t="s">
        <v>1036</v>
      </c>
      <c r="O677" s="3" t="s">
        <v>706</v>
      </c>
      <c r="P677" s="3">
        <v>38.840000000000003</v>
      </c>
      <c r="Q677" s="2" t="str">
        <f t="shared" si="40"/>
        <v>memenuhi</v>
      </c>
      <c r="S677" s="3" t="s">
        <v>1700</v>
      </c>
      <c r="T677" s="3">
        <v>0.08</v>
      </c>
      <c r="U677" s="2" t="str">
        <f t="shared" si="42"/>
        <v>tidak memenuhi</v>
      </c>
      <c r="W677" s="3" t="s">
        <v>706</v>
      </c>
      <c r="X677" s="3">
        <v>38.85</v>
      </c>
      <c r="Y677" s="2" t="str">
        <f t="shared" si="41"/>
        <v>memenuhi</v>
      </c>
      <c r="AA677" s="3" t="s">
        <v>1700</v>
      </c>
      <c r="AB677" s="3">
        <v>0.08</v>
      </c>
      <c r="AC677" s="2" t="str">
        <f t="shared" si="43"/>
        <v>tidak memenuhi</v>
      </c>
    </row>
    <row r="678" spans="1:29" x14ac:dyDescent="0.25">
      <c r="A678" s="2" t="s">
        <v>707</v>
      </c>
      <c r="B678" s="2" t="s">
        <v>967</v>
      </c>
      <c r="E678" s="2" t="s">
        <v>1701</v>
      </c>
      <c r="F678" s="2">
        <v>28.04</v>
      </c>
      <c r="G678" s="2" t="s">
        <v>1036</v>
      </c>
      <c r="O678" s="3" t="s">
        <v>707</v>
      </c>
      <c r="P678" s="3">
        <v>37.82</v>
      </c>
      <c r="Q678" s="2" t="str">
        <f t="shared" si="40"/>
        <v>memenuhi</v>
      </c>
      <c r="S678" s="3" t="s">
        <v>1701</v>
      </c>
      <c r="T678" s="3">
        <v>0.08</v>
      </c>
      <c r="U678" s="2" t="str">
        <f t="shared" si="42"/>
        <v>tidak memenuhi</v>
      </c>
      <c r="W678" s="3" t="s">
        <v>707</v>
      </c>
      <c r="X678" s="3">
        <v>37.83</v>
      </c>
      <c r="Y678" s="2" t="str">
        <f t="shared" si="41"/>
        <v>memenuhi</v>
      </c>
      <c r="AA678" s="3" t="s">
        <v>1701</v>
      </c>
      <c r="AB678" s="3">
        <v>0.08</v>
      </c>
      <c r="AC678" s="2" t="str">
        <f t="shared" si="43"/>
        <v>tidak memenuhi</v>
      </c>
    </row>
    <row r="679" spans="1:29" x14ac:dyDescent="0.25">
      <c r="A679" s="2" t="s">
        <v>708</v>
      </c>
      <c r="B679" s="2" t="s">
        <v>964</v>
      </c>
      <c r="E679" s="2" t="s">
        <v>1702</v>
      </c>
      <c r="F679" s="2">
        <v>60.06</v>
      </c>
      <c r="G679" s="2" t="s">
        <v>1036</v>
      </c>
      <c r="O679" s="3" t="s">
        <v>708</v>
      </c>
      <c r="P679" s="3">
        <v>38.79</v>
      </c>
      <c r="Q679" s="2" t="str">
        <f t="shared" si="40"/>
        <v>memenuhi</v>
      </c>
      <c r="S679" s="3" t="s">
        <v>1702</v>
      </c>
      <c r="T679" s="3">
        <v>0.15</v>
      </c>
      <c r="U679" s="2" t="str">
        <f t="shared" si="42"/>
        <v>tidak memenuhi</v>
      </c>
      <c r="W679" s="3" t="s">
        <v>708</v>
      </c>
      <c r="X679" s="3">
        <v>38.799999999999997</v>
      </c>
      <c r="Y679" s="2" t="str">
        <f t="shared" si="41"/>
        <v>memenuhi</v>
      </c>
      <c r="AA679" s="3" t="s">
        <v>1702</v>
      </c>
      <c r="AB679" s="3">
        <v>0.15</v>
      </c>
      <c r="AC679" s="2" t="str">
        <f t="shared" si="43"/>
        <v>tidak memenuhi</v>
      </c>
    </row>
    <row r="680" spans="1:29" x14ac:dyDescent="0.25">
      <c r="A680" s="2" t="s">
        <v>709</v>
      </c>
      <c r="B680" s="2" t="s">
        <v>967</v>
      </c>
      <c r="E680" s="2" t="s">
        <v>1703</v>
      </c>
      <c r="F680" s="2">
        <v>27.57</v>
      </c>
      <c r="G680" s="2" t="s">
        <v>1036</v>
      </c>
      <c r="O680" s="3" t="s">
        <v>709</v>
      </c>
      <c r="P680" s="3">
        <v>37.659999999999997</v>
      </c>
      <c r="Q680" s="2" t="str">
        <f t="shared" si="40"/>
        <v>memenuhi</v>
      </c>
      <c r="S680" s="3" t="s">
        <v>1703</v>
      </c>
      <c r="T680" s="3">
        <v>0.16</v>
      </c>
      <c r="U680" s="2" t="str">
        <f t="shared" si="42"/>
        <v>tidak memenuhi</v>
      </c>
      <c r="W680" s="3" t="s">
        <v>709</v>
      </c>
      <c r="X680" s="3">
        <v>37.67</v>
      </c>
      <c r="Y680" s="2" t="str">
        <f t="shared" si="41"/>
        <v>memenuhi</v>
      </c>
      <c r="AA680" s="3" t="s">
        <v>1703</v>
      </c>
      <c r="AB680" s="3">
        <v>0.16</v>
      </c>
      <c r="AC680" s="2" t="str">
        <f t="shared" si="43"/>
        <v>tidak memenuhi</v>
      </c>
    </row>
    <row r="681" spans="1:29" x14ac:dyDescent="0.25">
      <c r="A681" s="2" t="s">
        <v>710</v>
      </c>
      <c r="B681" s="2" t="s">
        <v>964</v>
      </c>
      <c r="E681" s="2" t="s">
        <v>1704</v>
      </c>
      <c r="F681" s="2">
        <v>57.91</v>
      </c>
      <c r="G681" s="2" t="s">
        <v>1036</v>
      </c>
      <c r="O681" s="3" t="s">
        <v>710</v>
      </c>
      <c r="P681" s="3">
        <v>38.630000000000003</v>
      </c>
      <c r="Q681" s="2" t="str">
        <f t="shared" si="40"/>
        <v>memenuhi</v>
      </c>
      <c r="S681" s="3" t="s">
        <v>1704</v>
      </c>
      <c r="T681" s="3">
        <v>0.01</v>
      </c>
      <c r="U681" s="2" t="str">
        <f t="shared" si="42"/>
        <v>tidak memenuhi</v>
      </c>
      <c r="W681" s="3" t="s">
        <v>710</v>
      </c>
      <c r="X681" s="3">
        <v>38.64</v>
      </c>
      <c r="Y681" s="2" t="str">
        <f t="shared" si="41"/>
        <v>memenuhi</v>
      </c>
      <c r="AA681" s="3" t="s">
        <v>1704</v>
      </c>
      <c r="AB681" s="3">
        <v>0.01</v>
      </c>
      <c r="AC681" s="2" t="str">
        <f t="shared" si="43"/>
        <v>tidak memenuhi</v>
      </c>
    </row>
    <row r="682" spans="1:29" x14ac:dyDescent="0.25">
      <c r="A682" s="2" t="s">
        <v>711</v>
      </c>
      <c r="B682" s="2" t="s">
        <v>967</v>
      </c>
      <c r="E682" s="2" t="s">
        <v>1705</v>
      </c>
      <c r="F682" s="2">
        <v>28.66</v>
      </c>
      <c r="G682" s="2" t="s">
        <v>1036</v>
      </c>
      <c r="O682" s="3" t="s">
        <v>711</v>
      </c>
      <c r="P682" s="3">
        <v>37.630000000000003</v>
      </c>
      <c r="Q682" s="2" t="str">
        <f t="shared" si="40"/>
        <v>memenuhi</v>
      </c>
      <c r="S682" s="3" t="s">
        <v>1705</v>
      </c>
      <c r="T682" s="3">
        <v>0.03</v>
      </c>
      <c r="U682" s="2" t="str">
        <f t="shared" si="42"/>
        <v>tidak memenuhi</v>
      </c>
      <c r="W682" s="3" t="s">
        <v>711</v>
      </c>
      <c r="X682" s="3">
        <v>37.64</v>
      </c>
      <c r="Y682" s="2" t="str">
        <f t="shared" si="41"/>
        <v>memenuhi</v>
      </c>
      <c r="AA682" s="3" t="s">
        <v>1705</v>
      </c>
      <c r="AB682" s="3">
        <v>0.03</v>
      </c>
      <c r="AC682" s="2" t="str">
        <f t="shared" si="43"/>
        <v>tidak memenuhi</v>
      </c>
    </row>
    <row r="683" spans="1:29" x14ac:dyDescent="0.25">
      <c r="A683" s="2" t="s">
        <v>712</v>
      </c>
      <c r="B683" s="2" t="s">
        <v>964</v>
      </c>
      <c r="E683" s="2" t="s">
        <v>1706</v>
      </c>
      <c r="F683" s="2">
        <v>65.25</v>
      </c>
      <c r="G683" s="2" t="s">
        <v>1036</v>
      </c>
      <c r="O683" s="3" t="s">
        <v>712</v>
      </c>
      <c r="P683" s="3">
        <v>38.61</v>
      </c>
      <c r="Q683" s="2" t="str">
        <f t="shared" si="40"/>
        <v>memenuhi</v>
      </c>
      <c r="S683" s="3" t="s">
        <v>1706</v>
      </c>
      <c r="T683" s="3">
        <v>0.02</v>
      </c>
      <c r="U683" s="2" t="str">
        <f t="shared" si="42"/>
        <v>tidak memenuhi</v>
      </c>
      <c r="W683" s="3" t="s">
        <v>712</v>
      </c>
      <c r="X683" s="3">
        <v>38.61</v>
      </c>
      <c r="Y683" s="2" t="str">
        <f t="shared" si="41"/>
        <v>memenuhi</v>
      </c>
      <c r="AA683" s="3" t="s">
        <v>1706</v>
      </c>
      <c r="AB683" s="3">
        <v>0.02</v>
      </c>
      <c r="AC683" s="2" t="str">
        <f t="shared" si="43"/>
        <v>tidak memenuhi</v>
      </c>
    </row>
    <row r="684" spans="1:29" x14ac:dyDescent="0.25">
      <c r="A684" s="2" t="s">
        <v>713</v>
      </c>
      <c r="B684" s="2" t="s">
        <v>967</v>
      </c>
      <c r="E684" s="2" t="s">
        <v>1707</v>
      </c>
      <c r="F684" s="2">
        <v>25.89</v>
      </c>
      <c r="G684" s="2" t="s">
        <v>1036</v>
      </c>
      <c r="O684" s="3" t="s">
        <v>713</v>
      </c>
      <c r="P684" s="3">
        <v>37.57</v>
      </c>
      <c r="Q684" s="2" t="str">
        <f t="shared" si="40"/>
        <v>memenuhi</v>
      </c>
      <c r="S684" s="3" t="s">
        <v>1707</v>
      </c>
      <c r="T684" s="3">
        <v>0.06</v>
      </c>
      <c r="U684" s="2" t="str">
        <f t="shared" si="42"/>
        <v>tidak memenuhi</v>
      </c>
      <c r="W684" s="3" t="s">
        <v>713</v>
      </c>
      <c r="X684" s="3">
        <v>37.58</v>
      </c>
      <c r="Y684" s="2" t="str">
        <f t="shared" si="41"/>
        <v>memenuhi</v>
      </c>
      <c r="AA684" s="3" t="s">
        <v>1707</v>
      </c>
      <c r="AB684" s="3">
        <v>0.06</v>
      </c>
      <c r="AC684" s="2" t="str">
        <f t="shared" si="43"/>
        <v>tidak memenuhi</v>
      </c>
    </row>
    <row r="685" spans="1:29" x14ac:dyDescent="0.25">
      <c r="A685" s="2" t="s">
        <v>714</v>
      </c>
      <c r="B685" s="2" t="s">
        <v>964</v>
      </c>
      <c r="E685" s="2" t="s">
        <v>1708</v>
      </c>
      <c r="F685" s="2">
        <v>24.32</v>
      </c>
      <c r="G685" s="2" t="s">
        <v>1036</v>
      </c>
      <c r="O685" s="3" t="s">
        <v>714</v>
      </c>
      <c r="P685" s="3">
        <v>38.549999999999997</v>
      </c>
      <c r="Q685" s="2" t="str">
        <f t="shared" si="40"/>
        <v>memenuhi</v>
      </c>
      <c r="S685" s="3" t="s">
        <v>1708</v>
      </c>
      <c r="T685" s="3">
        <v>0.08</v>
      </c>
      <c r="U685" s="2" t="str">
        <f t="shared" si="42"/>
        <v>tidak memenuhi</v>
      </c>
      <c r="W685" s="3" t="s">
        <v>714</v>
      </c>
      <c r="X685" s="3">
        <v>38.56</v>
      </c>
      <c r="Y685" s="2" t="str">
        <f t="shared" si="41"/>
        <v>memenuhi</v>
      </c>
      <c r="AA685" s="3" t="s">
        <v>1708</v>
      </c>
      <c r="AB685" s="3">
        <v>0.08</v>
      </c>
      <c r="AC685" s="2" t="str">
        <f t="shared" si="43"/>
        <v>tidak memenuhi</v>
      </c>
    </row>
    <row r="686" spans="1:29" x14ac:dyDescent="0.25">
      <c r="A686" s="2" t="s">
        <v>715</v>
      </c>
      <c r="B686" s="2" t="s">
        <v>967</v>
      </c>
      <c r="E686" s="2" t="s">
        <v>1709</v>
      </c>
      <c r="F686" s="2">
        <v>22.04</v>
      </c>
      <c r="G686" s="2" t="s">
        <v>1036</v>
      </c>
      <c r="O686" s="3" t="s">
        <v>715</v>
      </c>
      <c r="P686" s="3">
        <v>37.57</v>
      </c>
      <c r="Q686" s="2" t="str">
        <f t="shared" si="40"/>
        <v>memenuhi</v>
      </c>
      <c r="S686" s="3" t="s">
        <v>1709</v>
      </c>
      <c r="T686" s="3">
        <v>0.08</v>
      </c>
      <c r="U686" s="2" t="str">
        <f t="shared" si="42"/>
        <v>tidak memenuhi</v>
      </c>
      <c r="W686" s="3" t="s">
        <v>715</v>
      </c>
      <c r="X686" s="3">
        <v>37.58</v>
      </c>
      <c r="Y686" s="2" t="str">
        <f t="shared" si="41"/>
        <v>memenuhi</v>
      </c>
      <c r="AA686" s="3" t="s">
        <v>1709</v>
      </c>
      <c r="AB686" s="3">
        <v>0.08</v>
      </c>
      <c r="AC686" s="2" t="str">
        <f t="shared" si="43"/>
        <v>tidak memenuhi</v>
      </c>
    </row>
    <row r="687" spans="1:29" x14ac:dyDescent="0.25">
      <c r="A687" s="2" t="s">
        <v>716</v>
      </c>
      <c r="B687" s="2" t="s">
        <v>964</v>
      </c>
      <c r="E687" s="2" t="s">
        <v>1710</v>
      </c>
      <c r="F687" s="2">
        <v>57.35</v>
      </c>
      <c r="G687" s="2" t="s">
        <v>1036</v>
      </c>
      <c r="O687" s="3" t="s">
        <v>716</v>
      </c>
      <c r="P687" s="3">
        <v>38.54</v>
      </c>
      <c r="Q687" s="2" t="str">
        <f t="shared" si="40"/>
        <v>memenuhi</v>
      </c>
      <c r="S687" s="3" t="s">
        <v>1710</v>
      </c>
      <c r="T687" s="3">
        <v>0.08</v>
      </c>
      <c r="U687" s="2" t="str">
        <f t="shared" si="42"/>
        <v>tidak memenuhi</v>
      </c>
      <c r="W687" s="3" t="s">
        <v>716</v>
      </c>
      <c r="X687" s="3">
        <v>38.549999999999997</v>
      </c>
      <c r="Y687" s="2" t="str">
        <f t="shared" si="41"/>
        <v>memenuhi</v>
      </c>
      <c r="AA687" s="3" t="s">
        <v>1710</v>
      </c>
      <c r="AB687" s="3">
        <v>0.08</v>
      </c>
      <c r="AC687" s="2" t="str">
        <f t="shared" si="43"/>
        <v>tidak memenuhi</v>
      </c>
    </row>
    <row r="688" spans="1:29" x14ac:dyDescent="0.25">
      <c r="A688" s="2" t="s">
        <v>717</v>
      </c>
      <c r="B688" s="2" t="s">
        <v>967</v>
      </c>
      <c r="E688" s="2" t="s">
        <v>1711</v>
      </c>
      <c r="F688" s="2">
        <v>35.130000000000003</v>
      </c>
      <c r="G688" s="2" t="s">
        <v>1036</v>
      </c>
      <c r="O688" s="3" t="s">
        <v>717</v>
      </c>
      <c r="P688" s="3">
        <v>36.56</v>
      </c>
      <c r="Q688" s="2" t="str">
        <f t="shared" si="40"/>
        <v>memenuhi</v>
      </c>
      <c r="S688" s="3" t="s">
        <v>1711</v>
      </c>
      <c r="T688" s="3">
        <v>0.09</v>
      </c>
      <c r="U688" s="2" t="str">
        <f t="shared" si="42"/>
        <v>tidak memenuhi</v>
      </c>
      <c r="W688" s="3" t="s">
        <v>717</v>
      </c>
      <c r="X688" s="3">
        <v>36.57</v>
      </c>
      <c r="Y688" s="2" t="str">
        <f t="shared" si="41"/>
        <v>memenuhi</v>
      </c>
      <c r="AA688" s="3" t="s">
        <v>1711</v>
      </c>
      <c r="AB688" s="3">
        <v>0.08</v>
      </c>
      <c r="AC688" s="2" t="str">
        <f t="shared" si="43"/>
        <v>tidak memenuhi</v>
      </c>
    </row>
    <row r="689" spans="1:29" x14ac:dyDescent="0.25">
      <c r="A689" s="2" t="s">
        <v>718</v>
      </c>
      <c r="B689" s="2" t="s">
        <v>964</v>
      </c>
      <c r="E689" s="2" t="s">
        <v>1712</v>
      </c>
      <c r="F689" s="2">
        <v>30.86</v>
      </c>
      <c r="G689" s="2" t="s">
        <v>1036</v>
      </c>
      <c r="O689" s="3" t="s">
        <v>718</v>
      </c>
      <c r="P689" s="3">
        <v>36.56</v>
      </c>
      <c r="Q689" s="2" t="str">
        <f t="shared" si="40"/>
        <v>memenuhi</v>
      </c>
      <c r="S689" s="3" t="s">
        <v>1712</v>
      </c>
      <c r="T689" s="3">
        <v>0.09</v>
      </c>
      <c r="U689" s="2" t="str">
        <f t="shared" si="42"/>
        <v>tidak memenuhi</v>
      </c>
      <c r="W689" s="3" t="s">
        <v>718</v>
      </c>
      <c r="X689" s="3">
        <v>36.57</v>
      </c>
      <c r="Y689" s="2" t="str">
        <f t="shared" si="41"/>
        <v>memenuhi</v>
      </c>
      <c r="AA689" s="3" t="s">
        <v>1712</v>
      </c>
      <c r="AB689" s="3">
        <v>0.08</v>
      </c>
      <c r="AC689" s="2" t="str">
        <f t="shared" si="43"/>
        <v>tidak memenuhi</v>
      </c>
    </row>
    <row r="690" spans="1:29" x14ac:dyDescent="0.25">
      <c r="A690" s="2" t="s">
        <v>719</v>
      </c>
      <c r="B690" s="2" t="s">
        <v>966</v>
      </c>
      <c r="E690" s="2" t="s">
        <v>1713</v>
      </c>
      <c r="F690" s="2">
        <v>22.96</v>
      </c>
      <c r="G690" s="2" t="s">
        <v>1036</v>
      </c>
      <c r="O690" s="3" t="s">
        <v>719</v>
      </c>
      <c r="P690" s="3">
        <v>38.299999999999997</v>
      </c>
      <c r="Q690" s="2" t="str">
        <f t="shared" si="40"/>
        <v>memenuhi</v>
      </c>
      <c r="S690" s="3" t="s">
        <v>1713</v>
      </c>
      <c r="T690" s="3">
        <v>0.09</v>
      </c>
      <c r="U690" s="2" t="str">
        <f t="shared" si="42"/>
        <v>tidak memenuhi</v>
      </c>
      <c r="W690" s="3" t="s">
        <v>719</v>
      </c>
      <c r="X690" s="3">
        <v>38.31</v>
      </c>
      <c r="Y690" s="2" t="str">
        <f t="shared" si="41"/>
        <v>memenuhi</v>
      </c>
      <c r="AA690" s="3" t="s">
        <v>1713</v>
      </c>
      <c r="AB690" s="3">
        <v>0.08</v>
      </c>
      <c r="AC690" s="2" t="str">
        <f t="shared" si="43"/>
        <v>tidak memenuhi</v>
      </c>
    </row>
    <row r="691" spans="1:29" x14ac:dyDescent="0.25">
      <c r="A691" s="2" t="s">
        <v>720</v>
      </c>
      <c r="B691" s="2" t="s">
        <v>969</v>
      </c>
      <c r="E691" s="2" t="s">
        <v>1714</v>
      </c>
      <c r="F691" s="2">
        <v>37.85</v>
      </c>
      <c r="G691" s="2" t="s">
        <v>1036</v>
      </c>
      <c r="O691" s="3" t="s">
        <v>720</v>
      </c>
      <c r="P691" s="3">
        <v>38.31</v>
      </c>
      <c r="Q691" s="2" t="str">
        <f t="shared" si="40"/>
        <v>memenuhi</v>
      </c>
      <c r="S691" s="3" t="s">
        <v>1714</v>
      </c>
      <c r="T691" s="3">
        <v>0.03</v>
      </c>
      <c r="U691" s="2" t="str">
        <f t="shared" si="42"/>
        <v>tidak memenuhi</v>
      </c>
      <c r="W691" s="3" t="s">
        <v>720</v>
      </c>
      <c r="X691" s="3">
        <v>38.31</v>
      </c>
      <c r="Y691" s="2" t="str">
        <f t="shared" si="41"/>
        <v>memenuhi</v>
      </c>
      <c r="AA691" s="3" t="s">
        <v>1714</v>
      </c>
      <c r="AB691" s="3">
        <v>0.03</v>
      </c>
      <c r="AC691" s="2" t="str">
        <f t="shared" si="43"/>
        <v>tidak memenuhi</v>
      </c>
    </row>
    <row r="692" spans="1:29" x14ac:dyDescent="0.25">
      <c r="A692" s="2" t="s">
        <v>721</v>
      </c>
      <c r="B692" s="2" t="s">
        <v>967</v>
      </c>
      <c r="E692" s="2" t="s">
        <v>1715</v>
      </c>
      <c r="F692" s="2">
        <v>50.24</v>
      </c>
      <c r="G692" s="2" t="s">
        <v>1036</v>
      </c>
      <c r="O692" s="3" t="s">
        <v>721</v>
      </c>
      <c r="P692" s="3">
        <v>36.54</v>
      </c>
      <c r="Q692" s="2" t="str">
        <f t="shared" si="40"/>
        <v>memenuhi</v>
      </c>
      <c r="S692" s="3" t="s">
        <v>1715</v>
      </c>
      <c r="T692" s="3">
        <v>0.03</v>
      </c>
      <c r="U692" s="2" t="str">
        <f t="shared" si="42"/>
        <v>tidak memenuhi</v>
      </c>
      <c r="W692" s="3" t="s">
        <v>721</v>
      </c>
      <c r="X692" s="3">
        <v>36.549999999999997</v>
      </c>
      <c r="Y692" s="2" t="str">
        <f t="shared" si="41"/>
        <v>memenuhi</v>
      </c>
      <c r="AA692" s="3" t="s">
        <v>1715</v>
      </c>
      <c r="AB692" s="3">
        <v>0.03</v>
      </c>
      <c r="AC692" s="2" t="str">
        <f t="shared" si="43"/>
        <v>tidak memenuhi</v>
      </c>
    </row>
    <row r="693" spans="1:29" x14ac:dyDescent="0.25">
      <c r="A693" s="2" t="s">
        <v>722</v>
      </c>
      <c r="B693" s="2" t="s">
        <v>967</v>
      </c>
      <c r="E693" s="2" t="s">
        <v>1716</v>
      </c>
      <c r="F693" s="2">
        <v>45.41</v>
      </c>
      <c r="G693" s="2" t="s">
        <v>1036</v>
      </c>
      <c r="O693" s="3" t="s">
        <v>722</v>
      </c>
      <c r="P693" s="3">
        <v>37.520000000000003</v>
      </c>
      <c r="Q693" s="2" t="str">
        <f t="shared" si="40"/>
        <v>memenuhi</v>
      </c>
      <c r="S693" s="3" t="s">
        <v>1716</v>
      </c>
      <c r="T693" s="3">
        <v>0.02</v>
      </c>
      <c r="U693" s="2" t="str">
        <f t="shared" si="42"/>
        <v>tidak memenuhi</v>
      </c>
      <c r="W693" s="3" t="s">
        <v>722</v>
      </c>
      <c r="X693" s="3">
        <v>37.53</v>
      </c>
      <c r="Y693" s="2" t="str">
        <f t="shared" si="41"/>
        <v>memenuhi</v>
      </c>
      <c r="AA693" s="3" t="s">
        <v>1716</v>
      </c>
      <c r="AB693" s="3">
        <v>0.03</v>
      </c>
      <c r="AC693" s="2" t="str">
        <f t="shared" si="43"/>
        <v>tidak memenuhi</v>
      </c>
    </row>
    <row r="694" spans="1:29" x14ac:dyDescent="0.25">
      <c r="A694" s="2" t="s">
        <v>723</v>
      </c>
      <c r="B694" s="2" t="s">
        <v>964</v>
      </c>
      <c r="E694" s="2" t="s">
        <v>1717</v>
      </c>
      <c r="F694" s="2">
        <v>45.21</v>
      </c>
      <c r="G694" s="2" t="s">
        <v>1036</v>
      </c>
      <c r="O694" s="3" t="s">
        <v>723</v>
      </c>
      <c r="P694" s="3">
        <v>38.51</v>
      </c>
      <c r="Q694" s="2" t="str">
        <f t="shared" si="40"/>
        <v>memenuhi</v>
      </c>
      <c r="S694" s="3" t="s">
        <v>1717</v>
      </c>
      <c r="T694" s="3">
        <v>0.05</v>
      </c>
      <c r="U694" s="2" t="str">
        <f t="shared" si="42"/>
        <v>tidak memenuhi</v>
      </c>
      <c r="W694" s="3" t="s">
        <v>723</v>
      </c>
      <c r="X694" s="3">
        <v>38.520000000000003</v>
      </c>
      <c r="Y694" s="2" t="str">
        <f t="shared" si="41"/>
        <v>memenuhi</v>
      </c>
      <c r="AA694" s="3" t="s">
        <v>1717</v>
      </c>
      <c r="AB694" s="3">
        <v>0.05</v>
      </c>
      <c r="AC694" s="2" t="str">
        <f t="shared" si="43"/>
        <v>tidak memenuhi</v>
      </c>
    </row>
    <row r="695" spans="1:29" x14ac:dyDescent="0.25">
      <c r="A695" s="2" t="s">
        <v>724</v>
      </c>
      <c r="B695" s="2" t="s">
        <v>967</v>
      </c>
      <c r="E695" s="2" t="s">
        <v>1718</v>
      </c>
      <c r="F695" s="2">
        <v>154.91</v>
      </c>
      <c r="G695" s="2" t="s">
        <v>1036</v>
      </c>
      <c r="O695" s="3" t="s">
        <v>724</v>
      </c>
      <c r="P695" s="3">
        <v>37.53</v>
      </c>
      <c r="Q695" s="2" t="str">
        <f t="shared" si="40"/>
        <v>memenuhi</v>
      </c>
      <c r="S695" s="3" t="s">
        <v>1718</v>
      </c>
      <c r="T695" s="3">
        <v>0.08</v>
      </c>
      <c r="U695" s="2" t="str">
        <f t="shared" si="42"/>
        <v>tidak memenuhi</v>
      </c>
      <c r="W695" s="3" t="s">
        <v>724</v>
      </c>
      <c r="X695" s="3">
        <v>37.54</v>
      </c>
      <c r="Y695" s="2" t="str">
        <f t="shared" si="41"/>
        <v>memenuhi</v>
      </c>
      <c r="AA695" s="3" t="s">
        <v>1718</v>
      </c>
      <c r="AB695" s="3">
        <v>0.08</v>
      </c>
      <c r="AC695" s="2" t="str">
        <f t="shared" si="43"/>
        <v>tidak memenuhi</v>
      </c>
    </row>
    <row r="696" spans="1:29" x14ac:dyDescent="0.25">
      <c r="A696" s="2" t="s">
        <v>725</v>
      </c>
      <c r="B696" s="2" t="s">
        <v>964</v>
      </c>
      <c r="E696" s="2" t="s">
        <v>1719</v>
      </c>
      <c r="F696" s="2">
        <v>47.15</v>
      </c>
      <c r="G696" s="2" t="s">
        <v>1036</v>
      </c>
      <c r="O696" s="3" t="s">
        <v>725</v>
      </c>
      <c r="P696" s="3">
        <v>39.51</v>
      </c>
      <c r="Q696" s="2" t="str">
        <f t="shared" si="40"/>
        <v>memenuhi</v>
      </c>
      <c r="S696" s="3" t="s">
        <v>1719</v>
      </c>
      <c r="T696" s="3">
        <v>0.08</v>
      </c>
      <c r="U696" s="2" t="str">
        <f t="shared" si="42"/>
        <v>tidak memenuhi</v>
      </c>
      <c r="W696" s="3" t="s">
        <v>725</v>
      </c>
      <c r="X696" s="3">
        <v>39.520000000000003</v>
      </c>
      <c r="Y696" s="2" t="str">
        <f t="shared" si="41"/>
        <v>memenuhi</v>
      </c>
      <c r="AA696" s="3" t="s">
        <v>1719</v>
      </c>
      <c r="AB696" s="3">
        <v>0.08</v>
      </c>
      <c r="AC696" s="2" t="str">
        <f t="shared" si="43"/>
        <v>tidak memenuhi</v>
      </c>
    </row>
    <row r="697" spans="1:29" x14ac:dyDescent="0.25">
      <c r="A697" s="2" t="s">
        <v>726</v>
      </c>
      <c r="B697" s="2" t="s">
        <v>970</v>
      </c>
      <c r="E697" s="2" t="s">
        <v>1720</v>
      </c>
      <c r="F697" s="2">
        <v>145.34</v>
      </c>
      <c r="G697" s="2" t="s">
        <v>1036</v>
      </c>
      <c r="O697" s="3" t="s">
        <v>726</v>
      </c>
      <c r="P697" s="3">
        <v>42.86</v>
      </c>
      <c r="Q697" s="2" t="str">
        <f t="shared" si="40"/>
        <v>memenuhi</v>
      </c>
      <c r="S697" s="3" t="s">
        <v>1720</v>
      </c>
      <c r="T697" s="3">
        <v>0.01</v>
      </c>
      <c r="U697" s="2" t="str">
        <f t="shared" si="42"/>
        <v>tidak memenuhi</v>
      </c>
      <c r="W697" s="3" t="s">
        <v>726</v>
      </c>
      <c r="X697" s="3">
        <v>43.04</v>
      </c>
      <c r="Y697" s="2" t="str">
        <f t="shared" si="41"/>
        <v>memenuhi</v>
      </c>
      <c r="AA697" s="3" t="s">
        <v>1720</v>
      </c>
      <c r="AB697" s="3">
        <v>0</v>
      </c>
      <c r="AC697" s="2" t="str">
        <f t="shared" si="43"/>
        <v>tidak memenuhi</v>
      </c>
    </row>
    <row r="698" spans="1:29" x14ac:dyDescent="0.25">
      <c r="A698" s="2" t="s">
        <v>727</v>
      </c>
      <c r="B698" s="2" t="s">
        <v>974</v>
      </c>
      <c r="E698" s="2" t="s">
        <v>1721</v>
      </c>
      <c r="F698" s="2">
        <v>11.67</v>
      </c>
      <c r="G698" s="2" t="s">
        <v>1036</v>
      </c>
      <c r="O698" s="3" t="s">
        <v>727</v>
      </c>
      <c r="P698" s="3">
        <v>40.380000000000003</v>
      </c>
      <c r="Q698" s="2" t="str">
        <f t="shared" si="40"/>
        <v>memenuhi</v>
      </c>
      <c r="S698" s="3" t="s">
        <v>1721</v>
      </c>
      <c r="T698" s="3">
        <v>0.02</v>
      </c>
      <c r="U698" s="2" t="str">
        <f t="shared" si="42"/>
        <v>tidak memenuhi</v>
      </c>
      <c r="W698" s="3" t="s">
        <v>727</v>
      </c>
      <c r="X698" s="3">
        <v>40.5</v>
      </c>
      <c r="Y698" s="2" t="str">
        <f t="shared" si="41"/>
        <v>memenuhi</v>
      </c>
      <c r="AA698" s="3" t="s">
        <v>1721</v>
      </c>
      <c r="AB698" s="3">
        <v>0.02</v>
      </c>
      <c r="AC698" s="2" t="str">
        <f t="shared" si="43"/>
        <v>tidak memenuhi</v>
      </c>
    </row>
    <row r="699" spans="1:29" x14ac:dyDescent="0.25">
      <c r="A699" s="2" t="s">
        <v>728</v>
      </c>
      <c r="B699" s="2" t="s">
        <v>967</v>
      </c>
      <c r="E699" s="2" t="s">
        <v>1722</v>
      </c>
      <c r="F699" s="2">
        <v>62.97</v>
      </c>
      <c r="G699" s="2" t="s">
        <v>1036</v>
      </c>
      <c r="O699" s="3" t="s">
        <v>728</v>
      </c>
      <c r="P699" s="3">
        <v>39.1</v>
      </c>
      <c r="Q699" s="2" t="str">
        <f t="shared" si="40"/>
        <v>memenuhi</v>
      </c>
      <c r="S699" s="3" t="s">
        <v>1722</v>
      </c>
      <c r="T699" s="3">
        <v>0.03</v>
      </c>
      <c r="U699" s="2" t="str">
        <f t="shared" si="42"/>
        <v>tidak memenuhi</v>
      </c>
      <c r="W699" s="3" t="s">
        <v>728</v>
      </c>
      <c r="X699" s="3">
        <v>39.159999999999997</v>
      </c>
      <c r="Y699" s="2" t="str">
        <f t="shared" si="41"/>
        <v>memenuhi</v>
      </c>
      <c r="AA699" s="3" t="s">
        <v>1722</v>
      </c>
      <c r="AB699" s="3">
        <v>0.02</v>
      </c>
      <c r="AC699" s="2" t="str">
        <f t="shared" si="43"/>
        <v>tidak memenuhi</v>
      </c>
    </row>
    <row r="700" spans="1:29" x14ac:dyDescent="0.25">
      <c r="A700" s="2" t="s">
        <v>729</v>
      </c>
      <c r="B700" s="2" t="s">
        <v>967</v>
      </c>
      <c r="E700" s="2" t="s">
        <v>1723</v>
      </c>
      <c r="F700" s="2">
        <v>87.37</v>
      </c>
      <c r="G700" s="2" t="s">
        <v>1036</v>
      </c>
      <c r="O700" s="3" t="s">
        <v>729</v>
      </c>
      <c r="P700" s="3">
        <v>38.229999999999997</v>
      </c>
      <c r="Q700" s="2" t="str">
        <f t="shared" si="40"/>
        <v>memenuhi</v>
      </c>
      <c r="S700" s="3" t="s">
        <v>1723</v>
      </c>
      <c r="T700" s="3">
        <v>0.03</v>
      </c>
      <c r="U700" s="2" t="str">
        <f t="shared" si="42"/>
        <v>tidak memenuhi</v>
      </c>
      <c r="W700" s="3" t="s">
        <v>729</v>
      </c>
      <c r="X700" s="3">
        <v>38.270000000000003</v>
      </c>
      <c r="Y700" s="2" t="str">
        <f t="shared" si="41"/>
        <v>memenuhi</v>
      </c>
      <c r="AA700" s="3" t="s">
        <v>1723</v>
      </c>
      <c r="AB700" s="3">
        <v>0.02</v>
      </c>
      <c r="AC700" s="2" t="str">
        <f t="shared" si="43"/>
        <v>tidak memenuhi</v>
      </c>
    </row>
    <row r="701" spans="1:29" x14ac:dyDescent="0.25">
      <c r="A701" s="2" t="s">
        <v>730</v>
      </c>
      <c r="B701" s="2" t="s">
        <v>967</v>
      </c>
      <c r="E701" s="2" t="s">
        <v>1724</v>
      </c>
      <c r="F701" s="2">
        <v>35.35</v>
      </c>
      <c r="G701" s="2" t="s">
        <v>1036</v>
      </c>
      <c r="O701" s="3" t="s">
        <v>730</v>
      </c>
      <c r="P701" s="3">
        <v>38.119999999999997</v>
      </c>
      <c r="Q701" s="2" t="str">
        <f t="shared" si="40"/>
        <v>memenuhi</v>
      </c>
      <c r="S701" s="3" t="s">
        <v>1724</v>
      </c>
      <c r="T701" s="3">
        <v>0.05</v>
      </c>
      <c r="U701" s="2" t="str">
        <f t="shared" si="42"/>
        <v>tidak memenuhi</v>
      </c>
      <c r="W701" s="3" t="s">
        <v>730</v>
      </c>
      <c r="X701" s="3">
        <v>38.17</v>
      </c>
      <c r="Y701" s="2" t="str">
        <f t="shared" si="41"/>
        <v>memenuhi</v>
      </c>
      <c r="AA701" s="3" t="s">
        <v>1724</v>
      </c>
      <c r="AB701" s="3">
        <v>0.05</v>
      </c>
      <c r="AC701" s="2" t="str">
        <f t="shared" si="43"/>
        <v>tidak memenuhi</v>
      </c>
    </row>
    <row r="702" spans="1:29" x14ac:dyDescent="0.25">
      <c r="A702" s="2" t="s">
        <v>731</v>
      </c>
      <c r="B702" s="2" t="s">
        <v>967</v>
      </c>
      <c r="E702" s="2" t="s">
        <v>1725</v>
      </c>
      <c r="F702" s="2">
        <v>87.51</v>
      </c>
      <c r="G702" s="2" t="s">
        <v>1036</v>
      </c>
      <c r="O702" s="3" t="s">
        <v>731</v>
      </c>
      <c r="P702" s="3">
        <v>39.130000000000003</v>
      </c>
      <c r="Q702" s="2" t="str">
        <f t="shared" si="40"/>
        <v>memenuhi</v>
      </c>
      <c r="S702" s="3" t="s">
        <v>1725</v>
      </c>
      <c r="T702" s="3">
        <v>0.02</v>
      </c>
      <c r="U702" s="2" t="str">
        <f t="shared" si="42"/>
        <v>tidak memenuhi</v>
      </c>
      <c r="W702" s="3" t="s">
        <v>731</v>
      </c>
      <c r="X702" s="3">
        <v>39.18</v>
      </c>
      <c r="Y702" s="2" t="str">
        <f t="shared" si="41"/>
        <v>memenuhi</v>
      </c>
      <c r="AA702" s="3" t="s">
        <v>1725</v>
      </c>
      <c r="AB702" s="3">
        <v>0.02</v>
      </c>
      <c r="AC702" s="2" t="str">
        <f t="shared" si="43"/>
        <v>tidak memenuhi</v>
      </c>
    </row>
    <row r="703" spans="1:29" x14ac:dyDescent="0.25">
      <c r="A703" s="2" t="s">
        <v>732</v>
      </c>
      <c r="B703" s="2" t="s">
        <v>967</v>
      </c>
      <c r="E703" s="2" t="s">
        <v>1726</v>
      </c>
      <c r="F703" s="2">
        <v>91.68</v>
      </c>
      <c r="G703" s="2" t="s">
        <v>1036</v>
      </c>
      <c r="O703" s="3" t="s">
        <v>732</v>
      </c>
      <c r="P703" s="3">
        <v>38.15</v>
      </c>
      <c r="Q703" s="2" t="str">
        <f t="shared" si="40"/>
        <v>memenuhi</v>
      </c>
      <c r="S703" s="3" t="s">
        <v>1726</v>
      </c>
      <c r="T703" s="3">
        <v>0.02</v>
      </c>
      <c r="U703" s="2" t="str">
        <f t="shared" si="42"/>
        <v>tidak memenuhi</v>
      </c>
      <c r="W703" s="3" t="s">
        <v>732</v>
      </c>
      <c r="X703" s="3">
        <v>38.200000000000003</v>
      </c>
      <c r="Y703" s="2" t="str">
        <f t="shared" si="41"/>
        <v>memenuhi</v>
      </c>
      <c r="AA703" s="3" t="s">
        <v>1726</v>
      </c>
      <c r="AB703" s="3">
        <v>0.02</v>
      </c>
      <c r="AC703" s="2" t="str">
        <f t="shared" si="43"/>
        <v>tidak memenuhi</v>
      </c>
    </row>
    <row r="704" spans="1:29" x14ac:dyDescent="0.25">
      <c r="A704" s="2" t="s">
        <v>733</v>
      </c>
      <c r="B704" s="2" t="s">
        <v>967</v>
      </c>
      <c r="E704" s="2" t="s">
        <v>1727</v>
      </c>
      <c r="F704" s="2">
        <v>145.21</v>
      </c>
      <c r="G704" s="2" t="s">
        <v>1036</v>
      </c>
      <c r="O704" s="3" t="s">
        <v>733</v>
      </c>
      <c r="P704" s="3">
        <v>37.159999999999997</v>
      </c>
      <c r="Q704" s="2" t="str">
        <f t="shared" si="40"/>
        <v>memenuhi</v>
      </c>
      <c r="S704" s="3" t="s">
        <v>1727</v>
      </c>
      <c r="T704" s="3">
        <v>0.22</v>
      </c>
      <c r="U704" s="2" t="str">
        <f t="shared" si="42"/>
        <v>tidak memenuhi</v>
      </c>
      <c r="W704" s="3" t="s">
        <v>733</v>
      </c>
      <c r="X704" s="3">
        <v>37.21</v>
      </c>
      <c r="Y704" s="2" t="str">
        <f t="shared" si="41"/>
        <v>memenuhi</v>
      </c>
      <c r="AA704" s="3" t="s">
        <v>1727</v>
      </c>
      <c r="AB704" s="3">
        <v>0.16</v>
      </c>
      <c r="AC704" s="2" t="str">
        <f t="shared" si="43"/>
        <v>tidak memenuhi</v>
      </c>
    </row>
    <row r="705" spans="1:29" x14ac:dyDescent="0.25">
      <c r="A705" s="2" t="s">
        <v>734</v>
      </c>
      <c r="B705" s="2" t="s">
        <v>967</v>
      </c>
      <c r="E705" s="2" t="s">
        <v>1728</v>
      </c>
      <c r="F705" s="2">
        <v>177.16</v>
      </c>
      <c r="G705" s="2" t="s">
        <v>1036</v>
      </c>
      <c r="O705" s="3" t="s">
        <v>734</v>
      </c>
      <c r="P705" s="3">
        <v>38.18</v>
      </c>
      <c r="Q705" s="2" t="str">
        <f t="shared" si="40"/>
        <v>memenuhi</v>
      </c>
      <c r="S705" s="3" t="s">
        <v>1728</v>
      </c>
      <c r="T705" s="3">
        <v>0.25</v>
      </c>
      <c r="U705" s="2" t="str">
        <f t="shared" si="42"/>
        <v>tidak memenuhi</v>
      </c>
      <c r="W705" s="3" t="s">
        <v>734</v>
      </c>
      <c r="X705" s="3">
        <v>38.229999999999997</v>
      </c>
      <c r="Y705" s="2" t="str">
        <f t="shared" si="41"/>
        <v>memenuhi</v>
      </c>
      <c r="AA705" s="3" t="s">
        <v>1728</v>
      </c>
      <c r="AB705" s="3">
        <v>0.27</v>
      </c>
      <c r="AC705" s="2" t="str">
        <f t="shared" si="43"/>
        <v>tidak memenuhi</v>
      </c>
    </row>
    <row r="706" spans="1:29" x14ac:dyDescent="0.25">
      <c r="A706" s="2" t="s">
        <v>735</v>
      </c>
      <c r="B706" s="2" t="s">
        <v>967</v>
      </c>
      <c r="E706" s="2" t="s">
        <v>1729</v>
      </c>
      <c r="F706" s="2">
        <v>149.33000000000001</v>
      </c>
      <c r="G706" s="2" t="s">
        <v>1036</v>
      </c>
      <c r="O706" s="3" t="s">
        <v>735</v>
      </c>
      <c r="P706" s="3">
        <v>39.17</v>
      </c>
      <c r="Q706" s="2" t="str">
        <f t="shared" si="40"/>
        <v>memenuhi</v>
      </c>
      <c r="S706" s="3" t="s">
        <v>1729</v>
      </c>
      <c r="T706" s="3">
        <v>0.36</v>
      </c>
      <c r="U706" s="2" t="str">
        <f t="shared" si="42"/>
        <v>memenuhi</v>
      </c>
      <c r="W706" s="3" t="s">
        <v>735</v>
      </c>
      <c r="X706" s="3">
        <v>39.22</v>
      </c>
      <c r="Y706" s="2" t="str">
        <f t="shared" si="41"/>
        <v>memenuhi</v>
      </c>
      <c r="AA706" s="3" t="s">
        <v>1729</v>
      </c>
      <c r="AB706" s="3">
        <v>0.34</v>
      </c>
      <c r="AC706" s="2" t="str">
        <f t="shared" si="43"/>
        <v>memenuhi</v>
      </c>
    </row>
    <row r="707" spans="1:29" x14ac:dyDescent="0.25">
      <c r="A707" s="2" t="s">
        <v>736</v>
      </c>
      <c r="B707" s="2" t="s">
        <v>964</v>
      </c>
      <c r="E707" s="2" t="s">
        <v>1730</v>
      </c>
      <c r="F707" s="2">
        <v>110.61</v>
      </c>
      <c r="G707" s="2" t="s">
        <v>1036</v>
      </c>
      <c r="O707" s="3" t="s">
        <v>736</v>
      </c>
      <c r="P707" s="3">
        <v>38.14</v>
      </c>
      <c r="Q707" s="2" t="str">
        <f t="shared" si="40"/>
        <v>memenuhi</v>
      </c>
      <c r="S707" s="3" t="s">
        <v>1730</v>
      </c>
      <c r="T707" s="3">
        <v>0.08</v>
      </c>
      <c r="U707" s="2" t="str">
        <f t="shared" si="42"/>
        <v>tidak memenuhi</v>
      </c>
      <c r="W707" s="3" t="s">
        <v>736</v>
      </c>
      <c r="X707" s="3">
        <v>38.19</v>
      </c>
      <c r="Y707" s="2" t="str">
        <f t="shared" si="41"/>
        <v>memenuhi</v>
      </c>
      <c r="AA707" s="3" t="s">
        <v>1730</v>
      </c>
      <c r="AB707" s="3">
        <v>0.08</v>
      </c>
      <c r="AC707" s="2" t="str">
        <f t="shared" si="43"/>
        <v>tidak memenuhi</v>
      </c>
    </row>
    <row r="708" spans="1:29" x14ac:dyDescent="0.25">
      <c r="A708" s="2" t="s">
        <v>737</v>
      </c>
      <c r="B708" s="2" t="s">
        <v>964</v>
      </c>
      <c r="E708" s="2" t="s">
        <v>1731</v>
      </c>
      <c r="F708" s="2">
        <v>39.700000000000003</v>
      </c>
      <c r="G708" s="2" t="s">
        <v>1036</v>
      </c>
      <c r="O708" s="3" t="s">
        <v>737</v>
      </c>
      <c r="P708" s="3">
        <v>37.72</v>
      </c>
      <c r="Q708" s="2" t="str">
        <f t="shared" si="40"/>
        <v>memenuhi</v>
      </c>
      <c r="S708" s="3" t="s">
        <v>1731</v>
      </c>
      <c r="T708" s="3">
        <v>7.0000000000000007E-2</v>
      </c>
      <c r="U708" s="2" t="str">
        <f t="shared" si="42"/>
        <v>tidak memenuhi</v>
      </c>
      <c r="W708" s="3" t="s">
        <v>737</v>
      </c>
      <c r="X708" s="3">
        <v>37.799999999999997</v>
      </c>
      <c r="Y708" s="2" t="str">
        <f t="shared" si="41"/>
        <v>memenuhi</v>
      </c>
      <c r="AA708" s="3" t="s">
        <v>1731</v>
      </c>
      <c r="AB708" s="3">
        <v>0.05</v>
      </c>
      <c r="AC708" s="2" t="str">
        <f t="shared" si="43"/>
        <v>tidak memenuhi</v>
      </c>
    </row>
    <row r="709" spans="1:29" x14ac:dyDescent="0.25">
      <c r="A709" s="2" t="s">
        <v>738</v>
      </c>
      <c r="B709" s="2" t="s">
        <v>967</v>
      </c>
      <c r="E709" s="2" t="s">
        <v>1732</v>
      </c>
      <c r="F709" s="2">
        <v>83.99</v>
      </c>
      <c r="G709" s="2" t="s">
        <v>1036</v>
      </c>
      <c r="O709" s="3" t="s">
        <v>738</v>
      </c>
      <c r="P709" s="3">
        <v>37.74</v>
      </c>
      <c r="Q709" s="2" t="str">
        <f t="shared" si="40"/>
        <v>memenuhi</v>
      </c>
      <c r="S709" s="3" t="s">
        <v>1732</v>
      </c>
      <c r="T709" s="3">
        <v>7.0000000000000007E-2</v>
      </c>
      <c r="U709" s="2" t="str">
        <f t="shared" si="42"/>
        <v>tidak memenuhi</v>
      </c>
      <c r="W709" s="3" t="s">
        <v>738</v>
      </c>
      <c r="X709" s="3">
        <v>37.82</v>
      </c>
      <c r="Y709" s="2" t="str">
        <f t="shared" si="41"/>
        <v>memenuhi</v>
      </c>
      <c r="AA709" s="3" t="s">
        <v>1732</v>
      </c>
      <c r="AB709" s="3">
        <v>0.05</v>
      </c>
      <c r="AC709" s="2" t="str">
        <f t="shared" si="43"/>
        <v>tidak memenuhi</v>
      </c>
    </row>
    <row r="710" spans="1:29" x14ac:dyDescent="0.25">
      <c r="A710" s="2" t="s">
        <v>739</v>
      </c>
      <c r="B710" s="2" t="s">
        <v>967</v>
      </c>
      <c r="E710" s="2" t="s">
        <v>1733</v>
      </c>
      <c r="F710" s="2">
        <v>93.18</v>
      </c>
      <c r="G710" s="2" t="s">
        <v>1036</v>
      </c>
      <c r="O710" s="3" t="s">
        <v>739</v>
      </c>
      <c r="P710" s="3">
        <v>39.76</v>
      </c>
      <c r="Q710" s="2" t="str">
        <f t="shared" ref="Q710:Q773" si="44">IF(AND(P710&gt;=5,P710&lt;=80),"memenuhi","tidak memenuhi")</f>
        <v>memenuhi</v>
      </c>
      <c r="S710" s="3" t="s">
        <v>1733</v>
      </c>
      <c r="T710" s="3">
        <v>7.0000000000000007E-2</v>
      </c>
      <c r="U710" s="2" t="str">
        <f t="shared" si="42"/>
        <v>tidak memenuhi</v>
      </c>
      <c r="W710" s="3" t="s">
        <v>739</v>
      </c>
      <c r="X710" s="3">
        <v>39.85</v>
      </c>
      <c r="Y710" s="2" t="str">
        <f t="shared" ref="Y710:Y773" si="45">IF(AND(X710&gt;=5,X710&lt;=80),"memenuhi","tidak memenuhi")</f>
        <v>memenuhi</v>
      </c>
      <c r="AA710" s="3" t="s">
        <v>1733</v>
      </c>
      <c r="AB710" s="3">
        <v>0.05</v>
      </c>
      <c r="AC710" s="2" t="str">
        <f t="shared" si="43"/>
        <v>tidak memenuhi</v>
      </c>
    </row>
    <row r="711" spans="1:29" x14ac:dyDescent="0.25">
      <c r="A711" s="2" t="s">
        <v>740</v>
      </c>
      <c r="B711" s="2" t="s">
        <v>967</v>
      </c>
      <c r="E711" s="2" t="s">
        <v>1734</v>
      </c>
      <c r="F711" s="2">
        <v>22.69</v>
      </c>
      <c r="G711" s="2" t="s">
        <v>1036</v>
      </c>
      <c r="O711" s="3" t="s">
        <v>740</v>
      </c>
      <c r="P711" s="3">
        <v>39.76</v>
      </c>
      <c r="Q711" s="2" t="str">
        <f t="shared" si="44"/>
        <v>memenuhi</v>
      </c>
      <c r="S711" s="3" t="s">
        <v>1734</v>
      </c>
      <c r="T711" s="3">
        <v>0.15</v>
      </c>
      <c r="U711" s="2" t="str">
        <f t="shared" si="42"/>
        <v>tidak memenuhi</v>
      </c>
      <c r="W711" s="3" t="s">
        <v>740</v>
      </c>
      <c r="X711" s="3">
        <v>39.840000000000003</v>
      </c>
      <c r="Y711" s="2" t="str">
        <f t="shared" si="45"/>
        <v>memenuhi</v>
      </c>
      <c r="AA711" s="3" t="s">
        <v>1734</v>
      </c>
      <c r="AB711" s="3">
        <v>0.15</v>
      </c>
      <c r="AC711" s="2" t="str">
        <f t="shared" si="43"/>
        <v>tidak memenuhi</v>
      </c>
    </row>
    <row r="712" spans="1:29" x14ac:dyDescent="0.25">
      <c r="A712" s="2" t="s">
        <v>741</v>
      </c>
      <c r="B712" s="2" t="s">
        <v>967</v>
      </c>
      <c r="E712" s="2" t="s">
        <v>1735</v>
      </c>
      <c r="F712" s="2">
        <v>15.06</v>
      </c>
      <c r="G712" s="2" t="s">
        <v>1036</v>
      </c>
      <c r="O712" s="3" t="s">
        <v>741</v>
      </c>
      <c r="P712" s="3">
        <v>38.85</v>
      </c>
      <c r="Q712" s="2" t="str">
        <f t="shared" si="44"/>
        <v>memenuhi</v>
      </c>
      <c r="S712" s="3" t="s">
        <v>1735</v>
      </c>
      <c r="T712" s="3">
        <v>0.08</v>
      </c>
      <c r="U712" s="2" t="str">
        <f t="shared" ref="U712:U775" si="46">IF(AND(T712&gt;=0.3,T712&lt;=3),"memenuhi","tidak memenuhi")</f>
        <v>tidak memenuhi</v>
      </c>
      <c r="W712" s="3" t="s">
        <v>741</v>
      </c>
      <c r="X712" s="3">
        <v>38.93</v>
      </c>
      <c r="Y712" s="2" t="str">
        <f t="shared" si="45"/>
        <v>memenuhi</v>
      </c>
      <c r="AA712" s="3" t="s">
        <v>1735</v>
      </c>
      <c r="AB712" s="3">
        <v>0.08</v>
      </c>
      <c r="AC712" s="2" t="str">
        <f t="shared" ref="AC712:AC775" si="47">IF(AND(AB712&gt;=0.3,AB712&lt;=3),"memenuhi","tidak memenuhi")</f>
        <v>tidak memenuhi</v>
      </c>
    </row>
    <row r="713" spans="1:29" x14ac:dyDescent="0.25">
      <c r="A713" s="2" t="s">
        <v>742</v>
      </c>
      <c r="B713" s="2" t="s">
        <v>967</v>
      </c>
      <c r="E713" s="2" t="s">
        <v>1736</v>
      </c>
      <c r="F713" s="2">
        <v>59.59</v>
      </c>
      <c r="G713" s="2" t="s">
        <v>1036</v>
      </c>
      <c r="O713" s="3" t="s">
        <v>742</v>
      </c>
      <c r="P713" s="3">
        <v>38.869999999999997</v>
      </c>
      <c r="Q713" s="2" t="str">
        <f t="shared" si="44"/>
        <v>memenuhi</v>
      </c>
      <c r="S713" s="3" t="s">
        <v>1736</v>
      </c>
      <c r="T713" s="3">
        <v>0.08</v>
      </c>
      <c r="U713" s="2" t="str">
        <f t="shared" si="46"/>
        <v>tidak memenuhi</v>
      </c>
      <c r="W713" s="3" t="s">
        <v>742</v>
      </c>
      <c r="X713" s="3">
        <v>38.94</v>
      </c>
      <c r="Y713" s="2" t="str">
        <f t="shared" si="45"/>
        <v>memenuhi</v>
      </c>
      <c r="AA713" s="3" t="s">
        <v>1736</v>
      </c>
      <c r="AB713" s="3">
        <v>0.08</v>
      </c>
      <c r="AC713" s="2" t="str">
        <f t="shared" si="47"/>
        <v>tidak memenuhi</v>
      </c>
    </row>
    <row r="714" spans="1:29" x14ac:dyDescent="0.25">
      <c r="A714" s="2" t="s">
        <v>743</v>
      </c>
      <c r="B714" s="2" t="s">
        <v>967</v>
      </c>
      <c r="E714" s="2" t="s">
        <v>1737</v>
      </c>
      <c r="F714" s="2">
        <v>67.010000000000005</v>
      </c>
      <c r="G714" s="2" t="s">
        <v>1036</v>
      </c>
      <c r="O714" s="3" t="s">
        <v>743</v>
      </c>
      <c r="P714" s="3">
        <v>38.94</v>
      </c>
      <c r="Q714" s="2" t="str">
        <f t="shared" si="44"/>
        <v>memenuhi</v>
      </c>
      <c r="S714" s="3" t="s">
        <v>1737</v>
      </c>
      <c r="T714" s="3">
        <v>0.08</v>
      </c>
      <c r="U714" s="2" t="str">
        <f t="shared" si="46"/>
        <v>tidak memenuhi</v>
      </c>
      <c r="W714" s="3" t="s">
        <v>743</v>
      </c>
      <c r="X714" s="3">
        <v>39</v>
      </c>
      <c r="Y714" s="2" t="str">
        <f t="shared" si="45"/>
        <v>memenuhi</v>
      </c>
      <c r="AA714" s="3" t="s">
        <v>1737</v>
      </c>
      <c r="AB714" s="3">
        <v>0.08</v>
      </c>
      <c r="AC714" s="2" t="str">
        <f t="shared" si="47"/>
        <v>tidak memenuhi</v>
      </c>
    </row>
    <row r="715" spans="1:29" x14ac:dyDescent="0.25">
      <c r="A715" s="2" t="s">
        <v>744</v>
      </c>
      <c r="B715" s="2" t="s">
        <v>964</v>
      </c>
      <c r="E715" s="2" t="s">
        <v>1738</v>
      </c>
      <c r="F715" s="2">
        <v>53.53</v>
      </c>
      <c r="G715" s="2" t="s">
        <v>1036</v>
      </c>
      <c r="O715" s="3" t="s">
        <v>744</v>
      </c>
      <c r="P715" s="3">
        <v>38.93</v>
      </c>
      <c r="Q715" s="2" t="str">
        <f t="shared" si="44"/>
        <v>memenuhi</v>
      </c>
      <c r="S715" s="3" t="s">
        <v>1738</v>
      </c>
      <c r="T715" s="3">
        <v>0.08</v>
      </c>
      <c r="U715" s="2" t="str">
        <f t="shared" si="46"/>
        <v>tidak memenuhi</v>
      </c>
      <c r="W715" s="3" t="s">
        <v>744</v>
      </c>
      <c r="X715" s="3">
        <v>38.99</v>
      </c>
      <c r="Y715" s="2" t="str">
        <f t="shared" si="45"/>
        <v>memenuhi</v>
      </c>
      <c r="AA715" s="3" t="s">
        <v>1738</v>
      </c>
      <c r="AB715" s="3">
        <v>0.08</v>
      </c>
      <c r="AC715" s="2" t="str">
        <f t="shared" si="47"/>
        <v>tidak memenuhi</v>
      </c>
    </row>
    <row r="716" spans="1:29" x14ac:dyDescent="0.25">
      <c r="A716" s="2" t="s">
        <v>745</v>
      </c>
      <c r="B716" s="2" t="s">
        <v>964</v>
      </c>
      <c r="E716" s="2" t="s">
        <v>1739</v>
      </c>
      <c r="F716" s="2">
        <v>25.3</v>
      </c>
      <c r="G716" s="2" t="s">
        <v>1036</v>
      </c>
      <c r="O716" s="3" t="s">
        <v>745</v>
      </c>
      <c r="P716" s="3">
        <v>39.71</v>
      </c>
      <c r="Q716" s="2" t="str">
        <f t="shared" si="44"/>
        <v>memenuhi</v>
      </c>
      <c r="S716" s="3" t="s">
        <v>1739</v>
      </c>
      <c r="T716" s="3">
        <v>0.3</v>
      </c>
      <c r="U716" s="2" t="str">
        <f t="shared" si="46"/>
        <v>memenuhi</v>
      </c>
      <c r="W716" s="3" t="s">
        <v>745</v>
      </c>
      <c r="X716" s="3">
        <v>39.79</v>
      </c>
      <c r="Y716" s="2" t="str">
        <f t="shared" si="45"/>
        <v>memenuhi</v>
      </c>
      <c r="AA716" s="3" t="s">
        <v>1739</v>
      </c>
      <c r="AB716" s="3">
        <v>0.28000000000000003</v>
      </c>
      <c r="AC716" s="2" t="str">
        <f t="shared" si="47"/>
        <v>tidak memenuhi</v>
      </c>
    </row>
    <row r="717" spans="1:29" x14ac:dyDescent="0.25">
      <c r="A717" s="2" t="s">
        <v>746</v>
      </c>
      <c r="B717" s="2" t="s">
        <v>967</v>
      </c>
      <c r="E717" s="2" t="s">
        <v>1740</v>
      </c>
      <c r="F717" s="2">
        <v>90</v>
      </c>
      <c r="G717" s="2" t="s">
        <v>1036</v>
      </c>
      <c r="O717" s="3" t="s">
        <v>746</v>
      </c>
      <c r="P717" s="3">
        <v>40.75</v>
      </c>
      <c r="Q717" s="2" t="str">
        <f t="shared" si="44"/>
        <v>memenuhi</v>
      </c>
      <c r="S717" s="3" t="s">
        <v>1740</v>
      </c>
      <c r="T717" s="3">
        <v>0.1</v>
      </c>
      <c r="U717" s="2" t="str">
        <f t="shared" si="46"/>
        <v>tidak memenuhi</v>
      </c>
      <c r="W717" s="3" t="s">
        <v>746</v>
      </c>
      <c r="X717" s="3">
        <v>40.83</v>
      </c>
      <c r="Y717" s="2" t="str">
        <f t="shared" si="45"/>
        <v>memenuhi</v>
      </c>
      <c r="AA717" s="3" t="s">
        <v>1740</v>
      </c>
      <c r="AB717" s="3">
        <v>0.1</v>
      </c>
      <c r="AC717" s="2" t="str">
        <f t="shared" si="47"/>
        <v>tidak memenuhi</v>
      </c>
    </row>
    <row r="718" spans="1:29" x14ac:dyDescent="0.25">
      <c r="A718" s="2" t="s">
        <v>747</v>
      </c>
      <c r="B718" s="2" t="s">
        <v>967</v>
      </c>
      <c r="E718" s="2" t="s">
        <v>1741</v>
      </c>
      <c r="F718" s="2">
        <v>22.78</v>
      </c>
      <c r="G718" s="2" t="s">
        <v>1036</v>
      </c>
      <c r="O718" s="3" t="s">
        <v>747</v>
      </c>
      <c r="P718" s="3">
        <v>38.9</v>
      </c>
      <c r="Q718" s="2" t="str">
        <f t="shared" si="44"/>
        <v>memenuhi</v>
      </c>
      <c r="S718" s="3" t="s">
        <v>1741</v>
      </c>
      <c r="T718" s="3">
        <v>0.03</v>
      </c>
      <c r="U718" s="2" t="str">
        <f t="shared" si="46"/>
        <v>tidak memenuhi</v>
      </c>
      <c r="W718" s="3" t="s">
        <v>747</v>
      </c>
      <c r="X718" s="3">
        <v>38.97</v>
      </c>
      <c r="Y718" s="2" t="str">
        <f t="shared" si="45"/>
        <v>memenuhi</v>
      </c>
      <c r="AA718" s="3" t="s">
        <v>1741</v>
      </c>
      <c r="AB718" s="3">
        <v>0.02</v>
      </c>
      <c r="AC718" s="2" t="str">
        <f t="shared" si="47"/>
        <v>tidak memenuhi</v>
      </c>
    </row>
    <row r="719" spans="1:29" x14ac:dyDescent="0.25">
      <c r="A719" s="2" t="s">
        <v>748</v>
      </c>
      <c r="B719" s="2" t="s">
        <v>967</v>
      </c>
      <c r="E719" s="2" t="s">
        <v>1742</v>
      </c>
      <c r="F719" s="2">
        <v>38.65</v>
      </c>
      <c r="G719" s="2" t="s">
        <v>1036</v>
      </c>
      <c r="O719" s="3" t="s">
        <v>748</v>
      </c>
      <c r="P719" s="3">
        <v>39.89</v>
      </c>
      <c r="Q719" s="2" t="str">
        <f t="shared" si="44"/>
        <v>memenuhi</v>
      </c>
      <c r="S719" s="3" t="s">
        <v>1742</v>
      </c>
      <c r="T719" s="3">
        <v>0.19</v>
      </c>
      <c r="U719" s="2" t="str">
        <f t="shared" si="46"/>
        <v>tidak memenuhi</v>
      </c>
      <c r="W719" s="3" t="s">
        <v>748</v>
      </c>
      <c r="X719" s="3">
        <v>39.96</v>
      </c>
      <c r="Y719" s="2" t="str">
        <f t="shared" si="45"/>
        <v>memenuhi</v>
      </c>
      <c r="AA719" s="3" t="s">
        <v>1742</v>
      </c>
      <c r="AB719" s="3">
        <v>0.18</v>
      </c>
      <c r="AC719" s="2" t="str">
        <f t="shared" si="47"/>
        <v>tidak memenuhi</v>
      </c>
    </row>
    <row r="720" spans="1:29" x14ac:dyDescent="0.25">
      <c r="A720" s="2" t="s">
        <v>749</v>
      </c>
      <c r="B720" s="2" t="s">
        <v>964</v>
      </c>
      <c r="E720" s="2" t="s">
        <v>1743</v>
      </c>
      <c r="F720" s="2">
        <v>16.760000000000002</v>
      </c>
      <c r="G720" s="2" t="s">
        <v>1036</v>
      </c>
      <c r="O720" s="3" t="s">
        <v>749</v>
      </c>
      <c r="P720" s="3">
        <v>41.87</v>
      </c>
      <c r="Q720" s="2" t="str">
        <f t="shared" si="44"/>
        <v>memenuhi</v>
      </c>
      <c r="S720" s="3" t="s">
        <v>1743</v>
      </c>
      <c r="T720" s="3">
        <v>0.22</v>
      </c>
      <c r="U720" s="2" t="str">
        <f t="shared" si="46"/>
        <v>tidak memenuhi</v>
      </c>
      <c r="W720" s="3" t="s">
        <v>749</v>
      </c>
      <c r="X720" s="3">
        <v>41.94</v>
      </c>
      <c r="Y720" s="2" t="str">
        <f t="shared" si="45"/>
        <v>memenuhi</v>
      </c>
      <c r="AA720" s="3" t="s">
        <v>1743</v>
      </c>
      <c r="AB720" s="3">
        <v>0.2</v>
      </c>
      <c r="AC720" s="2" t="str">
        <f t="shared" si="47"/>
        <v>tidak memenuhi</v>
      </c>
    </row>
    <row r="721" spans="1:29" x14ac:dyDescent="0.25">
      <c r="A721" s="2" t="s">
        <v>750</v>
      </c>
      <c r="B721" s="2" t="s">
        <v>967</v>
      </c>
      <c r="E721" s="2" t="s">
        <v>1744</v>
      </c>
      <c r="F721" s="2">
        <v>48.41</v>
      </c>
      <c r="G721" s="2" t="s">
        <v>1036</v>
      </c>
      <c r="O721" s="3" t="s">
        <v>750</v>
      </c>
      <c r="P721" s="3">
        <v>40.75</v>
      </c>
      <c r="Q721" s="2" t="str">
        <f t="shared" si="44"/>
        <v>memenuhi</v>
      </c>
      <c r="S721" s="3" t="s">
        <v>1744</v>
      </c>
      <c r="T721" s="3">
        <v>0.03</v>
      </c>
      <c r="U721" s="2" t="str">
        <f t="shared" si="46"/>
        <v>tidak memenuhi</v>
      </c>
      <c r="W721" s="3" t="s">
        <v>750</v>
      </c>
      <c r="X721" s="3">
        <v>40.83</v>
      </c>
      <c r="Y721" s="2" t="str">
        <f t="shared" si="45"/>
        <v>memenuhi</v>
      </c>
      <c r="AA721" s="3" t="s">
        <v>1744</v>
      </c>
      <c r="AB721" s="3">
        <v>0.02</v>
      </c>
      <c r="AC721" s="2" t="str">
        <f t="shared" si="47"/>
        <v>tidak memenuhi</v>
      </c>
    </row>
    <row r="722" spans="1:29" x14ac:dyDescent="0.25">
      <c r="A722" s="2" t="s">
        <v>751</v>
      </c>
      <c r="B722" s="2" t="s">
        <v>967</v>
      </c>
      <c r="E722" s="2" t="s">
        <v>1745</v>
      </c>
      <c r="F722" s="2">
        <v>46.25</v>
      </c>
      <c r="G722" s="2" t="s">
        <v>1036</v>
      </c>
      <c r="O722" s="3" t="s">
        <v>751</v>
      </c>
      <c r="P722" s="3">
        <v>39.81</v>
      </c>
      <c r="Q722" s="2" t="str">
        <f t="shared" si="44"/>
        <v>memenuhi</v>
      </c>
      <c r="S722" s="3" t="s">
        <v>1745</v>
      </c>
      <c r="T722" s="3">
        <v>0.03</v>
      </c>
      <c r="U722" s="2" t="str">
        <f t="shared" si="46"/>
        <v>tidak memenuhi</v>
      </c>
      <c r="W722" s="3" t="s">
        <v>751</v>
      </c>
      <c r="X722" s="3">
        <v>39.89</v>
      </c>
      <c r="Y722" s="2" t="str">
        <f t="shared" si="45"/>
        <v>memenuhi</v>
      </c>
      <c r="AA722" s="3" t="s">
        <v>1745</v>
      </c>
      <c r="AB722" s="3">
        <v>0.02</v>
      </c>
      <c r="AC722" s="2" t="str">
        <f t="shared" si="47"/>
        <v>tidak memenuhi</v>
      </c>
    </row>
    <row r="723" spans="1:29" x14ac:dyDescent="0.25">
      <c r="A723" s="2" t="s">
        <v>752</v>
      </c>
      <c r="B723" s="2" t="s">
        <v>967</v>
      </c>
      <c r="E723" s="2" t="s">
        <v>1746</v>
      </c>
      <c r="F723" s="2">
        <v>23.1</v>
      </c>
      <c r="G723" s="2" t="s">
        <v>1036</v>
      </c>
      <c r="O723" s="3" t="s">
        <v>752</v>
      </c>
      <c r="P723" s="3">
        <v>41.68</v>
      </c>
      <c r="Q723" s="2" t="str">
        <f t="shared" si="44"/>
        <v>memenuhi</v>
      </c>
      <c r="S723" s="3" t="s">
        <v>1746</v>
      </c>
      <c r="T723" s="3">
        <v>0.11</v>
      </c>
      <c r="U723" s="2" t="str">
        <f t="shared" si="46"/>
        <v>tidak memenuhi</v>
      </c>
      <c r="W723" s="3" t="s">
        <v>752</v>
      </c>
      <c r="X723" s="3">
        <v>41.78</v>
      </c>
      <c r="Y723" s="2" t="str">
        <f t="shared" si="45"/>
        <v>memenuhi</v>
      </c>
      <c r="AA723" s="3" t="s">
        <v>1746</v>
      </c>
      <c r="AB723" s="3">
        <v>0.1</v>
      </c>
      <c r="AC723" s="2" t="str">
        <f t="shared" si="47"/>
        <v>tidak memenuhi</v>
      </c>
    </row>
    <row r="724" spans="1:29" x14ac:dyDescent="0.25">
      <c r="A724" s="2" t="s">
        <v>753</v>
      </c>
      <c r="B724" s="2" t="s">
        <v>964</v>
      </c>
      <c r="E724" s="2" t="s">
        <v>1747</v>
      </c>
      <c r="F724" s="2">
        <v>78.989999999999995</v>
      </c>
      <c r="G724" s="2" t="s">
        <v>1036</v>
      </c>
      <c r="O724" s="3" t="s">
        <v>753</v>
      </c>
      <c r="P724" s="3">
        <v>39.67</v>
      </c>
      <c r="Q724" s="2" t="str">
        <f t="shared" si="44"/>
        <v>memenuhi</v>
      </c>
      <c r="S724" s="3" t="s">
        <v>1747</v>
      </c>
      <c r="T724" s="3">
        <v>0.16</v>
      </c>
      <c r="U724" s="2" t="str">
        <f t="shared" si="46"/>
        <v>tidak memenuhi</v>
      </c>
      <c r="W724" s="3" t="s">
        <v>753</v>
      </c>
      <c r="X724" s="3">
        <v>39.76</v>
      </c>
      <c r="Y724" s="2" t="str">
        <f t="shared" si="45"/>
        <v>memenuhi</v>
      </c>
      <c r="AA724" s="3" t="s">
        <v>1747</v>
      </c>
      <c r="AB724" s="3">
        <v>0.15</v>
      </c>
      <c r="AC724" s="2" t="str">
        <f t="shared" si="47"/>
        <v>tidak memenuhi</v>
      </c>
    </row>
    <row r="725" spans="1:29" x14ac:dyDescent="0.25">
      <c r="A725" s="2" t="s">
        <v>754</v>
      </c>
      <c r="B725" s="2" t="s">
        <v>964</v>
      </c>
      <c r="E725" s="2" t="s">
        <v>1748</v>
      </c>
      <c r="F725" s="2">
        <v>12.69</v>
      </c>
      <c r="G725" s="2" t="s">
        <v>1036</v>
      </c>
      <c r="O725" s="3" t="s">
        <v>754</v>
      </c>
      <c r="P725" s="3">
        <v>41.68</v>
      </c>
      <c r="Q725" s="2" t="str">
        <f t="shared" si="44"/>
        <v>memenuhi</v>
      </c>
      <c r="S725" s="3" t="s">
        <v>1748</v>
      </c>
      <c r="T725" s="3">
        <v>0.16</v>
      </c>
      <c r="U725" s="2" t="str">
        <f t="shared" si="46"/>
        <v>tidak memenuhi</v>
      </c>
      <c r="W725" s="3" t="s">
        <v>754</v>
      </c>
      <c r="X725" s="3">
        <v>41.77</v>
      </c>
      <c r="Y725" s="2" t="str">
        <f t="shared" si="45"/>
        <v>memenuhi</v>
      </c>
      <c r="AA725" s="3" t="s">
        <v>1748</v>
      </c>
      <c r="AB725" s="3">
        <v>0.15</v>
      </c>
      <c r="AC725" s="2" t="str">
        <f t="shared" si="47"/>
        <v>tidak memenuhi</v>
      </c>
    </row>
    <row r="726" spans="1:29" x14ac:dyDescent="0.25">
      <c r="A726" s="2" t="s">
        <v>755</v>
      </c>
      <c r="B726" s="2" t="s">
        <v>967</v>
      </c>
      <c r="E726" s="2" t="s">
        <v>1749</v>
      </c>
      <c r="F726" s="2">
        <v>63.4</v>
      </c>
      <c r="G726" s="2" t="s">
        <v>1036</v>
      </c>
      <c r="O726" s="3" t="s">
        <v>755</v>
      </c>
      <c r="P726" s="3">
        <v>41.71</v>
      </c>
      <c r="Q726" s="2" t="str">
        <f t="shared" si="44"/>
        <v>memenuhi</v>
      </c>
      <c r="S726" s="3" t="s">
        <v>1749</v>
      </c>
      <c r="T726" s="3">
        <v>0.16</v>
      </c>
      <c r="U726" s="2" t="str">
        <f t="shared" si="46"/>
        <v>tidak memenuhi</v>
      </c>
      <c r="W726" s="3" t="s">
        <v>755</v>
      </c>
      <c r="X726" s="3">
        <v>41.8</v>
      </c>
      <c r="Y726" s="2" t="str">
        <f t="shared" si="45"/>
        <v>memenuhi</v>
      </c>
      <c r="AA726" s="3" t="s">
        <v>1749</v>
      </c>
      <c r="AB726" s="3">
        <v>0.15</v>
      </c>
      <c r="AC726" s="2" t="str">
        <f t="shared" si="47"/>
        <v>tidak memenuhi</v>
      </c>
    </row>
    <row r="727" spans="1:29" x14ac:dyDescent="0.25">
      <c r="A727" s="2" t="s">
        <v>756</v>
      </c>
      <c r="B727" s="2" t="s">
        <v>967</v>
      </c>
      <c r="E727" s="2" t="s">
        <v>1750</v>
      </c>
      <c r="F727" s="2">
        <v>33.9</v>
      </c>
      <c r="G727" s="2" t="s">
        <v>1036</v>
      </c>
      <c r="O727" s="3" t="s">
        <v>756</v>
      </c>
      <c r="P727" s="3">
        <v>41.68</v>
      </c>
      <c r="Q727" s="2" t="str">
        <f t="shared" si="44"/>
        <v>memenuhi</v>
      </c>
      <c r="S727" s="3" t="s">
        <v>1750</v>
      </c>
      <c r="T727" s="3">
        <v>0.08</v>
      </c>
      <c r="U727" s="2" t="str">
        <f t="shared" si="46"/>
        <v>tidak memenuhi</v>
      </c>
      <c r="W727" s="3" t="s">
        <v>756</v>
      </c>
      <c r="X727" s="3">
        <v>41.79</v>
      </c>
      <c r="Y727" s="2" t="str">
        <f t="shared" si="45"/>
        <v>memenuhi</v>
      </c>
      <c r="AA727" s="3" t="s">
        <v>1750</v>
      </c>
      <c r="AB727" s="3">
        <v>0.08</v>
      </c>
      <c r="AC727" s="2" t="str">
        <f t="shared" si="47"/>
        <v>tidak memenuhi</v>
      </c>
    </row>
    <row r="728" spans="1:29" x14ac:dyDescent="0.25">
      <c r="A728" s="2" t="s">
        <v>757</v>
      </c>
      <c r="B728" s="2" t="s">
        <v>967</v>
      </c>
      <c r="E728" s="2" t="s">
        <v>1751</v>
      </c>
      <c r="F728" s="2">
        <v>40.42</v>
      </c>
      <c r="G728" s="2" t="s">
        <v>1036</v>
      </c>
      <c r="O728" s="3" t="s">
        <v>757</v>
      </c>
      <c r="P728" s="3">
        <v>40.659999999999997</v>
      </c>
      <c r="Q728" s="2" t="str">
        <f t="shared" si="44"/>
        <v>memenuhi</v>
      </c>
      <c r="S728" s="3" t="s">
        <v>1751</v>
      </c>
      <c r="T728" s="3">
        <v>0.08</v>
      </c>
      <c r="U728" s="2" t="str">
        <f t="shared" si="46"/>
        <v>tidak memenuhi</v>
      </c>
      <c r="W728" s="3" t="s">
        <v>757</v>
      </c>
      <c r="X728" s="3">
        <v>40.78</v>
      </c>
      <c r="Y728" s="2" t="str">
        <f t="shared" si="45"/>
        <v>memenuhi</v>
      </c>
      <c r="AA728" s="3" t="s">
        <v>1751</v>
      </c>
      <c r="AB728" s="3">
        <v>0.08</v>
      </c>
      <c r="AC728" s="2" t="str">
        <f t="shared" si="47"/>
        <v>tidak memenuhi</v>
      </c>
    </row>
    <row r="729" spans="1:29" x14ac:dyDescent="0.25">
      <c r="A729" s="2" t="s">
        <v>758</v>
      </c>
      <c r="B729" s="2" t="s">
        <v>967</v>
      </c>
      <c r="E729" s="2" t="s">
        <v>1752</v>
      </c>
      <c r="F729" s="2">
        <v>137.51</v>
      </c>
      <c r="G729" s="2" t="s">
        <v>1036</v>
      </c>
      <c r="O729" s="3" t="s">
        <v>758</v>
      </c>
      <c r="P729" s="3">
        <v>41.65</v>
      </c>
      <c r="Q729" s="2" t="str">
        <f t="shared" si="44"/>
        <v>memenuhi</v>
      </c>
      <c r="S729" s="3" t="s">
        <v>1752</v>
      </c>
      <c r="T729" s="3">
        <v>0.08</v>
      </c>
      <c r="U729" s="2" t="str">
        <f t="shared" si="46"/>
        <v>tidak memenuhi</v>
      </c>
      <c r="W729" s="3" t="s">
        <v>758</v>
      </c>
      <c r="X729" s="3">
        <v>41.78</v>
      </c>
      <c r="Y729" s="2" t="str">
        <f t="shared" si="45"/>
        <v>memenuhi</v>
      </c>
      <c r="AA729" s="3" t="s">
        <v>1752</v>
      </c>
      <c r="AB729" s="3">
        <v>0.08</v>
      </c>
      <c r="AC729" s="2" t="str">
        <f t="shared" si="47"/>
        <v>tidak memenuhi</v>
      </c>
    </row>
    <row r="730" spans="1:29" x14ac:dyDescent="0.25">
      <c r="A730" s="2" t="s">
        <v>759</v>
      </c>
      <c r="B730" s="2" t="s">
        <v>964</v>
      </c>
      <c r="E730" s="2" t="s">
        <v>1753</v>
      </c>
      <c r="F730" s="2">
        <v>13.06</v>
      </c>
      <c r="G730" s="2" t="s">
        <v>1036</v>
      </c>
      <c r="O730" s="3" t="s">
        <v>759</v>
      </c>
      <c r="P730" s="3">
        <v>43.62</v>
      </c>
      <c r="Q730" s="2" t="str">
        <f t="shared" si="44"/>
        <v>memenuhi</v>
      </c>
      <c r="S730" s="3" t="s">
        <v>1753</v>
      </c>
      <c r="T730" s="3">
        <v>0.08</v>
      </c>
      <c r="U730" s="2" t="str">
        <f t="shared" si="46"/>
        <v>tidak memenuhi</v>
      </c>
      <c r="W730" s="3" t="s">
        <v>759</v>
      </c>
      <c r="X730" s="3">
        <v>43.74</v>
      </c>
      <c r="Y730" s="2" t="str">
        <f t="shared" si="45"/>
        <v>memenuhi</v>
      </c>
      <c r="AA730" s="3" t="s">
        <v>1753</v>
      </c>
      <c r="AB730" s="3">
        <v>0.08</v>
      </c>
      <c r="AC730" s="2" t="str">
        <f t="shared" si="47"/>
        <v>tidak memenuhi</v>
      </c>
    </row>
    <row r="731" spans="1:29" x14ac:dyDescent="0.25">
      <c r="A731" s="2" t="s">
        <v>760</v>
      </c>
      <c r="B731" s="2" t="s">
        <v>967</v>
      </c>
      <c r="E731" s="2" t="s">
        <v>1754</v>
      </c>
      <c r="F731" s="2">
        <v>85.97</v>
      </c>
      <c r="G731" s="2" t="s">
        <v>1036</v>
      </c>
      <c r="O731" s="3" t="s">
        <v>760</v>
      </c>
      <c r="P731" s="3">
        <v>40.75</v>
      </c>
      <c r="Q731" s="2" t="str">
        <f t="shared" si="44"/>
        <v>memenuhi</v>
      </c>
      <c r="S731" s="3" t="s">
        <v>1754</v>
      </c>
      <c r="T731" s="3">
        <v>0.08</v>
      </c>
      <c r="U731" s="2" t="str">
        <f t="shared" si="46"/>
        <v>tidak memenuhi</v>
      </c>
      <c r="W731" s="3" t="s">
        <v>760</v>
      </c>
      <c r="X731" s="3">
        <v>40.83</v>
      </c>
      <c r="Y731" s="2" t="str">
        <f t="shared" si="45"/>
        <v>memenuhi</v>
      </c>
      <c r="AA731" s="3" t="s">
        <v>1754</v>
      </c>
      <c r="AB731" s="3">
        <v>0.08</v>
      </c>
      <c r="AC731" s="2" t="str">
        <f t="shared" si="47"/>
        <v>tidak memenuhi</v>
      </c>
    </row>
    <row r="732" spans="1:29" x14ac:dyDescent="0.25">
      <c r="A732" s="2" t="s">
        <v>761</v>
      </c>
      <c r="B732" s="2" t="s">
        <v>967</v>
      </c>
      <c r="E732" s="2" t="s">
        <v>1755</v>
      </c>
      <c r="F732" s="2">
        <v>63.03</v>
      </c>
      <c r="G732" s="2" t="s">
        <v>1036</v>
      </c>
      <c r="O732" s="3" t="s">
        <v>761</v>
      </c>
      <c r="P732" s="3">
        <v>39.75</v>
      </c>
      <c r="Q732" s="2" t="str">
        <f t="shared" si="44"/>
        <v>memenuhi</v>
      </c>
      <c r="S732" s="3" t="s">
        <v>1755</v>
      </c>
      <c r="T732" s="3">
        <v>0.06</v>
      </c>
      <c r="U732" s="2" t="str">
        <f t="shared" si="46"/>
        <v>tidak memenuhi</v>
      </c>
      <c r="W732" s="3" t="s">
        <v>761</v>
      </c>
      <c r="X732" s="3">
        <v>39.83</v>
      </c>
      <c r="Y732" s="2" t="str">
        <f t="shared" si="45"/>
        <v>memenuhi</v>
      </c>
      <c r="AA732" s="3" t="s">
        <v>1755</v>
      </c>
      <c r="AB732" s="3">
        <v>0.06</v>
      </c>
      <c r="AC732" s="2" t="str">
        <f t="shared" si="47"/>
        <v>tidak memenuhi</v>
      </c>
    </row>
    <row r="733" spans="1:29" x14ac:dyDescent="0.25">
      <c r="A733" s="2" t="s">
        <v>762</v>
      </c>
      <c r="B733" s="2" t="s">
        <v>964</v>
      </c>
      <c r="E733" s="2" t="s">
        <v>1756</v>
      </c>
      <c r="F733" s="2">
        <v>96.96</v>
      </c>
      <c r="G733" s="2" t="s">
        <v>1036</v>
      </c>
      <c r="O733" s="3" t="s">
        <v>762</v>
      </c>
      <c r="P733" s="3">
        <v>39.15</v>
      </c>
      <c r="Q733" s="2" t="str">
        <f t="shared" si="44"/>
        <v>memenuhi</v>
      </c>
      <c r="S733" s="3" t="s">
        <v>1756</v>
      </c>
      <c r="T733" s="3">
        <v>0.06</v>
      </c>
      <c r="U733" s="2" t="str">
        <f t="shared" si="46"/>
        <v>tidak memenuhi</v>
      </c>
      <c r="W733" s="3" t="s">
        <v>762</v>
      </c>
      <c r="X733" s="3">
        <v>39.200000000000003</v>
      </c>
      <c r="Y733" s="2" t="str">
        <f t="shared" si="45"/>
        <v>memenuhi</v>
      </c>
      <c r="AA733" s="3" t="s">
        <v>1756</v>
      </c>
      <c r="AB733" s="3">
        <v>0.06</v>
      </c>
      <c r="AC733" s="2" t="str">
        <f t="shared" si="47"/>
        <v>tidak memenuhi</v>
      </c>
    </row>
    <row r="734" spans="1:29" x14ac:dyDescent="0.25">
      <c r="A734" s="2" t="s">
        <v>763</v>
      </c>
      <c r="B734" s="2" t="s">
        <v>967</v>
      </c>
      <c r="E734" s="2" t="s">
        <v>1757</v>
      </c>
      <c r="F734" s="2">
        <v>83.99</v>
      </c>
      <c r="G734" s="2" t="s">
        <v>1036</v>
      </c>
      <c r="O734" s="3" t="s">
        <v>763</v>
      </c>
      <c r="P734" s="3">
        <v>39.159999999999997</v>
      </c>
      <c r="Q734" s="2" t="str">
        <f t="shared" si="44"/>
        <v>memenuhi</v>
      </c>
      <c r="S734" s="3" t="s">
        <v>1757</v>
      </c>
      <c r="T734" s="3">
        <v>0.06</v>
      </c>
      <c r="U734" s="2" t="str">
        <f t="shared" si="46"/>
        <v>tidak memenuhi</v>
      </c>
      <c r="W734" s="3" t="s">
        <v>763</v>
      </c>
      <c r="X734" s="3">
        <v>39.21</v>
      </c>
      <c r="Y734" s="2" t="str">
        <f t="shared" si="45"/>
        <v>memenuhi</v>
      </c>
      <c r="AA734" s="3" t="s">
        <v>1757</v>
      </c>
      <c r="AB734" s="3">
        <v>0.06</v>
      </c>
      <c r="AC734" s="2" t="str">
        <f t="shared" si="47"/>
        <v>tidak memenuhi</v>
      </c>
    </row>
    <row r="735" spans="1:29" x14ac:dyDescent="0.25">
      <c r="A735" s="2" t="s">
        <v>764</v>
      </c>
      <c r="B735" s="2" t="s">
        <v>967</v>
      </c>
      <c r="E735" s="2" t="s">
        <v>1758</v>
      </c>
      <c r="F735" s="2">
        <v>37.33</v>
      </c>
      <c r="G735" s="2" t="s">
        <v>1036</v>
      </c>
      <c r="O735" s="3" t="s">
        <v>764</v>
      </c>
      <c r="P735" s="3">
        <v>39.159999999999997</v>
      </c>
      <c r="Q735" s="2" t="str">
        <f t="shared" si="44"/>
        <v>memenuhi</v>
      </c>
      <c r="S735" s="3" t="s">
        <v>1758</v>
      </c>
      <c r="T735" s="3">
        <v>0.06</v>
      </c>
      <c r="U735" s="2" t="str">
        <f t="shared" si="46"/>
        <v>tidak memenuhi</v>
      </c>
      <c r="W735" s="3" t="s">
        <v>764</v>
      </c>
      <c r="X735" s="3">
        <v>39.21</v>
      </c>
      <c r="Y735" s="2" t="str">
        <f t="shared" si="45"/>
        <v>memenuhi</v>
      </c>
      <c r="AA735" s="3" t="s">
        <v>1758</v>
      </c>
      <c r="AB735" s="3">
        <v>0.06</v>
      </c>
      <c r="AC735" s="2" t="str">
        <f t="shared" si="47"/>
        <v>tidak memenuhi</v>
      </c>
    </row>
    <row r="736" spans="1:29" x14ac:dyDescent="0.25">
      <c r="A736" s="2" t="s">
        <v>765</v>
      </c>
      <c r="B736" s="2" t="s">
        <v>967</v>
      </c>
      <c r="E736" s="2" t="s">
        <v>1759</v>
      </c>
      <c r="F736" s="2">
        <v>89.63</v>
      </c>
      <c r="G736" s="2" t="s">
        <v>1036</v>
      </c>
      <c r="O736" s="3" t="s">
        <v>765</v>
      </c>
      <c r="P736" s="3">
        <v>42.28</v>
      </c>
      <c r="Q736" s="2" t="str">
        <f t="shared" si="44"/>
        <v>memenuhi</v>
      </c>
      <c r="S736" s="3" t="s">
        <v>1759</v>
      </c>
      <c r="T736" s="3">
        <v>0.06</v>
      </c>
      <c r="U736" s="2" t="str">
        <f t="shared" si="46"/>
        <v>tidak memenuhi</v>
      </c>
      <c r="W736" s="3" t="s">
        <v>765</v>
      </c>
      <c r="X736" s="3">
        <v>42.31</v>
      </c>
      <c r="Y736" s="2" t="str">
        <f t="shared" si="45"/>
        <v>memenuhi</v>
      </c>
      <c r="AA736" s="3" t="s">
        <v>1759</v>
      </c>
      <c r="AB736" s="3">
        <v>0.06</v>
      </c>
      <c r="AC736" s="2" t="str">
        <f t="shared" si="47"/>
        <v>tidak memenuhi</v>
      </c>
    </row>
    <row r="737" spans="1:29" x14ac:dyDescent="0.25">
      <c r="A737" s="2" t="s">
        <v>766</v>
      </c>
      <c r="B737" s="2" t="s">
        <v>967</v>
      </c>
      <c r="E737" s="2" t="s">
        <v>1760</v>
      </c>
      <c r="F737" s="2">
        <v>30.57</v>
      </c>
      <c r="G737" s="2" t="s">
        <v>1036</v>
      </c>
      <c r="O737" s="3" t="s">
        <v>766</v>
      </c>
      <c r="P737" s="3">
        <v>42.28</v>
      </c>
      <c r="Q737" s="2" t="str">
        <f t="shared" si="44"/>
        <v>memenuhi</v>
      </c>
      <c r="S737" s="3" t="s">
        <v>1760</v>
      </c>
      <c r="T737" s="3">
        <v>0.31</v>
      </c>
      <c r="U737" s="2" t="str">
        <f t="shared" si="46"/>
        <v>memenuhi</v>
      </c>
      <c r="W737" s="3" t="s">
        <v>766</v>
      </c>
      <c r="X737" s="3">
        <v>42.32</v>
      </c>
      <c r="Y737" s="2" t="str">
        <f t="shared" si="45"/>
        <v>memenuhi</v>
      </c>
      <c r="AA737" s="3" t="s">
        <v>1760</v>
      </c>
      <c r="AB737" s="3">
        <v>0.3</v>
      </c>
      <c r="AC737" s="2" t="str">
        <f t="shared" si="47"/>
        <v>memenuhi</v>
      </c>
    </row>
    <row r="738" spans="1:29" x14ac:dyDescent="0.25">
      <c r="A738" s="2" t="s">
        <v>767</v>
      </c>
      <c r="B738" s="2" t="s">
        <v>967</v>
      </c>
      <c r="E738" s="2" t="s">
        <v>1761</v>
      </c>
      <c r="F738" s="2">
        <v>35.950000000000003</v>
      </c>
      <c r="G738" s="2" t="s">
        <v>1036</v>
      </c>
      <c r="O738" s="3" t="s">
        <v>767</v>
      </c>
      <c r="P738" s="3">
        <v>41.29</v>
      </c>
      <c r="Q738" s="2" t="str">
        <f t="shared" si="44"/>
        <v>memenuhi</v>
      </c>
      <c r="S738" s="3" t="s">
        <v>1761</v>
      </c>
      <c r="T738" s="3">
        <v>0.37</v>
      </c>
      <c r="U738" s="2" t="str">
        <f t="shared" si="46"/>
        <v>memenuhi</v>
      </c>
      <c r="W738" s="3" t="s">
        <v>767</v>
      </c>
      <c r="X738" s="3">
        <v>41.32</v>
      </c>
      <c r="Y738" s="2" t="str">
        <f t="shared" si="45"/>
        <v>memenuhi</v>
      </c>
      <c r="AA738" s="3" t="s">
        <v>1761</v>
      </c>
      <c r="AB738" s="3">
        <v>0.36</v>
      </c>
      <c r="AC738" s="2" t="str">
        <f t="shared" si="47"/>
        <v>memenuhi</v>
      </c>
    </row>
    <row r="739" spans="1:29" x14ac:dyDescent="0.25">
      <c r="A739" s="2" t="s">
        <v>768</v>
      </c>
      <c r="B739" s="2" t="s">
        <v>967</v>
      </c>
      <c r="E739" s="2" t="s">
        <v>1762</v>
      </c>
      <c r="F739" s="2">
        <v>82.74</v>
      </c>
      <c r="G739" s="2" t="s">
        <v>1036</v>
      </c>
      <c r="O739" s="3" t="s">
        <v>768</v>
      </c>
      <c r="P739" s="3">
        <v>41.29</v>
      </c>
      <c r="Q739" s="2" t="str">
        <f t="shared" si="44"/>
        <v>memenuhi</v>
      </c>
      <c r="S739" s="3" t="s">
        <v>1762</v>
      </c>
      <c r="T739" s="3">
        <v>0.12</v>
      </c>
      <c r="U739" s="2" t="str">
        <f t="shared" si="46"/>
        <v>tidak memenuhi</v>
      </c>
      <c r="W739" s="3" t="s">
        <v>768</v>
      </c>
      <c r="X739" s="3">
        <v>41.32</v>
      </c>
      <c r="Y739" s="2" t="str">
        <f t="shared" si="45"/>
        <v>memenuhi</v>
      </c>
      <c r="AA739" s="3" t="s">
        <v>1762</v>
      </c>
      <c r="AB739" s="3">
        <v>0.11</v>
      </c>
      <c r="AC739" s="2" t="str">
        <f t="shared" si="47"/>
        <v>tidak memenuhi</v>
      </c>
    </row>
    <row r="740" spans="1:29" x14ac:dyDescent="0.25">
      <c r="A740" s="2" t="s">
        <v>769</v>
      </c>
      <c r="B740" s="2" t="s">
        <v>967</v>
      </c>
      <c r="E740" s="2" t="s">
        <v>1763</v>
      </c>
      <c r="F740" s="2">
        <v>114.67</v>
      </c>
      <c r="G740" s="2" t="s">
        <v>1036</v>
      </c>
      <c r="O740" s="3" t="s">
        <v>769</v>
      </c>
      <c r="P740" s="3">
        <v>41.29</v>
      </c>
      <c r="Q740" s="2" t="str">
        <f t="shared" si="44"/>
        <v>memenuhi</v>
      </c>
      <c r="S740" s="3" t="s">
        <v>1763</v>
      </c>
      <c r="T740" s="3">
        <v>0.01</v>
      </c>
      <c r="U740" s="2" t="str">
        <f t="shared" si="46"/>
        <v>tidak memenuhi</v>
      </c>
      <c r="W740" s="3" t="s">
        <v>769</v>
      </c>
      <c r="X740" s="3">
        <v>41.32</v>
      </c>
      <c r="Y740" s="2" t="str">
        <f t="shared" si="45"/>
        <v>memenuhi</v>
      </c>
      <c r="AA740" s="3" t="s">
        <v>1763</v>
      </c>
      <c r="AB740" s="3">
        <v>0.01</v>
      </c>
      <c r="AC740" s="2" t="str">
        <f t="shared" si="47"/>
        <v>tidak memenuhi</v>
      </c>
    </row>
    <row r="741" spans="1:29" x14ac:dyDescent="0.25">
      <c r="A741" s="2" t="s">
        <v>770</v>
      </c>
      <c r="B741" s="2" t="s">
        <v>967</v>
      </c>
      <c r="E741" s="2" t="s">
        <v>1764</v>
      </c>
      <c r="F741" s="2">
        <v>55.7</v>
      </c>
      <c r="G741" s="2" t="s">
        <v>1036</v>
      </c>
      <c r="O741" s="3" t="s">
        <v>770</v>
      </c>
      <c r="P741" s="3">
        <v>41.29</v>
      </c>
      <c r="Q741" s="2" t="str">
        <f t="shared" si="44"/>
        <v>memenuhi</v>
      </c>
      <c r="S741" s="3" t="s">
        <v>1764</v>
      </c>
      <c r="T741" s="3">
        <v>0.11</v>
      </c>
      <c r="U741" s="2" t="str">
        <f t="shared" si="46"/>
        <v>tidak memenuhi</v>
      </c>
      <c r="W741" s="3" t="s">
        <v>770</v>
      </c>
      <c r="X741" s="3">
        <v>41.32</v>
      </c>
      <c r="Y741" s="2" t="str">
        <f t="shared" si="45"/>
        <v>memenuhi</v>
      </c>
      <c r="AA741" s="3" t="s">
        <v>1764</v>
      </c>
      <c r="AB741" s="3">
        <v>0.12</v>
      </c>
      <c r="AC741" s="2" t="str">
        <f t="shared" si="47"/>
        <v>tidak memenuhi</v>
      </c>
    </row>
    <row r="742" spans="1:29" x14ac:dyDescent="0.25">
      <c r="A742" s="2" t="s">
        <v>771</v>
      </c>
      <c r="B742" s="2" t="s">
        <v>967</v>
      </c>
      <c r="E742" s="2" t="s">
        <v>1765</v>
      </c>
      <c r="F742" s="2">
        <v>29.09</v>
      </c>
      <c r="G742" s="2" t="s">
        <v>1036</v>
      </c>
      <c r="O742" s="3" t="s">
        <v>771</v>
      </c>
      <c r="P742" s="3">
        <v>40.29</v>
      </c>
      <c r="Q742" s="2" t="str">
        <f t="shared" si="44"/>
        <v>memenuhi</v>
      </c>
      <c r="S742" s="3" t="s">
        <v>1765</v>
      </c>
      <c r="T742" s="3">
        <v>0.12</v>
      </c>
      <c r="U742" s="2" t="str">
        <f t="shared" si="46"/>
        <v>tidak memenuhi</v>
      </c>
      <c r="W742" s="3" t="s">
        <v>771</v>
      </c>
      <c r="X742" s="3">
        <v>40.32</v>
      </c>
      <c r="Y742" s="2" t="str">
        <f t="shared" si="45"/>
        <v>memenuhi</v>
      </c>
      <c r="AA742" s="3" t="s">
        <v>1765</v>
      </c>
      <c r="AB742" s="3">
        <v>0.12</v>
      </c>
      <c r="AC742" s="2" t="str">
        <f t="shared" si="47"/>
        <v>tidak memenuhi</v>
      </c>
    </row>
    <row r="743" spans="1:29" x14ac:dyDescent="0.25">
      <c r="A743" s="2" t="s">
        <v>772</v>
      </c>
      <c r="B743" s="2" t="s">
        <v>967</v>
      </c>
      <c r="E743" s="2" t="s">
        <v>1766</v>
      </c>
      <c r="F743" s="2">
        <v>30.46</v>
      </c>
      <c r="G743" s="2" t="s">
        <v>1036</v>
      </c>
      <c r="O743" s="3" t="s">
        <v>772</v>
      </c>
      <c r="P743" s="3">
        <v>42.24</v>
      </c>
      <c r="Q743" s="2" t="str">
        <f t="shared" si="44"/>
        <v>memenuhi</v>
      </c>
      <c r="S743" s="3" t="s">
        <v>1766</v>
      </c>
      <c r="T743" s="3">
        <v>0.08</v>
      </c>
      <c r="U743" s="2" t="str">
        <f t="shared" si="46"/>
        <v>tidak memenuhi</v>
      </c>
      <c r="W743" s="3" t="s">
        <v>772</v>
      </c>
      <c r="X743" s="3">
        <v>42.28</v>
      </c>
      <c r="Y743" s="2" t="str">
        <f t="shared" si="45"/>
        <v>memenuhi</v>
      </c>
      <c r="AA743" s="3" t="s">
        <v>1766</v>
      </c>
      <c r="AB743" s="3">
        <v>0.08</v>
      </c>
      <c r="AC743" s="2" t="str">
        <f t="shared" si="47"/>
        <v>tidak memenuhi</v>
      </c>
    </row>
    <row r="744" spans="1:29" x14ac:dyDescent="0.25">
      <c r="A744" s="2" t="s">
        <v>773</v>
      </c>
      <c r="B744" s="2" t="s">
        <v>964</v>
      </c>
      <c r="E744" s="2" t="s">
        <v>1767</v>
      </c>
      <c r="F744" s="2">
        <v>118.5</v>
      </c>
      <c r="G744" s="2" t="s">
        <v>1036</v>
      </c>
      <c r="O744" s="3" t="s">
        <v>773</v>
      </c>
      <c r="P744" s="3">
        <v>42.23</v>
      </c>
      <c r="Q744" s="2" t="str">
        <f t="shared" si="44"/>
        <v>memenuhi</v>
      </c>
      <c r="S744" s="3" t="s">
        <v>1767</v>
      </c>
      <c r="T744" s="3">
        <v>0.08</v>
      </c>
      <c r="U744" s="2" t="str">
        <f t="shared" si="46"/>
        <v>tidak memenuhi</v>
      </c>
      <c r="W744" s="3" t="s">
        <v>773</v>
      </c>
      <c r="X744" s="3">
        <v>42.26</v>
      </c>
      <c r="Y744" s="2" t="str">
        <f t="shared" si="45"/>
        <v>memenuhi</v>
      </c>
      <c r="AA744" s="3" t="s">
        <v>1767</v>
      </c>
      <c r="AB744" s="3">
        <v>0.08</v>
      </c>
      <c r="AC744" s="2" t="str">
        <f t="shared" si="47"/>
        <v>tidak memenuhi</v>
      </c>
    </row>
    <row r="745" spans="1:29" x14ac:dyDescent="0.25">
      <c r="A745" s="2" t="s">
        <v>774</v>
      </c>
      <c r="B745" s="2" t="s">
        <v>967</v>
      </c>
      <c r="E745" s="2" t="s">
        <v>1768</v>
      </c>
      <c r="F745" s="2">
        <v>120.95</v>
      </c>
      <c r="G745" s="2" t="s">
        <v>1036</v>
      </c>
      <c r="O745" s="3" t="s">
        <v>774</v>
      </c>
      <c r="P745" s="3">
        <v>40.29</v>
      </c>
      <c r="Q745" s="2" t="str">
        <f t="shared" si="44"/>
        <v>memenuhi</v>
      </c>
      <c r="S745" s="3" t="s">
        <v>1768</v>
      </c>
      <c r="T745" s="3">
        <v>0.03</v>
      </c>
      <c r="U745" s="2" t="str">
        <f t="shared" si="46"/>
        <v>tidak memenuhi</v>
      </c>
      <c r="W745" s="3" t="s">
        <v>774</v>
      </c>
      <c r="X745" s="3">
        <v>40.33</v>
      </c>
      <c r="Y745" s="2" t="str">
        <f t="shared" si="45"/>
        <v>memenuhi</v>
      </c>
      <c r="AA745" s="3" t="s">
        <v>1768</v>
      </c>
      <c r="AB745" s="3">
        <v>0.03</v>
      </c>
      <c r="AC745" s="2" t="str">
        <f t="shared" si="47"/>
        <v>tidak memenuhi</v>
      </c>
    </row>
    <row r="746" spans="1:29" x14ac:dyDescent="0.25">
      <c r="A746" s="2" t="s">
        <v>775</v>
      </c>
      <c r="B746" s="2" t="s">
        <v>967</v>
      </c>
      <c r="E746" s="2" t="s">
        <v>1769</v>
      </c>
      <c r="F746" s="2">
        <v>61.9</v>
      </c>
      <c r="G746" s="2" t="s">
        <v>1036</v>
      </c>
      <c r="O746" s="3" t="s">
        <v>775</v>
      </c>
      <c r="P746" s="3">
        <v>40.29</v>
      </c>
      <c r="Q746" s="2" t="str">
        <f t="shared" si="44"/>
        <v>memenuhi</v>
      </c>
      <c r="S746" s="3" t="s">
        <v>1769</v>
      </c>
      <c r="T746" s="3">
        <v>0.08</v>
      </c>
      <c r="U746" s="2" t="str">
        <f t="shared" si="46"/>
        <v>tidak memenuhi</v>
      </c>
      <c r="W746" s="3" t="s">
        <v>775</v>
      </c>
      <c r="X746" s="3">
        <v>40.32</v>
      </c>
      <c r="Y746" s="2" t="str">
        <f t="shared" si="45"/>
        <v>memenuhi</v>
      </c>
      <c r="AA746" s="3" t="s">
        <v>1769</v>
      </c>
      <c r="AB746" s="3">
        <v>0.08</v>
      </c>
      <c r="AC746" s="2" t="str">
        <f t="shared" si="47"/>
        <v>tidak memenuhi</v>
      </c>
    </row>
    <row r="747" spans="1:29" x14ac:dyDescent="0.25">
      <c r="A747" s="2" t="s">
        <v>776</v>
      </c>
      <c r="B747" s="2" t="s">
        <v>967</v>
      </c>
      <c r="E747" s="2" t="s">
        <v>1770</v>
      </c>
      <c r="F747" s="2">
        <v>28.68</v>
      </c>
      <c r="G747" s="2" t="s">
        <v>1036</v>
      </c>
      <c r="O747" s="3" t="s">
        <v>776</v>
      </c>
      <c r="P747" s="3">
        <v>42.33</v>
      </c>
      <c r="Q747" s="2" t="str">
        <f t="shared" si="44"/>
        <v>memenuhi</v>
      </c>
      <c r="S747" s="3" t="s">
        <v>1770</v>
      </c>
      <c r="T747" s="3">
        <v>0.11</v>
      </c>
      <c r="U747" s="2" t="str">
        <f t="shared" si="46"/>
        <v>tidak memenuhi</v>
      </c>
      <c r="W747" s="3" t="s">
        <v>776</v>
      </c>
      <c r="X747" s="3">
        <v>42.36</v>
      </c>
      <c r="Y747" s="2" t="str">
        <f t="shared" si="45"/>
        <v>memenuhi</v>
      </c>
      <c r="AA747" s="3" t="s">
        <v>1770</v>
      </c>
      <c r="AB747" s="3">
        <v>0.11</v>
      </c>
      <c r="AC747" s="2" t="str">
        <f t="shared" si="47"/>
        <v>tidak memenuhi</v>
      </c>
    </row>
    <row r="748" spans="1:29" x14ac:dyDescent="0.25">
      <c r="A748" s="2" t="s">
        <v>777</v>
      </c>
      <c r="B748" s="2" t="s">
        <v>967</v>
      </c>
      <c r="E748" s="2" t="s">
        <v>1771</v>
      </c>
      <c r="F748" s="2">
        <v>231.17</v>
      </c>
      <c r="G748" s="2" t="s">
        <v>1772</v>
      </c>
      <c r="O748" s="3" t="s">
        <v>777</v>
      </c>
      <c r="P748" s="3">
        <v>41.31</v>
      </c>
      <c r="Q748" s="2" t="str">
        <f t="shared" si="44"/>
        <v>memenuhi</v>
      </c>
      <c r="S748" s="3" t="s">
        <v>1771</v>
      </c>
      <c r="T748" s="3">
        <v>0.51</v>
      </c>
      <c r="U748" s="2" t="str">
        <f t="shared" si="46"/>
        <v>memenuhi</v>
      </c>
      <c r="W748" s="3" t="s">
        <v>777</v>
      </c>
      <c r="X748" s="3">
        <v>41.35</v>
      </c>
      <c r="Y748" s="2" t="str">
        <f t="shared" si="45"/>
        <v>memenuhi</v>
      </c>
      <c r="AA748" s="3" t="s">
        <v>1771</v>
      </c>
      <c r="AB748" s="3">
        <v>0.5</v>
      </c>
      <c r="AC748" s="2" t="str">
        <f t="shared" si="47"/>
        <v>memenuhi</v>
      </c>
    </row>
    <row r="749" spans="1:29" x14ac:dyDescent="0.25">
      <c r="A749" s="2" t="s">
        <v>778</v>
      </c>
      <c r="B749" s="2" t="s">
        <v>967</v>
      </c>
      <c r="E749" s="2" t="s">
        <v>1773</v>
      </c>
      <c r="F749" s="2">
        <v>79.13</v>
      </c>
      <c r="G749" s="2" t="s">
        <v>1772</v>
      </c>
      <c r="O749" s="3" t="s">
        <v>778</v>
      </c>
      <c r="P749" s="3">
        <v>41.3</v>
      </c>
      <c r="Q749" s="2" t="str">
        <f t="shared" si="44"/>
        <v>memenuhi</v>
      </c>
      <c r="S749" s="3" t="s">
        <v>1773</v>
      </c>
      <c r="T749" s="3">
        <v>0.51</v>
      </c>
      <c r="U749" s="2" t="str">
        <f t="shared" si="46"/>
        <v>memenuhi</v>
      </c>
      <c r="W749" s="3" t="s">
        <v>778</v>
      </c>
      <c r="X749" s="3">
        <v>41.34</v>
      </c>
      <c r="Y749" s="2" t="str">
        <f t="shared" si="45"/>
        <v>memenuhi</v>
      </c>
      <c r="AA749" s="3" t="s">
        <v>1773</v>
      </c>
      <c r="AB749" s="3">
        <v>0.5</v>
      </c>
      <c r="AC749" s="2" t="str">
        <f t="shared" si="47"/>
        <v>memenuhi</v>
      </c>
    </row>
    <row r="750" spans="1:29" x14ac:dyDescent="0.25">
      <c r="A750" s="2" t="s">
        <v>779</v>
      </c>
      <c r="B750" s="2" t="s">
        <v>967</v>
      </c>
      <c r="E750" s="2" t="s">
        <v>1774</v>
      </c>
      <c r="F750" s="2">
        <v>87.12</v>
      </c>
      <c r="G750" s="2" t="s">
        <v>1772</v>
      </c>
      <c r="O750" s="3" t="s">
        <v>779</v>
      </c>
      <c r="P750" s="3">
        <v>41.3</v>
      </c>
      <c r="Q750" s="2" t="str">
        <f t="shared" si="44"/>
        <v>memenuhi</v>
      </c>
      <c r="S750" s="3" t="s">
        <v>1774</v>
      </c>
      <c r="T750" s="3">
        <v>0.5</v>
      </c>
      <c r="U750" s="2" t="str">
        <f t="shared" si="46"/>
        <v>memenuhi</v>
      </c>
      <c r="W750" s="3" t="s">
        <v>779</v>
      </c>
      <c r="X750" s="3">
        <v>41.33</v>
      </c>
      <c r="Y750" s="2" t="str">
        <f t="shared" si="45"/>
        <v>memenuhi</v>
      </c>
      <c r="AA750" s="3" t="s">
        <v>1774</v>
      </c>
      <c r="AB750" s="3">
        <v>0.5</v>
      </c>
      <c r="AC750" s="2" t="str">
        <f t="shared" si="47"/>
        <v>memenuhi</v>
      </c>
    </row>
    <row r="751" spans="1:29" x14ac:dyDescent="0.25">
      <c r="A751" s="2" t="s">
        <v>780</v>
      </c>
      <c r="B751" s="2" t="s">
        <v>964</v>
      </c>
      <c r="E751" s="2" t="s">
        <v>1775</v>
      </c>
      <c r="F751" s="2">
        <v>27.08</v>
      </c>
      <c r="G751" s="2" t="s">
        <v>1772</v>
      </c>
      <c r="O751" s="3" t="s">
        <v>780</v>
      </c>
      <c r="P751" s="3">
        <v>39.43</v>
      </c>
      <c r="Q751" s="2" t="str">
        <f t="shared" si="44"/>
        <v>memenuhi</v>
      </c>
      <c r="S751" s="3" t="s">
        <v>1775</v>
      </c>
      <c r="T751" s="3">
        <v>0.5</v>
      </c>
      <c r="U751" s="2" t="str">
        <f t="shared" si="46"/>
        <v>memenuhi</v>
      </c>
      <c r="W751" s="3" t="s">
        <v>780</v>
      </c>
      <c r="X751" s="3">
        <v>39.44</v>
      </c>
      <c r="Y751" s="2" t="str">
        <f t="shared" si="45"/>
        <v>memenuhi</v>
      </c>
      <c r="AA751" s="3" t="s">
        <v>1775</v>
      </c>
      <c r="AB751" s="3">
        <v>0.5</v>
      </c>
      <c r="AC751" s="2" t="str">
        <f t="shared" si="47"/>
        <v>memenuhi</v>
      </c>
    </row>
    <row r="752" spans="1:29" x14ac:dyDescent="0.25">
      <c r="A752" s="2" t="s">
        <v>781</v>
      </c>
      <c r="B752" s="2" t="s">
        <v>967</v>
      </c>
      <c r="E752" s="2" t="s">
        <v>1776</v>
      </c>
      <c r="F752" s="2">
        <v>83.37</v>
      </c>
      <c r="G752" s="2" t="s">
        <v>1772</v>
      </c>
      <c r="O752" s="3" t="s">
        <v>781</v>
      </c>
      <c r="P752" s="3">
        <v>37.49</v>
      </c>
      <c r="Q752" s="2" t="str">
        <f t="shared" si="44"/>
        <v>memenuhi</v>
      </c>
      <c r="S752" s="3" t="s">
        <v>1776</v>
      </c>
      <c r="T752" s="3">
        <v>0.5</v>
      </c>
      <c r="U752" s="2" t="str">
        <f t="shared" si="46"/>
        <v>memenuhi</v>
      </c>
      <c r="W752" s="3" t="s">
        <v>781</v>
      </c>
      <c r="X752" s="3">
        <v>37.5</v>
      </c>
      <c r="Y752" s="2" t="str">
        <f t="shared" si="45"/>
        <v>memenuhi</v>
      </c>
      <c r="AA752" s="3" t="s">
        <v>1776</v>
      </c>
      <c r="AB752" s="3">
        <v>0.5</v>
      </c>
      <c r="AC752" s="2" t="str">
        <f t="shared" si="47"/>
        <v>memenuhi</v>
      </c>
    </row>
    <row r="753" spans="1:29" x14ac:dyDescent="0.25">
      <c r="A753" s="2" t="s">
        <v>782</v>
      </c>
      <c r="B753" s="2" t="s">
        <v>967</v>
      </c>
      <c r="E753" s="2" t="s">
        <v>1777</v>
      </c>
      <c r="F753" s="2">
        <v>46.18</v>
      </c>
      <c r="G753" s="2" t="s">
        <v>1772</v>
      </c>
      <c r="O753" s="3" t="s">
        <v>782</v>
      </c>
      <c r="P753" s="3">
        <v>39.479999999999997</v>
      </c>
      <c r="Q753" s="2" t="str">
        <f t="shared" si="44"/>
        <v>memenuhi</v>
      </c>
      <c r="S753" s="3" t="s">
        <v>1777</v>
      </c>
      <c r="T753" s="3">
        <v>0.49</v>
      </c>
      <c r="U753" s="2" t="str">
        <f t="shared" si="46"/>
        <v>memenuhi</v>
      </c>
      <c r="W753" s="3" t="s">
        <v>782</v>
      </c>
      <c r="X753" s="3">
        <v>39.49</v>
      </c>
      <c r="Y753" s="2" t="str">
        <f t="shared" si="45"/>
        <v>memenuhi</v>
      </c>
      <c r="AA753" s="3" t="s">
        <v>1777</v>
      </c>
      <c r="AB753" s="3">
        <v>0.49</v>
      </c>
      <c r="AC753" s="2" t="str">
        <f t="shared" si="47"/>
        <v>memenuhi</v>
      </c>
    </row>
    <row r="754" spans="1:29" x14ac:dyDescent="0.25">
      <c r="A754" s="2" t="s">
        <v>783</v>
      </c>
      <c r="B754" s="2" t="s">
        <v>967</v>
      </c>
      <c r="E754" s="2" t="s">
        <v>1778</v>
      </c>
      <c r="F754" s="2">
        <v>139.28</v>
      </c>
      <c r="G754" s="2" t="s">
        <v>1772</v>
      </c>
      <c r="O754" s="3" t="s">
        <v>783</v>
      </c>
      <c r="P754" s="3">
        <v>41.43</v>
      </c>
      <c r="Q754" s="2" t="str">
        <f t="shared" si="44"/>
        <v>memenuhi</v>
      </c>
      <c r="S754" s="3" t="s">
        <v>1778</v>
      </c>
      <c r="T754" s="3">
        <v>0.43</v>
      </c>
      <c r="U754" s="2" t="str">
        <f t="shared" si="46"/>
        <v>memenuhi</v>
      </c>
      <c r="W754" s="3" t="s">
        <v>783</v>
      </c>
      <c r="X754" s="3">
        <v>41.4</v>
      </c>
      <c r="Y754" s="2" t="str">
        <f t="shared" si="45"/>
        <v>memenuhi</v>
      </c>
      <c r="AA754" s="3" t="s">
        <v>1778</v>
      </c>
      <c r="AB754" s="3">
        <v>0.43</v>
      </c>
      <c r="AC754" s="2" t="str">
        <f t="shared" si="47"/>
        <v>memenuhi</v>
      </c>
    </row>
    <row r="755" spans="1:29" x14ac:dyDescent="0.25">
      <c r="A755" s="2" t="s">
        <v>784</v>
      </c>
      <c r="B755" s="2" t="s">
        <v>964</v>
      </c>
      <c r="E755" s="2" t="s">
        <v>1779</v>
      </c>
      <c r="F755" s="2">
        <v>377.43</v>
      </c>
      <c r="G755" s="2" t="s">
        <v>1772</v>
      </c>
      <c r="O755" s="3" t="s">
        <v>784</v>
      </c>
      <c r="P755" s="3">
        <v>41.42</v>
      </c>
      <c r="Q755" s="2" t="str">
        <f t="shared" si="44"/>
        <v>memenuhi</v>
      </c>
      <c r="S755" s="3" t="s">
        <v>1779</v>
      </c>
      <c r="T755" s="3">
        <v>0.42</v>
      </c>
      <c r="U755" s="2" t="str">
        <f t="shared" si="46"/>
        <v>memenuhi</v>
      </c>
      <c r="W755" s="3" t="s">
        <v>784</v>
      </c>
      <c r="X755" s="3">
        <v>41.38</v>
      </c>
      <c r="Y755" s="2" t="str">
        <f t="shared" si="45"/>
        <v>memenuhi</v>
      </c>
      <c r="AA755" s="3" t="s">
        <v>1779</v>
      </c>
      <c r="AB755" s="3">
        <v>0.42</v>
      </c>
      <c r="AC755" s="2" t="str">
        <f t="shared" si="47"/>
        <v>memenuhi</v>
      </c>
    </row>
    <row r="756" spans="1:29" x14ac:dyDescent="0.25">
      <c r="A756" s="2" t="s">
        <v>785</v>
      </c>
      <c r="B756" s="2" t="s">
        <v>967</v>
      </c>
      <c r="E756" s="2" t="s">
        <v>1780</v>
      </c>
      <c r="F756" s="2">
        <v>13.65</v>
      </c>
      <c r="G756" s="2" t="s">
        <v>1772</v>
      </c>
      <c r="O756" s="3" t="s">
        <v>785</v>
      </c>
      <c r="P756" s="3">
        <v>37.53</v>
      </c>
      <c r="Q756" s="2" t="str">
        <f t="shared" si="44"/>
        <v>memenuhi</v>
      </c>
      <c r="S756" s="3" t="s">
        <v>1780</v>
      </c>
      <c r="T756" s="3">
        <v>0.42</v>
      </c>
      <c r="U756" s="2" t="str">
        <f t="shared" si="46"/>
        <v>memenuhi</v>
      </c>
      <c r="W756" s="3" t="s">
        <v>785</v>
      </c>
      <c r="X756" s="3">
        <v>37.54</v>
      </c>
      <c r="Y756" s="2" t="str">
        <f t="shared" si="45"/>
        <v>memenuhi</v>
      </c>
      <c r="AA756" s="3" t="s">
        <v>1780</v>
      </c>
      <c r="AB756" s="3">
        <v>0.42</v>
      </c>
      <c r="AC756" s="2" t="str">
        <f t="shared" si="47"/>
        <v>memenuhi</v>
      </c>
    </row>
    <row r="757" spans="1:29" x14ac:dyDescent="0.25">
      <c r="A757" s="2" t="s">
        <v>786</v>
      </c>
      <c r="B757" s="2" t="s">
        <v>967</v>
      </c>
      <c r="E757" s="2" t="s">
        <v>1781</v>
      </c>
      <c r="F757" s="2">
        <v>203.1</v>
      </c>
      <c r="G757" s="2" t="s">
        <v>1772</v>
      </c>
      <c r="O757" s="3" t="s">
        <v>786</v>
      </c>
      <c r="P757" s="3">
        <v>34.56</v>
      </c>
      <c r="Q757" s="2" t="str">
        <f t="shared" si="44"/>
        <v>memenuhi</v>
      </c>
      <c r="S757" s="3" t="s">
        <v>1781</v>
      </c>
      <c r="T757" s="3">
        <v>0.37</v>
      </c>
      <c r="U757" s="2" t="str">
        <f t="shared" si="46"/>
        <v>memenuhi</v>
      </c>
      <c r="W757" s="3" t="s">
        <v>786</v>
      </c>
      <c r="X757" s="3">
        <v>34.57</v>
      </c>
      <c r="Y757" s="2" t="str">
        <f t="shared" si="45"/>
        <v>memenuhi</v>
      </c>
      <c r="AA757" s="3" t="s">
        <v>1781</v>
      </c>
      <c r="AB757" s="3">
        <v>0.37</v>
      </c>
      <c r="AC757" s="2" t="str">
        <f t="shared" si="47"/>
        <v>memenuhi</v>
      </c>
    </row>
    <row r="758" spans="1:29" x14ac:dyDescent="0.25">
      <c r="A758" s="2" t="s">
        <v>787</v>
      </c>
      <c r="B758" s="2" t="s">
        <v>967</v>
      </c>
      <c r="E758" s="2" t="s">
        <v>1782</v>
      </c>
      <c r="F758" s="2">
        <v>86.97</v>
      </c>
      <c r="G758" s="2" t="s">
        <v>1772</v>
      </c>
      <c r="O758" s="3" t="s">
        <v>787</v>
      </c>
      <c r="P758" s="3">
        <v>36.51</v>
      </c>
      <c r="Q758" s="2" t="str">
        <f t="shared" si="44"/>
        <v>memenuhi</v>
      </c>
      <c r="S758" s="3" t="s">
        <v>1782</v>
      </c>
      <c r="T758" s="3">
        <v>0.37</v>
      </c>
      <c r="U758" s="2" t="str">
        <f t="shared" si="46"/>
        <v>memenuhi</v>
      </c>
      <c r="W758" s="3" t="s">
        <v>787</v>
      </c>
      <c r="X758" s="3">
        <v>36.520000000000003</v>
      </c>
      <c r="Y758" s="2" t="str">
        <f t="shared" si="45"/>
        <v>memenuhi</v>
      </c>
      <c r="AA758" s="3" t="s">
        <v>1782</v>
      </c>
      <c r="AB758" s="3">
        <v>0.37</v>
      </c>
      <c r="AC758" s="2" t="str">
        <f t="shared" si="47"/>
        <v>memenuhi</v>
      </c>
    </row>
    <row r="759" spans="1:29" x14ac:dyDescent="0.25">
      <c r="A759" s="2" t="s">
        <v>788</v>
      </c>
      <c r="B759" s="2" t="s">
        <v>972</v>
      </c>
      <c r="E759" s="2" t="s">
        <v>1783</v>
      </c>
      <c r="F759" s="2">
        <v>133.66</v>
      </c>
      <c r="G759" s="2" t="s">
        <v>1772</v>
      </c>
      <c r="O759" s="3" t="s">
        <v>788</v>
      </c>
      <c r="P759" s="3">
        <v>39.53</v>
      </c>
      <c r="Q759" s="2" t="str">
        <f t="shared" si="44"/>
        <v>memenuhi</v>
      </c>
      <c r="S759" s="3" t="s">
        <v>1783</v>
      </c>
      <c r="T759" s="3">
        <v>0.36</v>
      </c>
      <c r="U759" s="2" t="str">
        <f t="shared" si="46"/>
        <v>memenuhi</v>
      </c>
      <c r="W759" s="3" t="s">
        <v>788</v>
      </c>
      <c r="X759" s="3">
        <v>39.53</v>
      </c>
      <c r="Y759" s="2" t="str">
        <f t="shared" si="45"/>
        <v>memenuhi</v>
      </c>
      <c r="AA759" s="3" t="s">
        <v>1783</v>
      </c>
      <c r="AB759" s="3">
        <v>0.36</v>
      </c>
      <c r="AC759" s="2" t="str">
        <f t="shared" si="47"/>
        <v>memenuhi</v>
      </c>
    </row>
    <row r="760" spans="1:29" x14ac:dyDescent="0.25">
      <c r="A760" s="2" t="s">
        <v>789</v>
      </c>
      <c r="B760" s="2" t="s">
        <v>967</v>
      </c>
      <c r="E760" s="2" t="s">
        <v>1784</v>
      </c>
      <c r="F760" s="2">
        <v>18.45</v>
      </c>
      <c r="G760" s="2" t="s">
        <v>1772</v>
      </c>
      <c r="O760" s="3" t="s">
        <v>789</v>
      </c>
      <c r="P760" s="3">
        <v>39.53</v>
      </c>
      <c r="Q760" s="2" t="str">
        <f t="shared" si="44"/>
        <v>memenuhi</v>
      </c>
      <c r="S760" s="3" t="s">
        <v>1784</v>
      </c>
      <c r="T760" s="3">
        <v>0.36</v>
      </c>
      <c r="U760" s="2" t="str">
        <f t="shared" si="46"/>
        <v>memenuhi</v>
      </c>
      <c r="W760" s="3" t="s">
        <v>789</v>
      </c>
      <c r="X760" s="3">
        <v>39.53</v>
      </c>
      <c r="Y760" s="2" t="str">
        <f t="shared" si="45"/>
        <v>memenuhi</v>
      </c>
      <c r="AA760" s="3" t="s">
        <v>1784</v>
      </c>
      <c r="AB760" s="3">
        <v>0.36</v>
      </c>
      <c r="AC760" s="2" t="str">
        <f t="shared" si="47"/>
        <v>memenuhi</v>
      </c>
    </row>
    <row r="761" spans="1:29" x14ac:dyDescent="0.25">
      <c r="A761" s="2" t="s">
        <v>790</v>
      </c>
      <c r="B761" s="2" t="s">
        <v>967</v>
      </c>
      <c r="E761" s="2" t="s">
        <v>1785</v>
      </c>
      <c r="F761" s="2">
        <v>76.930000000000007</v>
      </c>
      <c r="G761" s="2" t="s">
        <v>1772</v>
      </c>
      <c r="O761" s="3" t="s">
        <v>790</v>
      </c>
      <c r="P761" s="3">
        <v>39.53</v>
      </c>
      <c r="Q761" s="2" t="str">
        <f t="shared" si="44"/>
        <v>memenuhi</v>
      </c>
      <c r="S761" s="3" t="s">
        <v>1785</v>
      </c>
      <c r="T761" s="3">
        <v>0.36</v>
      </c>
      <c r="U761" s="2" t="str">
        <f t="shared" si="46"/>
        <v>memenuhi</v>
      </c>
      <c r="W761" s="3" t="s">
        <v>790</v>
      </c>
      <c r="X761" s="3">
        <v>39.53</v>
      </c>
      <c r="Y761" s="2" t="str">
        <f t="shared" si="45"/>
        <v>memenuhi</v>
      </c>
      <c r="AA761" s="3" t="s">
        <v>1785</v>
      </c>
      <c r="AB761" s="3">
        <v>0.36</v>
      </c>
      <c r="AC761" s="2" t="str">
        <f t="shared" si="47"/>
        <v>memenuhi</v>
      </c>
    </row>
    <row r="762" spans="1:29" x14ac:dyDescent="0.25">
      <c r="A762" s="2" t="s">
        <v>791</v>
      </c>
      <c r="B762" s="2" t="s">
        <v>967</v>
      </c>
      <c r="E762" s="2" t="s">
        <v>1786</v>
      </c>
      <c r="F762" s="2">
        <v>176.51</v>
      </c>
      <c r="G762" s="2" t="s">
        <v>1772</v>
      </c>
      <c r="O762" s="3" t="s">
        <v>791</v>
      </c>
      <c r="P762" s="3">
        <v>37.53</v>
      </c>
      <c r="Q762" s="2" t="str">
        <f t="shared" si="44"/>
        <v>memenuhi</v>
      </c>
      <c r="S762" s="3" t="s">
        <v>1786</v>
      </c>
      <c r="T762" s="3">
        <v>0.36</v>
      </c>
      <c r="U762" s="2" t="str">
        <f t="shared" si="46"/>
        <v>memenuhi</v>
      </c>
      <c r="W762" s="3" t="s">
        <v>791</v>
      </c>
      <c r="X762" s="3">
        <v>37.53</v>
      </c>
      <c r="Y762" s="2" t="str">
        <f t="shared" si="45"/>
        <v>memenuhi</v>
      </c>
      <c r="AA762" s="3" t="s">
        <v>1786</v>
      </c>
      <c r="AB762" s="3">
        <v>0.36</v>
      </c>
      <c r="AC762" s="2" t="str">
        <f t="shared" si="47"/>
        <v>memenuhi</v>
      </c>
    </row>
    <row r="763" spans="1:29" x14ac:dyDescent="0.25">
      <c r="A763" s="2" t="s">
        <v>792</v>
      </c>
      <c r="B763" s="2" t="s">
        <v>967</v>
      </c>
      <c r="E763" s="2" t="s">
        <v>1787</v>
      </c>
      <c r="F763" s="2">
        <v>47.46</v>
      </c>
      <c r="G763" s="2" t="s">
        <v>1772</v>
      </c>
      <c r="O763" s="3" t="s">
        <v>792</v>
      </c>
      <c r="P763" s="3">
        <v>35.57</v>
      </c>
      <c r="Q763" s="2" t="str">
        <f t="shared" si="44"/>
        <v>memenuhi</v>
      </c>
      <c r="S763" s="3" t="s">
        <v>1787</v>
      </c>
      <c r="T763" s="3">
        <v>0.36</v>
      </c>
      <c r="U763" s="2" t="str">
        <f t="shared" si="46"/>
        <v>memenuhi</v>
      </c>
      <c r="W763" s="3" t="s">
        <v>792</v>
      </c>
      <c r="X763" s="3">
        <v>35.58</v>
      </c>
      <c r="Y763" s="2" t="str">
        <f t="shared" si="45"/>
        <v>memenuhi</v>
      </c>
      <c r="AA763" s="3" t="s">
        <v>1787</v>
      </c>
      <c r="AB763" s="3">
        <v>0.36</v>
      </c>
      <c r="AC763" s="2" t="str">
        <f t="shared" si="47"/>
        <v>memenuhi</v>
      </c>
    </row>
    <row r="764" spans="1:29" x14ac:dyDescent="0.25">
      <c r="A764" s="2" t="s">
        <v>793</v>
      </c>
      <c r="B764" s="2" t="s">
        <v>967</v>
      </c>
      <c r="E764" s="2" t="s">
        <v>1788</v>
      </c>
      <c r="F764" s="2">
        <v>107.85</v>
      </c>
      <c r="G764" s="2" t="s">
        <v>1772</v>
      </c>
      <c r="O764" s="3" t="s">
        <v>793</v>
      </c>
      <c r="P764" s="3">
        <v>38.42</v>
      </c>
      <c r="Q764" s="2" t="str">
        <f t="shared" si="44"/>
        <v>memenuhi</v>
      </c>
      <c r="S764" s="3" t="s">
        <v>1788</v>
      </c>
      <c r="T764" s="3">
        <v>0.36</v>
      </c>
      <c r="U764" s="2" t="str">
        <f t="shared" si="46"/>
        <v>memenuhi</v>
      </c>
      <c r="W764" s="3" t="s">
        <v>793</v>
      </c>
      <c r="X764" s="3">
        <v>38.44</v>
      </c>
      <c r="Y764" s="2" t="str">
        <f t="shared" si="45"/>
        <v>memenuhi</v>
      </c>
      <c r="AA764" s="3" t="s">
        <v>1788</v>
      </c>
      <c r="AB764" s="3">
        <v>0.36</v>
      </c>
      <c r="AC764" s="2" t="str">
        <f t="shared" si="47"/>
        <v>memenuhi</v>
      </c>
    </row>
    <row r="765" spans="1:29" x14ac:dyDescent="0.25">
      <c r="A765" s="2" t="s">
        <v>794</v>
      </c>
      <c r="B765" s="2" t="s">
        <v>967</v>
      </c>
      <c r="E765" s="2" t="s">
        <v>1789</v>
      </c>
      <c r="F765" s="2">
        <v>48.69</v>
      </c>
      <c r="G765" s="2" t="s">
        <v>1772</v>
      </c>
      <c r="O765" s="3" t="s">
        <v>794</v>
      </c>
      <c r="P765" s="3">
        <v>38.42</v>
      </c>
      <c r="Q765" s="2" t="str">
        <f t="shared" si="44"/>
        <v>memenuhi</v>
      </c>
      <c r="S765" s="3" t="s">
        <v>1789</v>
      </c>
      <c r="T765" s="3">
        <v>0.36</v>
      </c>
      <c r="U765" s="2" t="str">
        <f t="shared" si="46"/>
        <v>memenuhi</v>
      </c>
      <c r="W765" s="3" t="s">
        <v>794</v>
      </c>
      <c r="X765" s="3">
        <v>38.44</v>
      </c>
      <c r="Y765" s="2" t="str">
        <f t="shared" si="45"/>
        <v>memenuhi</v>
      </c>
      <c r="AA765" s="3" t="s">
        <v>1789</v>
      </c>
      <c r="AB765" s="3">
        <v>0.36</v>
      </c>
      <c r="AC765" s="2" t="str">
        <f t="shared" si="47"/>
        <v>memenuhi</v>
      </c>
    </row>
    <row r="766" spans="1:29" x14ac:dyDescent="0.25">
      <c r="A766" s="2" t="s">
        <v>795</v>
      </c>
      <c r="B766" s="2" t="s">
        <v>967</v>
      </c>
      <c r="E766" s="2" t="s">
        <v>1790</v>
      </c>
      <c r="F766" s="2">
        <v>65.7</v>
      </c>
      <c r="G766" s="2" t="s">
        <v>1772</v>
      </c>
      <c r="O766" s="3" t="s">
        <v>795</v>
      </c>
      <c r="P766" s="3">
        <v>38.409999999999997</v>
      </c>
      <c r="Q766" s="2" t="str">
        <f t="shared" si="44"/>
        <v>memenuhi</v>
      </c>
      <c r="S766" s="3" t="s">
        <v>1790</v>
      </c>
      <c r="T766" s="3">
        <v>0.36</v>
      </c>
      <c r="U766" s="2" t="str">
        <f t="shared" si="46"/>
        <v>memenuhi</v>
      </c>
      <c r="W766" s="3" t="s">
        <v>795</v>
      </c>
      <c r="X766" s="3">
        <v>38.43</v>
      </c>
      <c r="Y766" s="2" t="str">
        <f t="shared" si="45"/>
        <v>memenuhi</v>
      </c>
      <c r="AA766" s="3" t="s">
        <v>1790</v>
      </c>
      <c r="AB766" s="3">
        <v>0.36</v>
      </c>
      <c r="AC766" s="2" t="str">
        <f t="shared" si="47"/>
        <v>memenuhi</v>
      </c>
    </row>
    <row r="767" spans="1:29" x14ac:dyDescent="0.25">
      <c r="A767" s="2" t="s">
        <v>796</v>
      </c>
      <c r="B767" s="2" t="s">
        <v>967</v>
      </c>
      <c r="E767" s="2" t="s">
        <v>1791</v>
      </c>
      <c r="F767" s="2">
        <v>51.87</v>
      </c>
      <c r="G767" s="2" t="s">
        <v>1772</v>
      </c>
      <c r="O767" s="3" t="s">
        <v>796</v>
      </c>
      <c r="P767" s="3">
        <v>39.4</v>
      </c>
      <c r="Q767" s="2" t="str">
        <f t="shared" si="44"/>
        <v>memenuhi</v>
      </c>
      <c r="S767" s="3" t="s">
        <v>1791</v>
      </c>
      <c r="T767" s="3">
        <v>0.36</v>
      </c>
      <c r="U767" s="2" t="str">
        <f t="shared" si="46"/>
        <v>memenuhi</v>
      </c>
      <c r="W767" s="3" t="s">
        <v>796</v>
      </c>
      <c r="X767" s="3">
        <v>39.42</v>
      </c>
      <c r="Y767" s="2" t="str">
        <f t="shared" si="45"/>
        <v>memenuhi</v>
      </c>
      <c r="AA767" s="3" t="s">
        <v>1791</v>
      </c>
      <c r="AB767" s="3">
        <v>0.36</v>
      </c>
      <c r="AC767" s="2" t="str">
        <f t="shared" si="47"/>
        <v>memenuhi</v>
      </c>
    </row>
    <row r="768" spans="1:29" x14ac:dyDescent="0.25">
      <c r="A768" s="2" t="s">
        <v>797</v>
      </c>
      <c r="B768" s="2" t="s">
        <v>967</v>
      </c>
      <c r="E768" s="2" t="s">
        <v>1792</v>
      </c>
      <c r="F768" s="2">
        <v>57.57</v>
      </c>
      <c r="G768" s="2" t="s">
        <v>1772</v>
      </c>
      <c r="O768" s="3" t="s">
        <v>797</v>
      </c>
      <c r="P768" s="3">
        <v>40.4</v>
      </c>
      <c r="Q768" s="2" t="str">
        <f t="shared" si="44"/>
        <v>memenuhi</v>
      </c>
      <c r="S768" s="3" t="s">
        <v>1792</v>
      </c>
      <c r="T768" s="3">
        <v>0.36</v>
      </c>
      <c r="U768" s="2" t="str">
        <f t="shared" si="46"/>
        <v>memenuhi</v>
      </c>
      <c r="W768" s="3" t="s">
        <v>797</v>
      </c>
      <c r="X768" s="3">
        <v>40.42</v>
      </c>
      <c r="Y768" s="2" t="str">
        <f t="shared" si="45"/>
        <v>memenuhi</v>
      </c>
      <c r="AA768" s="3" t="s">
        <v>1792</v>
      </c>
      <c r="AB768" s="3">
        <v>0.36</v>
      </c>
      <c r="AC768" s="2" t="str">
        <f t="shared" si="47"/>
        <v>memenuhi</v>
      </c>
    </row>
    <row r="769" spans="1:29" x14ac:dyDescent="0.25">
      <c r="A769" s="2" t="s">
        <v>798</v>
      </c>
      <c r="B769" s="2" t="s">
        <v>967</v>
      </c>
      <c r="E769" s="2" t="s">
        <v>1793</v>
      </c>
      <c r="F769" s="2">
        <v>140.19999999999999</v>
      </c>
      <c r="G769" s="2" t="s">
        <v>1772</v>
      </c>
      <c r="O769" s="3" t="s">
        <v>798</v>
      </c>
      <c r="P769" s="3">
        <v>39.4</v>
      </c>
      <c r="Q769" s="2" t="str">
        <f t="shared" si="44"/>
        <v>memenuhi</v>
      </c>
      <c r="S769" s="3" t="s">
        <v>1793</v>
      </c>
      <c r="T769" s="3">
        <v>0.35</v>
      </c>
      <c r="U769" s="2" t="str">
        <f t="shared" si="46"/>
        <v>memenuhi</v>
      </c>
      <c r="W769" s="3" t="s">
        <v>798</v>
      </c>
      <c r="X769" s="3">
        <v>39.42</v>
      </c>
      <c r="Y769" s="2" t="str">
        <f t="shared" si="45"/>
        <v>memenuhi</v>
      </c>
      <c r="AA769" s="3" t="s">
        <v>1793</v>
      </c>
      <c r="AB769" s="3">
        <v>0.35</v>
      </c>
      <c r="AC769" s="2" t="str">
        <f t="shared" si="47"/>
        <v>memenuhi</v>
      </c>
    </row>
    <row r="770" spans="1:29" x14ac:dyDescent="0.25">
      <c r="A770" s="2" t="s">
        <v>799</v>
      </c>
      <c r="B770" s="2" t="s">
        <v>967</v>
      </c>
      <c r="E770" s="2" t="s">
        <v>1794</v>
      </c>
      <c r="F770" s="2">
        <v>163.32</v>
      </c>
      <c r="G770" s="2" t="s">
        <v>1772</v>
      </c>
      <c r="O770" s="3" t="s">
        <v>799</v>
      </c>
      <c r="P770" s="3">
        <v>39.42</v>
      </c>
      <c r="Q770" s="2" t="str">
        <f t="shared" si="44"/>
        <v>memenuhi</v>
      </c>
      <c r="S770" s="3" t="s">
        <v>1794</v>
      </c>
      <c r="T770" s="3">
        <v>0.35</v>
      </c>
      <c r="U770" s="2" t="str">
        <f t="shared" si="46"/>
        <v>memenuhi</v>
      </c>
      <c r="W770" s="3" t="s">
        <v>799</v>
      </c>
      <c r="X770" s="3">
        <v>39.44</v>
      </c>
      <c r="Y770" s="2" t="str">
        <f t="shared" si="45"/>
        <v>memenuhi</v>
      </c>
      <c r="AA770" s="3" t="s">
        <v>1794</v>
      </c>
      <c r="AB770" s="3">
        <v>0.35</v>
      </c>
      <c r="AC770" s="2" t="str">
        <f t="shared" si="47"/>
        <v>memenuhi</v>
      </c>
    </row>
    <row r="771" spans="1:29" x14ac:dyDescent="0.25">
      <c r="A771" s="2" t="s">
        <v>800</v>
      </c>
      <c r="B771" s="2" t="s">
        <v>967</v>
      </c>
      <c r="E771" s="2" t="s">
        <v>1795</v>
      </c>
      <c r="F771" s="2">
        <v>103.89</v>
      </c>
      <c r="G771" s="2" t="s">
        <v>1772</v>
      </c>
      <c r="O771" s="3" t="s">
        <v>800</v>
      </c>
      <c r="P771" s="3">
        <v>38.42</v>
      </c>
      <c r="Q771" s="2" t="str">
        <f t="shared" si="44"/>
        <v>memenuhi</v>
      </c>
      <c r="S771" s="3" t="s">
        <v>1795</v>
      </c>
      <c r="T771" s="3">
        <v>0.35</v>
      </c>
      <c r="U771" s="2" t="str">
        <f t="shared" si="46"/>
        <v>memenuhi</v>
      </c>
      <c r="W771" s="3" t="s">
        <v>800</v>
      </c>
      <c r="X771" s="3">
        <v>38.44</v>
      </c>
      <c r="Y771" s="2" t="str">
        <f t="shared" si="45"/>
        <v>memenuhi</v>
      </c>
      <c r="AA771" s="3" t="s">
        <v>1795</v>
      </c>
      <c r="AB771" s="3">
        <v>0.35</v>
      </c>
      <c r="AC771" s="2" t="str">
        <f t="shared" si="47"/>
        <v>memenuhi</v>
      </c>
    </row>
    <row r="772" spans="1:29" x14ac:dyDescent="0.25">
      <c r="A772" s="2" t="s">
        <v>801</v>
      </c>
      <c r="B772" s="2" t="s">
        <v>967</v>
      </c>
      <c r="E772" s="2" t="s">
        <v>1796</v>
      </c>
      <c r="F772" s="2">
        <v>55.44</v>
      </c>
      <c r="G772" s="2" t="s">
        <v>1772</v>
      </c>
      <c r="O772" s="3" t="s">
        <v>801</v>
      </c>
      <c r="P772" s="3">
        <v>40.47</v>
      </c>
      <c r="Q772" s="2" t="str">
        <f t="shared" si="44"/>
        <v>memenuhi</v>
      </c>
      <c r="S772" s="3" t="s">
        <v>1796</v>
      </c>
      <c r="T772" s="3">
        <v>0.34</v>
      </c>
      <c r="U772" s="2" t="str">
        <f t="shared" si="46"/>
        <v>memenuhi</v>
      </c>
      <c r="W772" s="3" t="s">
        <v>801</v>
      </c>
      <c r="X772" s="3">
        <v>40.49</v>
      </c>
      <c r="Y772" s="2" t="str">
        <f t="shared" si="45"/>
        <v>memenuhi</v>
      </c>
      <c r="AA772" s="3" t="s">
        <v>1796</v>
      </c>
      <c r="AB772" s="3">
        <v>0.34</v>
      </c>
      <c r="AC772" s="2" t="str">
        <f t="shared" si="47"/>
        <v>memenuhi</v>
      </c>
    </row>
    <row r="773" spans="1:29" x14ac:dyDescent="0.25">
      <c r="A773" s="2" t="s">
        <v>802</v>
      </c>
      <c r="B773" s="2" t="s">
        <v>967</v>
      </c>
      <c r="E773" s="2" t="s">
        <v>1797</v>
      </c>
      <c r="F773" s="2">
        <v>90.87</v>
      </c>
      <c r="G773" s="2" t="s">
        <v>1772</v>
      </c>
      <c r="O773" s="3" t="s">
        <v>802</v>
      </c>
      <c r="P773" s="3">
        <v>40.57</v>
      </c>
      <c r="Q773" s="2" t="str">
        <f t="shared" si="44"/>
        <v>memenuhi</v>
      </c>
      <c r="S773" s="3" t="s">
        <v>1798</v>
      </c>
      <c r="T773" s="3">
        <v>0.34</v>
      </c>
      <c r="U773" s="2" t="str">
        <f t="shared" si="46"/>
        <v>memenuhi</v>
      </c>
      <c r="W773" s="3" t="s">
        <v>802</v>
      </c>
      <c r="X773" s="3">
        <v>40.590000000000003</v>
      </c>
      <c r="Y773" s="2" t="str">
        <f t="shared" si="45"/>
        <v>memenuhi</v>
      </c>
      <c r="AA773" s="3" t="s">
        <v>1798</v>
      </c>
      <c r="AB773" s="3">
        <v>0.34</v>
      </c>
      <c r="AC773" s="2" t="str">
        <f t="shared" si="47"/>
        <v>memenuhi</v>
      </c>
    </row>
    <row r="774" spans="1:29" x14ac:dyDescent="0.25">
      <c r="A774" s="2" t="s">
        <v>803</v>
      </c>
      <c r="B774" s="2" t="s">
        <v>967</v>
      </c>
      <c r="E774" s="2" t="s">
        <v>1798</v>
      </c>
      <c r="F774" s="2">
        <v>61.36</v>
      </c>
      <c r="G774" s="2" t="s">
        <v>1772</v>
      </c>
      <c r="O774" s="3" t="s">
        <v>803</v>
      </c>
      <c r="P774" s="3">
        <v>40.47</v>
      </c>
      <c r="Q774" s="2" t="str">
        <f t="shared" ref="Q774:Q837" si="48">IF(AND(P774&gt;=5,P774&lt;=80),"memenuhi","tidak memenuhi")</f>
        <v>memenuhi</v>
      </c>
      <c r="S774" s="3" t="s">
        <v>1799</v>
      </c>
      <c r="T774" s="3">
        <v>0.34</v>
      </c>
      <c r="U774" s="2" t="str">
        <f t="shared" si="46"/>
        <v>memenuhi</v>
      </c>
      <c r="W774" s="3" t="s">
        <v>803</v>
      </c>
      <c r="X774" s="3">
        <v>40.49</v>
      </c>
      <c r="Y774" s="2" t="str">
        <f t="shared" ref="Y774:Y837" si="49">IF(AND(X774&gt;=5,X774&lt;=80),"memenuhi","tidak memenuhi")</f>
        <v>memenuhi</v>
      </c>
      <c r="AA774" s="3" t="s">
        <v>1799</v>
      </c>
      <c r="AB774" s="3">
        <v>0.34</v>
      </c>
      <c r="AC774" s="2" t="str">
        <f t="shared" si="47"/>
        <v>memenuhi</v>
      </c>
    </row>
    <row r="775" spans="1:29" x14ac:dyDescent="0.25">
      <c r="A775" s="2" t="s">
        <v>804</v>
      </c>
      <c r="B775" s="2" t="s">
        <v>967</v>
      </c>
      <c r="E775" s="2" t="s">
        <v>1799</v>
      </c>
      <c r="F775" s="2">
        <v>146.11000000000001</v>
      </c>
      <c r="G775" s="2" t="s">
        <v>1772</v>
      </c>
      <c r="O775" s="3" t="s">
        <v>804</v>
      </c>
      <c r="P775" s="3">
        <v>40.47</v>
      </c>
      <c r="Q775" s="2" t="str">
        <f t="shared" si="48"/>
        <v>memenuhi</v>
      </c>
      <c r="S775" s="3" t="s">
        <v>1800</v>
      </c>
      <c r="T775" s="3">
        <v>0.33</v>
      </c>
      <c r="U775" s="2" t="str">
        <f t="shared" si="46"/>
        <v>memenuhi</v>
      </c>
      <c r="W775" s="3" t="s">
        <v>804</v>
      </c>
      <c r="X775" s="3">
        <v>40.49</v>
      </c>
      <c r="Y775" s="2" t="str">
        <f t="shared" si="49"/>
        <v>memenuhi</v>
      </c>
      <c r="AA775" s="3" t="s">
        <v>1800</v>
      </c>
      <c r="AB775" s="3">
        <v>0.33</v>
      </c>
      <c r="AC775" s="2" t="str">
        <f t="shared" si="47"/>
        <v>memenuhi</v>
      </c>
    </row>
    <row r="776" spans="1:29" x14ac:dyDescent="0.25">
      <c r="A776" s="2" t="s">
        <v>805</v>
      </c>
      <c r="B776" s="2" t="s">
        <v>967</v>
      </c>
      <c r="E776" s="2" t="s">
        <v>1800</v>
      </c>
      <c r="F776" s="2">
        <v>5.56</v>
      </c>
      <c r="G776" s="2" t="s">
        <v>1772</v>
      </c>
      <c r="O776" s="3" t="s">
        <v>805</v>
      </c>
      <c r="P776" s="3">
        <v>40.4</v>
      </c>
      <c r="Q776" s="2" t="str">
        <f t="shared" si="48"/>
        <v>memenuhi</v>
      </c>
      <c r="S776" s="3" t="s">
        <v>1801</v>
      </c>
      <c r="T776" s="3">
        <v>0.17</v>
      </c>
      <c r="U776" s="2" t="str">
        <f t="shared" ref="U776:U839" si="50">IF(AND(T776&gt;=0.3,T776&lt;=3),"memenuhi","tidak memenuhi")</f>
        <v>tidak memenuhi</v>
      </c>
      <c r="W776" s="3" t="s">
        <v>805</v>
      </c>
      <c r="X776" s="3">
        <v>40.42</v>
      </c>
      <c r="Y776" s="2" t="str">
        <f t="shared" si="49"/>
        <v>memenuhi</v>
      </c>
      <c r="AA776" s="3" t="s">
        <v>1801</v>
      </c>
      <c r="AB776" s="3">
        <v>0.17</v>
      </c>
      <c r="AC776" s="2" t="str">
        <f t="shared" ref="AC776:AC839" si="51">IF(AND(AB776&gt;=0.3,AB776&lt;=3),"memenuhi","tidak memenuhi")</f>
        <v>tidak memenuhi</v>
      </c>
    </row>
    <row r="777" spans="1:29" x14ac:dyDescent="0.25">
      <c r="A777" s="2" t="s">
        <v>806</v>
      </c>
      <c r="B777" s="2" t="s">
        <v>967</v>
      </c>
      <c r="E777" s="2" t="s">
        <v>1801</v>
      </c>
      <c r="F777" s="2">
        <v>142.47999999999999</v>
      </c>
      <c r="G777" s="2" t="s">
        <v>1772</v>
      </c>
      <c r="O777" s="3" t="s">
        <v>806</v>
      </c>
      <c r="P777" s="3">
        <v>39.369999999999997</v>
      </c>
      <c r="Q777" s="2" t="str">
        <f t="shared" si="48"/>
        <v>memenuhi</v>
      </c>
      <c r="S777" s="3" t="s">
        <v>1802</v>
      </c>
      <c r="T777" s="3">
        <v>0.17</v>
      </c>
      <c r="U777" s="2" t="str">
        <f t="shared" si="50"/>
        <v>tidak memenuhi</v>
      </c>
      <c r="W777" s="3" t="s">
        <v>806</v>
      </c>
      <c r="X777" s="3">
        <v>39.39</v>
      </c>
      <c r="Y777" s="2" t="str">
        <f t="shared" si="49"/>
        <v>memenuhi</v>
      </c>
      <c r="AA777" s="3" t="s">
        <v>1802</v>
      </c>
      <c r="AB777" s="3">
        <v>0.17</v>
      </c>
      <c r="AC777" s="2" t="str">
        <f t="shared" si="51"/>
        <v>tidak memenuhi</v>
      </c>
    </row>
    <row r="778" spans="1:29" x14ac:dyDescent="0.25">
      <c r="A778" s="2" t="s">
        <v>807</v>
      </c>
      <c r="B778" s="2" t="s">
        <v>967</v>
      </c>
      <c r="E778" s="2" t="s">
        <v>1802</v>
      </c>
      <c r="F778" s="2">
        <v>35.54</v>
      </c>
      <c r="G778" s="2" t="s">
        <v>1772</v>
      </c>
      <c r="O778" s="3" t="s">
        <v>807</v>
      </c>
      <c r="P778" s="3">
        <v>39.47</v>
      </c>
      <c r="Q778" s="2" t="str">
        <f t="shared" si="48"/>
        <v>memenuhi</v>
      </c>
      <c r="S778" s="3" t="s">
        <v>1803</v>
      </c>
      <c r="T778" s="3">
        <v>0.17</v>
      </c>
      <c r="U778" s="2" t="str">
        <f t="shared" si="50"/>
        <v>tidak memenuhi</v>
      </c>
      <c r="W778" s="3" t="s">
        <v>807</v>
      </c>
      <c r="X778" s="3">
        <v>39.49</v>
      </c>
      <c r="Y778" s="2" t="str">
        <f t="shared" si="49"/>
        <v>memenuhi</v>
      </c>
      <c r="AA778" s="3" t="s">
        <v>1803</v>
      </c>
      <c r="AB778" s="3">
        <v>0.17</v>
      </c>
      <c r="AC778" s="2" t="str">
        <f t="shared" si="51"/>
        <v>tidak memenuhi</v>
      </c>
    </row>
    <row r="779" spans="1:29" x14ac:dyDescent="0.25">
      <c r="A779" s="2" t="s">
        <v>808</v>
      </c>
      <c r="B779" s="2" t="s">
        <v>967</v>
      </c>
      <c r="E779" s="2" t="s">
        <v>1803</v>
      </c>
      <c r="F779" s="2">
        <v>91.05</v>
      </c>
      <c r="G779" s="2" t="s">
        <v>1772</v>
      </c>
      <c r="O779" s="3" t="s">
        <v>808</v>
      </c>
      <c r="P779" s="3">
        <v>39.450000000000003</v>
      </c>
      <c r="Q779" s="2" t="str">
        <f t="shared" si="48"/>
        <v>memenuhi</v>
      </c>
      <c r="S779" s="3" t="s">
        <v>1804</v>
      </c>
      <c r="T779" s="3">
        <v>0.17</v>
      </c>
      <c r="U779" s="2" t="str">
        <f t="shared" si="50"/>
        <v>tidak memenuhi</v>
      </c>
      <c r="W779" s="3" t="s">
        <v>808</v>
      </c>
      <c r="X779" s="3">
        <v>39.47</v>
      </c>
      <c r="Y779" s="2" t="str">
        <f t="shared" si="49"/>
        <v>memenuhi</v>
      </c>
      <c r="AA779" s="3" t="s">
        <v>1804</v>
      </c>
      <c r="AB779" s="3">
        <v>0.16</v>
      </c>
      <c r="AC779" s="2" t="str">
        <f t="shared" si="51"/>
        <v>tidak memenuhi</v>
      </c>
    </row>
    <row r="780" spans="1:29" x14ac:dyDescent="0.25">
      <c r="A780" s="2" t="s">
        <v>809</v>
      </c>
      <c r="B780" s="2" t="s">
        <v>969</v>
      </c>
      <c r="E780" s="2" t="s">
        <v>1804</v>
      </c>
      <c r="F780" s="2">
        <v>55.89</v>
      </c>
      <c r="G780" s="2" t="s">
        <v>1772</v>
      </c>
      <c r="O780" s="3" t="s">
        <v>809</v>
      </c>
      <c r="P780" s="3">
        <v>41.48</v>
      </c>
      <c r="Q780" s="2" t="str">
        <f t="shared" si="48"/>
        <v>memenuhi</v>
      </c>
      <c r="S780" s="3" t="s">
        <v>1805</v>
      </c>
      <c r="T780" s="3">
        <v>0.16</v>
      </c>
      <c r="U780" s="2" t="str">
        <f t="shared" si="50"/>
        <v>tidak memenuhi</v>
      </c>
      <c r="W780" s="3" t="s">
        <v>809</v>
      </c>
      <c r="X780" s="3">
        <v>41.5</v>
      </c>
      <c r="Y780" s="2" t="str">
        <f t="shared" si="49"/>
        <v>memenuhi</v>
      </c>
      <c r="AA780" s="3" t="s">
        <v>1805</v>
      </c>
      <c r="AB780" s="3">
        <v>0.16</v>
      </c>
      <c r="AC780" s="2" t="str">
        <f t="shared" si="51"/>
        <v>tidak memenuhi</v>
      </c>
    </row>
    <row r="781" spans="1:29" x14ac:dyDescent="0.25">
      <c r="A781" s="2" t="s">
        <v>810</v>
      </c>
      <c r="B781" s="2" t="s">
        <v>967</v>
      </c>
      <c r="E781" s="2" t="s">
        <v>1805</v>
      </c>
      <c r="F781" s="2">
        <v>157.37</v>
      </c>
      <c r="G781" s="2" t="s">
        <v>1772</v>
      </c>
      <c r="O781" s="3" t="s">
        <v>810</v>
      </c>
      <c r="P781" s="3">
        <v>39.39</v>
      </c>
      <c r="Q781" s="2" t="str">
        <f t="shared" si="48"/>
        <v>memenuhi</v>
      </c>
      <c r="S781" s="3" t="s">
        <v>1806</v>
      </c>
      <c r="T781" s="3">
        <v>0.16</v>
      </c>
      <c r="U781" s="2" t="str">
        <f t="shared" si="50"/>
        <v>tidak memenuhi</v>
      </c>
      <c r="W781" s="3" t="s">
        <v>810</v>
      </c>
      <c r="X781" s="3">
        <v>39.409999999999997</v>
      </c>
      <c r="Y781" s="2" t="str">
        <f t="shared" si="49"/>
        <v>memenuhi</v>
      </c>
      <c r="AA781" s="3" t="s">
        <v>1806</v>
      </c>
      <c r="AB781" s="3">
        <v>0.16</v>
      </c>
      <c r="AC781" s="2" t="str">
        <f t="shared" si="51"/>
        <v>tidak memenuhi</v>
      </c>
    </row>
    <row r="782" spans="1:29" x14ac:dyDescent="0.25">
      <c r="A782" s="2" t="s">
        <v>811</v>
      </c>
      <c r="B782" s="2" t="s">
        <v>967</v>
      </c>
      <c r="E782" s="2" t="s">
        <v>1806</v>
      </c>
      <c r="F782" s="2">
        <v>51.66</v>
      </c>
      <c r="G782" s="2" t="s">
        <v>1772</v>
      </c>
      <c r="O782" s="3" t="s">
        <v>811</v>
      </c>
      <c r="P782" s="3">
        <v>39.39</v>
      </c>
      <c r="Q782" s="2" t="str">
        <f t="shared" si="48"/>
        <v>memenuhi</v>
      </c>
      <c r="S782" s="3" t="s">
        <v>1807</v>
      </c>
      <c r="T782" s="3">
        <v>0.16</v>
      </c>
      <c r="U782" s="2" t="str">
        <f t="shared" si="50"/>
        <v>tidak memenuhi</v>
      </c>
      <c r="W782" s="3" t="s">
        <v>811</v>
      </c>
      <c r="X782" s="3">
        <v>39.409999999999997</v>
      </c>
      <c r="Y782" s="2" t="str">
        <f t="shared" si="49"/>
        <v>memenuhi</v>
      </c>
      <c r="AA782" s="3" t="s">
        <v>1807</v>
      </c>
      <c r="AB782" s="3">
        <v>0.16</v>
      </c>
      <c r="AC782" s="2" t="str">
        <f t="shared" si="51"/>
        <v>tidak memenuhi</v>
      </c>
    </row>
    <row r="783" spans="1:29" x14ac:dyDescent="0.25">
      <c r="A783" s="2" t="s">
        <v>812</v>
      </c>
      <c r="B783" s="2" t="s">
        <v>964</v>
      </c>
      <c r="E783" s="2" t="s">
        <v>1807</v>
      </c>
      <c r="F783" s="2">
        <v>21.5</v>
      </c>
      <c r="G783" s="2" t="s">
        <v>1772</v>
      </c>
      <c r="O783" s="3" t="s">
        <v>812</v>
      </c>
      <c r="P783" s="3">
        <v>40.369999999999997</v>
      </c>
      <c r="Q783" s="2" t="str">
        <f t="shared" si="48"/>
        <v>memenuhi</v>
      </c>
      <c r="S783" s="3" t="s">
        <v>1808</v>
      </c>
      <c r="T783" s="3">
        <v>0.16</v>
      </c>
      <c r="U783" s="2" t="str">
        <f t="shared" si="50"/>
        <v>tidak memenuhi</v>
      </c>
      <c r="W783" s="3" t="s">
        <v>812</v>
      </c>
      <c r="X783" s="3">
        <v>40.39</v>
      </c>
      <c r="Y783" s="2" t="str">
        <f t="shared" si="49"/>
        <v>memenuhi</v>
      </c>
      <c r="AA783" s="3" t="s">
        <v>1808</v>
      </c>
      <c r="AB783" s="3">
        <v>0.16</v>
      </c>
      <c r="AC783" s="2" t="str">
        <f t="shared" si="51"/>
        <v>tidak memenuhi</v>
      </c>
    </row>
    <row r="784" spans="1:29" x14ac:dyDescent="0.25">
      <c r="A784" s="2" t="s">
        <v>813</v>
      </c>
      <c r="B784" s="2" t="s">
        <v>967</v>
      </c>
      <c r="E784" s="2" t="s">
        <v>1808</v>
      </c>
      <c r="F784" s="2">
        <v>63.46</v>
      </c>
      <c r="G784" s="2" t="s">
        <v>1772</v>
      </c>
      <c r="O784" s="3" t="s">
        <v>813</v>
      </c>
      <c r="P784" s="3">
        <v>38.42</v>
      </c>
      <c r="Q784" s="2" t="str">
        <f t="shared" si="48"/>
        <v>memenuhi</v>
      </c>
      <c r="S784" s="3" t="s">
        <v>1809</v>
      </c>
      <c r="T784" s="3">
        <v>0.16</v>
      </c>
      <c r="U784" s="2" t="str">
        <f t="shared" si="50"/>
        <v>tidak memenuhi</v>
      </c>
      <c r="W784" s="3" t="s">
        <v>813</v>
      </c>
      <c r="X784" s="3">
        <v>38.44</v>
      </c>
      <c r="Y784" s="2" t="str">
        <f t="shared" si="49"/>
        <v>memenuhi</v>
      </c>
      <c r="AA784" s="3" t="s">
        <v>1809</v>
      </c>
      <c r="AB784" s="3">
        <v>0.16</v>
      </c>
      <c r="AC784" s="2" t="str">
        <f t="shared" si="51"/>
        <v>tidak memenuhi</v>
      </c>
    </row>
    <row r="785" spans="1:29" x14ac:dyDescent="0.25">
      <c r="A785" s="2" t="s">
        <v>814</v>
      </c>
      <c r="B785" s="2" t="s">
        <v>967</v>
      </c>
      <c r="E785" s="2" t="s">
        <v>1809</v>
      </c>
      <c r="F785" s="2">
        <v>25.92</v>
      </c>
      <c r="G785" s="2" t="s">
        <v>1772</v>
      </c>
      <c r="O785" s="3" t="s">
        <v>814</v>
      </c>
      <c r="P785" s="3">
        <v>38.42</v>
      </c>
      <c r="Q785" s="2" t="str">
        <f t="shared" si="48"/>
        <v>memenuhi</v>
      </c>
      <c r="S785" s="3" t="s">
        <v>1810</v>
      </c>
      <c r="T785" s="3">
        <v>0.16</v>
      </c>
      <c r="U785" s="2" t="str">
        <f t="shared" si="50"/>
        <v>tidak memenuhi</v>
      </c>
      <c r="W785" s="3" t="s">
        <v>814</v>
      </c>
      <c r="X785" s="3">
        <v>38.44</v>
      </c>
      <c r="Y785" s="2" t="str">
        <f t="shared" si="49"/>
        <v>memenuhi</v>
      </c>
      <c r="AA785" s="3" t="s">
        <v>1810</v>
      </c>
      <c r="AB785" s="3">
        <v>0.16</v>
      </c>
      <c r="AC785" s="2" t="str">
        <f t="shared" si="51"/>
        <v>tidak memenuhi</v>
      </c>
    </row>
    <row r="786" spans="1:29" x14ac:dyDescent="0.25">
      <c r="A786" s="2" t="s">
        <v>815</v>
      </c>
      <c r="B786" s="2" t="s">
        <v>967</v>
      </c>
      <c r="E786" s="2" t="s">
        <v>1810</v>
      </c>
      <c r="F786" s="2">
        <v>128.07</v>
      </c>
      <c r="G786" s="2" t="s">
        <v>1772</v>
      </c>
      <c r="O786" s="3" t="s">
        <v>815</v>
      </c>
      <c r="P786" s="3">
        <v>38.409999999999997</v>
      </c>
      <c r="Q786" s="2" t="str">
        <f t="shared" si="48"/>
        <v>memenuhi</v>
      </c>
      <c r="S786" s="3" t="s">
        <v>1811</v>
      </c>
      <c r="T786" s="3">
        <v>0.13</v>
      </c>
      <c r="U786" s="2" t="str">
        <f t="shared" si="50"/>
        <v>tidak memenuhi</v>
      </c>
      <c r="W786" s="3" t="s">
        <v>815</v>
      </c>
      <c r="X786" s="3">
        <v>38.43</v>
      </c>
      <c r="Y786" s="2" t="str">
        <f t="shared" si="49"/>
        <v>memenuhi</v>
      </c>
      <c r="AA786" s="3" t="s">
        <v>1811</v>
      </c>
      <c r="AB786" s="3">
        <v>0.13</v>
      </c>
      <c r="AC786" s="2" t="str">
        <f t="shared" si="51"/>
        <v>tidak memenuhi</v>
      </c>
    </row>
    <row r="787" spans="1:29" x14ac:dyDescent="0.25">
      <c r="A787" s="2" t="s">
        <v>816</v>
      </c>
      <c r="B787" s="2" t="s">
        <v>967</v>
      </c>
      <c r="E787" s="2" t="s">
        <v>1811</v>
      </c>
      <c r="F787" s="2">
        <v>6.04</v>
      </c>
      <c r="G787" s="2" t="s">
        <v>1772</v>
      </c>
      <c r="O787" s="3" t="s">
        <v>816</v>
      </c>
      <c r="P787" s="3">
        <v>38.36</v>
      </c>
      <c r="Q787" s="2" t="str">
        <f t="shared" si="48"/>
        <v>memenuhi</v>
      </c>
      <c r="S787" s="3" t="s">
        <v>1812</v>
      </c>
      <c r="T787" s="3">
        <v>0.08</v>
      </c>
      <c r="U787" s="2" t="str">
        <f t="shared" si="50"/>
        <v>tidak memenuhi</v>
      </c>
      <c r="W787" s="3" t="s">
        <v>816</v>
      </c>
      <c r="X787" s="3">
        <v>38.380000000000003</v>
      </c>
      <c r="Y787" s="2" t="str">
        <f t="shared" si="49"/>
        <v>memenuhi</v>
      </c>
      <c r="AA787" s="3" t="s">
        <v>1812</v>
      </c>
      <c r="AB787" s="3">
        <v>0.08</v>
      </c>
      <c r="AC787" s="2" t="str">
        <f t="shared" si="51"/>
        <v>tidak memenuhi</v>
      </c>
    </row>
    <row r="788" spans="1:29" x14ac:dyDescent="0.25">
      <c r="A788" s="2" t="s">
        <v>817</v>
      </c>
      <c r="B788" s="2" t="s">
        <v>967</v>
      </c>
      <c r="E788" s="2" t="s">
        <v>1812</v>
      </c>
      <c r="F788" s="2">
        <v>64.37</v>
      </c>
      <c r="G788" s="2" t="s">
        <v>1772</v>
      </c>
      <c r="O788" s="3" t="s">
        <v>817</v>
      </c>
      <c r="P788" s="3">
        <v>40.44</v>
      </c>
      <c r="Q788" s="2" t="str">
        <f t="shared" si="48"/>
        <v>memenuhi</v>
      </c>
      <c r="S788" s="3" t="s">
        <v>1813</v>
      </c>
      <c r="T788" s="3">
        <v>0.08</v>
      </c>
      <c r="U788" s="2" t="str">
        <f t="shared" si="50"/>
        <v>tidak memenuhi</v>
      </c>
      <c r="W788" s="3" t="s">
        <v>817</v>
      </c>
      <c r="X788" s="3">
        <v>40.46</v>
      </c>
      <c r="Y788" s="2" t="str">
        <f t="shared" si="49"/>
        <v>memenuhi</v>
      </c>
      <c r="AA788" s="3" t="s">
        <v>1813</v>
      </c>
      <c r="AB788" s="3">
        <v>0.08</v>
      </c>
      <c r="AC788" s="2" t="str">
        <f t="shared" si="51"/>
        <v>tidak memenuhi</v>
      </c>
    </row>
    <row r="789" spans="1:29" x14ac:dyDescent="0.25">
      <c r="A789" s="2" t="s">
        <v>818</v>
      </c>
      <c r="B789" s="2" t="s">
        <v>967</v>
      </c>
      <c r="E789" s="2" t="s">
        <v>1813</v>
      </c>
      <c r="F789" s="2">
        <v>93.42</v>
      </c>
      <c r="G789" s="2" t="s">
        <v>1772</v>
      </c>
      <c r="O789" s="3" t="s">
        <v>818</v>
      </c>
      <c r="P789" s="3">
        <v>37.340000000000003</v>
      </c>
      <c r="Q789" s="2" t="str">
        <f t="shared" si="48"/>
        <v>memenuhi</v>
      </c>
      <c r="S789" s="3" t="s">
        <v>1814</v>
      </c>
      <c r="T789" s="3">
        <v>0.08</v>
      </c>
      <c r="U789" s="2" t="str">
        <f t="shared" si="50"/>
        <v>tidak memenuhi</v>
      </c>
      <c r="W789" s="3" t="s">
        <v>818</v>
      </c>
      <c r="X789" s="3">
        <v>37.36</v>
      </c>
      <c r="Y789" s="2" t="str">
        <f t="shared" si="49"/>
        <v>memenuhi</v>
      </c>
      <c r="AA789" s="3" t="s">
        <v>1814</v>
      </c>
      <c r="AB789" s="3">
        <v>0.08</v>
      </c>
      <c r="AC789" s="2" t="str">
        <f t="shared" si="51"/>
        <v>tidak memenuhi</v>
      </c>
    </row>
    <row r="790" spans="1:29" x14ac:dyDescent="0.25">
      <c r="A790" s="2" t="s">
        <v>819</v>
      </c>
      <c r="B790" s="2" t="s">
        <v>964</v>
      </c>
      <c r="E790" s="2" t="s">
        <v>1814</v>
      </c>
      <c r="F790" s="2">
        <v>223.15</v>
      </c>
      <c r="G790" s="2" t="s">
        <v>1772</v>
      </c>
      <c r="O790" s="3" t="s">
        <v>819</v>
      </c>
      <c r="P790" s="3">
        <v>37.33</v>
      </c>
      <c r="Q790" s="2" t="str">
        <f t="shared" si="48"/>
        <v>memenuhi</v>
      </c>
      <c r="S790" s="3" t="s">
        <v>1815</v>
      </c>
      <c r="T790" s="3">
        <v>0.08</v>
      </c>
      <c r="U790" s="2" t="str">
        <f t="shared" si="50"/>
        <v>tidak memenuhi</v>
      </c>
      <c r="W790" s="3" t="s">
        <v>819</v>
      </c>
      <c r="X790" s="3">
        <v>37.35</v>
      </c>
      <c r="Y790" s="2" t="str">
        <f t="shared" si="49"/>
        <v>memenuhi</v>
      </c>
      <c r="AA790" s="3" t="s">
        <v>1815</v>
      </c>
      <c r="AB790" s="3">
        <v>0.08</v>
      </c>
      <c r="AC790" s="2" t="str">
        <f t="shared" si="51"/>
        <v>tidak memenuhi</v>
      </c>
    </row>
    <row r="791" spans="1:29" x14ac:dyDescent="0.25">
      <c r="A791" s="2" t="s">
        <v>820</v>
      </c>
      <c r="B791" s="2" t="s">
        <v>967</v>
      </c>
      <c r="E791" s="2" t="s">
        <v>1815</v>
      </c>
      <c r="F791" s="2">
        <v>210.31</v>
      </c>
      <c r="G791" s="2" t="s">
        <v>1772</v>
      </c>
      <c r="O791" s="3" t="s">
        <v>820</v>
      </c>
      <c r="P791" s="3">
        <v>39.4</v>
      </c>
      <c r="Q791" s="2" t="str">
        <f t="shared" si="48"/>
        <v>memenuhi</v>
      </c>
      <c r="S791" s="3" t="s">
        <v>1816</v>
      </c>
      <c r="T791" s="3">
        <v>0.08</v>
      </c>
      <c r="U791" s="2" t="str">
        <f t="shared" si="50"/>
        <v>tidak memenuhi</v>
      </c>
      <c r="W791" s="3" t="s">
        <v>820</v>
      </c>
      <c r="X791" s="3">
        <v>39.42</v>
      </c>
      <c r="Y791" s="2" t="str">
        <f t="shared" si="49"/>
        <v>memenuhi</v>
      </c>
      <c r="AA791" s="3" t="s">
        <v>1816</v>
      </c>
      <c r="AB791" s="3">
        <v>0.08</v>
      </c>
      <c r="AC791" s="2" t="str">
        <f t="shared" si="51"/>
        <v>tidak memenuhi</v>
      </c>
    </row>
    <row r="792" spans="1:29" x14ac:dyDescent="0.25">
      <c r="A792" s="2" t="s">
        <v>821</v>
      </c>
      <c r="B792" s="2" t="s">
        <v>967</v>
      </c>
      <c r="E792" s="2" t="s">
        <v>1816</v>
      </c>
      <c r="F792" s="2">
        <v>289.54000000000002</v>
      </c>
      <c r="G792" s="2" t="s">
        <v>1772</v>
      </c>
      <c r="O792" s="3" t="s">
        <v>821</v>
      </c>
      <c r="P792" s="3">
        <v>38.4</v>
      </c>
      <c r="Q792" s="2" t="str">
        <f t="shared" si="48"/>
        <v>memenuhi</v>
      </c>
      <c r="S792" s="3" t="s">
        <v>1817</v>
      </c>
      <c r="T792" s="3">
        <v>0.08</v>
      </c>
      <c r="U792" s="2" t="str">
        <f t="shared" si="50"/>
        <v>tidak memenuhi</v>
      </c>
      <c r="W792" s="3" t="s">
        <v>821</v>
      </c>
      <c r="X792" s="3">
        <v>38.42</v>
      </c>
      <c r="Y792" s="2" t="str">
        <f t="shared" si="49"/>
        <v>memenuhi</v>
      </c>
      <c r="AA792" s="3" t="s">
        <v>1817</v>
      </c>
      <c r="AB792" s="3">
        <v>0.08</v>
      </c>
      <c r="AC792" s="2" t="str">
        <f t="shared" si="51"/>
        <v>tidak memenuhi</v>
      </c>
    </row>
    <row r="793" spans="1:29" x14ac:dyDescent="0.25">
      <c r="A793" s="2" t="s">
        <v>822</v>
      </c>
      <c r="B793" s="2" t="s">
        <v>967</v>
      </c>
      <c r="E793" s="2" t="s">
        <v>1817</v>
      </c>
      <c r="F793" s="2">
        <v>35.42</v>
      </c>
      <c r="G793" s="2" t="s">
        <v>1772</v>
      </c>
      <c r="O793" s="3" t="s">
        <v>822</v>
      </c>
      <c r="P793" s="3">
        <v>37.369999999999997</v>
      </c>
      <c r="Q793" s="2" t="str">
        <f t="shared" si="48"/>
        <v>memenuhi</v>
      </c>
      <c r="S793" s="3" t="s">
        <v>1818</v>
      </c>
      <c r="T793" s="3">
        <v>0.09</v>
      </c>
      <c r="U793" s="2" t="str">
        <f t="shared" si="50"/>
        <v>tidak memenuhi</v>
      </c>
      <c r="W793" s="3" t="s">
        <v>822</v>
      </c>
      <c r="X793" s="3">
        <v>37.39</v>
      </c>
      <c r="Y793" s="2" t="str">
        <f t="shared" si="49"/>
        <v>memenuhi</v>
      </c>
      <c r="AA793" s="3" t="s">
        <v>1818</v>
      </c>
      <c r="AB793" s="3">
        <v>0.09</v>
      </c>
      <c r="AC793" s="2" t="str">
        <f t="shared" si="51"/>
        <v>tidak memenuhi</v>
      </c>
    </row>
    <row r="794" spans="1:29" x14ac:dyDescent="0.25">
      <c r="A794" s="2" t="s">
        <v>823</v>
      </c>
      <c r="B794" s="2" t="s">
        <v>967</v>
      </c>
      <c r="E794" s="2" t="s">
        <v>1818</v>
      </c>
      <c r="F794" s="2">
        <v>97.8</v>
      </c>
      <c r="G794" s="2" t="s">
        <v>1772</v>
      </c>
      <c r="O794" s="3" t="s">
        <v>823</v>
      </c>
      <c r="P794" s="3">
        <v>38.42</v>
      </c>
      <c r="Q794" s="2" t="str">
        <f t="shared" si="48"/>
        <v>memenuhi</v>
      </c>
      <c r="S794" s="3" t="s">
        <v>1819</v>
      </c>
      <c r="T794" s="3">
        <v>0.09</v>
      </c>
      <c r="U794" s="2" t="str">
        <f t="shared" si="50"/>
        <v>tidak memenuhi</v>
      </c>
      <c r="W794" s="3" t="s">
        <v>823</v>
      </c>
      <c r="X794" s="3">
        <v>38.44</v>
      </c>
      <c r="Y794" s="2" t="str">
        <f t="shared" si="49"/>
        <v>memenuhi</v>
      </c>
      <c r="AA794" s="3" t="s">
        <v>1819</v>
      </c>
      <c r="AB794" s="3">
        <v>0.09</v>
      </c>
      <c r="AC794" s="2" t="str">
        <f t="shared" si="51"/>
        <v>tidak memenuhi</v>
      </c>
    </row>
    <row r="795" spans="1:29" x14ac:dyDescent="0.25">
      <c r="A795" s="2" t="s">
        <v>824</v>
      </c>
      <c r="B795" s="2" t="s">
        <v>967</v>
      </c>
      <c r="E795" s="2" t="s">
        <v>1819</v>
      </c>
      <c r="F795" s="2">
        <v>85.82</v>
      </c>
      <c r="G795" s="2" t="s">
        <v>1772</v>
      </c>
      <c r="O795" s="3" t="s">
        <v>824</v>
      </c>
      <c r="P795" s="3">
        <v>38.409999999999997</v>
      </c>
      <c r="Q795" s="2" t="str">
        <f t="shared" si="48"/>
        <v>memenuhi</v>
      </c>
      <c r="S795" s="3" t="s">
        <v>1820</v>
      </c>
      <c r="T795" s="3">
        <v>0.09</v>
      </c>
      <c r="U795" s="2" t="str">
        <f t="shared" si="50"/>
        <v>tidak memenuhi</v>
      </c>
      <c r="W795" s="3" t="s">
        <v>824</v>
      </c>
      <c r="X795" s="3">
        <v>38.43</v>
      </c>
      <c r="Y795" s="2" t="str">
        <f t="shared" si="49"/>
        <v>memenuhi</v>
      </c>
      <c r="AA795" s="3" t="s">
        <v>1820</v>
      </c>
      <c r="AB795" s="3">
        <v>0.09</v>
      </c>
      <c r="AC795" s="2" t="str">
        <f t="shared" si="51"/>
        <v>tidak memenuhi</v>
      </c>
    </row>
    <row r="796" spans="1:29" x14ac:dyDescent="0.25">
      <c r="A796" s="2" t="s">
        <v>825</v>
      </c>
      <c r="B796" s="2" t="s">
        <v>967</v>
      </c>
      <c r="E796" s="2" t="s">
        <v>1820</v>
      </c>
      <c r="F796" s="2">
        <v>11.73</v>
      </c>
      <c r="G796" s="2" t="s">
        <v>1772</v>
      </c>
      <c r="O796" s="3" t="s">
        <v>825</v>
      </c>
      <c r="P796" s="3">
        <v>38.4</v>
      </c>
      <c r="Q796" s="2" t="str">
        <f t="shared" si="48"/>
        <v>memenuhi</v>
      </c>
      <c r="S796" s="3" t="s">
        <v>1821</v>
      </c>
      <c r="T796" s="3">
        <v>0.09</v>
      </c>
      <c r="U796" s="2" t="str">
        <f t="shared" si="50"/>
        <v>tidak memenuhi</v>
      </c>
      <c r="W796" s="3" t="s">
        <v>825</v>
      </c>
      <c r="X796" s="3">
        <v>38.42</v>
      </c>
      <c r="Y796" s="2" t="str">
        <f t="shared" si="49"/>
        <v>memenuhi</v>
      </c>
      <c r="AA796" s="3" t="s">
        <v>1821</v>
      </c>
      <c r="AB796" s="3">
        <v>0.09</v>
      </c>
      <c r="AC796" s="2" t="str">
        <f t="shared" si="51"/>
        <v>tidak memenuhi</v>
      </c>
    </row>
    <row r="797" spans="1:29" x14ac:dyDescent="0.25">
      <c r="A797" s="2" t="s">
        <v>826</v>
      </c>
      <c r="B797" s="2" t="s">
        <v>964</v>
      </c>
      <c r="E797" s="2" t="s">
        <v>1821</v>
      </c>
      <c r="F797" s="2">
        <v>46.08</v>
      </c>
      <c r="G797" s="2" t="s">
        <v>1772</v>
      </c>
      <c r="O797" s="3" t="s">
        <v>826</v>
      </c>
      <c r="P797" s="3">
        <v>38.39</v>
      </c>
      <c r="Q797" s="2" t="str">
        <f t="shared" si="48"/>
        <v>memenuhi</v>
      </c>
      <c r="S797" s="3" t="s">
        <v>1822</v>
      </c>
      <c r="T797" s="3">
        <v>0.09</v>
      </c>
      <c r="U797" s="2" t="str">
        <f t="shared" si="50"/>
        <v>tidak memenuhi</v>
      </c>
      <c r="W797" s="3" t="s">
        <v>826</v>
      </c>
      <c r="X797" s="3">
        <v>38.42</v>
      </c>
      <c r="Y797" s="2" t="str">
        <f t="shared" si="49"/>
        <v>memenuhi</v>
      </c>
      <c r="AA797" s="3" t="s">
        <v>1822</v>
      </c>
      <c r="AB797" s="3">
        <v>0.09</v>
      </c>
      <c r="AC797" s="2" t="str">
        <f t="shared" si="51"/>
        <v>tidak memenuhi</v>
      </c>
    </row>
    <row r="798" spans="1:29" x14ac:dyDescent="0.25">
      <c r="A798" s="2" t="s">
        <v>827</v>
      </c>
      <c r="B798" s="2" t="s">
        <v>967</v>
      </c>
      <c r="E798" s="2" t="s">
        <v>1822</v>
      </c>
      <c r="F798" s="2">
        <v>52.3</v>
      </c>
      <c r="G798" s="2" t="s">
        <v>1772</v>
      </c>
      <c r="O798" s="3" t="s">
        <v>827</v>
      </c>
      <c r="P798" s="3">
        <v>39.409999999999997</v>
      </c>
      <c r="Q798" s="2" t="str">
        <f t="shared" si="48"/>
        <v>memenuhi</v>
      </c>
      <c r="S798" s="3" t="s">
        <v>1823</v>
      </c>
      <c r="T798" s="3">
        <v>0.09</v>
      </c>
      <c r="U798" s="2" t="str">
        <f t="shared" si="50"/>
        <v>tidak memenuhi</v>
      </c>
      <c r="W798" s="3" t="s">
        <v>827</v>
      </c>
      <c r="X798" s="3">
        <v>39.43</v>
      </c>
      <c r="Y798" s="2" t="str">
        <f t="shared" si="49"/>
        <v>memenuhi</v>
      </c>
      <c r="AA798" s="3" t="s">
        <v>1823</v>
      </c>
      <c r="AB798" s="3">
        <v>0.09</v>
      </c>
      <c r="AC798" s="2" t="str">
        <f t="shared" si="51"/>
        <v>tidak memenuhi</v>
      </c>
    </row>
    <row r="799" spans="1:29" x14ac:dyDescent="0.25">
      <c r="A799" s="2" t="s">
        <v>828</v>
      </c>
      <c r="B799" s="2" t="s">
        <v>967</v>
      </c>
      <c r="E799" s="2" t="s">
        <v>1823</v>
      </c>
      <c r="F799" s="2">
        <v>30.4</v>
      </c>
      <c r="G799" s="2" t="s">
        <v>1772</v>
      </c>
      <c r="O799" s="3" t="s">
        <v>828</v>
      </c>
      <c r="P799" s="3">
        <v>38.409999999999997</v>
      </c>
      <c r="Q799" s="2" t="str">
        <f t="shared" si="48"/>
        <v>memenuhi</v>
      </c>
      <c r="S799" s="3" t="s">
        <v>1824</v>
      </c>
      <c r="T799" s="3">
        <v>0.09</v>
      </c>
      <c r="U799" s="2" t="str">
        <f t="shared" si="50"/>
        <v>tidak memenuhi</v>
      </c>
      <c r="W799" s="3" t="s">
        <v>828</v>
      </c>
      <c r="X799" s="3">
        <v>38.43</v>
      </c>
      <c r="Y799" s="2" t="str">
        <f t="shared" si="49"/>
        <v>memenuhi</v>
      </c>
      <c r="AA799" s="3" t="s">
        <v>1824</v>
      </c>
      <c r="AB799" s="3">
        <v>0.08</v>
      </c>
      <c r="AC799" s="2" t="str">
        <f t="shared" si="51"/>
        <v>tidak memenuhi</v>
      </c>
    </row>
    <row r="800" spans="1:29" x14ac:dyDescent="0.25">
      <c r="A800" s="2" t="s">
        <v>829</v>
      </c>
      <c r="B800" s="2" t="s">
        <v>967</v>
      </c>
      <c r="E800" s="2" t="s">
        <v>1824</v>
      </c>
      <c r="F800" s="2">
        <v>33.630000000000003</v>
      </c>
      <c r="G800" s="2" t="s">
        <v>1772</v>
      </c>
      <c r="O800" s="3" t="s">
        <v>829</v>
      </c>
      <c r="P800" s="3">
        <v>40.409999999999997</v>
      </c>
      <c r="Q800" s="2" t="str">
        <f t="shared" si="48"/>
        <v>memenuhi</v>
      </c>
      <c r="S800" s="3" t="s">
        <v>1825</v>
      </c>
      <c r="T800" s="3">
        <v>0.08</v>
      </c>
      <c r="U800" s="2" t="str">
        <f t="shared" si="50"/>
        <v>tidak memenuhi</v>
      </c>
      <c r="W800" s="3" t="s">
        <v>829</v>
      </c>
      <c r="X800" s="3">
        <v>40.43</v>
      </c>
      <c r="Y800" s="2" t="str">
        <f t="shared" si="49"/>
        <v>memenuhi</v>
      </c>
      <c r="AA800" s="3" t="s">
        <v>1825</v>
      </c>
      <c r="AB800" s="3">
        <v>0.08</v>
      </c>
      <c r="AC800" s="2" t="str">
        <f t="shared" si="51"/>
        <v>tidak memenuhi</v>
      </c>
    </row>
    <row r="801" spans="1:29" x14ac:dyDescent="0.25">
      <c r="A801" s="2" t="s">
        <v>830</v>
      </c>
      <c r="B801" s="2" t="s">
        <v>967</v>
      </c>
      <c r="E801" s="2" t="s">
        <v>1825</v>
      </c>
      <c r="F801" s="2">
        <v>40.31</v>
      </c>
      <c r="G801" s="2" t="s">
        <v>1772</v>
      </c>
      <c r="O801" s="3" t="s">
        <v>830</v>
      </c>
      <c r="P801" s="3">
        <v>40.409999999999997</v>
      </c>
      <c r="Q801" s="2" t="str">
        <f t="shared" si="48"/>
        <v>memenuhi</v>
      </c>
      <c r="S801" s="3" t="s">
        <v>1826</v>
      </c>
      <c r="T801" s="3">
        <v>7.0000000000000007E-2</v>
      </c>
      <c r="U801" s="2" t="str">
        <f t="shared" si="50"/>
        <v>tidak memenuhi</v>
      </c>
      <c r="W801" s="3" t="s">
        <v>830</v>
      </c>
      <c r="X801" s="3">
        <v>40.43</v>
      </c>
      <c r="Y801" s="2" t="str">
        <f t="shared" si="49"/>
        <v>memenuhi</v>
      </c>
      <c r="AA801" s="3" t="s">
        <v>1826</v>
      </c>
      <c r="AB801" s="3">
        <v>7.0000000000000007E-2</v>
      </c>
      <c r="AC801" s="2" t="str">
        <f t="shared" si="51"/>
        <v>tidak memenuhi</v>
      </c>
    </row>
    <row r="802" spans="1:29" x14ac:dyDescent="0.25">
      <c r="A802" s="2" t="s">
        <v>831</v>
      </c>
      <c r="B802" s="2" t="s">
        <v>967</v>
      </c>
      <c r="E802" s="2" t="s">
        <v>1826</v>
      </c>
      <c r="F802" s="2">
        <v>22.3</v>
      </c>
      <c r="G802" s="2" t="s">
        <v>1772</v>
      </c>
      <c r="O802" s="3" t="s">
        <v>831</v>
      </c>
      <c r="P802" s="3">
        <v>39.409999999999997</v>
      </c>
      <c r="Q802" s="2" t="str">
        <f t="shared" si="48"/>
        <v>memenuhi</v>
      </c>
      <c r="S802" s="3" t="s">
        <v>1827</v>
      </c>
      <c r="T802" s="3">
        <v>7.0000000000000007E-2</v>
      </c>
      <c r="U802" s="2" t="str">
        <f t="shared" si="50"/>
        <v>tidak memenuhi</v>
      </c>
      <c r="W802" s="3" t="s">
        <v>831</v>
      </c>
      <c r="X802" s="3">
        <v>39.43</v>
      </c>
      <c r="Y802" s="2" t="str">
        <f t="shared" si="49"/>
        <v>memenuhi</v>
      </c>
      <c r="AA802" s="3" t="s">
        <v>1827</v>
      </c>
      <c r="AB802" s="3">
        <v>7.0000000000000007E-2</v>
      </c>
      <c r="AC802" s="2" t="str">
        <f t="shared" si="51"/>
        <v>tidak memenuhi</v>
      </c>
    </row>
    <row r="803" spans="1:29" x14ac:dyDescent="0.25">
      <c r="A803" s="2" t="s">
        <v>832</v>
      </c>
      <c r="B803" s="2" t="s">
        <v>967</v>
      </c>
      <c r="E803" s="2" t="s">
        <v>1827</v>
      </c>
      <c r="F803" s="2">
        <v>173.21</v>
      </c>
      <c r="G803" s="2" t="s">
        <v>1772</v>
      </c>
      <c r="O803" s="3" t="s">
        <v>832</v>
      </c>
      <c r="P803" s="3">
        <v>40.409999999999997</v>
      </c>
      <c r="Q803" s="2" t="str">
        <f t="shared" si="48"/>
        <v>memenuhi</v>
      </c>
      <c r="S803" s="3" t="s">
        <v>1828</v>
      </c>
      <c r="T803" s="3">
        <v>7.0000000000000007E-2</v>
      </c>
      <c r="U803" s="2" t="str">
        <f t="shared" si="50"/>
        <v>tidak memenuhi</v>
      </c>
      <c r="W803" s="3" t="s">
        <v>832</v>
      </c>
      <c r="X803" s="3">
        <v>40.43</v>
      </c>
      <c r="Y803" s="2" t="str">
        <f t="shared" si="49"/>
        <v>memenuhi</v>
      </c>
      <c r="AA803" s="3" t="s">
        <v>1828</v>
      </c>
      <c r="AB803" s="3">
        <v>7.0000000000000007E-2</v>
      </c>
      <c r="AC803" s="2" t="str">
        <f t="shared" si="51"/>
        <v>tidak memenuhi</v>
      </c>
    </row>
    <row r="804" spans="1:29" x14ac:dyDescent="0.25">
      <c r="A804" s="2" t="s">
        <v>833</v>
      </c>
      <c r="B804" s="2" t="s">
        <v>967</v>
      </c>
      <c r="E804" s="2" t="s">
        <v>1828</v>
      </c>
      <c r="F804" s="2">
        <v>34.200000000000003</v>
      </c>
      <c r="G804" s="2" t="s">
        <v>1772</v>
      </c>
      <c r="O804" s="3" t="s">
        <v>833</v>
      </c>
      <c r="P804" s="3">
        <v>39.4</v>
      </c>
      <c r="Q804" s="2" t="str">
        <f t="shared" si="48"/>
        <v>memenuhi</v>
      </c>
      <c r="S804" s="3" t="s">
        <v>1829</v>
      </c>
      <c r="T804" s="3">
        <v>7.0000000000000007E-2</v>
      </c>
      <c r="U804" s="2" t="str">
        <f t="shared" si="50"/>
        <v>tidak memenuhi</v>
      </c>
      <c r="W804" s="3" t="s">
        <v>833</v>
      </c>
      <c r="X804" s="3">
        <v>39.42</v>
      </c>
      <c r="Y804" s="2" t="str">
        <f t="shared" si="49"/>
        <v>memenuhi</v>
      </c>
      <c r="AA804" s="3" t="s">
        <v>1829</v>
      </c>
      <c r="AB804" s="3">
        <v>7.0000000000000007E-2</v>
      </c>
      <c r="AC804" s="2" t="str">
        <f t="shared" si="51"/>
        <v>tidak memenuhi</v>
      </c>
    </row>
    <row r="805" spans="1:29" x14ac:dyDescent="0.25">
      <c r="A805" s="2" t="s">
        <v>834</v>
      </c>
      <c r="B805" s="2" t="s">
        <v>967</v>
      </c>
      <c r="E805" s="2" t="s">
        <v>1829</v>
      </c>
      <c r="F805" s="2">
        <v>89.54</v>
      </c>
      <c r="G805" s="2" t="s">
        <v>1772</v>
      </c>
      <c r="O805" s="3" t="s">
        <v>834</v>
      </c>
      <c r="P805" s="3">
        <v>39.409999999999997</v>
      </c>
      <c r="Q805" s="2" t="str">
        <f t="shared" si="48"/>
        <v>memenuhi</v>
      </c>
      <c r="S805" s="3" t="s">
        <v>1830</v>
      </c>
      <c r="T805" s="3">
        <v>0.04</v>
      </c>
      <c r="U805" s="2" t="str">
        <f t="shared" si="50"/>
        <v>tidak memenuhi</v>
      </c>
      <c r="W805" s="3" t="s">
        <v>834</v>
      </c>
      <c r="X805" s="3">
        <v>39.43</v>
      </c>
      <c r="Y805" s="2" t="str">
        <f t="shared" si="49"/>
        <v>memenuhi</v>
      </c>
      <c r="AA805" s="3" t="s">
        <v>1830</v>
      </c>
      <c r="AB805" s="3">
        <v>0.04</v>
      </c>
      <c r="AC805" s="2" t="str">
        <f t="shared" si="51"/>
        <v>tidak memenuhi</v>
      </c>
    </row>
    <row r="806" spans="1:29" x14ac:dyDescent="0.25">
      <c r="A806" s="2" t="s">
        <v>835</v>
      </c>
      <c r="B806" s="2" t="s">
        <v>967</v>
      </c>
      <c r="E806" s="2" t="s">
        <v>1830</v>
      </c>
      <c r="F806" s="2">
        <v>410.57</v>
      </c>
      <c r="G806" s="2" t="s">
        <v>1772</v>
      </c>
      <c r="O806" s="3" t="s">
        <v>835</v>
      </c>
      <c r="P806" s="3">
        <v>38.4</v>
      </c>
      <c r="Q806" s="2" t="str">
        <f t="shared" si="48"/>
        <v>memenuhi</v>
      </c>
      <c r="S806" s="3" t="s">
        <v>1831</v>
      </c>
      <c r="T806" s="3">
        <v>0.04</v>
      </c>
      <c r="U806" s="2" t="str">
        <f t="shared" si="50"/>
        <v>tidak memenuhi</v>
      </c>
      <c r="W806" s="3" t="s">
        <v>835</v>
      </c>
      <c r="X806" s="3">
        <v>38.42</v>
      </c>
      <c r="Y806" s="2" t="str">
        <f t="shared" si="49"/>
        <v>memenuhi</v>
      </c>
      <c r="AA806" s="3" t="s">
        <v>1831</v>
      </c>
      <c r="AB806" s="3">
        <v>0.04</v>
      </c>
      <c r="AC806" s="2" t="str">
        <f t="shared" si="51"/>
        <v>tidak memenuhi</v>
      </c>
    </row>
    <row r="807" spans="1:29" x14ac:dyDescent="0.25">
      <c r="A807" s="2" t="s">
        <v>836</v>
      </c>
      <c r="B807" s="2" t="s">
        <v>967</v>
      </c>
      <c r="E807" s="2" t="s">
        <v>1831</v>
      </c>
      <c r="F807" s="2">
        <v>221.4</v>
      </c>
      <c r="G807" s="2" t="s">
        <v>1772</v>
      </c>
      <c r="O807" s="3" t="s">
        <v>836</v>
      </c>
      <c r="P807" s="3">
        <v>39.409999999999997</v>
      </c>
      <c r="Q807" s="2" t="str">
        <f t="shared" si="48"/>
        <v>memenuhi</v>
      </c>
      <c r="S807" s="3" t="s">
        <v>1832</v>
      </c>
      <c r="T807" s="3">
        <v>0.02</v>
      </c>
      <c r="U807" s="2" t="str">
        <f t="shared" si="50"/>
        <v>tidak memenuhi</v>
      </c>
      <c r="W807" s="3" t="s">
        <v>836</v>
      </c>
      <c r="X807" s="3">
        <v>39.43</v>
      </c>
      <c r="Y807" s="2" t="str">
        <f t="shared" si="49"/>
        <v>memenuhi</v>
      </c>
      <c r="AA807" s="3" t="s">
        <v>1832</v>
      </c>
      <c r="AB807" s="3">
        <v>0.02</v>
      </c>
      <c r="AC807" s="2" t="str">
        <f t="shared" si="51"/>
        <v>tidak memenuhi</v>
      </c>
    </row>
    <row r="808" spans="1:29" x14ac:dyDescent="0.25">
      <c r="A808" s="2" t="s">
        <v>837</v>
      </c>
      <c r="B808" s="2" t="s">
        <v>967</v>
      </c>
      <c r="E808" s="2" t="s">
        <v>1832</v>
      </c>
      <c r="F808" s="2">
        <v>134.38</v>
      </c>
      <c r="G808" s="2" t="s">
        <v>1833</v>
      </c>
      <c r="O808" s="3" t="s">
        <v>837</v>
      </c>
      <c r="P808" s="3">
        <v>39.42</v>
      </c>
      <c r="Q808" s="2" t="str">
        <f t="shared" si="48"/>
        <v>memenuhi</v>
      </c>
      <c r="S808" s="3" t="s">
        <v>1834</v>
      </c>
      <c r="T808" s="3">
        <v>0.02</v>
      </c>
      <c r="U808" s="2" t="str">
        <f t="shared" si="50"/>
        <v>tidak memenuhi</v>
      </c>
      <c r="W808" s="3" t="s">
        <v>837</v>
      </c>
      <c r="X808" s="3">
        <v>39.44</v>
      </c>
      <c r="Y808" s="2" t="str">
        <f t="shared" si="49"/>
        <v>memenuhi</v>
      </c>
      <c r="AA808" s="3" t="s">
        <v>1834</v>
      </c>
      <c r="AB808" s="3">
        <v>0.02</v>
      </c>
      <c r="AC808" s="2" t="str">
        <f t="shared" si="51"/>
        <v>tidak memenuhi</v>
      </c>
    </row>
    <row r="809" spans="1:29" x14ac:dyDescent="0.25">
      <c r="A809" s="2" t="s">
        <v>838</v>
      </c>
      <c r="B809" s="2" t="s">
        <v>967</v>
      </c>
      <c r="E809" s="2" t="s">
        <v>1834</v>
      </c>
      <c r="F809" s="2">
        <v>33.36</v>
      </c>
      <c r="G809" s="2" t="s">
        <v>1833</v>
      </c>
      <c r="O809" s="3" t="s">
        <v>838</v>
      </c>
      <c r="P809" s="3">
        <v>37.270000000000003</v>
      </c>
      <c r="Q809" s="2" t="str">
        <f t="shared" si="48"/>
        <v>memenuhi</v>
      </c>
      <c r="S809" s="3" t="s">
        <v>1835</v>
      </c>
      <c r="T809" s="3">
        <v>0.02</v>
      </c>
      <c r="U809" s="2" t="str">
        <f t="shared" si="50"/>
        <v>tidak memenuhi</v>
      </c>
      <c r="W809" s="3" t="s">
        <v>838</v>
      </c>
      <c r="X809" s="3">
        <v>37.29</v>
      </c>
      <c r="Y809" s="2" t="str">
        <f t="shared" si="49"/>
        <v>memenuhi</v>
      </c>
      <c r="AA809" s="3" t="s">
        <v>1835</v>
      </c>
      <c r="AB809" s="3">
        <v>0.02</v>
      </c>
      <c r="AC809" s="2" t="str">
        <f t="shared" si="51"/>
        <v>tidak memenuhi</v>
      </c>
    </row>
    <row r="810" spans="1:29" x14ac:dyDescent="0.25">
      <c r="A810" s="2" t="s">
        <v>839</v>
      </c>
      <c r="B810" s="2" t="s">
        <v>967</v>
      </c>
      <c r="E810" s="2" t="s">
        <v>1835</v>
      </c>
      <c r="F810" s="2">
        <v>61.6</v>
      </c>
      <c r="G810" s="2" t="s">
        <v>1833</v>
      </c>
      <c r="O810" s="3" t="s">
        <v>839</v>
      </c>
      <c r="P810" s="3">
        <v>37.26</v>
      </c>
      <c r="Q810" s="2" t="str">
        <f t="shared" si="48"/>
        <v>memenuhi</v>
      </c>
      <c r="S810" s="3" t="s">
        <v>1836</v>
      </c>
      <c r="T810" s="3">
        <v>0.02</v>
      </c>
      <c r="U810" s="2" t="str">
        <f t="shared" si="50"/>
        <v>tidak memenuhi</v>
      </c>
      <c r="W810" s="3" t="s">
        <v>839</v>
      </c>
      <c r="X810" s="3">
        <v>37.28</v>
      </c>
      <c r="Y810" s="2" t="str">
        <f t="shared" si="49"/>
        <v>memenuhi</v>
      </c>
      <c r="AA810" s="3" t="s">
        <v>1836</v>
      </c>
      <c r="AB810" s="3">
        <v>0.02</v>
      </c>
      <c r="AC810" s="2" t="str">
        <f t="shared" si="51"/>
        <v>tidak memenuhi</v>
      </c>
    </row>
    <row r="811" spans="1:29" x14ac:dyDescent="0.25">
      <c r="A811" s="2" t="s">
        <v>840</v>
      </c>
      <c r="B811" s="2" t="s">
        <v>964</v>
      </c>
      <c r="E811" s="2" t="s">
        <v>1836</v>
      </c>
      <c r="F811" s="2">
        <v>137.81</v>
      </c>
      <c r="G811" s="2" t="s">
        <v>1833</v>
      </c>
      <c r="O811" s="3" t="s">
        <v>840</v>
      </c>
      <c r="P811" s="3">
        <v>35.24</v>
      </c>
      <c r="Q811" s="2" t="str">
        <f t="shared" si="48"/>
        <v>memenuhi</v>
      </c>
      <c r="S811" s="3" t="s">
        <v>1837</v>
      </c>
      <c r="T811" s="3">
        <v>0.02</v>
      </c>
      <c r="U811" s="2" t="str">
        <f t="shared" si="50"/>
        <v>tidak memenuhi</v>
      </c>
      <c r="W811" s="3" t="s">
        <v>840</v>
      </c>
      <c r="X811" s="3">
        <v>35.26</v>
      </c>
      <c r="Y811" s="2" t="str">
        <f t="shared" si="49"/>
        <v>memenuhi</v>
      </c>
      <c r="AA811" s="3" t="s">
        <v>1837</v>
      </c>
      <c r="AB811" s="3">
        <v>0.02</v>
      </c>
      <c r="AC811" s="2" t="str">
        <f t="shared" si="51"/>
        <v>tidak memenuhi</v>
      </c>
    </row>
    <row r="812" spans="1:29" x14ac:dyDescent="0.25">
      <c r="A812" s="2" t="s">
        <v>841</v>
      </c>
      <c r="B812" s="2" t="s">
        <v>967</v>
      </c>
      <c r="E812" s="2" t="s">
        <v>1837</v>
      </c>
      <c r="F812" s="2">
        <v>158.34</v>
      </c>
      <c r="G812" s="2" t="s">
        <v>1833</v>
      </c>
      <c r="O812" s="3" t="s">
        <v>841</v>
      </c>
      <c r="P812" s="3">
        <v>37.25</v>
      </c>
      <c r="Q812" s="2" t="str">
        <f t="shared" si="48"/>
        <v>memenuhi</v>
      </c>
      <c r="S812" s="3" t="s">
        <v>1838</v>
      </c>
      <c r="T812" s="3">
        <v>0.05</v>
      </c>
      <c r="U812" s="2" t="str">
        <f t="shared" si="50"/>
        <v>tidak memenuhi</v>
      </c>
      <c r="W812" s="3" t="s">
        <v>841</v>
      </c>
      <c r="X812" s="3">
        <v>37.270000000000003</v>
      </c>
      <c r="Y812" s="2" t="str">
        <f t="shared" si="49"/>
        <v>memenuhi</v>
      </c>
      <c r="AA812" s="3" t="s">
        <v>1838</v>
      </c>
      <c r="AB812" s="3">
        <v>0.05</v>
      </c>
      <c r="AC812" s="2" t="str">
        <f t="shared" si="51"/>
        <v>tidak memenuhi</v>
      </c>
    </row>
    <row r="813" spans="1:29" x14ac:dyDescent="0.25">
      <c r="A813" s="2" t="s">
        <v>842</v>
      </c>
      <c r="B813" s="2" t="s">
        <v>967</v>
      </c>
      <c r="E813" s="2" t="s">
        <v>1838</v>
      </c>
      <c r="F813" s="2">
        <v>19.05</v>
      </c>
      <c r="G813" s="2" t="s">
        <v>1833</v>
      </c>
      <c r="O813" s="3" t="s">
        <v>842</v>
      </c>
      <c r="P813" s="3">
        <v>37.24</v>
      </c>
      <c r="Q813" s="2" t="str">
        <f t="shared" si="48"/>
        <v>memenuhi</v>
      </c>
      <c r="S813" s="3" t="s">
        <v>1839</v>
      </c>
      <c r="T813" s="3">
        <v>0.05</v>
      </c>
      <c r="U813" s="2" t="str">
        <f t="shared" si="50"/>
        <v>tidak memenuhi</v>
      </c>
      <c r="W813" s="3" t="s">
        <v>842</v>
      </c>
      <c r="X813" s="3">
        <v>37.26</v>
      </c>
      <c r="Y813" s="2" t="str">
        <f t="shared" si="49"/>
        <v>memenuhi</v>
      </c>
      <c r="AA813" s="3" t="s">
        <v>1839</v>
      </c>
      <c r="AB813" s="3">
        <v>0.05</v>
      </c>
      <c r="AC813" s="2" t="str">
        <f t="shared" si="51"/>
        <v>tidak memenuhi</v>
      </c>
    </row>
    <row r="814" spans="1:29" x14ac:dyDescent="0.25">
      <c r="A814" s="2" t="s">
        <v>843</v>
      </c>
      <c r="B814" s="2" t="s">
        <v>964</v>
      </c>
      <c r="E814" s="2" t="s">
        <v>1839</v>
      </c>
      <c r="F814" s="2">
        <v>53.25</v>
      </c>
      <c r="G814" s="2" t="s">
        <v>1833</v>
      </c>
      <c r="O814" s="3" t="s">
        <v>843</v>
      </c>
      <c r="P814" s="3">
        <v>37.229999999999997</v>
      </c>
      <c r="Q814" s="2" t="str">
        <f t="shared" si="48"/>
        <v>memenuhi</v>
      </c>
      <c r="S814" s="3" t="s">
        <v>1840</v>
      </c>
      <c r="T814" s="3">
        <v>0.05</v>
      </c>
      <c r="U814" s="2" t="str">
        <f t="shared" si="50"/>
        <v>tidak memenuhi</v>
      </c>
      <c r="W814" s="3" t="s">
        <v>843</v>
      </c>
      <c r="X814" s="3">
        <v>37.25</v>
      </c>
      <c r="Y814" s="2" t="str">
        <f t="shared" si="49"/>
        <v>memenuhi</v>
      </c>
      <c r="AA814" s="3" t="s">
        <v>1840</v>
      </c>
      <c r="AB814" s="3">
        <v>0.05</v>
      </c>
      <c r="AC814" s="2" t="str">
        <f t="shared" si="51"/>
        <v>tidak memenuhi</v>
      </c>
    </row>
    <row r="815" spans="1:29" x14ac:dyDescent="0.25">
      <c r="A815" s="2" t="s">
        <v>844</v>
      </c>
      <c r="B815" s="2" t="s">
        <v>967</v>
      </c>
      <c r="E815" s="2" t="s">
        <v>1840</v>
      </c>
      <c r="F815" s="2">
        <v>20.45</v>
      </c>
      <c r="G815" s="2" t="s">
        <v>1833</v>
      </c>
      <c r="O815" s="3" t="s">
        <v>844</v>
      </c>
      <c r="P815" s="3">
        <v>38.26</v>
      </c>
      <c r="Q815" s="2" t="str">
        <f t="shared" si="48"/>
        <v>memenuhi</v>
      </c>
      <c r="S815" s="3" t="s">
        <v>1841</v>
      </c>
      <c r="T815" s="3">
        <v>0.05</v>
      </c>
      <c r="U815" s="2" t="str">
        <f t="shared" si="50"/>
        <v>tidak memenuhi</v>
      </c>
      <c r="W815" s="3" t="s">
        <v>844</v>
      </c>
      <c r="X815" s="3">
        <v>38.28</v>
      </c>
      <c r="Y815" s="2" t="str">
        <f t="shared" si="49"/>
        <v>memenuhi</v>
      </c>
      <c r="AA815" s="3" t="s">
        <v>1841</v>
      </c>
      <c r="AB815" s="3">
        <v>0.05</v>
      </c>
      <c r="AC815" s="2" t="str">
        <f t="shared" si="51"/>
        <v>tidak memenuhi</v>
      </c>
    </row>
    <row r="816" spans="1:29" x14ac:dyDescent="0.25">
      <c r="A816" s="2" t="s">
        <v>845</v>
      </c>
      <c r="B816" s="2" t="s">
        <v>967</v>
      </c>
      <c r="E816" s="2" t="s">
        <v>1841</v>
      </c>
      <c r="F816" s="2">
        <v>64.52</v>
      </c>
      <c r="G816" s="2" t="s">
        <v>1833</v>
      </c>
      <c r="O816" s="3" t="s">
        <v>845</v>
      </c>
      <c r="P816" s="3">
        <v>37.340000000000003</v>
      </c>
      <c r="Q816" s="2" t="str">
        <f t="shared" si="48"/>
        <v>memenuhi</v>
      </c>
      <c r="S816" s="3" t="s">
        <v>1842</v>
      </c>
      <c r="T816" s="3">
        <v>0.05</v>
      </c>
      <c r="U816" s="2" t="str">
        <f t="shared" si="50"/>
        <v>tidak memenuhi</v>
      </c>
      <c r="W816" s="3" t="s">
        <v>845</v>
      </c>
      <c r="X816" s="3">
        <v>37.36</v>
      </c>
      <c r="Y816" s="2" t="str">
        <f t="shared" si="49"/>
        <v>memenuhi</v>
      </c>
      <c r="AA816" s="3" t="s">
        <v>1842</v>
      </c>
      <c r="AB816" s="3">
        <v>0.05</v>
      </c>
      <c r="AC816" s="2" t="str">
        <f t="shared" si="51"/>
        <v>tidak memenuhi</v>
      </c>
    </row>
    <row r="817" spans="1:29" x14ac:dyDescent="0.25">
      <c r="A817" s="2" t="s">
        <v>846</v>
      </c>
      <c r="B817" s="2" t="s">
        <v>967</v>
      </c>
      <c r="E817" s="2" t="s">
        <v>1842</v>
      </c>
      <c r="F817" s="2">
        <v>25.91</v>
      </c>
      <c r="G817" s="2" t="s">
        <v>1833</v>
      </c>
      <c r="O817" s="3" t="s">
        <v>846</v>
      </c>
      <c r="P817" s="3">
        <v>37.33</v>
      </c>
      <c r="Q817" s="2" t="str">
        <f t="shared" si="48"/>
        <v>memenuhi</v>
      </c>
      <c r="S817" s="3" t="s">
        <v>1843</v>
      </c>
      <c r="T817" s="3">
        <v>0.05</v>
      </c>
      <c r="U817" s="2" t="str">
        <f t="shared" si="50"/>
        <v>tidak memenuhi</v>
      </c>
      <c r="W817" s="3" t="s">
        <v>846</v>
      </c>
      <c r="X817" s="3">
        <v>37.340000000000003</v>
      </c>
      <c r="Y817" s="2" t="str">
        <f t="shared" si="49"/>
        <v>memenuhi</v>
      </c>
      <c r="AA817" s="3" t="s">
        <v>1843</v>
      </c>
      <c r="AB817" s="3">
        <v>0.05</v>
      </c>
      <c r="AC817" s="2" t="str">
        <f t="shared" si="51"/>
        <v>tidak memenuhi</v>
      </c>
    </row>
    <row r="818" spans="1:29" x14ac:dyDescent="0.25">
      <c r="A818" s="2" t="s">
        <v>847</v>
      </c>
      <c r="B818" s="2" t="s">
        <v>967</v>
      </c>
      <c r="E818" s="2" t="s">
        <v>1843</v>
      </c>
      <c r="F818" s="2">
        <v>201.07</v>
      </c>
      <c r="G818" s="2" t="s">
        <v>1833</v>
      </c>
      <c r="O818" s="3" t="s">
        <v>847</v>
      </c>
      <c r="P818" s="3">
        <v>38.28</v>
      </c>
      <c r="Q818" s="2" t="str">
        <f t="shared" si="48"/>
        <v>memenuhi</v>
      </c>
      <c r="S818" s="3" t="s">
        <v>1844</v>
      </c>
      <c r="T818" s="3">
        <v>0.05</v>
      </c>
      <c r="U818" s="2" t="str">
        <f t="shared" si="50"/>
        <v>tidak memenuhi</v>
      </c>
      <c r="W818" s="3" t="s">
        <v>847</v>
      </c>
      <c r="X818" s="3">
        <v>38.299999999999997</v>
      </c>
      <c r="Y818" s="2" t="str">
        <f t="shared" si="49"/>
        <v>memenuhi</v>
      </c>
      <c r="AA818" s="3" t="s">
        <v>1844</v>
      </c>
      <c r="AB818" s="3">
        <v>0.05</v>
      </c>
      <c r="AC818" s="2" t="str">
        <f t="shared" si="51"/>
        <v>tidak memenuhi</v>
      </c>
    </row>
    <row r="819" spans="1:29" x14ac:dyDescent="0.25">
      <c r="A819" s="2" t="s">
        <v>848</v>
      </c>
      <c r="B819" s="2" t="s">
        <v>964</v>
      </c>
      <c r="E819" s="2" t="s">
        <v>1844</v>
      </c>
      <c r="F819" s="2">
        <v>92.52</v>
      </c>
      <c r="G819" s="2" t="s">
        <v>1833</v>
      </c>
      <c r="O819" s="3" t="s">
        <v>848</v>
      </c>
      <c r="P819" s="3">
        <v>38.270000000000003</v>
      </c>
      <c r="Q819" s="2" t="str">
        <f t="shared" si="48"/>
        <v>memenuhi</v>
      </c>
      <c r="S819" s="3" t="s">
        <v>1845</v>
      </c>
      <c r="T819" s="3">
        <v>0.05</v>
      </c>
      <c r="U819" s="2" t="str">
        <f t="shared" si="50"/>
        <v>tidak memenuhi</v>
      </c>
      <c r="W819" s="3" t="s">
        <v>848</v>
      </c>
      <c r="X819" s="3">
        <v>38.29</v>
      </c>
      <c r="Y819" s="2" t="str">
        <f t="shared" si="49"/>
        <v>memenuhi</v>
      </c>
      <c r="AA819" s="3" t="s">
        <v>1845</v>
      </c>
      <c r="AB819" s="3">
        <v>0.05</v>
      </c>
      <c r="AC819" s="2" t="str">
        <f t="shared" si="51"/>
        <v>tidak memenuhi</v>
      </c>
    </row>
    <row r="820" spans="1:29" x14ac:dyDescent="0.25">
      <c r="A820" s="2" t="s">
        <v>849</v>
      </c>
      <c r="B820" s="2" t="s">
        <v>967</v>
      </c>
      <c r="E820" s="2" t="s">
        <v>1845</v>
      </c>
      <c r="F820" s="2">
        <v>219.95</v>
      </c>
      <c r="G820" s="2" t="s">
        <v>1833</v>
      </c>
      <c r="O820" s="3" t="s">
        <v>849</v>
      </c>
      <c r="P820" s="3">
        <v>37.31</v>
      </c>
      <c r="Q820" s="2" t="str">
        <f t="shared" si="48"/>
        <v>memenuhi</v>
      </c>
      <c r="S820" s="3" t="s">
        <v>1846</v>
      </c>
      <c r="T820" s="3">
        <v>0.05</v>
      </c>
      <c r="U820" s="2" t="str">
        <f t="shared" si="50"/>
        <v>tidak memenuhi</v>
      </c>
      <c r="W820" s="3" t="s">
        <v>849</v>
      </c>
      <c r="X820" s="3">
        <v>37.33</v>
      </c>
      <c r="Y820" s="2" t="str">
        <f t="shared" si="49"/>
        <v>memenuhi</v>
      </c>
      <c r="AA820" s="3" t="s">
        <v>1846</v>
      </c>
      <c r="AB820" s="3">
        <v>0.05</v>
      </c>
      <c r="AC820" s="2" t="str">
        <f t="shared" si="51"/>
        <v>tidak memenuhi</v>
      </c>
    </row>
    <row r="821" spans="1:29" x14ac:dyDescent="0.25">
      <c r="A821" s="2" t="s">
        <v>850</v>
      </c>
      <c r="B821" s="2" t="s">
        <v>967</v>
      </c>
      <c r="E821" s="2" t="s">
        <v>1846</v>
      </c>
      <c r="F821" s="2">
        <v>212.83</v>
      </c>
      <c r="G821" s="2" t="s">
        <v>1833</v>
      </c>
      <c r="O821" s="3" t="s">
        <v>850</v>
      </c>
      <c r="P821" s="3">
        <v>38.270000000000003</v>
      </c>
      <c r="Q821" s="2" t="str">
        <f t="shared" si="48"/>
        <v>memenuhi</v>
      </c>
      <c r="S821" s="3" t="s">
        <v>1847</v>
      </c>
      <c r="T821" s="3">
        <v>0.05</v>
      </c>
      <c r="U821" s="2" t="str">
        <f t="shared" si="50"/>
        <v>tidak memenuhi</v>
      </c>
      <c r="W821" s="3" t="s">
        <v>850</v>
      </c>
      <c r="X821" s="3">
        <v>38.29</v>
      </c>
      <c r="Y821" s="2" t="str">
        <f t="shared" si="49"/>
        <v>memenuhi</v>
      </c>
      <c r="AA821" s="3" t="s">
        <v>1847</v>
      </c>
      <c r="AB821" s="3">
        <v>0.05</v>
      </c>
      <c r="AC821" s="2" t="str">
        <f t="shared" si="51"/>
        <v>tidak memenuhi</v>
      </c>
    </row>
    <row r="822" spans="1:29" x14ac:dyDescent="0.25">
      <c r="A822" s="2" t="s">
        <v>851</v>
      </c>
      <c r="B822" s="2" t="s">
        <v>967</v>
      </c>
      <c r="E822" s="2" t="s">
        <v>1847</v>
      </c>
      <c r="F822" s="2">
        <v>510.62</v>
      </c>
      <c r="G822" s="2" t="s">
        <v>1833</v>
      </c>
      <c r="O822" s="3" t="s">
        <v>851</v>
      </c>
      <c r="P822" s="3">
        <v>38.28</v>
      </c>
      <c r="Q822" s="2" t="str">
        <f t="shared" si="48"/>
        <v>memenuhi</v>
      </c>
      <c r="S822" s="3" t="s">
        <v>1848</v>
      </c>
      <c r="T822" s="3">
        <v>0.05</v>
      </c>
      <c r="U822" s="2" t="str">
        <f t="shared" si="50"/>
        <v>tidak memenuhi</v>
      </c>
      <c r="W822" s="3" t="s">
        <v>851</v>
      </c>
      <c r="X822" s="3">
        <v>38.299999999999997</v>
      </c>
      <c r="Y822" s="2" t="str">
        <f t="shared" si="49"/>
        <v>memenuhi</v>
      </c>
      <c r="AA822" s="3" t="s">
        <v>1848</v>
      </c>
      <c r="AB822" s="3">
        <v>0.05</v>
      </c>
      <c r="AC822" s="2" t="str">
        <f t="shared" si="51"/>
        <v>tidak memenuhi</v>
      </c>
    </row>
    <row r="823" spans="1:29" x14ac:dyDescent="0.25">
      <c r="A823" s="2" t="s">
        <v>852</v>
      </c>
      <c r="B823" s="2" t="s">
        <v>967</v>
      </c>
      <c r="E823" s="2" t="s">
        <v>1848</v>
      </c>
      <c r="F823" s="2">
        <v>54.9</v>
      </c>
      <c r="G823" s="2" t="s">
        <v>1833</v>
      </c>
      <c r="O823" s="3" t="s">
        <v>852</v>
      </c>
      <c r="P823" s="3">
        <v>39.28</v>
      </c>
      <c r="Q823" s="2" t="str">
        <f t="shared" si="48"/>
        <v>memenuhi</v>
      </c>
      <c r="S823" s="3" t="s">
        <v>1849</v>
      </c>
      <c r="T823" s="3">
        <v>0.05</v>
      </c>
      <c r="U823" s="2" t="str">
        <f t="shared" si="50"/>
        <v>tidak memenuhi</v>
      </c>
      <c r="W823" s="3" t="s">
        <v>852</v>
      </c>
      <c r="X823" s="3">
        <v>39.299999999999997</v>
      </c>
      <c r="Y823" s="2" t="str">
        <f t="shared" si="49"/>
        <v>memenuhi</v>
      </c>
      <c r="AA823" s="3" t="s">
        <v>1849</v>
      </c>
      <c r="AB823" s="3">
        <v>0.05</v>
      </c>
      <c r="AC823" s="2" t="str">
        <f t="shared" si="51"/>
        <v>tidak memenuhi</v>
      </c>
    </row>
    <row r="824" spans="1:29" x14ac:dyDescent="0.25">
      <c r="A824" s="2" t="s">
        <v>853</v>
      </c>
      <c r="B824" s="2" t="s">
        <v>967</v>
      </c>
      <c r="E824" s="2" t="s">
        <v>1849</v>
      </c>
      <c r="F824" s="2">
        <v>154.43</v>
      </c>
      <c r="G824" s="2" t="s">
        <v>1833</v>
      </c>
      <c r="O824" s="3" t="s">
        <v>853</v>
      </c>
      <c r="P824" s="3">
        <v>39.28</v>
      </c>
      <c r="Q824" s="2" t="str">
        <f t="shared" si="48"/>
        <v>memenuhi</v>
      </c>
      <c r="S824" s="3" t="s">
        <v>1850</v>
      </c>
      <c r="T824" s="3">
        <v>0.05</v>
      </c>
      <c r="U824" s="2" t="str">
        <f t="shared" si="50"/>
        <v>tidak memenuhi</v>
      </c>
      <c r="W824" s="3" t="s">
        <v>853</v>
      </c>
      <c r="X824" s="3">
        <v>39.299999999999997</v>
      </c>
      <c r="Y824" s="2" t="str">
        <f t="shared" si="49"/>
        <v>memenuhi</v>
      </c>
      <c r="AA824" s="3" t="s">
        <v>1850</v>
      </c>
      <c r="AB824" s="3">
        <v>0.05</v>
      </c>
      <c r="AC824" s="2" t="str">
        <f t="shared" si="51"/>
        <v>tidak memenuhi</v>
      </c>
    </row>
    <row r="825" spans="1:29" x14ac:dyDescent="0.25">
      <c r="A825" s="2" t="s">
        <v>854</v>
      </c>
      <c r="B825" s="2" t="s">
        <v>967</v>
      </c>
      <c r="E825" s="2" t="s">
        <v>1850</v>
      </c>
      <c r="F825" s="2">
        <v>7.24</v>
      </c>
      <c r="G825" s="2" t="s">
        <v>1833</v>
      </c>
      <c r="O825" s="3" t="s">
        <v>854</v>
      </c>
      <c r="P825" s="3">
        <v>39.31</v>
      </c>
      <c r="Q825" s="2" t="str">
        <f t="shared" si="48"/>
        <v>memenuhi</v>
      </c>
      <c r="S825" s="3" t="s">
        <v>1851</v>
      </c>
      <c r="T825" s="3">
        <v>0.06</v>
      </c>
      <c r="U825" s="2" t="str">
        <f t="shared" si="50"/>
        <v>tidak memenuhi</v>
      </c>
      <c r="W825" s="3" t="s">
        <v>854</v>
      </c>
      <c r="X825" s="3">
        <v>39.33</v>
      </c>
      <c r="Y825" s="2" t="str">
        <f t="shared" si="49"/>
        <v>memenuhi</v>
      </c>
      <c r="AA825" s="3" t="s">
        <v>1851</v>
      </c>
      <c r="AB825" s="3">
        <v>0.06</v>
      </c>
      <c r="AC825" s="2" t="str">
        <f t="shared" si="51"/>
        <v>tidak memenuhi</v>
      </c>
    </row>
    <row r="826" spans="1:29" x14ac:dyDescent="0.25">
      <c r="A826" s="2" t="s">
        <v>855</v>
      </c>
      <c r="B826" s="2" t="s">
        <v>967</v>
      </c>
      <c r="E826" s="2" t="s">
        <v>1851</v>
      </c>
      <c r="F826" s="2">
        <v>119.84</v>
      </c>
      <c r="G826" s="2" t="s">
        <v>1833</v>
      </c>
      <c r="O826" s="3" t="s">
        <v>855</v>
      </c>
      <c r="P826" s="3">
        <v>39.299999999999997</v>
      </c>
      <c r="Q826" s="2" t="str">
        <f t="shared" si="48"/>
        <v>memenuhi</v>
      </c>
      <c r="S826" s="3" t="s">
        <v>1852</v>
      </c>
      <c r="T826" s="3">
        <v>0.06</v>
      </c>
      <c r="U826" s="2" t="str">
        <f t="shared" si="50"/>
        <v>tidak memenuhi</v>
      </c>
      <c r="W826" s="3" t="s">
        <v>855</v>
      </c>
      <c r="X826" s="3">
        <v>39.32</v>
      </c>
      <c r="Y826" s="2" t="str">
        <f t="shared" si="49"/>
        <v>memenuhi</v>
      </c>
      <c r="AA826" s="3" t="s">
        <v>1852</v>
      </c>
      <c r="AB826" s="3">
        <v>0.06</v>
      </c>
      <c r="AC826" s="2" t="str">
        <f t="shared" si="51"/>
        <v>tidak memenuhi</v>
      </c>
    </row>
    <row r="827" spans="1:29" x14ac:dyDescent="0.25">
      <c r="A827" s="2" t="s">
        <v>856</v>
      </c>
      <c r="B827" s="2" t="s">
        <v>964</v>
      </c>
      <c r="E827" s="2" t="s">
        <v>1852</v>
      </c>
      <c r="F827" s="2">
        <v>195.99</v>
      </c>
      <c r="G827" s="2" t="s">
        <v>1833</v>
      </c>
      <c r="O827" s="3" t="s">
        <v>856</v>
      </c>
      <c r="P827" s="3">
        <v>38.29</v>
      </c>
      <c r="Q827" s="2" t="str">
        <f t="shared" si="48"/>
        <v>memenuhi</v>
      </c>
      <c r="S827" s="3" t="s">
        <v>1853</v>
      </c>
      <c r="T827" s="3">
        <v>0.06</v>
      </c>
      <c r="U827" s="2" t="str">
        <f t="shared" si="50"/>
        <v>tidak memenuhi</v>
      </c>
      <c r="W827" s="3" t="s">
        <v>856</v>
      </c>
      <c r="X827" s="3">
        <v>38.31</v>
      </c>
      <c r="Y827" s="2" t="str">
        <f t="shared" si="49"/>
        <v>memenuhi</v>
      </c>
      <c r="AA827" s="3" t="s">
        <v>1853</v>
      </c>
      <c r="AB827" s="3">
        <v>0.06</v>
      </c>
      <c r="AC827" s="2" t="str">
        <f t="shared" si="51"/>
        <v>tidak memenuhi</v>
      </c>
    </row>
    <row r="828" spans="1:29" x14ac:dyDescent="0.25">
      <c r="A828" s="2" t="s">
        <v>857</v>
      </c>
      <c r="B828" s="2" t="s">
        <v>967</v>
      </c>
      <c r="E828" s="2" t="s">
        <v>1853</v>
      </c>
      <c r="F828" s="2">
        <v>128.91</v>
      </c>
      <c r="G828" s="2" t="s">
        <v>1833</v>
      </c>
      <c r="O828" s="3" t="s">
        <v>857</v>
      </c>
      <c r="P828" s="3">
        <v>40.42</v>
      </c>
      <c r="Q828" s="2" t="str">
        <f t="shared" si="48"/>
        <v>memenuhi</v>
      </c>
      <c r="S828" s="3" t="s">
        <v>1854</v>
      </c>
      <c r="T828" s="3">
        <v>7.0000000000000007E-2</v>
      </c>
      <c r="U828" s="2" t="str">
        <f t="shared" si="50"/>
        <v>tidak memenuhi</v>
      </c>
      <c r="W828" s="3" t="s">
        <v>857</v>
      </c>
      <c r="X828" s="3">
        <v>40.44</v>
      </c>
      <c r="Y828" s="2" t="str">
        <f t="shared" si="49"/>
        <v>memenuhi</v>
      </c>
      <c r="AA828" s="3" t="s">
        <v>1854</v>
      </c>
      <c r="AB828" s="3">
        <v>7.0000000000000007E-2</v>
      </c>
      <c r="AC828" s="2" t="str">
        <f t="shared" si="51"/>
        <v>tidak memenuhi</v>
      </c>
    </row>
    <row r="829" spans="1:29" x14ac:dyDescent="0.25">
      <c r="A829" s="2" t="s">
        <v>858</v>
      </c>
      <c r="B829" s="2" t="s">
        <v>967</v>
      </c>
      <c r="E829" s="2" t="s">
        <v>1854</v>
      </c>
      <c r="F829" s="2">
        <v>197.7</v>
      </c>
      <c r="G829" s="2" t="s">
        <v>1833</v>
      </c>
      <c r="O829" s="3" t="s">
        <v>858</v>
      </c>
      <c r="P829" s="3">
        <v>39.380000000000003</v>
      </c>
      <c r="Q829" s="2" t="str">
        <f t="shared" si="48"/>
        <v>memenuhi</v>
      </c>
      <c r="S829" s="3" t="s">
        <v>1855</v>
      </c>
      <c r="T829" s="3">
        <v>7.0000000000000007E-2</v>
      </c>
      <c r="U829" s="2" t="str">
        <f t="shared" si="50"/>
        <v>tidak memenuhi</v>
      </c>
      <c r="W829" s="3" t="s">
        <v>858</v>
      </c>
      <c r="X829" s="3">
        <v>39.4</v>
      </c>
      <c r="Y829" s="2" t="str">
        <f t="shared" si="49"/>
        <v>memenuhi</v>
      </c>
      <c r="AA829" s="3" t="s">
        <v>1855</v>
      </c>
      <c r="AB829" s="3">
        <v>7.0000000000000007E-2</v>
      </c>
      <c r="AC829" s="2" t="str">
        <f t="shared" si="51"/>
        <v>tidak memenuhi</v>
      </c>
    </row>
    <row r="830" spans="1:29" x14ac:dyDescent="0.25">
      <c r="A830" s="2" t="s">
        <v>859</v>
      </c>
      <c r="B830" s="2" t="s">
        <v>964</v>
      </c>
      <c r="E830" s="2" t="s">
        <v>1855</v>
      </c>
      <c r="F830" s="2">
        <v>130.47</v>
      </c>
      <c r="G830" s="2" t="s">
        <v>1833</v>
      </c>
      <c r="O830" s="3" t="s">
        <v>859</v>
      </c>
      <c r="P830" s="3">
        <v>39.369999999999997</v>
      </c>
      <c r="Q830" s="2" t="str">
        <f t="shared" si="48"/>
        <v>memenuhi</v>
      </c>
      <c r="S830" s="3" t="s">
        <v>1856</v>
      </c>
      <c r="T830" s="3">
        <v>7.0000000000000007E-2</v>
      </c>
      <c r="U830" s="2" t="str">
        <f t="shared" si="50"/>
        <v>tidak memenuhi</v>
      </c>
      <c r="W830" s="3" t="s">
        <v>859</v>
      </c>
      <c r="X830" s="3">
        <v>39.39</v>
      </c>
      <c r="Y830" s="2" t="str">
        <f t="shared" si="49"/>
        <v>memenuhi</v>
      </c>
      <c r="AA830" s="3" t="s">
        <v>1856</v>
      </c>
      <c r="AB830" s="3">
        <v>7.0000000000000007E-2</v>
      </c>
      <c r="AC830" s="2" t="str">
        <f t="shared" si="51"/>
        <v>tidak memenuhi</v>
      </c>
    </row>
    <row r="831" spans="1:29" x14ac:dyDescent="0.25">
      <c r="A831" s="2" t="s">
        <v>860</v>
      </c>
      <c r="B831" s="2" t="s">
        <v>967</v>
      </c>
      <c r="E831" s="2" t="s">
        <v>1856</v>
      </c>
      <c r="F831" s="2">
        <v>148.63</v>
      </c>
      <c r="G831" s="2" t="s">
        <v>1833</v>
      </c>
      <c r="O831" s="3" t="s">
        <v>860</v>
      </c>
      <c r="P831" s="3">
        <v>39.42</v>
      </c>
      <c r="Q831" s="2" t="str">
        <f t="shared" si="48"/>
        <v>memenuhi</v>
      </c>
      <c r="S831" s="3" t="s">
        <v>1857</v>
      </c>
      <c r="T831" s="3">
        <v>7.0000000000000007E-2</v>
      </c>
      <c r="U831" s="2" t="str">
        <f t="shared" si="50"/>
        <v>tidak memenuhi</v>
      </c>
      <c r="W831" s="3" t="s">
        <v>860</v>
      </c>
      <c r="X831" s="3">
        <v>39.44</v>
      </c>
      <c r="Y831" s="2" t="str">
        <f t="shared" si="49"/>
        <v>memenuhi</v>
      </c>
      <c r="AA831" s="3" t="s">
        <v>1857</v>
      </c>
      <c r="AB831" s="3">
        <v>7.0000000000000007E-2</v>
      </c>
      <c r="AC831" s="2" t="str">
        <f t="shared" si="51"/>
        <v>tidak memenuhi</v>
      </c>
    </row>
    <row r="832" spans="1:29" x14ac:dyDescent="0.25">
      <c r="A832" s="2" t="s">
        <v>861</v>
      </c>
      <c r="B832" s="2" t="s">
        <v>967</v>
      </c>
      <c r="E832" s="2" t="s">
        <v>1857</v>
      </c>
      <c r="F832" s="2">
        <v>82.02</v>
      </c>
      <c r="G832" s="2" t="s">
        <v>1833</v>
      </c>
      <c r="O832" s="3" t="s">
        <v>861</v>
      </c>
      <c r="P832" s="3">
        <v>39.380000000000003</v>
      </c>
      <c r="Q832" s="2" t="str">
        <f t="shared" si="48"/>
        <v>memenuhi</v>
      </c>
      <c r="S832" s="3" t="s">
        <v>1858</v>
      </c>
      <c r="T832" s="3">
        <v>7.0000000000000007E-2</v>
      </c>
      <c r="U832" s="2" t="str">
        <f t="shared" si="50"/>
        <v>tidak memenuhi</v>
      </c>
      <c r="W832" s="3" t="s">
        <v>861</v>
      </c>
      <c r="X832" s="3">
        <v>39.4</v>
      </c>
      <c r="Y832" s="2" t="str">
        <f t="shared" si="49"/>
        <v>memenuhi</v>
      </c>
      <c r="AA832" s="3" t="s">
        <v>1858</v>
      </c>
      <c r="AB832" s="3">
        <v>7.0000000000000007E-2</v>
      </c>
      <c r="AC832" s="2" t="str">
        <f t="shared" si="51"/>
        <v>tidak memenuhi</v>
      </c>
    </row>
    <row r="833" spans="1:29" x14ac:dyDescent="0.25">
      <c r="A833" s="2" t="s">
        <v>862</v>
      </c>
      <c r="B833" s="2" t="s">
        <v>967</v>
      </c>
      <c r="E833" s="2" t="s">
        <v>1858</v>
      </c>
      <c r="F833" s="2">
        <v>247.31</v>
      </c>
      <c r="G833" s="2" t="s">
        <v>1833</v>
      </c>
      <c r="O833" s="3" t="s">
        <v>862</v>
      </c>
      <c r="P833" s="3">
        <v>39.380000000000003</v>
      </c>
      <c r="Q833" s="2" t="str">
        <f t="shared" si="48"/>
        <v>memenuhi</v>
      </c>
      <c r="S833" s="3" t="s">
        <v>1859</v>
      </c>
      <c r="T833" s="3">
        <v>7.0000000000000007E-2</v>
      </c>
      <c r="U833" s="2" t="str">
        <f t="shared" si="50"/>
        <v>tidak memenuhi</v>
      </c>
      <c r="W833" s="3" t="s">
        <v>862</v>
      </c>
      <c r="X833" s="3">
        <v>39.4</v>
      </c>
      <c r="Y833" s="2" t="str">
        <f t="shared" si="49"/>
        <v>memenuhi</v>
      </c>
      <c r="AA833" s="3" t="s">
        <v>1859</v>
      </c>
      <c r="AB833" s="3">
        <v>7.0000000000000007E-2</v>
      </c>
      <c r="AC833" s="2" t="str">
        <f t="shared" si="51"/>
        <v>tidak memenuhi</v>
      </c>
    </row>
    <row r="834" spans="1:29" x14ac:dyDescent="0.25">
      <c r="A834" s="2" t="s">
        <v>863</v>
      </c>
      <c r="B834" s="2" t="s">
        <v>967</v>
      </c>
      <c r="E834" s="2" t="s">
        <v>1859</v>
      </c>
      <c r="F834" s="2">
        <v>113.99</v>
      </c>
      <c r="G834" s="2" t="s">
        <v>1833</v>
      </c>
      <c r="O834" s="3" t="s">
        <v>863</v>
      </c>
      <c r="P834" s="3">
        <v>38.369999999999997</v>
      </c>
      <c r="Q834" s="2" t="str">
        <f t="shared" si="48"/>
        <v>memenuhi</v>
      </c>
      <c r="S834" s="3" t="s">
        <v>1860</v>
      </c>
      <c r="T834" s="3">
        <v>7.0000000000000007E-2</v>
      </c>
      <c r="U834" s="2" t="str">
        <f t="shared" si="50"/>
        <v>tidak memenuhi</v>
      </c>
      <c r="W834" s="3" t="s">
        <v>863</v>
      </c>
      <c r="X834" s="3">
        <v>38.39</v>
      </c>
      <c r="Y834" s="2" t="str">
        <f t="shared" si="49"/>
        <v>memenuhi</v>
      </c>
      <c r="AA834" s="3" t="s">
        <v>1860</v>
      </c>
      <c r="AB834" s="3">
        <v>7.0000000000000007E-2</v>
      </c>
      <c r="AC834" s="2" t="str">
        <f t="shared" si="51"/>
        <v>tidak memenuhi</v>
      </c>
    </row>
    <row r="835" spans="1:29" x14ac:dyDescent="0.25">
      <c r="A835" s="2" t="s">
        <v>864</v>
      </c>
      <c r="B835" s="2" t="s">
        <v>964</v>
      </c>
      <c r="E835" s="2" t="s">
        <v>1860</v>
      </c>
      <c r="F835" s="2">
        <v>177.45</v>
      </c>
      <c r="G835" s="2" t="s">
        <v>1833</v>
      </c>
      <c r="O835" s="3" t="s">
        <v>864</v>
      </c>
      <c r="P835" s="3">
        <v>38.35</v>
      </c>
      <c r="Q835" s="2" t="str">
        <f t="shared" si="48"/>
        <v>memenuhi</v>
      </c>
      <c r="S835" s="3" t="s">
        <v>1861</v>
      </c>
      <c r="T835" s="3">
        <v>0.06</v>
      </c>
      <c r="U835" s="2" t="str">
        <f t="shared" si="50"/>
        <v>tidak memenuhi</v>
      </c>
      <c r="W835" s="3" t="s">
        <v>864</v>
      </c>
      <c r="X835" s="3">
        <v>38.369999999999997</v>
      </c>
      <c r="Y835" s="2" t="str">
        <f t="shared" si="49"/>
        <v>memenuhi</v>
      </c>
      <c r="AA835" s="3" t="s">
        <v>1861</v>
      </c>
      <c r="AB835" s="3">
        <v>0.06</v>
      </c>
      <c r="AC835" s="2" t="str">
        <f t="shared" si="51"/>
        <v>tidak memenuhi</v>
      </c>
    </row>
    <row r="836" spans="1:29" x14ac:dyDescent="0.25">
      <c r="A836" s="2" t="s">
        <v>865</v>
      </c>
      <c r="B836" s="2" t="s">
        <v>967</v>
      </c>
      <c r="E836" s="2" t="s">
        <v>1861</v>
      </c>
      <c r="F836" s="2">
        <v>50.5</v>
      </c>
      <c r="G836" s="2" t="s">
        <v>1833</v>
      </c>
      <c r="O836" s="3" t="s">
        <v>865</v>
      </c>
      <c r="P836" s="3">
        <v>39.380000000000003</v>
      </c>
      <c r="Q836" s="2" t="str">
        <f t="shared" si="48"/>
        <v>memenuhi</v>
      </c>
      <c r="S836" s="3" t="s">
        <v>1862</v>
      </c>
      <c r="T836" s="3">
        <v>0.06</v>
      </c>
      <c r="U836" s="2" t="str">
        <f t="shared" si="50"/>
        <v>tidak memenuhi</v>
      </c>
      <c r="W836" s="3" t="s">
        <v>865</v>
      </c>
      <c r="X836" s="3">
        <v>39.4</v>
      </c>
      <c r="Y836" s="2" t="str">
        <f t="shared" si="49"/>
        <v>memenuhi</v>
      </c>
      <c r="AA836" s="3" t="s">
        <v>1862</v>
      </c>
      <c r="AB836" s="3">
        <v>0.06</v>
      </c>
      <c r="AC836" s="2" t="str">
        <f t="shared" si="51"/>
        <v>tidak memenuhi</v>
      </c>
    </row>
    <row r="837" spans="1:29" x14ac:dyDescent="0.25">
      <c r="A837" s="2" t="s">
        <v>866</v>
      </c>
      <c r="B837" s="2" t="s">
        <v>967</v>
      </c>
      <c r="E837" s="2" t="s">
        <v>1862</v>
      </c>
      <c r="F837" s="2">
        <v>59.62</v>
      </c>
      <c r="G837" s="2" t="s">
        <v>1833</v>
      </c>
      <c r="O837" s="3" t="s">
        <v>866</v>
      </c>
      <c r="P837" s="3">
        <v>38.35</v>
      </c>
      <c r="Q837" s="2" t="str">
        <f t="shared" si="48"/>
        <v>memenuhi</v>
      </c>
      <c r="S837" s="3" t="s">
        <v>1863</v>
      </c>
      <c r="T837" s="3">
        <v>0.05</v>
      </c>
      <c r="U837" s="2" t="str">
        <f t="shared" si="50"/>
        <v>tidak memenuhi</v>
      </c>
      <c r="W837" s="3" t="s">
        <v>866</v>
      </c>
      <c r="X837" s="3">
        <v>38.380000000000003</v>
      </c>
      <c r="Y837" s="2" t="str">
        <f t="shared" si="49"/>
        <v>memenuhi</v>
      </c>
      <c r="AA837" s="3" t="s">
        <v>1863</v>
      </c>
      <c r="AB837" s="3">
        <v>0.05</v>
      </c>
      <c r="AC837" s="2" t="str">
        <f t="shared" si="51"/>
        <v>tidak memenuhi</v>
      </c>
    </row>
    <row r="838" spans="1:29" x14ac:dyDescent="0.25">
      <c r="A838" s="2" t="s">
        <v>867</v>
      </c>
      <c r="B838" s="2" t="s">
        <v>964</v>
      </c>
      <c r="E838" s="2" t="s">
        <v>1863</v>
      </c>
      <c r="F838" s="2">
        <v>126.84</v>
      </c>
      <c r="G838" s="2" t="s">
        <v>1833</v>
      </c>
      <c r="O838" s="3" t="s">
        <v>867</v>
      </c>
      <c r="P838" s="3">
        <v>38.35</v>
      </c>
      <c r="Q838" s="2" t="str">
        <f t="shared" ref="Q838:Q895" si="52">IF(AND(P838&gt;=5,P838&lt;=80),"memenuhi","tidak memenuhi")</f>
        <v>memenuhi</v>
      </c>
      <c r="S838" s="3" t="s">
        <v>1864</v>
      </c>
      <c r="T838" s="3">
        <v>0.05</v>
      </c>
      <c r="U838" s="2" t="str">
        <f t="shared" si="50"/>
        <v>tidak memenuhi</v>
      </c>
      <c r="W838" s="3" t="s">
        <v>867</v>
      </c>
      <c r="X838" s="3">
        <v>38.369999999999997</v>
      </c>
      <c r="Y838" s="2" t="str">
        <f t="shared" ref="Y838:Y895" si="53">IF(AND(X838&gt;=5,X838&lt;=80),"memenuhi","tidak memenuhi")</f>
        <v>memenuhi</v>
      </c>
      <c r="AA838" s="3" t="s">
        <v>1864</v>
      </c>
      <c r="AB838" s="3">
        <v>0.05</v>
      </c>
      <c r="AC838" s="2" t="str">
        <f t="shared" si="51"/>
        <v>tidak memenuhi</v>
      </c>
    </row>
    <row r="839" spans="1:29" x14ac:dyDescent="0.25">
      <c r="A839" s="2" t="s">
        <v>868</v>
      </c>
      <c r="B839" s="2" t="s">
        <v>967</v>
      </c>
      <c r="E839" s="2" t="s">
        <v>1864</v>
      </c>
      <c r="F839" s="2">
        <v>55.37</v>
      </c>
      <c r="G839" s="2" t="s">
        <v>1833</v>
      </c>
      <c r="O839" s="3" t="s">
        <v>868</v>
      </c>
      <c r="P839" s="3">
        <v>39.25</v>
      </c>
      <c r="Q839" s="2" t="str">
        <f t="shared" si="52"/>
        <v>memenuhi</v>
      </c>
      <c r="S839" s="3" t="s">
        <v>1865</v>
      </c>
      <c r="T839" s="3">
        <v>0.05</v>
      </c>
      <c r="U839" s="2" t="str">
        <f t="shared" si="50"/>
        <v>tidak memenuhi</v>
      </c>
      <c r="W839" s="3" t="s">
        <v>868</v>
      </c>
      <c r="X839" s="3">
        <v>39.270000000000003</v>
      </c>
      <c r="Y839" s="2" t="str">
        <f t="shared" si="53"/>
        <v>memenuhi</v>
      </c>
      <c r="AA839" s="3" t="s">
        <v>1865</v>
      </c>
      <c r="AB839" s="3">
        <v>0.05</v>
      </c>
      <c r="AC839" s="2" t="str">
        <f t="shared" si="51"/>
        <v>tidak memenuhi</v>
      </c>
    </row>
    <row r="840" spans="1:29" x14ac:dyDescent="0.25">
      <c r="A840" s="2" t="s">
        <v>869</v>
      </c>
      <c r="B840" s="2" t="s">
        <v>967</v>
      </c>
      <c r="E840" s="2" t="s">
        <v>1865</v>
      </c>
      <c r="F840" s="2">
        <v>93.5</v>
      </c>
      <c r="G840" s="2" t="s">
        <v>1833</v>
      </c>
      <c r="O840" s="3" t="s">
        <v>869</v>
      </c>
      <c r="P840" s="3">
        <v>39.25</v>
      </c>
      <c r="Q840" s="2" t="str">
        <f t="shared" si="52"/>
        <v>memenuhi</v>
      </c>
      <c r="S840" s="3" t="s">
        <v>1866</v>
      </c>
      <c r="T840" s="3">
        <v>0.05</v>
      </c>
      <c r="U840" s="2" t="str">
        <f t="shared" ref="U840:U903" si="54">IF(AND(T840&gt;=0.3,T840&lt;=3),"memenuhi","tidak memenuhi")</f>
        <v>tidak memenuhi</v>
      </c>
      <c r="W840" s="3" t="s">
        <v>869</v>
      </c>
      <c r="X840" s="3">
        <v>39.270000000000003</v>
      </c>
      <c r="Y840" s="2" t="str">
        <f t="shared" si="53"/>
        <v>memenuhi</v>
      </c>
      <c r="AA840" s="3" t="s">
        <v>1866</v>
      </c>
      <c r="AB840" s="3">
        <v>0.05</v>
      </c>
      <c r="AC840" s="2" t="str">
        <f t="shared" ref="AC840:AC903" si="55">IF(AND(AB840&gt;=0.3,AB840&lt;=3),"memenuhi","tidak memenuhi")</f>
        <v>tidak memenuhi</v>
      </c>
    </row>
    <row r="841" spans="1:29" x14ac:dyDescent="0.25">
      <c r="A841" s="2" t="s">
        <v>870</v>
      </c>
      <c r="B841" s="2" t="s">
        <v>964</v>
      </c>
      <c r="E841" s="2" t="s">
        <v>1866</v>
      </c>
      <c r="F841" s="2">
        <v>86.24</v>
      </c>
      <c r="G841" s="2" t="s">
        <v>1833</v>
      </c>
      <c r="O841" s="3" t="s">
        <v>870</v>
      </c>
      <c r="P841" s="3">
        <v>39.229999999999997</v>
      </c>
      <c r="Q841" s="2" t="str">
        <f t="shared" si="52"/>
        <v>memenuhi</v>
      </c>
      <c r="S841" s="3" t="s">
        <v>1867</v>
      </c>
      <c r="T841" s="3">
        <v>0.05</v>
      </c>
      <c r="U841" s="2" t="str">
        <f t="shared" si="54"/>
        <v>tidak memenuhi</v>
      </c>
      <c r="W841" s="3" t="s">
        <v>870</v>
      </c>
      <c r="X841" s="3">
        <v>39.25</v>
      </c>
      <c r="Y841" s="2" t="str">
        <f t="shared" si="53"/>
        <v>memenuhi</v>
      </c>
      <c r="AA841" s="3" t="s">
        <v>1867</v>
      </c>
      <c r="AB841" s="3">
        <v>0.05</v>
      </c>
      <c r="AC841" s="2" t="str">
        <f t="shared" si="55"/>
        <v>tidak memenuhi</v>
      </c>
    </row>
    <row r="842" spans="1:29" x14ac:dyDescent="0.25">
      <c r="A842" s="2" t="s">
        <v>871</v>
      </c>
      <c r="B842" s="2" t="s">
        <v>967</v>
      </c>
      <c r="E842" s="2" t="s">
        <v>1867</v>
      </c>
      <c r="F842" s="2">
        <v>143.52000000000001</v>
      </c>
      <c r="G842" s="2" t="s">
        <v>1833</v>
      </c>
      <c r="O842" s="3" t="s">
        <v>871</v>
      </c>
      <c r="P842" s="3">
        <v>39.340000000000003</v>
      </c>
      <c r="Q842" s="2" t="str">
        <f t="shared" si="52"/>
        <v>memenuhi</v>
      </c>
      <c r="S842" s="3" t="s">
        <v>1868</v>
      </c>
      <c r="T842" s="3">
        <v>0.03</v>
      </c>
      <c r="U842" s="2" t="str">
        <f t="shared" si="54"/>
        <v>tidak memenuhi</v>
      </c>
      <c r="W842" s="3" t="s">
        <v>871</v>
      </c>
      <c r="X842" s="3">
        <v>39.36</v>
      </c>
      <c r="Y842" s="2" t="str">
        <f t="shared" si="53"/>
        <v>memenuhi</v>
      </c>
      <c r="AA842" s="3" t="s">
        <v>1868</v>
      </c>
      <c r="AB842" s="3">
        <v>0.03</v>
      </c>
      <c r="AC842" s="2" t="str">
        <f t="shared" si="55"/>
        <v>tidak memenuhi</v>
      </c>
    </row>
    <row r="843" spans="1:29" x14ac:dyDescent="0.25">
      <c r="A843" s="2" t="s">
        <v>872</v>
      </c>
      <c r="B843" s="2" t="s">
        <v>967</v>
      </c>
      <c r="E843" s="2" t="s">
        <v>1868</v>
      </c>
      <c r="F843" s="2">
        <v>5.37</v>
      </c>
      <c r="G843" s="2" t="s">
        <v>1833</v>
      </c>
      <c r="O843" s="3" t="s">
        <v>872</v>
      </c>
      <c r="P843" s="3">
        <v>39.36</v>
      </c>
      <c r="Q843" s="2" t="str">
        <f t="shared" si="52"/>
        <v>memenuhi</v>
      </c>
      <c r="S843" s="3" t="s">
        <v>1869</v>
      </c>
      <c r="T843" s="3">
        <v>0.02</v>
      </c>
      <c r="U843" s="2" t="str">
        <f t="shared" si="54"/>
        <v>tidak memenuhi</v>
      </c>
      <c r="W843" s="3" t="s">
        <v>872</v>
      </c>
      <c r="X843" s="3">
        <v>39.380000000000003</v>
      </c>
      <c r="Y843" s="2" t="str">
        <f t="shared" si="53"/>
        <v>memenuhi</v>
      </c>
      <c r="AA843" s="3" t="s">
        <v>1869</v>
      </c>
      <c r="AB843" s="3">
        <v>0.02</v>
      </c>
      <c r="AC843" s="2" t="str">
        <f t="shared" si="55"/>
        <v>tidak memenuhi</v>
      </c>
    </row>
    <row r="844" spans="1:29" x14ac:dyDescent="0.25">
      <c r="A844" s="2" t="s">
        <v>873</v>
      </c>
      <c r="B844" s="2" t="s">
        <v>967</v>
      </c>
      <c r="E844" s="2" t="s">
        <v>1869</v>
      </c>
      <c r="F844" s="2">
        <v>69.22</v>
      </c>
      <c r="G844" s="2" t="s">
        <v>1833</v>
      </c>
      <c r="O844" s="3" t="s">
        <v>873</v>
      </c>
      <c r="P844" s="3">
        <v>38.380000000000003</v>
      </c>
      <c r="Q844" s="2" t="str">
        <f t="shared" si="52"/>
        <v>memenuhi</v>
      </c>
      <c r="S844" s="3" t="s">
        <v>1870</v>
      </c>
      <c r="T844" s="3">
        <v>0.02</v>
      </c>
      <c r="U844" s="2" t="str">
        <f t="shared" si="54"/>
        <v>tidak memenuhi</v>
      </c>
      <c r="W844" s="3" t="s">
        <v>873</v>
      </c>
      <c r="X844" s="3">
        <v>38.4</v>
      </c>
      <c r="Y844" s="2" t="str">
        <f t="shared" si="53"/>
        <v>memenuhi</v>
      </c>
      <c r="AA844" s="3" t="s">
        <v>1870</v>
      </c>
      <c r="AB844" s="3">
        <v>0.02</v>
      </c>
      <c r="AC844" s="2" t="str">
        <f t="shared" si="55"/>
        <v>tidak memenuhi</v>
      </c>
    </row>
    <row r="845" spans="1:29" x14ac:dyDescent="0.25">
      <c r="A845" s="2" t="s">
        <v>874</v>
      </c>
      <c r="B845" s="2" t="s">
        <v>967</v>
      </c>
      <c r="E845" s="2" t="s">
        <v>1870</v>
      </c>
      <c r="F845" s="2">
        <v>554.70000000000005</v>
      </c>
      <c r="G845" s="2" t="s">
        <v>1833</v>
      </c>
      <c r="O845" s="3" t="s">
        <v>874</v>
      </c>
      <c r="P845" s="3">
        <v>38.39</v>
      </c>
      <c r="Q845" s="2" t="str">
        <f t="shared" si="52"/>
        <v>memenuhi</v>
      </c>
      <c r="S845" s="3" t="s">
        <v>1871</v>
      </c>
      <c r="T845" s="3">
        <v>0.01</v>
      </c>
      <c r="U845" s="2" t="str">
        <f t="shared" si="54"/>
        <v>tidak memenuhi</v>
      </c>
      <c r="W845" s="3" t="s">
        <v>874</v>
      </c>
      <c r="X845" s="3">
        <v>38.409999999999997</v>
      </c>
      <c r="Y845" s="2" t="str">
        <f t="shared" si="53"/>
        <v>memenuhi</v>
      </c>
      <c r="AA845" s="3" t="s">
        <v>1871</v>
      </c>
      <c r="AB845" s="3">
        <v>0.01</v>
      </c>
      <c r="AC845" s="2" t="str">
        <f t="shared" si="55"/>
        <v>tidak memenuhi</v>
      </c>
    </row>
    <row r="846" spans="1:29" x14ac:dyDescent="0.25">
      <c r="A846" s="2" t="s">
        <v>875</v>
      </c>
      <c r="B846" s="2" t="s">
        <v>964</v>
      </c>
      <c r="E846" s="2" t="s">
        <v>1871</v>
      </c>
      <c r="F846" s="2">
        <v>86.2</v>
      </c>
      <c r="G846" s="2" t="s">
        <v>1833</v>
      </c>
      <c r="O846" s="3" t="s">
        <v>875</v>
      </c>
      <c r="P846" s="3">
        <v>39.22</v>
      </c>
      <c r="Q846" s="2" t="str">
        <f t="shared" si="52"/>
        <v>memenuhi</v>
      </c>
      <c r="S846" s="3" t="s">
        <v>1872</v>
      </c>
      <c r="T846" s="3">
        <v>0.01</v>
      </c>
      <c r="U846" s="2" t="str">
        <f t="shared" si="54"/>
        <v>tidak memenuhi</v>
      </c>
      <c r="W846" s="3" t="s">
        <v>875</v>
      </c>
      <c r="X846" s="3">
        <v>39.24</v>
      </c>
      <c r="Y846" s="2" t="str">
        <f t="shared" si="53"/>
        <v>memenuhi</v>
      </c>
      <c r="AA846" s="3" t="s">
        <v>1872</v>
      </c>
      <c r="AB846" s="3">
        <v>0.01</v>
      </c>
      <c r="AC846" s="2" t="str">
        <f t="shared" si="55"/>
        <v>tidak memenuhi</v>
      </c>
    </row>
    <row r="847" spans="1:29" x14ac:dyDescent="0.25">
      <c r="A847" s="2" t="s">
        <v>876</v>
      </c>
      <c r="B847" s="2" t="s">
        <v>967</v>
      </c>
      <c r="E847" s="2" t="s">
        <v>1872</v>
      </c>
      <c r="F847" s="2">
        <v>69.760000000000005</v>
      </c>
      <c r="G847" s="2" t="s">
        <v>1833</v>
      </c>
      <c r="O847" s="3" t="s">
        <v>876</v>
      </c>
      <c r="P847" s="3">
        <v>39.229999999999997</v>
      </c>
      <c r="Q847" s="2" t="str">
        <f t="shared" si="52"/>
        <v>memenuhi</v>
      </c>
      <c r="S847" s="3" t="s">
        <v>1873</v>
      </c>
      <c r="T847" s="3">
        <v>0.02</v>
      </c>
      <c r="U847" s="2" t="str">
        <f t="shared" si="54"/>
        <v>tidak memenuhi</v>
      </c>
      <c r="W847" s="3" t="s">
        <v>876</v>
      </c>
      <c r="X847" s="3">
        <v>39.25</v>
      </c>
      <c r="Y847" s="2" t="str">
        <f t="shared" si="53"/>
        <v>memenuhi</v>
      </c>
      <c r="AA847" s="3" t="s">
        <v>1873</v>
      </c>
      <c r="AB847" s="3">
        <v>0.02</v>
      </c>
      <c r="AC847" s="2" t="str">
        <f t="shared" si="55"/>
        <v>tidak memenuhi</v>
      </c>
    </row>
    <row r="848" spans="1:29" x14ac:dyDescent="0.25">
      <c r="A848" s="2" t="s">
        <v>877</v>
      </c>
      <c r="B848" s="2" t="s">
        <v>967</v>
      </c>
      <c r="E848" s="2" t="s">
        <v>1873</v>
      </c>
      <c r="F848" s="2">
        <v>11.99</v>
      </c>
      <c r="G848" s="2" t="s">
        <v>1833</v>
      </c>
      <c r="O848" s="3" t="s">
        <v>877</v>
      </c>
      <c r="P848" s="3">
        <v>39.44</v>
      </c>
      <c r="Q848" s="2" t="str">
        <f t="shared" si="52"/>
        <v>memenuhi</v>
      </c>
      <c r="S848" s="3" t="s">
        <v>1874</v>
      </c>
      <c r="T848" s="3">
        <v>0.02</v>
      </c>
      <c r="U848" s="2" t="str">
        <f t="shared" si="54"/>
        <v>tidak memenuhi</v>
      </c>
      <c r="W848" s="3" t="s">
        <v>877</v>
      </c>
      <c r="X848" s="3">
        <v>39.46</v>
      </c>
      <c r="Y848" s="2" t="str">
        <f t="shared" si="53"/>
        <v>memenuhi</v>
      </c>
      <c r="AA848" s="3" t="s">
        <v>1874</v>
      </c>
      <c r="AB848" s="3">
        <v>0.02</v>
      </c>
      <c r="AC848" s="2" t="str">
        <f t="shared" si="55"/>
        <v>tidak memenuhi</v>
      </c>
    </row>
    <row r="849" spans="1:29" x14ac:dyDescent="0.25">
      <c r="A849" s="2" t="s">
        <v>878</v>
      </c>
      <c r="B849" s="2" t="s">
        <v>967</v>
      </c>
      <c r="E849" s="2" t="s">
        <v>1874</v>
      </c>
      <c r="F849" s="2">
        <v>278.94</v>
      </c>
      <c r="G849" s="2" t="s">
        <v>1833</v>
      </c>
      <c r="O849" s="3" t="s">
        <v>878</v>
      </c>
      <c r="P849" s="3">
        <v>39.19</v>
      </c>
      <c r="Q849" s="2" t="str">
        <f t="shared" si="52"/>
        <v>memenuhi</v>
      </c>
      <c r="S849" s="3" t="s">
        <v>1875</v>
      </c>
      <c r="T849" s="3">
        <v>0.02</v>
      </c>
      <c r="U849" s="2" t="str">
        <f t="shared" si="54"/>
        <v>tidak memenuhi</v>
      </c>
      <c r="W849" s="3" t="s">
        <v>878</v>
      </c>
      <c r="X849" s="3">
        <v>39.21</v>
      </c>
      <c r="Y849" s="2" t="str">
        <f t="shared" si="53"/>
        <v>memenuhi</v>
      </c>
      <c r="AA849" s="3" t="s">
        <v>1875</v>
      </c>
      <c r="AB849" s="3">
        <v>0.02</v>
      </c>
      <c r="AC849" s="2" t="str">
        <f t="shared" si="55"/>
        <v>tidak memenuhi</v>
      </c>
    </row>
    <row r="850" spans="1:29" x14ac:dyDescent="0.25">
      <c r="A850" s="2" t="s">
        <v>879</v>
      </c>
      <c r="B850" s="2" t="s">
        <v>964</v>
      </c>
      <c r="E850" s="2" t="s">
        <v>1875</v>
      </c>
      <c r="F850" s="2">
        <v>314.20999999999998</v>
      </c>
      <c r="G850" s="2" t="s">
        <v>1833</v>
      </c>
      <c r="O850" s="3" t="s">
        <v>879</v>
      </c>
      <c r="P850" s="3">
        <v>39.17</v>
      </c>
      <c r="Q850" s="2" t="str">
        <f t="shared" si="52"/>
        <v>memenuhi</v>
      </c>
      <c r="S850" s="3" t="s">
        <v>1876</v>
      </c>
      <c r="T850" s="3">
        <v>0.02</v>
      </c>
      <c r="U850" s="2" t="str">
        <f t="shared" si="54"/>
        <v>tidak memenuhi</v>
      </c>
      <c r="W850" s="3" t="s">
        <v>879</v>
      </c>
      <c r="X850" s="3">
        <v>39.19</v>
      </c>
      <c r="Y850" s="2" t="str">
        <f t="shared" si="53"/>
        <v>memenuhi</v>
      </c>
      <c r="AA850" s="3" t="s">
        <v>1876</v>
      </c>
      <c r="AB850" s="3">
        <v>0.02</v>
      </c>
      <c r="AC850" s="2" t="str">
        <f t="shared" si="55"/>
        <v>tidak memenuhi</v>
      </c>
    </row>
    <row r="851" spans="1:29" x14ac:dyDescent="0.25">
      <c r="A851" s="2" t="s">
        <v>880</v>
      </c>
      <c r="B851" s="2" t="s">
        <v>967</v>
      </c>
      <c r="E851" s="2" t="s">
        <v>1876</v>
      </c>
      <c r="F851" s="2">
        <v>417.71</v>
      </c>
      <c r="G851" s="2" t="s">
        <v>1833</v>
      </c>
      <c r="O851" s="3" t="s">
        <v>880</v>
      </c>
      <c r="P851" s="3">
        <v>39.18</v>
      </c>
      <c r="Q851" s="2" t="str">
        <f t="shared" si="52"/>
        <v>memenuhi</v>
      </c>
      <c r="S851" s="3" t="s">
        <v>1877</v>
      </c>
      <c r="T851" s="3">
        <v>0.01</v>
      </c>
      <c r="U851" s="2" t="str">
        <f t="shared" si="54"/>
        <v>tidak memenuhi</v>
      </c>
      <c r="W851" s="3" t="s">
        <v>880</v>
      </c>
      <c r="X851" s="3">
        <v>39.200000000000003</v>
      </c>
      <c r="Y851" s="2" t="str">
        <f t="shared" si="53"/>
        <v>memenuhi</v>
      </c>
      <c r="AA851" s="3" t="s">
        <v>1877</v>
      </c>
      <c r="AB851" s="3">
        <v>0.01</v>
      </c>
      <c r="AC851" s="2" t="str">
        <f t="shared" si="55"/>
        <v>tidak memenuhi</v>
      </c>
    </row>
    <row r="852" spans="1:29" x14ac:dyDescent="0.25">
      <c r="A852" s="2" t="s">
        <v>881</v>
      </c>
      <c r="B852" s="2" t="s">
        <v>964</v>
      </c>
      <c r="E852" s="2" t="s">
        <v>1877</v>
      </c>
      <c r="F852" s="2">
        <v>52.89</v>
      </c>
      <c r="G852" s="2" t="s">
        <v>1833</v>
      </c>
      <c r="O852" s="3" t="s">
        <v>881</v>
      </c>
      <c r="P852" s="3">
        <v>39.18</v>
      </c>
      <c r="Q852" s="2" t="str">
        <f t="shared" si="52"/>
        <v>memenuhi</v>
      </c>
      <c r="S852" s="3" t="s">
        <v>1878</v>
      </c>
      <c r="T852" s="3">
        <v>0</v>
      </c>
      <c r="U852" s="2" t="str">
        <f t="shared" si="54"/>
        <v>tidak memenuhi</v>
      </c>
      <c r="W852" s="3" t="s">
        <v>881</v>
      </c>
      <c r="X852" s="3">
        <v>39.200000000000003</v>
      </c>
      <c r="Y852" s="2" t="str">
        <f t="shared" si="53"/>
        <v>memenuhi</v>
      </c>
      <c r="AA852" s="3" t="s">
        <v>1878</v>
      </c>
      <c r="AB852" s="3">
        <v>0</v>
      </c>
      <c r="AC852" s="2" t="str">
        <f t="shared" si="55"/>
        <v>tidak memenuhi</v>
      </c>
    </row>
    <row r="853" spans="1:29" x14ac:dyDescent="0.25">
      <c r="A853" s="2" t="s">
        <v>882</v>
      </c>
      <c r="B853" s="2" t="s">
        <v>967</v>
      </c>
      <c r="E853" s="2" t="s">
        <v>1878</v>
      </c>
      <c r="F853" s="2">
        <v>158.69</v>
      </c>
      <c r="G853" s="2" t="s">
        <v>1833</v>
      </c>
      <c r="O853" s="3" t="s">
        <v>882</v>
      </c>
      <c r="P853" s="3">
        <v>38.450000000000003</v>
      </c>
      <c r="Q853" s="2" t="str">
        <f t="shared" si="52"/>
        <v>memenuhi</v>
      </c>
      <c r="S853" s="3" t="s">
        <v>1879</v>
      </c>
      <c r="T853" s="3">
        <v>0.01</v>
      </c>
      <c r="U853" s="2" t="str">
        <f t="shared" si="54"/>
        <v>tidak memenuhi</v>
      </c>
      <c r="W853" s="3" t="s">
        <v>882</v>
      </c>
      <c r="X853" s="3">
        <v>38.47</v>
      </c>
      <c r="Y853" s="2" t="str">
        <f t="shared" si="53"/>
        <v>memenuhi</v>
      </c>
      <c r="AA853" s="3" t="s">
        <v>1879</v>
      </c>
      <c r="AB853" s="3">
        <v>0.01</v>
      </c>
      <c r="AC853" s="2" t="str">
        <f t="shared" si="55"/>
        <v>tidak memenuhi</v>
      </c>
    </row>
    <row r="854" spans="1:29" x14ac:dyDescent="0.25">
      <c r="A854" s="2" t="s">
        <v>883</v>
      </c>
      <c r="B854" s="2" t="s">
        <v>967</v>
      </c>
      <c r="E854" s="2" t="s">
        <v>1879</v>
      </c>
      <c r="F854" s="2">
        <v>25.44</v>
      </c>
      <c r="G854" s="2" t="s">
        <v>1833</v>
      </c>
      <c r="O854" s="3" t="s">
        <v>883</v>
      </c>
      <c r="P854" s="3">
        <v>38.479999999999997</v>
      </c>
      <c r="Q854" s="2" t="str">
        <f t="shared" si="52"/>
        <v>memenuhi</v>
      </c>
      <c r="S854" s="3" t="s">
        <v>1880</v>
      </c>
      <c r="T854" s="3">
        <v>0.01</v>
      </c>
      <c r="U854" s="2" t="str">
        <f t="shared" si="54"/>
        <v>tidak memenuhi</v>
      </c>
      <c r="W854" s="3" t="s">
        <v>883</v>
      </c>
      <c r="X854" s="3">
        <v>38.49</v>
      </c>
      <c r="Y854" s="2" t="str">
        <f t="shared" si="53"/>
        <v>memenuhi</v>
      </c>
      <c r="AA854" s="3" t="s">
        <v>1880</v>
      </c>
      <c r="AB854" s="3">
        <v>0.01</v>
      </c>
      <c r="AC854" s="2" t="str">
        <f t="shared" si="55"/>
        <v>tidak memenuhi</v>
      </c>
    </row>
    <row r="855" spans="1:29" x14ac:dyDescent="0.25">
      <c r="A855" s="2" t="s">
        <v>884</v>
      </c>
      <c r="B855" s="2" t="s">
        <v>964</v>
      </c>
      <c r="E855" s="2" t="s">
        <v>1880</v>
      </c>
      <c r="F855" s="2">
        <v>343.84</v>
      </c>
      <c r="G855" s="2" t="s">
        <v>1833</v>
      </c>
      <c r="O855" s="3" t="s">
        <v>884</v>
      </c>
      <c r="P855" s="3">
        <v>39.380000000000003</v>
      </c>
      <c r="Q855" s="2" t="str">
        <f t="shared" si="52"/>
        <v>memenuhi</v>
      </c>
      <c r="S855" s="3" t="s">
        <v>1881</v>
      </c>
      <c r="T855" s="3">
        <v>0.01</v>
      </c>
      <c r="U855" s="2" t="str">
        <f t="shared" si="54"/>
        <v>tidak memenuhi</v>
      </c>
      <c r="W855" s="3" t="s">
        <v>884</v>
      </c>
      <c r="X855" s="3">
        <v>39.4</v>
      </c>
      <c r="Y855" s="2" t="str">
        <f t="shared" si="53"/>
        <v>memenuhi</v>
      </c>
      <c r="AA855" s="3" t="s">
        <v>1881</v>
      </c>
      <c r="AB855" s="3">
        <v>0.01</v>
      </c>
      <c r="AC855" s="2" t="str">
        <f t="shared" si="55"/>
        <v>tidak memenuhi</v>
      </c>
    </row>
    <row r="856" spans="1:29" x14ac:dyDescent="0.25">
      <c r="A856" s="2" t="s">
        <v>885</v>
      </c>
      <c r="B856" s="2" t="s">
        <v>967</v>
      </c>
      <c r="E856" s="2" t="s">
        <v>1881</v>
      </c>
      <c r="F856" s="2">
        <v>57.87</v>
      </c>
      <c r="G856" s="2" t="s">
        <v>1833</v>
      </c>
      <c r="O856" s="3" t="s">
        <v>885</v>
      </c>
      <c r="P856" s="3">
        <v>40.43</v>
      </c>
      <c r="Q856" s="2" t="str">
        <f t="shared" si="52"/>
        <v>memenuhi</v>
      </c>
      <c r="S856" s="3" t="s">
        <v>1882</v>
      </c>
      <c r="T856" s="3">
        <v>0.01</v>
      </c>
      <c r="U856" s="2" t="str">
        <f t="shared" si="54"/>
        <v>tidak memenuhi</v>
      </c>
      <c r="W856" s="3" t="s">
        <v>885</v>
      </c>
      <c r="X856" s="3">
        <v>40.450000000000003</v>
      </c>
      <c r="Y856" s="2" t="str">
        <f t="shared" si="53"/>
        <v>memenuhi</v>
      </c>
      <c r="AA856" s="3" t="s">
        <v>1882</v>
      </c>
      <c r="AB856" s="3">
        <v>0.01</v>
      </c>
      <c r="AC856" s="2" t="str">
        <f t="shared" si="55"/>
        <v>tidak memenuhi</v>
      </c>
    </row>
    <row r="857" spans="1:29" x14ac:dyDescent="0.25">
      <c r="A857" s="2" t="s">
        <v>886</v>
      </c>
      <c r="B857" s="2" t="s">
        <v>967</v>
      </c>
      <c r="E857" s="2" t="s">
        <v>1882</v>
      </c>
      <c r="F857" s="2">
        <v>35.15</v>
      </c>
      <c r="G857" s="2" t="s">
        <v>1833</v>
      </c>
      <c r="O857" s="3" t="s">
        <v>886</v>
      </c>
      <c r="P857" s="3">
        <v>40.42</v>
      </c>
      <c r="Q857" s="2" t="str">
        <f t="shared" si="52"/>
        <v>memenuhi</v>
      </c>
      <c r="S857" s="3" t="s">
        <v>1883</v>
      </c>
      <c r="T857" s="3">
        <v>7.0000000000000007E-2</v>
      </c>
      <c r="U857" s="2" t="str">
        <f t="shared" si="54"/>
        <v>tidak memenuhi</v>
      </c>
      <c r="W857" s="3" t="s">
        <v>886</v>
      </c>
      <c r="X857" s="3">
        <v>40.44</v>
      </c>
      <c r="Y857" s="2" t="str">
        <f t="shared" si="53"/>
        <v>memenuhi</v>
      </c>
      <c r="AA857" s="3" t="s">
        <v>1883</v>
      </c>
      <c r="AB857" s="3">
        <v>7.0000000000000007E-2</v>
      </c>
      <c r="AC857" s="2" t="str">
        <f t="shared" si="55"/>
        <v>tidak memenuhi</v>
      </c>
    </row>
    <row r="858" spans="1:29" x14ac:dyDescent="0.25">
      <c r="A858" s="2" t="s">
        <v>887</v>
      </c>
      <c r="B858" s="2" t="s">
        <v>969</v>
      </c>
      <c r="E858" s="2" t="s">
        <v>1883</v>
      </c>
      <c r="F858" s="2">
        <v>408.07</v>
      </c>
      <c r="G858" s="2" t="s">
        <v>1833</v>
      </c>
      <c r="O858" s="3" t="s">
        <v>887</v>
      </c>
      <c r="P858" s="3">
        <v>40.42</v>
      </c>
      <c r="Q858" s="2" t="str">
        <f t="shared" si="52"/>
        <v>memenuhi</v>
      </c>
      <c r="S858" s="3" t="s">
        <v>1884</v>
      </c>
      <c r="T858" s="3">
        <v>7.0000000000000007E-2</v>
      </c>
      <c r="U858" s="2" t="str">
        <f t="shared" si="54"/>
        <v>tidak memenuhi</v>
      </c>
      <c r="W858" s="3" t="s">
        <v>887</v>
      </c>
      <c r="X858" s="3">
        <v>40.44</v>
      </c>
      <c r="Y858" s="2" t="str">
        <f t="shared" si="53"/>
        <v>memenuhi</v>
      </c>
      <c r="AA858" s="3" t="s">
        <v>1884</v>
      </c>
      <c r="AB858" s="3">
        <v>7.0000000000000007E-2</v>
      </c>
      <c r="AC858" s="2" t="str">
        <f t="shared" si="55"/>
        <v>tidak memenuhi</v>
      </c>
    </row>
    <row r="859" spans="1:29" x14ac:dyDescent="0.25">
      <c r="A859" s="2" t="s">
        <v>888</v>
      </c>
      <c r="B859" s="2" t="s">
        <v>967</v>
      </c>
      <c r="E859" s="2" t="s">
        <v>1884</v>
      </c>
      <c r="F859" s="2">
        <v>144.72999999999999</v>
      </c>
      <c r="G859" s="2" t="s">
        <v>1833</v>
      </c>
      <c r="O859" s="3" t="s">
        <v>888</v>
      </c>
      <c r="P859" s="3">
        <v>40.42</v>
      </c>
      <c r="Q859" s="2" t="str">
        <f t="shared" si="52"/>
        <v>memenuhi</v>
      </c>
      <c r="S859" s="3" t="s">
        <v>1885</v>
      </c>
      <c r="T859" s="3">
        <v>7.0000000000000007E-2</v>
      </c>
      <c r="U859" s="2" t="str">
        <f t="shared" si="54"/>
        <v>tidak memenuhi</v>
      </c>
      <c r="W859" s="3" t="s">
        <v>888</v>
      </c>
      <c r="X859" s="3">
        <v>40.44</v>
      </c>
      <c r="Y859" s="2" t="str">
        <f t="shared" si="53"/>
        <v>memenuhi</v>
      </c>
      <c r="AA859" s="3" t="s">
        <v>1885</v>
      </c>
      <c r="AB859" s="3">
        <v>7.0000000000000007E-2</v>
      </c>
      <c r="AC859" s="2" t="str">
        <f t="shared" si="55"/>
        <v>tidak memenuhi</v>
      </c>
    </row>
    <row r="860" spans="1:29" x14ac:dyDescent="0.25">
      <c r="A860" s="2" t="s">
        <v>889</v>
      </c>
      <c r="B860" s="2" t="s">
        <v>967</v>
      </c>
      <c r="E860" s="2" t="s">
        <v>1885</v>
      </c>
      <c r="F860" s="2">
        <v>46.98</v>
      </c>
      <c r="G860" s="2" t="s">
        <v>1833</v>
      </c>
      <c r="O860" s="3" t="s">
        <v>889</v>
      </c>
      <c r="P860" s="3">
        <v>40.4</v>
      </c>
      <c r="Q860" s="2" t="str">
        <f t="shared" si="52"/>
        <v>memenuhi</v>
      </c>
      <c r="S860" s="3" t="s">
        <v>1886</v>
      </c>
      <c r="T860" s="3">
        <v>7.0000000000000007E-2</v>
      </c>
      <c r="U860" s="2" t="str">
        <f t="shared" si="54"/>
        <v>tidak memenuhi</v>
      </c>
      <c r="W860" s="3" t="s">
        <v>889</v>
      </c>
      <c r="X860" s="3">
        <v>40.42</v>
      </c>
      <c r="Y860" s="2" t="str">
        <f t="shared" si="53"/>
        <v>memenuhi</v>
      </c>
      <c r="AA860" s="3" t="s">
        <v>1886</v>
      </c>
      <c r="AB860" s="3">
        <v>7.0000000000000007E-2</v>
      </c>
      <c r="AC860" s="2" t="str">
        <f t="shared" si="55"/>
        <v>tidak memenuhi</v>
      </c>
    </row>
    <row r="861" spans="1:29" x14ac:dyDescent="0.25">
      <c r="A861" s="2" t="s">
        <v>890</v>
      </c>
      <c r="B861" s="2" t="s">
        <v>967</v>
      </c>
      <c r="E861" s="2" t="s">
        <v>1886</v>
      </c>
      <c r="F861" s="2">
        <v>453</v>
      </c>
      <c r="G861" s="2" t="s">
        <v>1833</v>
      </c>
      <c r="O861" s="3" t="s">
        <v>890</v>
      </c>
      <c r="P861" s="3">
        <v>40.39</v>
      </c>
      <c r="Q861" s="2" t="str">
        <f t="shared" si="52"/>
        <v>memenuhi</v>
      </c>
      <c r="S861" s="3" t="s">
        <v>1887</v>
      </c>
      <c r="T861" s="3">
        <v>7.0000000000000007E-2</v>
      </c>
      <c r="U861" s="2" t="str">
        <f t="shared" si="54"/>
        <v>tidak memenuhi</v>
      </c>
      <c r="W861" s="3" t="s">
        <v>890</v>
      </c>
      <c r="X861" s="3">
        <v>40.409999999999997</v>
      </c>
      <c r="Y861" s="2" t="str">
        <f t="shared" si="53"/>
        <v>memenuhi</v>
      </c>
      <c r="AA861" s="3" t="s">
        <v>1887</v>
      </c>
      <c r="AB861" s="3">
        <v>7.0000000000000007E-2</v>
      </c>
      <c r="AC861" s="2" t="str">
        <f t="shared" si="55"/>
        <v>tidak memenuhi</v>
      </c>
    </row>
    <row r="862" spans="1:29" x14ac:dyDescent="0.25">
      <c r="A862" s="2" t="s">
        <v>891</v>
      </c>
      <c r="B862" s="2" t="s">
        <v>967</v>
      </c>
      <c r="E862" s="2" t="s">
        <v>1887</v>
      </c>
      <c r="F862" s="2">
        <v>312.18</v>
      </c>
      <c r="G862" s="2" t="s">
        <v>1833</v>
      </c>
      <c r="O862" s="3" t="s">
        <v>891</v>
      </c>
      <c r="P862" s="3">
        <v>40.380000000000003</v>
      </c>
      <c r="Q862" s="2" t="str">
        <f t="shared" si="52"/>
        <v>memenuhi</v>
      </c>
      <c r="S862" s="3" t="s">
        <v>1888</v>
      </c>
      <c r="T862" s="3">
        <v>7.0000000000000007E-2</v>
      </c>
      <c r="U862" s="2" t="str">
        <f t="shared" si="54"/>
        <v>tidak memenuhi</v>
      </c>
      <c r="W862" s="3" t="s">
        <v>891</v>
      </c>
      <c r="X862" s="3">
        <v>40.4</v>
      </c>
      <c r="Y862" s="2" t="str">
        <f t="shared" si="53"/>
        <v>memenuhi</v>
      </c>
      <c r="AA862" s="3" t="s">
        <v>1888</v>
      </c>
      <c r="AB862" s="3">
        <v>7.0000000000000007E-2</v>
      </c>
      <c r="AC862" s="2" t="str">
        <f t="shared" si="55"/>
        <v>tidak memenuhi</v>
      </c>
    </row>
    <row r="863" spans="1:29" x14ac:dyDescent="0.25">
      <c r="A863" s="2" t="s">
        <v>892</v>
      </c>
      <c r="B863" s="2" t="s">
        <v>964</v>
      </c>
      <c r="E863" s="2" t="s">
        <v>1888</v>
      </c>
      <c r="F863" s="2">
        <v>214.58</v>
      </c>
      <c r="G863" s="2" t="s">
        <v>1833</v>
      </c>
      <c r="O863" s="3" t="s">
        <v>892</v>
      </c>
      <c r="P863" s="3">
        <v>40.39</v>
      </c>
      <c r="Q863" s="2" t="str">
        <f t="shared" si="52"/>
        <v>memenuhi</v>
      </c>
      <c r="S863" s="3" t="s">
        <v>1889</v>
      </c>
      <c r="T863" s="3">
        <v>7.0000000000000007E-2</v>
      </c>
      <c r="U863" s="2" t="str">
        <f t="shared" si="54"/>
        <v>tidak memenuhi</v>
      </c>
      <c r="W863" s="3" t="s">
        <v>892</v>
      </c>
      <c r="X863" s="3">
        <v>40.409999999999997</v>
      </c>
      <c r="Y863" s="2" t="str">
        <f t="shared" si="53"/>
        <v>memenuhi</v>
      </c>
      <c r="AA863" s="3" t="s">
        <v>1889</v>
      </c>
      <c r="AB863" s="3">
        <v>7.0000000000000007E-2</v>
      </c>
      <c r="AC863" s="2" t="str">
        <f t="shared" si="55"/>
        <v>tidak memenuhi</v>
      </c>
    </row>
    <row r="864" spans="1:29" x14ac:dyDescent="0.25">
      <c r="A864" s="2" t="s">
        <v>893</v>
      </c>
      <c r="B864" s="2" t="s">
        <v>967</v>
      </c>
      <c r="E864" s="2" t="s">
        <v>1889</v>
      </c>
      <c r="F864" s="2">
        <v>109.11</v>
      </c>
      <c r="G864" s="2" t="s">
        <v>1833</v>
      </c>
      <c r="O864" s="3" t="s">
        <v>893</v>
      </c>
      <c r="P864" s="3">
        <v>39.44</v>
      </c>
      <c r="Q864" s="2" t="str">
        <f t="shared" si="52"/>
        <v>memenuhi</v>
      </c>
      <c r="S864" s="3" t="s">
        <v>1890</v>
      </c>
      <c r="T864" s="3">
        <v>7.0000000000000007E-2</v>
      </c>
      <c r="U864" s="2" t="str">
        <f t="shared" si="54"/>
        <v>tidak memenuhi</v>
      </c>
      <c r="W864" s="3" t="s">
        <v>893</v>
      </c>
      <c r="X864" s="3">
        <v>39.46</v>
      </c>
      <c r="Y864" s="2" t="str">
        <f t="shared" si="53"/>
        <v>memenuhi</v>
      </c>
      <c r="AA864" s="3" t="s">
        <v>1890</v>
      </c>
      <c r="AB864" s="3">
        <v>7.0000000000000007E-2</v>
      </c>
      <c r="AC864" s="2" t="str">
        <f t="shared" si="55"/>
        <v>tidak memenuhi</v>
      </c>
    </row>
    <row r="865" spans="1:29" x14ac:dyDescent="0.25">
      <c r="A865" s="2" t="s">
        <v>894</v>
      </c>
      <c r="B865" s="2" t="s">
        <v>964</v>
      </c>
      <c r="E865" s="2" t="s">
        <v>1890</v>
      </c>
      <c r="F865" s="2">
        <v>75.86</v>
      </c>
      <c r="G865" s="2" t="s">
        <v>1833</v>
      </c>
      <c r="O865" s="3" t="s">
        <v>894</v>
      </c>
      <c r="P865" s="3">
        <v>40.42</v>
      </c>
      <c r="Q865" s="2" t="str">
        <f t="shared" si="52"/>
        <v>memenuhi</v>
      </c>
      <c r="S865" s="3" t="s">
        <v>1891</v>
      </c>
      <c r="T865" s="3">
        <v>7.0000000000000007E-2</v>
      </c>
      <c r="U865" s="2" t="str">
        <f t="shared" si="54"/>
        <v>tidak memenuhi</v>
      </c>
      <c r="W865" s="3" t="s">
        <v>894</v>
      </c>
      <c r="X865" s="3">
        <v>40.44</v>
      </c>
      <c r="Y865" s="2" t="str">
        <f t="shared" si="53"/>
        <v>memenuhi</v>
      </c>
      <c r="AA865" s="3" t="s">
        <v>1891</v>
      </c>
      <c r="AB865" s="3">
        <v>7.0000000000000007E-2</v>
      </c>
      <c r="AC865" s="2" t="str">
        <f t="shared" si="55"/>
        <v>tidak memenuhi</v>
      </c>
    </row>
    <row r="866" spans="1:29" x14ac:dyDescent="0.25">
      <c r="A866" s="2" t="s">
        <v>895</v>
      </c>
      <c r="B866" s="2" t="s">
        <v>967</v>
      </c>
      <c r="E866" s="2" t="s">
        <v>1891</v>
      </c>
      <c r="F866" s="2">
        <v>31.82</v>
      </c>
      <c r="G866" s="2" t="s">
        <v>1833</v>
      </c>
      <c r="O866" s="3" t="s">
        <v>895</v>
      </c>
      <c r="P866" s="3">
        <v>37.18</v>
      </c>
      <c r="Q866" s="2" t="str">
        <f t="shared" si="52"/>
        <v>memenuhi</v>
      </c>
      <c r="S866" s="3" t="s">
        <v>1892</v>
      </c>
      <c r="T866" s="3">
        <v>7.0000000000000007E-2</v>
      </c>
      <c r="U866" s="2" t="str">
        <f t="shared" si="54"/>
        <v>tidak memenuhi</v>
      </c>
      <c r="W866" s="3" t="s">
        <v>895</v>
      </c>
      <c r="X866" s="3">
        <v>37.22</v>
      </c>
      <c r="Y866" s="2" t="str">
        <f t="shared" si="53"/>
        <v>memenuhi</v>
      </c>
      <c r="AA866" s="3" t="s">
        <v>1892</v>
      </c>
      <c r="AB866" s="3">
        <v>7.0000000000000007E-2</v>
      </c>
      <c r="AC866" s="2" t="str">
        <f t="shared" si="55"/>
        <v>tidak memenuhi</v>
      </c>
    </row>
    <row r="867" spans="1:29" x14ac:dyDescent="0.25">
      <c r="A867" s="2" t="s">
        <v>896</v>
      </c>
      <c r="B867" s="2" t="s">
        <v>967</v>
      </c>
      <c r="E867" s="2" t="s">
        <v>1892</v>
      </c>
      <c r="F867" s="2">
        <v>190.23</v>
      </c>
      <c r="G867" s="2" t="s">
        <v>1833</v>
      </c>
      <c r="O867" s="3" t="s">
        <v>896</v>
      </c>
      <c r="P867" s="3">
        <v>39.18</v>
      </c>
      <c r="Q867" s="2" t="str">
        <f t="shared" si="52"/>
        <v>memenuhi</v>
      </c>
      <c r="S867" s="3" t="s">
        <v>1893</v>
      </c>
      <c r="T867" s="3">
        <v>7.0000000000000007E-2</v>
      </c>
      <c r="U867" s="2" t="str">
        <f t="shared" si="54"/>
        <v>tidak memenuhi</v>
      </c>
      <c r="W867" s="3" t="s">
        <v>896</v>
      </c>
      <c r="X867" s="3">
        <v>39.22</v>
      </c>
      <c r="Y867" s="2" t="str">
        <f t="shared" si="53"/>
        <v>memenuhi</v>
      </c>
      <c r="AA867" s="3" t="s">
        <v>1893</v>
      </c>
      <c r="AB867" s="3">
        <v>7.0000000000000007E-2</v>
      </c>
      <c r="AC867" s="2" t="str">
        <f t="shared" si="55"/>
        <v>tidak memenuhi</v>
      </c>
    </row>
    <row r="868" spans="1:29" x14ac:dyDescent="0.25">
      <c r="A868" s="2" t="s">
        <v>897</v>
      </c>
      <c r="B868" s="2" t="s">
        <v>967</v>
      </c>
      <c r="E868" s="2" t="s">
        <v>1893</v>
      </c>
      <c r="F868" s="2">
        <v>84.55</v>
      </c>
      <c r="G868" s="2" t="s">
        <v>1833</v>
      </c>
      <c r="O868" s="3" t="s">
        <v>897</v>
      </c>
      <c r="P868" s="3">
        <v>37.159999999999997</v>
      </c>
      <c r="Q868" s="2" t="str">
        <f t="shared" si="52"/>
        <v>memenuhi</v>
      </c>
      <c r="S868" s="3" t="s">
        <v>1894</v>
      </c>
      <c r="T868" s="3">
        <v>7.0000000000000007E-2</v>
      </c>
      <c r="U868" s="2" t="str">
        <f t="shared" si="54"/>
        <v>tidak memenuhi</v>
      </c>
      <c r="W868" s="3" t="s">
        <v>897</v>
      </c>
      <c r="X868" s="3">
        <v>37.200000000000003</v>
      </c>
      <c r="Y868" s="2" t="str">
        <f t="shared" si="53"/>
        <v>memenuhi</v>
      </c>
      <c r="AA868" s="3" t="s">
        <v>1894</v>
      </c>
      <c r="AB868" s="3">
        <v>7.0000000000000007E-2</v>
      </c>
      <c r="AC868" s="2" t="str">
        <f t="shared" si="55"/>
        <v>tidak memenuhi</v>
      </c>
    </row>
    <row r="869" spans="1:29" x14ac:dyDescent="0.25">
      <c r="A869" s="2" t="s">
        <v>898</v>
      </c>
      <c r="B869" s="2" t="s">
        <v>967</v>
      </c>
      <c r="E869" s="2" t="s">
        <v>1894</v>
      </c>
      <c r="F869" s="2">
        <v>109.06</v>
      </c>
      <c r="G869" s="2" t="s">
        <v>1833</v>
      </c>
      <c r="O869" s="3" t="s">
        <v>898</v>
      </c>
      <c r="P869" s="3">
        <v>38.17</v>
      </c>
      <c r="Q869" s="2" t="str">
        <f t="shared" si="52"/>
        <v>memenuhi</v>
      </c>
      <c r="S869" s="3" t="s">
        <v>1895</v>
      </c>
      <c r="T869" s="3">
        <v>7.0000000000000007E-2</v>
      </c>
      <c r="U869" s="2" t="str">
        <f t="shared" si="54"/>
        <v>tidak memenuhi</v>
      </c>
      <c r="W869" s="3" t="s">
        <v>898</v>
      </c>
      <c r="X869" s="3">
        <v>38.21</v>
      </c>
      <c r="Y869" s="2" t="str">
        <f t="shared" si="53"/>
        <v>memenuhi</v>
      </c>
      <c r="AA869" s="3" t="s">
        <v>1895</v>
      </c>
      <c r="AB869" s="3">
        <v>7.0000000000000007E-2</v>
      </c>
      <c r="AC869" s="2" t="str">
        <f t="shared" si="55"/>
        <v>tidak memenuhi</v>
      </c>
    </row>
    <row r="870" spans="1:29" x14ac:dyDescent="0.25">
      <c r="A870" s="2" t="s">
        <v>899</v>
      </c>
      <c r="B870" s="2" t="s">
        <v>967</v>
      </c>
      <c r="E870" s="2" t="s">
        <v>1895</v>
      </c>
      <c r="F870" s="2">
        <v>66.67</v>
      </c>
      <c r="G870" s="2" t="s">
        <v>1833</v>
      </c>
      <c r="O870" s="3" t="s">
        <v>899</v>
      </c>
      <c r="P870" s="3">
        <v>37.15</v>
      </c>
      <c r="Q870" s="2" t="str">
        <f t="shared" si="52"/>
        <v>memenuhi</v>
      </c>
      <c r="S870" s="3" t="s">
        <v>1896</v>
      </c>
      <c r="T870" s="3">
        <v>0.13</v>
      </c>
      <c r="U870" s="2" t="str">
        <f t="shared" si="54"/>
        <v>tidak memenuhi</v>
      </c>
      <c r="W870" s="3" t="s">
        <v>899</v>
      </c>
      <c r="X870" s="3">
        <v>37.19</v>
      </c>
      <c r="Y870" s="2" t="str">
        <f t="shared" si="53"/>
        <v>memenuhi</v>
      </c>
      <c r="AA870" s="3" t="s">
        <v>1896</v>
      </c>
      <c r="AB870" s="3">
        <v>0.13</v>
      </c>
      <c r="AC870" s="2" t="str">
        <f t="shared" si="55"/>
        <v>tidak memenuhi</v>
      </c>
    </row>
    <row r="871" spans="1:29" x14ac:dyDescent="0.25">
      <c r="A871" s="2" t="s">
        <v>900</v>
      </c>
      <c r="B871" s="2" t="s">
        <v>964</v>
      </c>
      <c r="E871" s="2" t="s">
        <v>1896</v>
      </c>
      <c r="F871" s="2">
        <v>5.68</v>
      </c>
      <c r="G871" s="2" t="s">
        <v>1833</v>
      </c>
      <c r="O871" s="3" t="s">
        <v>900</v>
      </c>
      <c r="P871" s="3">
        <v>38.11</v>
      </c>
      <c r="Q871" s="2" t="str">
        <f t="shared" si="52"/>
        <v>memenuhi</v>
      </c>
      <c r="S871" s="3" t="s">
        <v>1898</v>
      </c>
      <c r="T871" s="3">
        <v>0.11</v>
      </c>
      <c r="U871" s="2" t="str">
        <f t="shared" si="54"/>
        <v>tidak memenuhi</v>
      </c>
      <c r="W871" s="3" t="s">
        <v>900</v>
      </c>
      <c r="X871" s="3">
        <v>38.159999999999997</v>
      </c>
      <c r="Y871" s="2" t="str">
        <f t="shared" si="53"/>
        <v>memenuhi</v>
      </c>
      <c r="AA871" s="3" t="s">
        <v>1898</v>
      </c>
      <c r="AB871" s="3">
        <v>0.11</v>
      </c>
      <c r="AC871" s="2" t="str">
        <f t="shared" si="55"/>
        <v>tidak memenuhi</v>
      </c>
    </row>
    <row r="872" spans="1:29" x14ac:dyDescent="0.25">
      <c r="A872" s="2" t="s">
        <v>901</v>
      </c>
      <c r="B872" s="2" t="s">
        <v>967</v>
      </c>
      <c r="E872" s="2" t="s">
        <v>1897</v>
      </c>
      <c r="F872" s="2">
        <v>153.87</v>
      </c>
      <c r="G872" s="2" t="s">
        <v>1833</v>
      </c>
      <c r="O872" s="3" t="s">
        <v>901</v>
      </c>
      <c r="P872" s="3">
        <v>38.21</v>
      </c>
      <c r="Q872" s="2" t="str">
        <f t="shared" si="52"/>
        <v>memenuhi</v>
      </c>
      <c r="S872" s="3" t="s">
        <v>1899</v>
      </c>
      <c r="T872" s="3">
        <v>0.1</v>
      </c>
      <c r="U872" s="2" t="str">
        <f t="shared" si="54"/>
        <v>tidak memenuhi</v>
      </c>
      <c r="W872" s="3" t="s">
        <v>901</v>
      </c>
      <c r="X872" s="3">
        <v>38.26</v>
      </c>
      <c r="Y872" s="2" t="str">
        <f t="shared" si="53"/>
        <v>memenuhi</v>
      </c>
      <c r="AA872" s="3" t="s">
        <v>1899</v>
      </c>
      <c r="AB872" s="3">
        <v>0.1</v>
      </c>
      <c r="AC872" s="2" t="str">
        <f t="shared" si="55"/>
        <v>tidak memenuhi</v>
      </c>
    </row>
    <row r="873" spans="1:29" x14ac:dyDescent="0.25">
      <c r="A873" s="2" t="s">
        <v>902</v>
      </c>
      <c r="B873" s="2" t="s">
        <v>967</v>
      </c>
      <c r="E873" s="2" t="s">
        <v>1898</v>
      </c>
      <c r="F873" s="2">
        <v>37.659999999999997</v>
      </c>
      <c r="G873" s="2" t="s">
        <v>1833</v>
      </c>
      <c r="O873" s="3" t="s">
        <v>902</v>
      </c>
      <c r="P873" s="3">
        <v>38.229999999999997</v>
      </c>
      <c r="Q873" s="2" t="str">
        <f t="shared" si="52"/>
        <v>memenuhi</v>
      </c>
      <c r="S873" s="3" t="s">
        <v>1900</v>
      </c>
      <c r="T873" s="3">
        <v>0.09</v>
      </c>
      <c r="U873" s="2" t="str">
        <f t="shared" si="54"/>
        <v>tidak memenuhi</v>
      </c>
      <c r="W873" s="3" t="s">
        <v>902</v>
      </c>
      <c r="X873" s="3">
        <v>38.270000000000003</v>
      </c>
      <c r="Y873" s="2" t="str">
        <f t="shared" si="53"/>
        <v>memenuhi</v>
      </c>
      <c r="AA873" s="3" t="s">
        <v>1900</v>
      </c>
      <c r="AB873" s="3">
        <v>0.08</v>
      </c>
      <c r="AC873" s="2" t="str">
        <f t="shared" si="55"/>
        <v>tidak memenuhi</v>
      </c>
    </row>
    <row r="874" spans="1:29" x14ac:dyDescent="0.25">
      <c r="A874" s="2" t="s">
        <v>903</v>
      </c>
      <c r="B874" s="2" t="s">
        <v>964</v>
      </c>
      <c r="E874" s="2" t="s">
        <v>1899</v>
      </c>
      <c r="F874" s="2">
        <v>423.09</v>
      </c>
      <c r="G874" s="2" t="s">
        <v>1833</v>
      </c>
      <c r="O874" s="3" t="s">
        <v>903</v>
      </c>
      <c r="P874" s="3">
        <v>38.15</v>
      </c>
      <c r="Q874" s="2" t="str">
        <f t="shared" si="52"/>
        <v>memenuhi</v>
      </c>
      <c r="S874" s="3" t="s">
        <v>1901</v>
      </c>
      <c r="T874" s="3">
        <v>0.09</v>
      </c>
      <c r="U874" s="2" t="str">
        <f t="shared" si="54"/>
        <v>tidak memenuhi</v>
      </c>
      <c r="W874" s="3" t="s">
        <v>903</v>
      </c>
      <c r="X874" s="3">
        <v>38.19</v>
      </c>
      <c r="Y874" s="2" t="str">
        <f t="shared" si="53"/>
        <v>memenuhi</v>
      </c>
      <c r="AA874" s="3" t="s">
        <v>1901</v>
      </c>
      <c r="AB874" s="3">
        <v>0.08</v>
      </c>
      <c r="AC874" s="2" t="str">
        <f t="shared" si="55"/>
        <v>tidak memenuhi</v>
      </c>
    </row>
    <row r="875" spans="1:29" x14ac:dyDescent="0.25">
      <c r="A875" s="2" t="s">
        <v>904</v>
      </c>
      <c r="B875" s="2" t="s">
        <v>967</v>
      </c>
      <c r="E875" s="2" t="s">
        <v>1900</v>
      </c>
      <c r="F875" s="2">
        <v>99.96</v>
      </c>
      <c r="G875" s="2" t="s">
        <v>1833</v>
      </c>
      <c r="O875" s="3" t="s">
        <v>904</v>
      </c>
      <c r="P875" s="3">
        <v>32.5</v>
      </c>
      <c r="Q875" s="2" t="str">
        <f t="shared" si="52"/>
        <v>memenuhi</v>
      </c>
      <c r="S875" s="3" t="s">
        <v>1902</v>
      </c>
      <c r="T875" s="3">
        <v>7.0000000000000007E-2</v>
      </c>
      <c r="U875" s="2" t="str">
        <f t="shared" si="54"/>
        <v>tidak memenuhi</v>
      </c>
      <c r="W875" s="3" t="s">
        <v>904</v>
      </c>
      <c r="X875" s="3">
        <v>32.5</v>
      </c>
      <c r="Y875" s="2" t="str">
        <f t="shared" si="53"/>
        <v>memenuhi</v>
      </c>
      <c r="AA875" s="3" t="s">
        <v>1902</v>
      </c>
      <c r="AB875" s="3">
        <v>7.0000000000000007E-2</v>
      </c>
      <c r="AC875" s="2" t="str">
        <f t="shared" si="55"/>
        <v>tidak memenuhi</v>
      </c>
    </row>
    <row r="876" spans="1:29" x14ac:dyDescent="0.25">
      <c r="A876" s="2" t="s">
        <v>905</v>
      </c>
      <c r="B876" s="2" t="s">
        <v>967</v>
      </c>
      <c r="E876" s="2" t="s">
        <v>1901</v>
      </c>
      <c r="F876" s="2">
        <v>292.19</v>
      </c>
      <c r="G876" s="2" t="s">
        <v>1833</v>
      </c>
      <c r="O876" s="3" t="s">
        <v>905</v>
      </c>
      <c r="P876" s="3">
        <v>40.36</v>
      </c>
      <c r="Q876" s="2" t="str">
        <f t="shared" si="52"/>
        <v>memenuhi</v>
      </c>
      <c r="S876" s="3" t="s">
        <v>1903</v>
      </c>
      <c r="T876" s="3">
        <v>7.0000000000000007E-2</v>
      </c>
      <c r="U876" s="2" t="str">
        <f t="shared" si="54"/>
        <v>tidak memenuhi</v>
      </c>
      <c r="W876" s="3" t="s">
        <v>905</v>
      </c>
      <c r="X876" s="3">
        <v>40.39</v>
      </c>
      <c r="Y876" s="2" t="str">
        <f t="shared" si="53"/>
        <v>memenuhi</v>
      </c>
      <c r="AA876" s="3" t="s">
        <v>1903</v>
      </c>
      <c r="AB876" s="3">
        <v>0.06</v>
      </c>
      <c r="AC876" s="2" t="str">
        <f t="shared" si="55"/>
        <v>tidak memenuhi</v>
      </c>
    </row>
    <row r="877" spans="1:29" x14ac:dyDescent="0.25">
      <c r="A877" s="2" t="s">
        <v>906</v>
      </c>
      <c r="B877" s="2" t="s">
        <v>967</v>
      </c>
      <c r="E877" s="2" t="s">
        <v>1902</v>
      </c>
      <c r="F877" s="2">
        <v>211.72</v>
      </c>
      <c r="G877" s="2" t="s">
        <v>1833</v>
      </c>
      <c r="O877" s="3" t="s">
        <v>906</v>
      </c>
      <c r="P877" s="3">
        <v>41.29</v>
      </c>
      <c r="Q877" s="2" t="str">
        <f t="shared" si="52"/>
        <v>memenuhi</v>
      </c>
      <c r="S877" s="3" t="s">
        <v>1904</v>
      </c>
      <c r="T877" s="3">
        <v>0.06</v>
      </c>
      <c r="U877" s="2" t="str">
        <f t="shared" si="54"/>
        <v>tidak memenuhi</v>
      </c>
      <c r="W877" s="3" t="s">
        <v>906</v>
      </c>
      <c r="X877" s="3">
        <v>41.33</v>
      </c>
      <c r="Y877" s="2" t="str">
        <f t="shared" si="53"/>
        <v>memenuhi</v>
      </c>
      <c r="AA877" s="3" t="s">
        <v>1904</v>
      </c>
      <c r="AB877" s="3">
        <v>0.05</v>
      </c>
      <c r="AC877" s="2" t="str">
        <f t="shared" si="55"/>
        <v>tidak memenuhi</v>
      </c>
    </row>
    <row r="878" spans="1:29" x14ac:dyDescent="0.25">
      <c r="A878" s="2" t="s">
        <v>907</v>
      </c>
      <c r="B878" s="2" t="s">
        <v>967</v>
      </c>
      <c r="E878" s="2" t="s">
        <v>1903</v>
      </c>
      <c r="F878" s="2">
        <v>62.23</v>
      </c>
      <c r="G878" s="2" t="s">
        <v>1833</v>
      </c>
      <c r="O878" s="3" t="s">
        <v>907</v>
      </c>
      <c r="P878" s="3">
        <v>40.26</v>
      </c>
      <c r="Q878" s="2" t="str">
        <f t="shared" si="52"/>
        <v>memenuhi</v>
      </c>
      <c r="S878" s="3" t="s">
        <v>1905</v>
      </c>
      <c r="T878" s="3">
        <v>0.06</v>
      </c>
      <c r="U878" s="2" t="str">
        <f t="shared" si="54"/>
        <v>tidak memenuhi</v>
      </c>
      <c r="W878" s="3" t="s">
        <v>907</v>
      </c>
      <c r="X878" s="3">
        <v>40.299999999999997</v>
      </c>
      <c r="Y878" s="2" t="str">
        <f t="shared" si="53"/>
        <v>memenuhi</v>
      </c>
      <c r="AA878" s="3" t="s">
        <v>1905</v>
      </c>
      <c r="AB878" s="3">
        <v>0.05</v>
      </c>
      <c r="AC878" s="2" t="str">
        <f t="shared" si="55"/>
        <v>tidak memenuhi</v>
      </c>
    </row>
    <row r="879" spans="1:29" x14ac:dyDescent="0.25">
      <c r="A879" s="2" t="s">
        <v>908</v>
      </c>
      <c r="B879" s="2" t="s">
        <v>967</v>
      </c>
      <c r="E879" s="2" t="s">
        <v>1904</v>
      </c>
      <c r="F879" s="2">
        <v>35.08</v>
      </c>
      <c r="G879" s="2" t="s">
        <v>1833</v>
      </c>
      <c r="O879" s="3" t="s">
        <v>908</v>
      </c>
      <c r="P879" s="3">
        <v>8.15</v>
      </c>
      <c r="Q879" s="2" t="str">
        <f t="shared" si="52"/>
        <v>memenuhi</v>
      </c>
      <c r="S879" s="3" t="s">
        <v>1906</v>
      </c>
      <c r="T879" s="3">
        <v>0.06</v>
      </c>
      <c r="U879" s="2" t="str">
        <f t="shared" si="54"/>
        <v>tidak memenuhi</v>
      </c>
      <c r="W879" s="3" t="s">
        <v>908</v>
      </c>
      <c r="X879" s="3">
        <v>8.16</v>
      </c>
      <c r="Y879" s="2" t="str">
        <f t="shared" si="53"/>
        <v>memenuhi</v>
      </c>
      <c r="AA879" s="3" t="s">
        <v>1906</v>
      </c>
      <c r="AB879" s="3">
        <v>0.06</v>
      </c>
      <c r="AC879" s="2" t="str">
        <f t="shared" si="55"/>
        <v>tidak memenuhi</v>
      </c>
    </row>
    <row r="880" spans="1:29" x14ac:dyDescent="0.25">
      <c r="A880" s="2" t="s">
        <v>909</v>
      </c>
      <c r="B880" s="2" t="s">
        <v>967</v>
      </c>
      <c r="E880" s="2" t="s">
        <v>1905</v>
      </c>
      <c r="F880" s="2">
        <v>30.24</v>
      </c>
      <c r="G880" s="2" t="s">
        <v>1833</v>
      </c>
      <c r="O880" s="3" t="s">
        <v>909</v>
      </c>
      <c r="P880" s="3">
        <v>39.159999999999997</v>
      </c>
      <c r="Q880" s="2" t="str">
        <f t="shared" si="52"/>
        <v>memenuhi</v>
      </c>
      <c r="S880" s="3" t="s">
        <v>1907</v>
      </c>
      <c r="T880" s="3">
        <v>0.08</v>
      </c>
      <c r="U880" s="2" t="str">
        <f t="shared" si="54"/>
        <v>tidak memenuhi</v>
      </c>
      <c r="W880" s="3" t="s">
        <v>909</v>
      </c>
      <c r="X880" s="3">
        <v>39.22</v>
      </c>
      <c r="Y880" s="2" t="str">
        <f t="shared" si="53"/>
        <v>memenuhi</v>
      </c>
      <c r="AA880" s="3" t="s">
        <v>1907</v>
      </c>
      <c r="AB880" s="3">
        <v>7.0000000000000007E-2</v>
      </c>
      <c r="AC880" s="2" t="str">
        <f t="shared" si="55"/>
        <v>tidak memenuhi</v>
      </c>
    </row>
    <row r="881" spans="1:29" x14ac:dyDescent="0.25">
      <c r="B881" s="2">
        <f>SUM(B5:B880)</f>
        <v>0</v>
      </c>
      <c r="E881" s="2" t="s">
        <v>1906</v>
      </c>
      <c r="F881" s="2">
        <v>62.65</v>
      </c>
      <c r="G881" s="2" t="s">
        <v>1833</v>
      </c>
      <c r="O881" s="3" t="s">
        <v>2087</v>
      </c>
      <c r="P881" s="3">
        <v>43.82</v>
      </c>
      <c r="Q881" s="2" t="str">
        <f t="shared" si="52"/>
        <v>memenuhi</v>
      </c>
      <c r="S881" s="3" t="s">
        <v>1908</v>
      </c>
      <c r="T881" s="3">
        <v>0.16</v>
      </c>
      <c r="U881" s="2" t="str">
        <f t="shared" si="54"/>
        <v>tidak memenuhi</v>
      </c>
      <c r="W881" s="3" t="s">
        <v>2087</v>
      </c>
      <c r="X881" s="3">
        <v>43.99</v>
      </c>
      <c r="Y881" s="2" t="str">
        <f t="shared" si="53"/>
        <v>memenuhi</v>
      </c>
      <c r="AA881" s="3" t="s">
        <v>1908</v>
      </c>
      <c r="AB881" s="3">
        <v>0.15</v>
      </c>
      <c r="AC881" s="2" t="str">
        <f t="shared" si="55"/>
        <v>tidak memenuhi</v>
      </c>
    </row>
    <row r="882" spans="1:29" x14ac:dyDescent="0.25">
      <c r="A882" s="2" t="s">
        <v>910</v>
      </c>
      <c r="B882" s="2" t="s">
        <v>979</v>
      </c>
      <c r="E882" s="2" t="s">
        <v>1907</v>
      </c>
      <c r="F882" s="2">
        <v>60.77</v>
      </c>
      <c r="G882" s="2" t="s">
        <v>1833</v>
      </c>
      <c r="O882" s="3" t="s">
        <v>2088</v>
      </c>
      <c r="P882" s="3">
        <v>41.65</v>
      </c>
      <c r="Q882" s="2" t="str">
        <f t="shared" si="52"/>
        <v>memenuhi</v>
      </c>
      <c r="S882" s="3" t="s">
        <v>1909</v>
      </c>
      <c r="T882" s="3">
        <v>0.14000000000000001</v>
      </c>
      <c r="U882" s="2" t="str">
        <f t="shared" si="54"/>
        <v>tidak memenuhi</v>
      </c>
      <c r="W882" s="3" t="s">
        <v>2088</v>
      </c>
      <c r="X882" s="3">
        <v>41.77</v>
      </c>
      <c r="Y882" s="2" t="str">
        <f t="shared" si="53"/>
        <v>memenuhi</v>
      </c>
      <c r="AA882" s="3" t="s">
        <v>1909</v>
      </c>
      <c r="AB882" s="3">
        <v>0.13</v>
      </c>
      <c r="AC882" s="2" t="str">
        <f t="shared" si="55"/>
        <v>tidak memenuhi</v>
      </c>
    </row>
    <row r="883" spans="1:29" x14ac:dyDescent="0.25">
      <c r="A883" s="2" t="s">
        <v>911</v>
      </c>
      <c r="B883" s="2" t="s">
        <v>967</v>
      </c>
      <c r="E883" s="2" t="s">
        <v>1908</v>
      </c>
      <c r="F883" s="2">
        <v>49.73</v>
      </c>
      <c r="G883" s="2" t="s">
        <v>1833</v>
      </c>
      <c r="O883" s="3" t="s">
        <v>2089</v>
      </c>
      <c r="P883" s="3">
        <v>45.52</v>
      </c>
      <c r="Q883" s="2" t="str">
        <f t="shared" si="52"/>
        <v>memenuhi</v>
      </c>
      <c r="S883" s="3" t="s">
        <v>1910</v>
      </c>
      <c r="T883" s="3">
        <v>0.11</v>
      </c>
      <c r="U883" s="2" t="str">
        <f t="shared" si="54"/>
        <v>tidak memenuhi</v>
      </c>
      <c r="W883" s="3" t="s">
        <v>2089</v>
      </c>
      <c r="X883" s="3">
        <v>45.52</v>
      </c>
      <c r="Y883" s="2" t="str">
        <f t="shared" si="53"/>
        <v>memenuhi</v>
      </c>
      <c r="AA883" s="3" t="s">
        <v>1910</v>
      </c>
      <c r="AB883" s="3">
        <v>0.1</v>
      </c>
      <c r="AC883" s="2" t="str">
        <f t="shared" si="55"/>
        <v>tidak memenuhi</v>
      </c>
    </row>
    <row r="884" spans="1:29" x14ac:dyDescent="0.25">
      <c r="E884" s="2" t="s">
        <v>1909</v>
      </c>
      <c r="F884" s="2">
        <v>27.21</v>
      </c>
      <c r="G884" s="2" t="s">
        <v>1833</v>
      </c>
      <c r="O884" s="3" t="s">
        <v>2090</v>
      </c>
      <c r="P884" s="3">
        <v>33.229999999999997</v>
      </c>
      <c r="Q884" s="2" t="str">
        <f t="shared" si="52"/>
        <v>memenuhi</v>
      </c>
      <c r="S884" s="3" t="s">
        <v>1911</v>
      </c>
      <c r="T884" s="3">
        <v>0.1</v>
      </c>
      <c r="U884" s="2" t="str">
        <f t="shared" si="54"/>
        <v>tidak memenuhi</v>
      </c>
      <c r="W884" s="3" t="s">
        <v>2090</v>
      </c>
      <c r="X884" s="3">
        <v>33.229999999999997</v>
      </c>
      <c r="Y884" s="2" t="str">
        <f t="shared" si="53"/>
        <v>memenuhi</v>
      </c>
      <c r="AA884" s="3" t="s">
        <v>1911</v>
      </c>
      <c r="AB884" s="3">
        <v>0.09</v>
      </c>
      <c r="AC884" s="2" t="str">
        <f t="shared" si="55"/>
        <v>tidak memenuhi</v>
      </c>
    </row>
    <row r="885" spans="1:29" x14ac:dyDescent="0.25">
      <c r="E885" s="2" t="s">
        <v>1910</v>
      </c>
      <c r="F885" s="2">
        <v>78.17</v>
      </c>
      <c r="G885" s="2" t="s">
        <v>1833</v>
      </c>
      <c r="O885" s="3" t="s">
        <v>2091</v>
      </c>
      <c r="P885" s="3">
        <v>32.64</v>
      </c>
      <c r="Q885" s="2" t="str">
        <f t="shared" si="52"/>
        <v>memenuhi</v>
      </c>
      <c r="S885" s="3" t="s">
        <v>1912</v>
      </c>
      <c r="T885" s="3">
        <v>0.1</v>
      </c>
      <c r="U885" s="2" t="str">
        <f t="shared" si="54"/>
        <v>tidak memenuhi</v>
      </c>
      <c r="W885" s="3" t="s">
        <v>2091</v>
      </c>
      <c r="X885" s="3">
        <v>32.64</v>
      </c>
      <c r="Y885" s="2" t="str">
        <f t="shared" si="53"/>
        <v>memenuhi</v>
      </c>
      <c r="AA885" s="3" t="s">
        <v>1912</v>
      </c>
      <c r="AB885" s="3">
        <v>0.09</v>
      </c>
      <c r="AC885" s="2" t="str">
        <f t="shared" si="55"/>
        <v>tidak memenuhi</v>
      </c>
    </row>
    <row r="886" spans="1:29" x14ac:dyDescent="0.25">
      <c r="E886" s="2" t="s">
        <v>1911</v>
      </c>
      <c r="F886" s="2">
        <v>242.76</v>
      </c>
      <c r="G886" s="2" t="s">
        <v>1833</v>
      </c>
      <c r="O886" s="3" t="s">
        <v>2092</v>
      </c>
      <c r="P886" s="3">
        <v>33.630000000000003</v>
      </c>
      <c r="Q886" s="2" t="str">
        <f t="shared" si="52"/>
        <v>memenuhi</v>
      </c>
      <c r="S886" s="3" t="s">
        <v>1913</v>
      </c>
      <c r="T886" s="3">
        <v>0.09</v>
      </c>
      <c r="U886" s="2" t="str">
        <f t="shared" si="54"/>
        <v>tidak memenuhi</v>
      </c>
      <c r="W886" s="3" t="s">
        <v>2092</v>
      </c>
      <c r="X886" s="3">
        <v>33.64</v>
      </c>
      <c r="Y886" s="2" t="str">
        <f t="shared" si="53"/>
        <v>memenuhi</v>
      </c>
      <c r="AA886" s="3" t="s">
        <v>1913</v>
      </c>
      <c r="AB886" s="3">
        <v>0.09</v>
      </c>
      <c r="AC886" s="2" t="str">
        <f t="shared" si="55"/>
        <v>tidak memenuhi</v>
      </c>
    </row>
    <row r="887" spans="1:29" x14ac:dyDescent="0.25">
      <c r="E887" s="2" t="s">
        <v>1912</v>
      </c>
      <c r="F887" s="2">
        <v>62.88</v>
      </c>
      <c r="G887" s="2" t="s">
        <v>1833</v>
      </c>
      <c r="O887" s="3" t="s">
        <v>2093</v>
      </c>
      <c r="P887" s="3">
        <v>33.700000000000003</v>
      </c>
      <c r="Q887" s="2" t="str">
        <f t="shared" si="52"/>
        <v>memenuhi</v>
      </c>
      <c r="S887" s="3" t="s">
        <v>1914</v>
      </c>
      <c r="T887" s="3">
        <v>0.09</v>
      </c>
      <c r="U887" s="2" t="str">
        <f t="shared" si="54"/>
        <v>tidak memenuhi</v>
      </c>
      <c r="W887" s="3" t="s">
        <v>2093</v>
      </c>
      <c r="X887" s="3">
        <v>33.71</v>
      </c>
      <c r="Y887" s="2" t="str">
        <f t="shared" si="53"/>
        <v>memenuhi</v>
      </c>
      <c r="AA887" s="3" t="s">
        <v>1914</v>
      </c>
      <c r="AB887" s="3">
        <v>0.09</v>
      </c>
      <c r="AC887" s="2" t="str">
        <f t="shared" si="55"/>
        <v>tidak memenuhi</v>
      </c>
    </row>
    <row r="888" spans="1:29" x14ac:dyDescent="0.25">
      <c r="E888" s="2" t="s">
        <v>1913</v>
      </c>
      <c r="F888" s="2">
        <v>34.68</v>
      </c>
      <c r="G888" s="2" t="s">
        <v>1833</v>
      </c>
      <c r="O888" s="3" t="s">
        <v>2094</v>
      </c>
      <c r="P888" s="3">
        <v>33.68</v>
      </c>
      <c r="Q888" s="2" t="str">
        <f t="shared" si="52"/>
        <v>memenuhi</v>
      </c>
      <c r="S888" s="3" t="s">
        <v>1915</v>
      </c>
      <c r="T888" s="3">
        <v>0.06</v>
      </c>
      <c r="U888" s="2" t="str">
        <f t="shared" si="54"/>
        <v>tidak memenuhi</v>
      </c>
      <c r="W888" s="3" t="s">
        <v>2094</v>
      </c>
      <c r="X888" s="3">
        <v>33.69</v>
      </c>
      <c r="Y888" s="2" t="str">
        <f t="shared" si="53"/>
        <v>memenuhi</v>
      </c>
      <c r="AA888" s="3" t="s">
        <v>1915</v>
      </c>
      <c r="AB888" s="3">
        <v>0.05</v>
      </c>
      <c r="AC888" s="2" t="str">
        <f t="shared" si="55"/>
        <v>tidak memenuhi</v>
      </c>
    </row>
    <row r="889" spans="1:29" x14ac:dyDescent="0.25">
      <c r="E889" s="2" t="s">
        <v>1914</v>
      </c>
      <c r="F889" s="2">
        <v>24.33</v>
      </c>
      <c r="G889" s="2" t="s">
        <v>1833</v>
      </c>
      <c r="O889" s="3" t="s">
        <v>2095</v>
      </c>
      <c r="P889" s="3">
        <v>33.68</v>
      </c>
      <c r="Q889" s="2" t="str">
        <f t="shared" si="52"/>
        <v>memenuhi</v>
      </c>
      <c r="S889" s="3" t="s">
        <v>1916</v>
      </c>
      <c r="T889" s="3">
        <v>0.02</v>
      </c>
      <c r="U889" s="2" t="str">
        <f t="shared" si="54"/>
        <v>tidak memenuhi</v>
      </c>
      <c r="W889" s="3" t="s">
        <v>2095</v>
      </c>
      <c r="X889" s="3">
        <v>33.69</v>
      </c>
      <c r="Y889" s="2" t="str">
        <f t="shared" si="53"/>
        <v>memenuhi</v>
      </c>
      <c r="AA889" s="3" t="s">
        <v>1916</v>
      </c>
      <c r="AB889" s="3">
        <v>0.02</v>
      </c>
      <c r="AC889" s="2" t="str">
        <f t="shared" si="55"/>
        <v>tidak memenuhi</v>
      </c>
    </row>
    <row r="890" spans="1:29" x14ac:dyDescent="0.25">
      <c r="E890" s="2" t="s">
        <v>1915</v>
      </c>
      <c r="F890" s="2">
        <v>22.11</v>
      </c>
      <c r="G890" s="2" t="s">
        <v>1833</v>
      </c>
      <c r="O890" s="3" t="s">
        <v>2096</v>
      </c>
      <c r="P890" s="3">
        <v>43.79</v>
      </c>
      <c r="Q890" s="2" t="str">
        <f t="shared" si="52"/>
        <v>memenuhi</v>
      </c>
      <c r="S890" s="3" t="s">
        <v>1917</v>
      </c>
      <c r="T890" s="3">
        <v>0.15</v>
      </c>
      <c r="U890" s="2" t="str">
        <f t="shared" si="54"/>
        <v>tidak memenuhi</v>
      </c>
      <c r="W890" s="3" t="s">
        <v>2096</v>
      </c>
      <c r="X890" s="3">
        <v>43.96</v>
      </c>
      <c r="Y890" s="2" t="str">
        <f t="shared" si="53"/>
        <v>memenuhi</v>
      </c>
      <c r="AA890" s="3" t="s">
        <v>1917</v>
      </c>
      <c r="AB890" s="3">
        <v>0.14000000000000001</v>
      </c>
      <c r="AC890" s="2" t="str">
        <f t="shared" si="55"/>
        <v>tidak memenuhi</v>
      </c>
    </row>
    <row r="891" spans="1:29" x14ac:dyDescent="0.25">
      <c r="E891" s="2" t="s">
        <v>1916</v>
      </c>
      <c r="F891" s="2">
        <v>182.42</v>
      </c>
      <c r="G891" s="2" t="s">
        <v>1833</v>
      </c>
      <c r="O891" s="3" t="s">
        <v>2097</v>
      </c>
      <c r="P891" s="3">
        <v>35.56</v>
      </c>
      <c r="Q891" s="2" t="str">
        <f t="shared" si="52"/>
        <v>memenuhi</v>
      </c>
      <c r="S891" s="3" t="s">
        <v>1918</v>
      </c>
      <c r="T891" s="3">
        <v>0.14000000000000001</v>
      </c>
      <c r="U891" s="2" t="str">
        <f t="shared" si="54"/>
        <v>tidak memenuhi</v>
      </c>
      <c r="W891" s="3" t="s">
        <v>2097</v>
      </c>
      <c r="X891" s="3">
        <v>35.57</v>
      </c>
      <c r="Y891" s="2" t="str">
        <f t="shared" si="53"/>
        <v>memenuhi</v>
      </c>
      <c r="AA891" s="3" t="s">
        <v>1918</v>
      </c>
      <c r="AB891" s="3">
        <v>0.13</v>
      </c>
      <c r="AC891" s="2" t="str">
        <f t="shared" si="55"/>
        <v>tidak memenuhi</v>
      </c>
    </row>
    <row r="892" spans="1:29" x14ac:dyDescent="0.25">
      <c r="E892" s="2" t="s">
        <v>1917</v>
      </c>
      <c r="F892" s="2">
        <v>319.58</v>
      </c>
      <c r="G892" s="2" t="s">
        <v>1833</v>
      </c>
      <c r="O892" s="3" t="s">
        <v>2098</v>
      </c>
      <c r="P892" s="3">
        <v>35.549999999999997</v>
      </c>
      <c r="Q892" s="2" t="str">
        <f t="shared" si="52"/>
        <v>memenuhi</v>
      </c>
      <c r="S892" s="3" t="s">
        <v>1919</v>
      </c>
      <c r="T892" s="3">
        <v>0.14000000000000001</v>
      </c>
      <c r="U892" s="2" t="str">
        <f t="shared" si="54"/>
        <v>tidak memenuhi</v>
      </c>
      <c r="W892" s="3" t="s">
        <v>2098</v>
      </c>
      <c r="X892" s="3">
        <v>35.56</v>
      </c>
      <c r="Y892" s="2" t="str">
        <f t="shared" si="53"/>
        <v>memenuhi</v>
      </c>
      <c r="AA892" s="3" t="s">
        <v>1919</v>
      </c>
      <c r="AB892" s="3">
        <v>0.13</v>
      </c>
      <c r="AC892" s="2" t="str">
        <f t="shared" si="55"/>
        <v>tidak memenuhi</v>
      </c>
    </row>
    <row r="893" spans="1:29" x14ac:dyDescent="0.25">
      <c r="E893" s="2" t="s">
        <v>1918</v>
      </c>
      <c r="F893" s="2">
        <v>118.62</v>
      </c>
      <c r="G893" s="2" t="s">
        <v>1833</v>
      </c>
      <c r="O893" s="3" t="s">
        <v>2099</v>
      </c>
      <c r="P893" s="3">
        <v>31.92</v>
      </c>
      <c r="Q893" s="2" t="str">
        <f t="shared" si="52"/>
        <v>memenuhi</v>
      </c>
      <c r="S893" s="3" t="s">
        <v>1920</v>
      </c>
      <c r="T893" s="3">
        <v>0.13</v>
      </c>
      <c r="U893" s="2" t="str">
        <f t="shared" si="54"/>
        <v>tidak memenuhi</v>
      </c>
      <c r="W893" s="3" t="s">
        <v>2099</v>
      </c>
      <c r="X893" s="3">
        <v>31.93</v>
      </c>
      <c r="Y893" s="2" t="str">
        <f t="shared" si="53"/>
        <v>memenuhi</v>
      </c>
      <c r="AA893" s="3" t="s">
        <v>1920</v>
      </c>
      <c r="AB893" s="3">
        <v>0.12</v>
      </c>
      <c r="AC893" s="2" t="str">
        <f t="shared" si="55"/>
        <v>tidak memenuhi</v>
      </c>
    </row>
    <row r="894" spans="1:29" x14ac:dyDescent="0.25">
      <c r="E894" s="2" t="s">
        <v>1919</v>
      </c>
      <c r="F894" s="2">
        <v>23.69</v>
      </c>
      <c r="G894" s="2" t="s">
        <v>1833</v>
      </c>
      <c r="O894" s="3" t="s">
        <v>2100</v>
      </c>
      <c r="P894" s="3">
        <v>31.87</v>
      </c>
      <c r="Q894" s="2" t="str">
        <f t="shared" si="52"/>
        <v>memenuhi</v>
      </c>
      <c r="S894" s="3" t="s">
        <v>1921</v>
      </c>
      <c r="T894" s="3">
        <v>0.12</v>
      </c>
      <c r="U894" s="2" t="str">
        <f t="shared" si="54"/>
        <v>tidak memenuhi</v>
      </c>
      <c r="W894" s="3" t="s">
        <v>2100</v>
      </c>
      <c r="X894" s="3">
        <v>31.88</v>
      </c>
      <c r="Y894" s="2" t="str">
        <f t="shared" si="53"/>
        <v>memenuhi</v>
      </c>
      <c r="AA894" s="3" t="s">
        <v>1921</v>
      </c>
      <c r="AB894" s="3">
        <v>0.11</v>
      </c>
      <c r="AC894" s="2" t="str">
        <f t="shared" si="55"/>
        <v>tidak memenuhi</v>
      </c>
    </row>
    <row r="895" spans="1:29" x14ac:dyDescent="0.25">
      <c r="E895" s="2" t="s">
        <v>1920</v>
      </c>
      <c r="F895" s="2">
        <v>25.74</v>
      </c>
      <c r="G895" s="2" t="s">
        <v>1833</v>
      </c>
      <c r="O895" s="3" t="s">
        <v>2101</v>
      </c>
      <c r="P895" s="3">
        <v>72.41</v>
      </c>
      <c r="Q895" s="2" t="str">
        <f t="shared" si="52"/>
        <v>memenuhi</v>
      </c>
      <c r="S895" s="3" t="s">
        <v>1922</v>
      </c>
      <c r="T895" s="3">
        <v>0.11</v>
      </c>
      <c r="U895" s="2" t="str">
        <f t="shared" si="54"/>
        <v>tidak memenuhi</v>
      </c>
      <c r="W895" s="3" t="s">
        <v>2101</v>
      </c>
      <c r="X895" s="3">
        <v>72.41</v>
      </c>
      <c r="Y895" s="2" t="str">
        <f t="shared" si="53"/>
        <v>memenuhi</v>
      </c>
      <c r="AA895" s="3" t="s">
        <v>1922</v>
      </c>
      <c r="AB895" s="3">
        <v>0.1</v>
      </c>
      <c r="AC895" s="2" t="str">
        <f t="shared" si="55"/>
        <v>tidak memenuhi</v>
      </c>
    </row>
    <row r="896" spans="1:29" x14ac:dyDescent="0.25">
      <c r="E896" s="2" t="s">
        <v>1921</v>
      </c>
      <c r="F896" s="2">
        <v>37.74</v>
      </c>
      <c r="G896" s="2" t="s">
        <v>1833</v>
      </c>
      <c r="O896" s="2" t="s">
        <v>910</v>
      </c>
      <c r="P896" s="2">
        <v>0</v>
      </c>
      <c r="S896" s="3" t="s">
        <v>1923</v>
      </c>
      <c r="T896" s="3">
        <v>0.09</v>
      </c>
      <c r="U896" s="2" t="str">
        <f t="shared" si="54"/>
        <v>tidak memenuhi</v>
      </c>
      <c r="W896" s="2" t="s">
        <v>910</v>
      </c>
      <c r="X896" s="2">
        <v>0</v>
      </c>
      <c r="AA896" s="3" t="s">
        <v>1923</v>
      </c>
      <c r="AB896" s="3">
        <v>0.08</v>
      </c>
      <c r="AC896" s="2" t="str">
        <f t="shared" si="55"/>
        <v>tidak memenuhi</v>
      </c>
    </row>
    <row r="897" spans="5:29" x14ac:dyDescent="0.25">
      <c r="E897" s="2" t="s">
        <v>1922</v>
      </c>
      <c r="F897" s="2">
        <v>46.15</v>
      </c>
      <c r="G897" s="2" t="s">
        <v>1833</v>
      </c>
      <c r="O897" s="2" t="s">
        <v>911</v>
      </c>
      <c r="P897" s="2">
        <v>0</v>
      </c>
      <c r="S897" s="3" t="s">
        <v>1924</v>
      </c>
      <c r="T897" s="3">
        <v>0.06</v>
      </c>
      <c r="U897" s="2" t="str">
        <f t="shared" si="54"/>
        <v>tidak memenuhi</v>
      </c>
      <c r="W897" s="2" t="s">
        <v>911</v>
      </c>
      <c r="X897" s="2">
        <v>0</v>
      </c>
      <c r="AA897" s="3" t="s">
        <v>1924</v>
      </c>
      <c r="AB897" s="3">
        <v>0.06</v>
      </c>
      <c r="AC897" s="2" t="str">
        <f t="shared" si="55"/>
        <v>tidak memenuhi</v>
      </c>
    </row>
    <row r="898" spans="5:29" x14ac:dyDescent="0.25">
      <c r="E898" s="2" t="s">
        <v>1923</v>
      </c>
      <c r="F898" s="2">
        <v>65.489999999999995</v>
      </c>
      <c r="G898" s="2" t="s">
        <v>1833</v>
      </c>
      <c r="S898" s="3" t="s">
        <v>1925</v>
      </c>
      <c r="T898" s="3">
        <v>0.06</v>
      </c>
      <c r="U898" s="2" t="str">
        <f t="shared" si="54"/>
        <v>tidak memenuhi</v>
      </c>
      <c r="AA898" s="3" t="s">
        <v>1925</v>
      </c>
      <c r="AB898" s="3">
        <v>0.05</v>
      </c>
      <c r="AC898" s="2" t="str">
        <f t="shared" si="55"/>
        <v>tidak memenuhi</v>
      </c>
    </row>
    <row r="899" spans="5:29" x14ac:dyDescent="0.25">
      <c r="E899" s="2" t="s">
        <v>1924</v>
      </c>
      <c r="F899" s="2">
        <v>43.88</v>
      </c>
      <c r="G899" s="2" t="s">
        <v>1833</v>
      </c>
      <c r="S899" s="3" t="s">
        <v>1926</v>
      </c>
      <c r="T899" s="3">
        <v>0.06</v>
      </c>
      <c r="U899" s="2" t="str">
        <f t="shared" si="54"/>
        <v>tidak memenuhi</v>
      </c>
      <c r="AA899" s="3" t="s">
        <v>1926</v>
      </c>
      <c r="AB899" s="3">
        <v>0.05</v>
      </c>
      <c r="AC899" s="2" t="str">
        <f t="shared" si="55"/>
        <v>tidak memenuhi</v>
      </c>
    </row>
    <row r="900" spans="5:29" x14ac:dyDescent="0.25">
      <c r="E900" s="2" t="s">
        <v>1925</v>
      </c>
      <c r="F900" s="2">
        <v>60.85</v>
      </c>
      <c r="G900" s="2" t="s">
        <v>1833</v>
      </c>
      <c r="S900" s="3" t="s">
        <v>1927</v>
      </c>
      <c r="T900" s="3">
        <v>0.06</v>
      </c>
      <c r="U900" s="2" t="str">
        <f t="shared" si="54"/>
        <v>tidak memenuhi</v>
      </c>
      <c r="AA900" s="3" t="s">
        <v>1927</v>
      </c>
      <c r="AB900" s="3">
        <v>0.06</v>
      </c>
      <c r="AC900" s="2" t="str">
        <f t="shared" si="55"/>
        <v>tidak memenuhi</v>
      </c>
    </row>
    <row r="901" spans="5:29" x14ac:dyDescent="0.25">
      <c r="E901" s="2" t="s">
        <v>1926</v>
      </c>
      <c r="F901" s="2">
        <v>26.65</v>
      </c>
      <c r="G901" s="2" t="s">
        <v>1833</v>
      </c>
      <c r="S901" s="3" t="s">
        <v>1928</v>
      </c>
      <c r="T901" s="3">
        <v>0.06</v>
      </c>
      <c r="U901" s="2" t="str">
        <f t="shared" si="54"/>
        <v>tidak memenuhi</v>
      </c>
      <c r="AA901" s="3" t="s">
        <v>1928</v>
      </c>
      <c r="AB901" s="3">
        <v>0.06</v>
      </c>
      <c r="AC901" s="2" t="str">
        <f t="shared" si="55"/>
        <v>tidak memenuhi</v>
      </c>
    </row>
    <row r="902" spans="5:29" x14ac:dyDescent="0.25">
      <c r="E902" s="2" t="s">
        <v>1927</v>
      </c>
      <c r="F902" s="2">
        <v>35.53</v>
      </c>
      <c r="G902" s="2" t="s">
        <v>1833</v>
      </c>
      <c r="S902" s="3" t="s">
        <v>1929</v>
      </c>
      <c r="T902" s="3">
        <v>1.34</v>
      </c>
      <c r="U902" s="2" t="str">
        <f t="shared" si="54"/>
        <v>memenuhi</v>
      </c>
      <c r="AA902" s="3" t="s">
        <v>1929</v>
      </c>
      <c r="AB902" s="3">
        <v>1.34</v>
      </c>
      <c r="AC902" s="2" t="str">
        <f t="shared" si="55"/>
        <v>memenuhi</v>
      </c>
    </row>
    <row r="903" spans="5:29" x14ac:dyDescent="0.25">
      <c r="E903" s="2" t="s">
        <v>1928</v>
      </c>
      <c r="F903" s="2">
        <v>27.1</v>
      </c>
      <c r="G903" s="2" t="s">
        <v>1833</v>
      </c>
      <c r="S903" s="3" t="s">
        <v>1930</v>
      </c>
      <c r="T903" s="3">
        <v>1.24</v>
      </c>
      <c r="U903" s="2" t="str">
        <f t="shared" si="54"/>
        <v>memenuhi</v>
      </c>
      <c r="AA903" s="3" t="s">
        <v>1930</v>
      </c>
      <c r="AB903" s="3">
        <v>1.24</v>
      </c>
      <c r="AC903" s="2" t="str">
        <f t="shared" si="55"/>
        <v>memenuhi</v>
      </c>
    </row>
    <row r="904" spans="5:29" x14ac:dyDescent="0.25">
      <c r="E904" s="2" t="s">
        <v>1929</v>
      </c>
      <c r="F904" s="2">
        <v>5.6</v>
      </c>
      <c r="G904" s="2">
        <v>90</v>
      </c>
      <c r="S904" s="3" t="s">
        <v>1931</v>
      </c>
      <c r="T904" s="3">
        <v>1.34</v>
      </c>
      <c r="U904" s="2" t="str">
        <f t="shared" ref="U904:U967" si="56">IF(AND(T904&gt;=0.3,T904&lt;=3),"memenuhi","tidak memenuhi")</f>
        <v>memenuhi</v>
      </c>
      <c r="AA904" s="3" t="s">
        <v>1931</v>
      </c>
      <c r="AB904" s="3">
        <v>1.34</v>
      </c>
      <c r="AC904" s="2" t="str">
        <f t="shared" ref="AC904:AC967" si="57">IF(AND(AB904&gt;=0.3,AB904&lt;=3),"memenuhi","tidak memenuhi")</f>
        <v>memenuhi</v>
      </c>
    </row>
    <row r="905" spans="5:29" x14ac:dyDescent="0.25">
      <c r="E905" s="2" t="s">
        <v>1930</v>
      </c>
      <c r="F905" s="2">
        <v>113.53</v>
      </c>
      <c r="G905" s="2">
        <v>90</v>
      </c>
      <c r="S905" s="3" t="s">
        <v>1932</v>
      </c>
      <c r="T905" s="3">
        <v>1.34</v>
      </c>
      <c r="U905" s="2" t="str">
        <f t="shared" si="56"/>
        <v>memenuhi</v>
      </c>
      <c r="AA905" s="3" t="s">
        <v>1932</v>
      </c>
      <c r="AB905" s="3">
        <v>1.34</v>
      </c>
      <c r="AC905" s="2" t="str">
        <f t="shared" si="57"/>
        <v>memenuhi</v>
      </c>
    </row>
    <row r="906" spans="5:29" x14ac:dyDescent="0.25">
      <c r="E906" s="2" t="s">
        <v>1931</v>
      </c>
      <c r="F906" s="2">
        <v>205.68</v>
      </c>
      <c r="G906" s="2">
        <v>90</v>
      </c>
      <c r="S906" s="3" t="s">
        <v>1933</v>
      </c>
      <c r="T906" s="3">
        <v>1.35</v>
      </c>
      <c r="U906" s="2" t="str">
        <f t="shared" si="56"/>
        <v>memenuhi</v>
      </c>
      <c r="AA906" s="3" t="s">
        <v>1933</v>
      </c>
      <c r="AB906" s="3">
        <v>1.35</v>
      </c>
      <c r="AC906" s="2" t="str">
        <f t="shared" si="57"/>
        <v>memenuhi</v>
      </c>
    </row>
    <row r="907" spans="5:29" x14ac:dyDescent="0.25">
      <c r="E907" s="2" t="s">
        <v>1932</v>
      </c>
      <c r="F907" s="2">
        <v>227.72</v>
      </c>
      <c r="G907" s="2">
        <v>90</v>
      </c>
      <c r="S907" s="3" t="s">
        <v>1934</v>
      </c>
      <c r="T907" s="3">
        <v>1.35</v>
      </c>
      <c r="U907" s="2" t="str">
        <f t="shared" si="56"/>
        <v>memenuhi</v>
      </c>
      <c r="AA907" s="3" t="s">
        <v>1934</v>
      </c>
      <c r="AB907" s="3">
        <v>1.35</v>
      </c>
      <c r="AC907" s="2" t="str">
        <f t="shared" si="57"/>
        <v>memenuhi</v>
      </c>
    </row>
    <row r="908" spans="5:29" x14ac:dyDescent="0.25">
      <c r="E908" s="2" t="s">
        <v>1933</v>
      </c>
      <c r="F908" s="2">
        <v>101.79</v>
      </c>
      <c r="G908" s="2">
        <v>90</v>
      </c>
      <c r="S908" s="3" t="s">
        <v>1935</v>
      </c>
      <c r="T908" s="3">
        <v>1.23</v>
      </c>
      <c r="U908" s="2" t="str">
        <f t="shared" si="56"/>
        <v>memenuhi</v>
      </c>
      <c r="AA908" s="3" t="s">
        <v>1935</v>
      </c>
      <c r="AB908" s="3">
        <v>1.23</v>
      </c>
      <c r="AC908" s="2" t="str">
        <f t="shared" si="57"/>
        <v>memenuhi</v>
      </c>
    </row>
    <row r="909" spans="5:29" x14ac:dyDescent="0.25">
      <c r="E909" s="2" t="s">
        <v>1934</v>
      </c>
      <c r="F909" s="2">
        <v>120.16</v>
      </c>
      <c r="G909" s="2">
        <v>90</v>
      </c>
      <c r="S909" s="3" t="s">
        <v>1936</v>
      </c>
      <c r="T909" s="3">
        <v>0.35</v>
      </c>
      <c r="U909" s="2" t="str">
        <f t="shared" si="56"/>
        <v>memenuhi</v>
      </c>
      <c r="AA909" s="3" t="s">
        <v>1936</v>
      </c>
      <c r="AB909" s="3">
        <v>0.35</v>
      </c>
      <c r="AC909" s="2" t="str">
        <f t="shared" si="57"/>
        <v>memenuhi</v>
      </c>
    </row>
    <row r="910" spans="5:29" x14ac:dyDescent="0.25">
      <c r="E910" s="2" t="s">
        <v>1935</v>
      </c>
      <c r="F910" s="2">
        <v>156.35</v>
      </c>
      <c r="G910" s="2">
        <v>90</v>
      </c>
      <c r="S910" s="3" t="s">
        <v>1937</v>
      </c>
      <c r="T910" s="3">
        <v>0.35</v>
      </c>
      <c r="U910" s="2" t="str">
        <f t="shared" si="56"/>
        <v>memenuhi</v>
      </c>
      <c r="AA910" s="3" t="s">
        <v>1937</v>
      </c>
      <c r="AB910" s="3">
        <v>0.35</v>
      </c>
      <c r="AC910" s="2" t="str">
        <f t="shared" si="57"/>
        <v>memenuhi</v>
      </c>
    </row>
    <row r="911" spans="5:29" x14ac:dyDescent="0.25">
      <c r="E911" s="2" t="s">
        <v>1936</v>
      </c>
      <c r="F911" s="2">
        <v>85.08</v>
      </c>
      <c r="G911" s="2">
        <v>90</v>
      </c>
      <c r="S911" s="3" t="s">
        <v>1938</v>
      </c>
      <c r="T911" s="3">
        <v>0.33</v>
      </c>
      <c r="U911" s="2" t="str">
        <f t="shared" si="56"/>
        <v>memenuhi</v>
      </c>
      <c r="AA911" s="3" t="s">
        <v>1938</v>
      </c>
      <c r="AB911" s="3">
        <v>0.33</v>
      </c>
      <c r="AC911" s="2" t="str">
        <f t="shared" si="57"/>
        <v>memenuhi</v>
      </c>
    </row>
    <row r="912" spans="5:29" x14ac:dyDescent="0.25">
      <c r="E912" s="2" t="s">
        <v>1937</v>
      </c>
      <c r="F912" s="2">
        <v>74.88</v>
      </c>
      <c r="G912" s="2">
        <v>90</v>
      </c>
      <c r="S912" s="3" t="s">
        <v>1939</v>
      </c>
      <c r="T912" s="3">
        <v>0.05</v>
      </c>
      <c r="U912" s="2" t="str">
        <f t="shared" si="56"/>
        <v>tidak memenuhi</v>
      </c>
      <c r="AA912" s="3" t="s">
        <v>1939</v>
      </c>
      <c r="AB912" s="3">
        <v>0.05</v>
      </c>
      <c r="AC912" s="2" t="str">
        <f t="shared" si="57"/>
        <v>tidak memenuhi</v>
      </c>
    </row>
    <row r="913" spans="5:29" x14ac:dyDescent="0.25">
      <c r="E913" s="2" t="s">
        <v>1938</v>
      </c>
      <c r="F913" s="2">
        <v>71.36</v>
      </c>
      <c r="G913" s="2">
        <v>90</v>
      </c>
      <c r="S913" s="3" t="s">
        <v>1940</v>
      </c>
      <c r="T913" s="3">
        <v>0.05</v>
      </c>
      <c r="U913" s="2" t="str">
        <f t="shared" si="56"/>
        <v>tidak memenuhi</v>
      </c>
      <c r="AA913" s="3" t="s">
        <v>1940</v>
      </c>
      <c r="AB913" s="3">
        <v>0.05</v>
      </c>
      <c r="AC913" s="2" t="str">
        <f t="shared" si="57"/>
        <v>tidak memenuhi</v>
      </c>
    </row>
    <row r="914" spans="5:29" x14ac:dyDescent="0.25">
      <c r="E914" s="2" t="s">
        <v>1939</v>
      </c>
      <c r="F914" s="2">
        <v>41.14</v>
      </c>
      <c r="G914" s="2">
        <v>90</v>
      </c>
      <c r="S914" s="3" t="s">
        <v>1941</v>
      </c>
      <c r="T914" s="3">
        <v>0.05</v>
      </c>
      <c r="U914" s="2" t="str">
        <f t="shared" si="56"/>
        <v>tidak memenuhi</v>
      </c>
      <c r="AA914" s="3" t="s">
        <v>1941</v>
      </c>
      <c r="AB914" s="3">
        <v>0.05</v>
      </c>
      <c r="AC914" s="2" t="str">
        <f t="shared" si="57"/>
        <v>tidak memenuhi</v>
      </c>
    </row>
    <row r="915" spans="5:29" x14ac:dyDescent="0.25">
      <c r="E915" s="2" t="s">
        <v>1940</v>
      </c>
      <c r="F915" s="2">
        <v>48.34</v>
      </c>
      <c r="G915" s="2">
        <v>90</v>
      </c>
      <c r="S915" s="3" t="s">
        <v>1942</v>
      </c>
      <c r="T915" s="3">
        <v>0.05</v>
      </c>
      <c r="U915" s="2" t="str">
        <f t="shared" si="56"/>
        <v>tidak memenuhi</v>
      </c>
      <c r="AA915" s="3" t="s">
        <v>1942</v>
      </c>
      <c r="AB915" s="3">
        <v>0.05</v>
      </c>
      <c r="AC915" s="2" t="str">
        <f t="shared" si="57"/>
        <v>tidak memenuhi</v>
      </c>
    </row>
    <row r="916" spans="5:29" x14ac:dyDescent="0.25">
      <c r="E916" s="2" t="s">
        <v>1941</v>
      </c>
      <c r="F916" s="2">
        <v>129.09</v>
      </c>
      <c r="G916" s="2">
        <v>90</v>
      </c>
      <c r="S916" s="3" t="s">
        <v>1943</v>
      </c>
      <c r="T916" s="3">
        <v>0.05</v>
      </c>
      <c r="U916" s="2" t="str">
        <f t="shared" si="56"/>
        <v>tidak memenuhi</v>
      </c>
      <c r="AA916" s="3" t="s">
        <v>1943</v>
      </c>
      <c r="AB916" s="3">
        <v>0.05</v>
      </c>
      <c r="AC916" s="2" t="str">
        <f t="shared" si="57"/>
        <v>tidak memenuhi</v>
      </c>
    </row>
    <row r="917" spans="5:29" x14ac:dyDescent="0.25">
      <c r="E917" s="2" t="s">
        <v>1942</v>
      </c>
      <c r="F917" s="2">
        <v>206.34</v>
      </c>
      <c r="G917" s="2">
        <v>90</v>
      </c>
      <c r="S917" s="3" t="s">
        <v>1944</v>
      </c>
      <c r="T917" s="3">
        <v>0.05</v>
      </c>
      <c r="U917" s="2" t="str">
        <f t="shared" si="56"/>
        <v>tidak memenuhi</v>
      </c>
      <c r="AA917" s="3" t="s">
        <v>1944</v>
      </c>
      <c r="AB917" s="3">
        <v>0.05</v>
      </c>
      <c r="AC917" s="2" t="str">
        <f t="shared" si="57"/>
        <v>tidak memenuhi</v>
      </c>
    </row>
    <row r="918" spans="5:29" x14ac:dyDescent="0.25">
      <c r="E918" s="2" t="s">
        <v>1943</v>
      </c>
      <c r="F918" s="2">
        <v>272.38</v>
      </c>
      <c r="G918" s="2">
        <v>90</v>
      </c>
      <c r="S918" s="3" t="s">
        <v>1945</v>
      </c>
      <c r="T918" s="3">
        <v>0.05</v>
      </c>
      <c r="U918" s="2" t="str">
        <f t="shared" si="56"/>
        <v>tidak memenuhi</v>
      </c>
      <c r="AA918" s="3" t="s">
        <v>1945</v>
      </c>
      <c r="AB918" s="3">
        <v>0.05</v>
      </c>
      <c r="AC918" s="2" t="str">
        <f t="shared" si="57"/>
        <v>tidak memenuhi</v>
      </c>
    </row>
    <row r="919" spans="5:29" x14ac:dyDescent="0.25">
      <c r="E919" s="2" t="s">
        <v>1944</v>
      </c>
      <c r="F919" s="2">
        <v>226.92</v>
      </c>
      <c r="G919" s="2">
        <v>90</v>
      </c>
      <c r="S919" s="3" t="s">
        <v>1946</v>
      </c>
      <c r="T919" s="3">
        <v>0.28000000000000003</v>
      </c>
      <c r="U919" s="2" t="str">
        <f t="shared" si="56"/>
        <v>tidak memenuhi</v>
      </c>
      <c r="AA919" s="3" t="s">
        <v>1946</v>
      </c>
      <c r="AB919" s="3">
        <v>0.28000000000000003</v>
      </c>
      <c r="AC919" s="2" t="str">
        <f t="shared" si="57"/>
        <v>tidak memenuhi</v>
      </c>
    </row>
    <row r="920" spans="5:29" x14ac:dyDescent="0.25">
      <c r="E920" s="2" t="s">
        <v>1945</v>
      </c>
      <c r="F920" s="2">
        <v>23.46</v>
      </c>
      <c r="G920" s="2">
        <v>90</v>
      </c>
      <c r="S920" s="3" t="s">
        <v>1947</v>
      </c>
      <c r="T920" s="3">
        <v>0.28000000000000003</v>
      </c>
      <c r="U920" s="2" t="str">
        <f t="shared" si="56"/>
        <v>tidak memenuhi</v>
      </c>
      <c r="AA920" s="3" t="s">
        <v>1947</v>
      </c>
      <c r="AB920" s="3">
        <v>0.28000000000000003</v>
      </c>
      <c r="AC920" s="2" t="str">
        <f t="shared" si="57"/>
        <v>tidak memenuhi</v>
      </c>
    </row>
    <row r="921" spans="5:29" x14ac:dyDescent="0.25">
      <c r="E921" s="2" t="s">
        <v>1946</v>
      </c>
      <c r="F921" s="2">
        <v>102.83</v>
      </c>
      <c r="G921" s="2">
        <v>90</v>
      </c>
      <c r="S921" s="3" t="s">
        <v>1948</v>
      </c>
      <c r="T921" s="3">
        <v>0.28000000000000003</v>
      </c>
      <c r="U921" s="2" t="str">
        <f t="shared" si="56"/>
        <v>tidak memenuhi</v>
      </c>
      <c r="AA921" s="3" t="s">
        <v>1948</v>
      </c>
      <c r="AB921" s="3">
        <v>0.28000000000000003</v>
      </c>
      <c r="AC921" s="2" t="str">
        <f t="shared" si="57"/>
        <v>tidak memenuhi</v>
      </c>
    </row>
    <row r="922" spans="5:29" x14ac:dyDescent="0.25">
      <c r="E922" s="2" t="s">
        <v>1947</v>
      </c>
      <c r="F922" s="2">
        <v>114.33</v>
      </c>
      <c r="G922" s="2">
        <v>90</v>
      </c>
      <c r="S922" s="3" t="s">
        <v>1949</v>
      </c>
      <c r="T922" s="3">
        <v>0.28000000000000003</v>
      </c>
      <c r="U922" s="2" t="str">
        <f t="shared" si="56"/>
        <v>tidak memenuhi</v>
      </c>
      <c r="AA922" s="3" t="s">
        <v>1949</v>
      </c>
      <c r="AB922" s="3">
        <v>0.28000000000000003</v>
      </c>
      <c r="AC922" s="2" t="str">
        <f t="shared" si="57"/>
        <v>tidak memenuhi</v>
      </c>
    </row>
    <row r="923" spans="5:29" x14ac:dyDescent="0.25">
      <c r="E923" s="2" t="s">
        <v>1948</v>
      </c>
      <c r="F923" s="2">
        <v>91.1</v>
      </c>
      <c r="G923" s="2">
        <v>90</v>
      </c>
      <c r="S923" s="3" t="s">
        <v>1950</v>
      </c>
      <c r="T923" s="3">
        <v>0.28000000000000003</v>
      </c>
      <c r="U923" s="2" t="str">
        <f t="shared" si="56"/>
        <v>tidak memenuhi</v>
      </c>
      <c r="AA923" s="3" t="s">
        <v>1950</v>
      </c>
      <c r="AB923" s="3">
        <v>0.28000000000000003</v>
      </c>
      <c r="AC923" s="2" t="str">
        <f t="shared" si="57"/>
        <v>tidak memenuhi</v>
      </c>
    </row>
    <row r="924" spans="5:29" x14ac:dyDescent="0.25">
      <c r="E924" s="2" t="s">
        <v>1949</v>
      </c>
      <c r="F924" s="2">
        <v>87.59</v>
      </c>
      <c r="G924" s="2">
        <v>90</v>
      </c>
      <c r="S924" s="3" t="s">
        <v>1951</v>
      </c>
      <c r="T924" s="3">
        <v>0.28000000000000003</v>
      </c>
      <c r="U924" s="2" t="str">
        <f t="shared" si="56"/>
        <v>tidak memenuhi</v>
      </c>
      <c r="AA924" s="3" t="s">
        <v>1951</v>
      </c>
      <c r="AB924" s="3">
        <v>0.28000000000000003</v>
      </c>
      <c r="AC924" s="2" t="str">
        <f t="shared" si="57"/>
        <v>tidak memenuhi</v>
      </c>
    </row>
    <row r="925" spans="5:29" x14ac:dyDescent="0.25">
      <c r="E925" s="2" t="s">
        <v>1950</v>
      </c>
      <c r="F925" s="2">
        <v>47.4</v>
      </c>
      <c r="G925" s="2">
        <v>90</v>
      </c>
      <c r="S925" s="3" t="s">
        <v>1952</v>
      </c>
      <c r="T925" s="3">
        <v>0.28000000000000003</v>
      </c>
      <c r="U925" s="2" t="str">
        <f t="shared" si="56"/>
        <v>tidak memenuhi</v>
      </c>
      <c r="AA925" s="3" t="s">
        <v>1952</v>
      </c>
      <c r="AB925" s="3">
        <v>0.28000000000000003</v>
      </c>
      <c r="AC925" s="2" t="str">
        <f t="shared" si="57"/>
        <v>tidak memenuhi</v>
      </c>
    </row>
    <row r="926" spans="5:29" x14ac:dyDescent="0.25">
      <c r="E926" s="2" t="s">
        <v>1951</v>
      </c>
      <c r="F926" s="2">
        <v>45.72</v>
      </c>
      <c r="G926" s="2">
        <v>90</v>
      </c>
      <c r="S926" s="3" t="s">
        <v>1953</v>
      </c>
      <c r="T926" s="3">
        <v>0.23</v>
      </c>
      <c r="U926" s="2" t="str">
        <f t="shared" si="56"/>
        <v>tidak memenuhi</v>
      </c>
      <c r="AA926" s="3" t="s">
        <v>1953</v>
      </c>
      <c r="AB926" s="3">
        <v>0.23</v>
      </c>
      <c r="AC926" s="2" t="str">
        <f t="shared" si="57"/>
        <v>tidak memenuhi</v>
      </c>
    </row>
    <row r="927" spans="5:29" x14ac:dyDescent="0.25">
      <c r="E927" s="2" t="s">
        <v>1952</v>
      </c>
      <c r="F927" s="2">
        <v>45.57</v>
      </c>
      <c r="G927" s="2">
        <v>90</v>
      </c>
      <c r="S927" s="3" t="s">
        <v>1954</v>
      </c>
      <c r="T927" s="3">
        <v>0.23</v>
      </c>
      <c r="U927" s="2" t="str">
        <f t="shared" si="56"/>
        <v>tidak memenuhi</v>
      </c>
      <c r="AA927" s="3" t="s">
        <v>1954</v>
      </c>
      <c r="AB927" s="3">
        <v>0.23</v>
      </c>
      <c r="AC927" s="2" t="str">
        <f t="shared" si="57"/>
        <v>tidak memenuhi</v>
      </c>
    </row>
    <row r="928" spans="5:29" x14ac:dyDescent="0.25">
      <c r="E928" s="2" t="s">
        <v>1953</v>
      </c>
      <c r="F928" s="2">
        <v>97.3</v>
      </c>
      <c r="G928" s="2">
        <v>90</v>
      </c>
      <c r="S928" s="3" t="s">
        <v>1955</v>
      </c>
      <c r="T928" s="3">
        <v>0.23</v>
      </c>
      <c r="U928" s="2" t="str">
        <f t="shared" si="56"/>
        <v>tidak memenuhi</v>
      </c>
      <c r="AA928" s="3" t="s">
        <v>1955</v>
      </c>
      <c r="AB928" s="3">
        <v>0.23</v>
      </c>
      <c r="AC928" s="2" t="str">
        <f t="shared" si="57"/>
        <v>tidak memenuhi</v>
      </c>
    </row>
    <row r="929" spans="5:29" x14ac:dyDescent="0.25">
      <c r="E929" s="2" t="s">
        <v>1954</v>
      </c>
      <c r="F929" s="2">
        <v>49.57</v>
      </c>
      <c r="G929" s="2">
        <v>90</v>
      </c>
      <c r="S929" s="3" t="s">
        <v>1956</v>
      </c>
      <c r="T929" s="3">
        <v>0.23</v>
      </c>
      <c r="U929" s="2" t="str">
        <f t="shared" si="56"/>
        <v>tidak memenuhi</v>
      </c>
      <c r="AA929" s="3" t="s">
        <v>1956</v>
      </c>
      <c r="AB929" s="3">
        <v>0.23</v>
      </c>
      <c r="AC929" s="2" t="str">
        <f t="shared" si="57"/>
        <v>tidak memenuhi</v>
      </c>
    </row>
    <row r="930" spans="5:29" x14ac:dyDescent="0.25">
      <c r="E930" s="2" t="s">
        <v>1955</v>
      </c>
      <c r="F930" s="2">
        <v>94.92</v>
      </c>
      <c r="G930" s="2">
        <v>90</v>
      </c>
      <c r="S930" s="3" t="s">
        <v>1957</v>
      </c>
      <c r="T930" s="3">
        <v>0.15</v>
      </c>
      <c r="U930" s="2" t="str">
        <f t="shared" si="56"/>
        <v>tidak memenuhi</v>
      </c>
      <c r="AA930" s="3" t="s">
        <v>1957</v>
      </c>
      <c r="AB930" s="3">
        <v>0.15</v>
      </c>
      <c r="AC930" s="2" t="str">
        <f t="shared" si="57"/>
        <v>tidak memenuhi</v>
      </c>
    </row>
    <row r="931" spans="5:29" x14ac:dyDescent="0.25">
      <c r="E931" s="2" t="s">
        <v>1956</v>
      </c>
      <c r="F931" s="2">
        <v>44.47</v>
      </c>
      <c r="G931" s="2">
        <v>90</v>
      </c>
      <c r="S931" s="3" t="s">
        <v>1958</v>
      </c>
      <c r="T931" s="3">
        <v>0.15</v>
      </c>
      <c r="U931" s="2" t="str">
        <f t="shared" si="56"/>
        <v>tidak memenuhi</v>
      </c>
      <c r="AA931" s="3" t="s">
        <v>1958</v>
      </c>
      <c r="AB931" s="3">
        <v>0.15</v>
      </c>
      <c r="AC931" s="2" t="str">
        <f t="shared" si="57"/>
        <v>tidak memenuhi</v>
      </c>
    </row>
    <row r="932" spans="5:29" x14ac:dyDescent="0.25">
      <c r="E932" s="2" t="s">
        <v>1957</v>
      </c>
      <c r="F932" s="2">
        <v>43.17</v>
      </c>
      <c r="G932" s="2">
        <v>90</v>
      </c>
      <c r="S932" s="3" t="s">
        <v>1959</v>
      </c>
      <c r="T932" s="3">
        <v>0.15</v>
      </c>
      <c r="U932" s="2" t="str">
        <f t="shared" si="56"/>
        <v>tidak memenuhi</v>
      </c>
      <c r="AA932" s="3" t="s">
        <v>1959</v>
      </c>
      <c r="AB932" s="3">
        <v>0.15</v>
      </c>
      <c r="AC932" s="2" t="str">
        <f t="shared" si="57"/>
        <v>tidak memenuhi</v>
      </c>
    </row>
    <row r="933" spans="5:29" x14ac:dyDescent="0.25">
      <c r="E933" s="2" t="s">
        <v>1958</v>
      </c>
      <c r="F933" s="2">
        <v>220.53</v>
      </c>
      <c r="G933" s="2">
        <v>90</v>
      </c>
      <c r="S933" s="3" t="s">
        <v>1960</v>
      </c>
      <c r="T933" s="3">
        <v>0.11</v>
      </c>
      <c r="U933" s="2" t="str">
        <f t="shared" si="56"/>
        <v>tidak memenuhi</v>
      </c>
      <c r="AA933" s="3" t="s">
        <v>1960</v>
      </c>
      <c r="AB933" s="3">
        <v>0.11</v>
      </c>
      <c r="AC933" s="2" t="str">
        <f t="shared" si="57"/>
        <v>tidak memenuhi</v>
      </c>
    </row>
    <row r="934" spans="5:29" x14ac:dyDescent="0.25">
      <c r="E934" s="2" t="s">
        <v>1959</v>
      </c>
      <c r="F934" s="2">
        <v>167.59</v>
      </c>
      <c r="G934" s="2">
        <v>90</v>
      </c>
      <c r="S934" s="3" t="s">
        <v>1961</v>
      </c>
      <c r="T934" s="3">
        <v>0.09</v>
      </c>
      <c r="U934" s="2" t="str">
        <f t="shared" si="56"/>
        <v>tidak memenuhi</v>
      </c>
      <c r="AA934" s="3" t="s">
        <v>1961</v>
      </c>
      <c r="AB934" s="3">
        <v>0.09</v>
      </c>
      <c r="AC934" s="2" t="str">
        <f t="shared" si="57"/>
        <v>tidak memenuhi</v>
      </c>
    </row>
    <row r="935" spans="5:29" x14ac:dyDescent="0.25">
      <c r="E935" s="2" t="s">
        <v>1960</v>
      </c>
      <c r="F935" s="2">
        <v>43.94</v>
      </c>
      <c r="G935" s="2">
        <v>90</v>
      </c>
      <c r="S935" s="3" t="s">
        <v>1962</v>
      </c>
      <c r="T935" s="3">
        <v>7.0000000000000007E-2</v>
      </c>
      <c r="U935" s="2" t="str">
        <f t="shared" si="56"/>
        <v>tidak memenuhi</v>
      </c>
      <c r="AA935" s="3" t="s">
        <v>1962</v>
      </c>
      <c r="AB935" s="3">
        <v>7.0000000000000007E-2</v>
      </c>
      <c r="AC935" s="2" t="str">
        <f t="shared" si="57"/>
        <v>tidak memenuhi</v>
      </c>
    </row>
    <row r="936" spans="5:29" x14ac:dyDescent="0.25">
      <c r="E936" s="2" t="s">
        <v>1961</v>
      </c>
      <c r="F936" s="2">
        <v>97</v>
      </c>
      <c r="G936" s="2">
        <v>90</v>
      </c>
      <c r="S936" s="3" t="s">
        <v>1963</v>
      </c>
      <c r="T936" s="3">
        <v>0.05</v>
      </c>
      <c r="U936" s="2" t="str">
        <f t="shared" si="56"/>
        <v>tidak memenuhi</v>
      </c>
      <c r="AA936" s="3" t="s">
        <v>1963</v>
      </c>
      <c r="AB936" s="3">
        <v>0.05</v>
      </c>
      <c r="AC936" s="2" t="str">
        <f t="shared" si="57"/>
        <v>tidak memenuhi</v>
      </c>
    </row>
    <row r="937" spans="5:29" x14ac:dyDescent="0.25">
      <c r="E937" s="2" t="s">
        <v>1962</v>
      </c>
      <c r="F937" s="2">
        <v>119.56</v>
      </c>
      <c r="G937" s="2">
        <v>90</v>
      </c>
      <c r="S937" s="3" t="s">
        <v>1964</v>
      </c>
      <c r="T937" s="3">
        <v>0.03</v>
      </c>
      <c r="U937" s="2" t="str">
        <f t="shared" si="56"/>
        <v>tidak memenuhi</v>
      </c>
      <c r="AA937" s="3" t="s">
        <v>1964</v>
      </c>
      <c r="AB937" s="3">
        <v>0.03</v>
      </c>
      <c r="AC937" s="2" t="str">
        <f t="shared" si="57"/>
        <v>tidak memenuhi</v>
      </c>
    </row>
    <row r="938" spans="5:29" x14ac:dyDescent="0.25">
      <c r="E938" s="2" t="s">
        <v>1963</v>
      </c>
      <c r="F938" s="2">
        <v>36.79</v>
      </c>
      <c r="G938" s="2">
        <v>90</v>
      </c>
      <c r="S938" s="3" t="s">
        <v>1965</v>
      </c>
      <c r="T938" s="3">
        <v>0.02</v>
      </c>
      <c r="U938" s="2" t="str">
        <f t="shared" si="56"/>
        <v>tidak memenuhi</v>
      </c>
      <c r="AA938" s="3" t="s">
        <v>1965</v>
      </c>
      <c r="AB938" s="3">
        <v>0.02</v>
      </c>
      <c r="AC938" s="2" t="str">
        <f t="shared" si="57"/>
        <v>tidak memenuhi</v>
      </c>
    </row>
    <row r="939" spans="5:29" x14ac:dyDescent="0.25">
      <c r="E939" s="2" t="s">
        <v>1964</v>
      </c>
      <c r="F939" s="2">
        <v>39.51</v>
      </c>
      <c r="G939" s="2">
        <v>90</v>
      </c>
      <c r="S939" s="3" t="s">
        <v>1966</v>
      </c>
      <c r="T939" s="3">
        <v>0.02</v>
      </c>
      <c r="U939" s="2" t="str">
        <f t="shared" si="56"/>
        <v>tidak memenuhi</v>
      </c>
      <c r="AA939" s="3" t="s">
        <v>1966</v>
      </c>
      <c r="AB939" s="3">
        <v>0.02</v>
      </c>
      <c r="AC939" s="2" t="str">
        <f t="shared" si="57"/>
        <v>tidak memenuhi</v>
      </c>
    </row>
    <row r="940" spans="5:29" x14ac:dyDescent="0.25">
      <c r="E940" s="2" t="s">
        <v>1965</v>
      </c>
      <c r="F940" s="2">
        <v>38.69</v>
      </c>
      <c r="G940" s="2">
        <v>90</v>
      </c>
      <c r="S940" s="3" t="s">
        <v>1967</v>
      </c>
      <c r="T940" s="3">
        <v>0.01</v>
      </c>
      <c r="U940" s="2" t="str">
        <f t="shared" si="56"/>
        <v>tidak memenuhi</v>
      </c>
      <c r="AA940" s="3" t="s">
        <v>1967</v>
      </c>
      <c r="AB940" s="3">
        <v>0.01</v>
      </c>
      <c r="AC940" s="2" t="str">
        <f t="shared" si="57"/>
        <v>tidak memenuhi</v>
      </c>
    </row>
    <row r="941" spans="5:29" x14ac:dyDescent="0.25">
      <c r="E941" s="2" t="s">
        <v>1966</v>
      </c>
      <c r="F941" s="2">
        <v>76.849999999999994</v>
      </c>
      <c r="G941" s="2">
        <v>90</v>
      </c>
      <c r="S941" s="3" t="s">
        <v>1968</v>
      </c>
      <c r="T941" s="3">
        <v>0.02</v>
      </c>
      <c r="U941" s="2" t="str">
        <f t="shared" si="56"/>
        <v>tidak memenuhi</v>
      </c>
      <c r="AA941" s="3" t="s">
        <v>1968</v>
      </c>
      <c r="AB941" s="3">
        <v>0.02</v>
      </c>
      <c r="AC941" s="2" t="str">
        <f t="shared" si="57"/>
        <v>tidak memenuhi</v>
      </c>
    </row>
    <row r="942" spans="5:29" x14ac:dyDescent="0.25">
      <c r="E942" s="2" t="s">
        <v>1967</v>
      </c>
      <c r="F942" s="2">
        <v>22.37</v>
      </c>
      <c r="G942" s="2">
        <v>90</v>
      </c>
      <c r="S942" s="3" t="s">
        <v>1969</v>
      </c>
      <c r="T942" s="3">
        <v>0.02</v>
      </c>
      <c r="U942" s="2" t="str">
        <f t="shared" si="56"/>
        <v>tidak memenuhi</v>
      </c>
      <c r="AA942" s="3" t="s">
        <v>1969</v>
      </c>
      <c r="AB942" s="3">
        <v>0.02</v>
      </c>
      <c r="AC942" s="2" t="str">
        <f t="shared" si="57"/>
        <v>tidak memenuhi</v>
      </c>
    </row>
    <row r="943" spans="5:29" x14ac:dyDescent="0.25">
      <c r="E943" s="2" t="s">
        <v>1968</v>
      </c>
      <c r="F943" s="2">
        <v>13.93</v>
      </c>
      <c r="G943" s="2">
        <v>90</v>
      </c>
      <c r="S943" s="3" t="s">
        <v>1970</v>
      </c>
      <c r="T943" s="3">
        <v>0.02</v>
      </c>
      <c r="U943" s="2" t="str">
        <f t="shared" si="56"/>
        <v>tidak memenuhi</v>
      </c>
      <c r="AA943" s="3" t="s">
        <v>1970</v>
      </c>
      <c r="AB943" s="3">
        <v>0.02</v>
      </c>
      <c r="AC943" s="2" t="str">
        <f t="shared" si="57"/>
        <v>tidak memenuhi</v>
      </c>
    </row>
    <row r="944" spans="5:29" x14ac:dyDescent="0.25">
      <c r="E944" s="2" t="s">
        <v>1969</v>
      </c>
      <c r="F944" s="2">
        <v>279.22000000000003</v>
      </c>
      <c r="G944" s="2">
        <v>90</v>
      </c>
      <c r="S944" s="3" t="s">
        <v>1971</v>
      </c>
      <c r="T944" s="3">
        <v>0.02</v>
      </c>
      <c r="U944" s="2" t="str">
        <f t="shared" si="56"/>
        <v>tidak memenuhi</v>
      </c>
      <c r="AA944" s="3" t="s">
        <v>1971</v>
      </c>
      <c r="AB944" s="3">
        <v>0.02</v>
      </c>
      <c r="AC944" s="2" t="str">
        <f t="shared" si="57"/>
        <v>tidak memenuhi</v>
      </c>
    </row>
    <row r="945" spans="5:29" x14ac:dyDescent="0.25">
      <c r="E945" s="2" t="s">
        <v>1970</v>
      </c>
      <c r="F945" s="2">
        <v>306.98</v>
      </c>
      <c r="G945" s="2">
        <v>90</v>
      </c>
      <c r="S945" s="3" t="s">
        <v>1972</v>
      </c>
      <c r="T945" s="3">
        <v>0.14000000000000001</v>
      </c>
      <c r="U945" s="2" t="str">
        <f t="shared" si="56"/>
        <v>tidak memenuhi</v>
      </c>
      <c r="AA945" s="3" t="s">
        <v>1972</v>
      </c>
      <c r="AB945" s="3">
        <v>0.14000000000000001</v>
      </c>
      <c r="AC945" s="2" t="str">
        <f t="shared" si="57"/>
        <v>tidak memenuhi</v>
      </c>
    </row>
    <row r="946" spans="5:29" x14ac:dyDescent="0.25">
      <c r="E946" s="2" t="s">
        <v>1971</v>
      </c>
      <c r="F946" s="2">
        <v>15.65</v>
      </c>
      <c r="G946" s="2">
        <v>90</v>
      </c>
      <c r="S946" s="3" t="s">
        <v>1973</v>
      </c>
      <c r="T946" s="3">
        <v>0.24</v>
      </c>
      <c r="U946" s="2" t="str">
        <f t="shared" si="56"/>
        <v>tidak memenuhi</v>
      </c>
      <c r="AA946" s="3" t="s">
        <v>1973</v>
      </c>
      <c r="AB946" s="3">
        <v>0.24</v>
      </c>
      <c r="AC946" s="2" t="str">
        <f t="shared" si="57"/>
        <v>tidak memenuhi</v>
      </c>
    </row>
    <row r="947" spans="5:29" x14ac:dyDescent="0.25">
      <c r="E947" s="2" t="s">
        <v>1972</v>
      </c>
      <c r="F947" s="2">
        <v>121.95</v>
      </c>
      <c r="G947" s="2">
        <v>90</v>
      </c>
      <c r="S947" s="3" t="s">
        <v>1974</v>
      </c>
      <c r="T947" s="3">
        <v>0.2</v>
      </c>
      <c r="U947" s="2" t="str">
        <f t="shared" si="56"/>
        <v>tidak memenuhi</v>
      </c>
      <c r="AA947" s="3" t="s">
        <v>1974</v>
      </c>
      <c r="AB947" s="3">
        <v>0.2</v>
      </c>
      <c r="AC947" s="2" t="str">
        <f t="shared" si="57"/>
        <v>tidak memenuhi</v>
      </c>
    </row>
    <row r="948" spans="5:29" x14ac:dyDescent="0.25">
      <c r="E948" s="2" t="s">
        <v>1973</v>
      </c>
      <c r="F948" s="2">
        <v>259.33</v>
      </c>
      <c r="G948" s="2">
        <v>90</v>
      </c>
      <c r="S948" s="3" t="s">
        <v>1975</v>
      </c>
      <c r="T948" s="3">
        <v>0.05</v>
      </c>
      <c r="U948" s="2" t="str">
        <f t="shared" si="56"/>
        <v>tidak memenuhi</v>
      </c>
      <c r="AA948" s="3" t="s">
        <v>1975</v>
      </c>
      <c r="AB948" s="3">
        <v>0.05</v>
      </c>
      <c r="AC948" s="2" t="str">
        <f t="shared" si="57"/>
        <v>tidak memenuhi</v>
      </c>
    </row>
    <row r="949" spans="5:29" x14ac:dyDescent="0.25">
      <c r="E949" s="2" t="s">
        <v>1974</v>
      </c>
      <c r="F949" s="2">
        <v>410.75</v>
      </c>
      <c r="G949" s="2" t="s">
        <v>1035</v>
      </c>
      <c r="S949" s="3" t="s">
        <v>1976</v>
      </c>
      <c r="T949" s="3">
        <v>0.02</v>
      </c>
      <c r="U949" s="2" t="str">
        <f t="shared" si="56"/>
        <v>tidak memenuhi</v>
      </c>
      <c r="AA949" s="3" t="s">
        <v>1976</v>
      </c>
      <c r="AB949" s="3">
        <v>0.02</v>
      </c>
      <c r="AC949" s="2" t="str">
        <f t="shared" si="57"/>
        <v>tidak memenuhi</v>
      </c>
    </row>
    <row r="950" spans="5:29" x14ac:dyDescent="0.25">
      <c r="E950" s="2" t="s">
        <v>1975</v>
      </c>
      <c r="F950" s="2">
        <v>4.32</v>
      </c>
      <c r="G950" s="2" t="s">
        <v>1833</v>
      </c>
      <c r="S950" s="3" t="s">
        <v>1977</v>
      </c>
      <c r="T950" s="3">
        <v>0.01</v>
      </c>
      <c r="U950" s="2" t="str">
        <f t="shared" si="56"/>
        <v>tidak memenuhi</v>
      </c>
      <c r="AA950" s="3" t="s">
        <v>1977</v>
      </c>
      <c r="AB950" s="3">
        <v>0.01</v>
      </c>
      <c r="AC950" s="2" t="str">
        <f t="shared" si="57"/>
        <v>tidak memenuhi</v>
      </c>
    </row>
    <row r="951" spans="5:29" x14ac:dyDescent="0.25">
      <c r="E951" s="2" t="s">
        <v>1976</v>
      </c>
      <c r="F951" s="2">
        <v>311.33</v>
      </c>
      <c r="G951" s="2" t="s">
        <v>1833</v>
      </c>
      <c r="S951" s="3" t="s">
        <v>1978</v>
      </c>
      <c r="T951" s="3">
        <v>0.01</v>
      </c>
      <c r="U951" s="2" t="str">
        <f t="shared" si="56"/>
        <v>tidak memenuhi</v>
      </c>
      <c r="AA951" s="3" t="s">
        <v>1978</v>
      </c>
      <c r="AB951" s="3">
        <v>0.01</v>
      </c>
      <c r="AC951" s="2" t="str">
        <f t="shared" si="57"/>
        <v>tidak memenuhi</v>
      </c>
    </row>
    <row r="952" spans="5:29" x14ac:dyDescent="0.25">
      <c r="E952" s="2" t="s">
        <v>1977</v>
      </c>
      <c r="F952" s="2">
        <v>5.1100000000000003</v>
      </c>
      <c r="G952" s="2" t="s">
        <v>1833</v>
      </c>
      <c r="S952" s="3" t="s">
        <v>1979</v>
      </c>
      <c r="T952" s="3">
        <v>0.05</v>
      </c>
      <c r="U952" s="2" t="str">
        <f t="shared" si="56"/>
        <v>tidak memenuhi</v>
      </c>
      <c r="AA952" s="3" t="s">
        <v>1979</v>
      </c>
      <c r="AB952" s="3">
        <v>0.05</v>
      </c>
      <c r="AC952" s="2" t="str">
        <f t="shared" si="57"/>
        <v>tidak memenuhi</v>
      </c>
    </row>
    <row r="953" spans="5:29" x14ac:dyDescent="0.25">
      <c r="E953" s="2" t="s">
        <v>1978</v>
      </c>
      <c r="F953" s="2">
        <v>224</v>
      </c>
      <c r="G953" s="2" t="s">
        <v>1833</v>
      </c>
      <c r="S953" s="3" t="s">
        <v>1980</v>
      </c>
      <c r="T953" s="3">
        <v>0.08</v>
      </c>
      <c r="U953" s="2" t="str">
        <f t="shared" si="56"/>
        <v>tidak memenuhi</v>
      </c>
      <c r="AA953" s="3" t="s">
        <v>1980</v>
      </c>
      <c r="AB953" s="3">
        <v>0.08</v>
      </c>
      <c r="AC953" s="2" t="str">
        <f t="shared" si="57"/>
        <v>tidak memenuhi</v>
      </c>
    </row>
    <row r="954" spans="5:29" x14ac:dyDescent="0.25">
      <c r="E954" s="2" t="s">
        <v>1979</v>
      </c>
      <c r="F954" s="2">
        <v>1124.75</v>
      </c>
      <c r="G954" s="2" t="s">
        <v>1833</v>
      </c>
      <c r="S954" s="3" t="s">
        <v>1981</v>
      </c>
      <c r="T954" s="3">
        <v>0.08</v>
      </c>
      <c r="U954" s="2" t="str">
        <f t="shared" si="56"/>
        <v>tidak memenuhi</v>
      </c>
      <c r="AA954" s="3" t="s">
        <v>1981</v>
      </c>
      <c r="AB954" s="3">
        <v>0.08</v>
      </c>
      <c r="AC954" s="2" t="str">
        <f t="shared" si="57"/>
        <v>tidak memenuhi</v>
      </c>
    </row>
    <row r="955" spans="5:29" x14ac:dyDescent="0.25">
      <c r="E955" s="2" t="s">
        <v>1980</v>
      </c>
      <c r="F955" s="2">
        <v>86.4</v>
      </c>
      <c r="G955" s="2" t="s">
        <v>1036</v>
      </c>
      <c r="S955" s="3" t="s">
        <v>1982</v>
      </c>
      <c r="T955" s="3">
        <v>0.15</v>
      </c>
      <c r="U955" s="2" t="str">
        <f t="shared" si="56"/>
        <v>tidak memenuhi</v>
      </c>
      <c r="AA955" s="3" t="s">
        <v>1982</v>
      </c>
      <c r="AB955" s="3">
        <v>0.15</v>
      </c>
      <c r="AC955" s="2" t="str">
        <f t="shared" si="57"/>
        <v>tidak memenuhi</v>
      </c>
    </row>
    <row r="956" spans="5:29" x14ac:dyDescent="0.25">
      <c r="E956" s="2" t="s">
        <v>1981</v>
      </c>
      <c r="F956" s="2">
        <v>75.89</v>
      </c>
      <c r="G956" s="2" t="s">
        <v>1036</v>
      </c>
      <c r="S956" s="3" t="s">
        <v>1983</v>
      </c>
      <c r="T956" s="3">
        <v>0.06</v>
      </c>
      <c r="U956" s="2" t="str">
        <f t="shared" si="56"/>
        <v>tidak memenuhi</v>
      </c>
      <c r="AA956" s="3" t="s">
        <v>1983</v>
      </c>
      <c r="AB956" s="3">
        <v>0.06</v>
      </c>
      <c r="AC956" s="2" t="str">
        <f t="shared" si="57"/>
        <v>tidak memenuhi</v>
      </c>
    </row>
    <row r="957" spans="5:29" x14ac:dyDescent="0.25">
      <c r="E957" s="2" t="s">
        <v>1982</v>
      </c>
      <c r="F957" s="2">
        <v>126.41</v>
      </c>
      <c r="G957" s="2" t="s">
        <v>1036</v>
      </c>
      <c r="S957" s="3" t="s">
        <v>1984</v>
      </c>
      <c r="T957" s="3">
        <v>0.04</v>
      </c>
      <c r="U957" s="2" t="str">
        <f t="shared" si="56"/>
        <v>tidak memenuhi</v>
      </c>
      <c r="AA957" s="3" t="s">
        <v>1984</v>
      </c>
      <c r="AB957" s="3">
        <v>0.04</v>
      </c>
      <c r="AC957" s="2" t="str">
        <f t="shared" si="57"/>
        <v>tidak memenuhi</v>
      </c>
    </row>
    <row r="958" spans="5:29" x14ac:dyDescent="0.25">
      <c r="E958" s="2" t="s">
        <v>1983</v>
      </c>
      <c r="F958" s="2">
        <v>179.49</v>
      </c>
      <c r="G958" s="2" t="s">
        <v>1036</v>
      </c>
      <c r="S958" s="3" t="s">
        <v>1985</v>
      </c>
      <c r="T958" s="3">
        <v>0.04</v>
      </c>
      <c r="U958" s="2" t="str">
        <f t="shared" si="56"/>
        <v>tidak memenuhi</v>
      </c>
      <c r="AA958" s="3" t="s">
        <v>1985</v>
      </c>
      <c r="AB958" s="3">
        <v>0.04</v>
      </c>
      <c r="AC958" s="2" t="str">
        <f t="shared" si="57"/>
        <v>tidak memenuhi</v>
      </c>
    </row>
    <row r="959" spans="5:29" x14ac:dyDescent="0.25">
      <c r="E959" s="2" t="s">
        <v>1984</v>
      </c>
      <c r="F959" s="2">
        <v>108.76</v>
      </c>
      <c r="G959" s="2" t="s">
        <v>1036</v>
      </c>
      <c r="S959" s="3" t="s">
        <v>1986</v>
      </c>
      <c r="T959" s="3">
        <v>0.17</v>
      </c>
      <c r="U959" s="2" t="str">
        <f t="shared" si="56"/>
        <v>tidak memenuhi</v>
      </c>
      <c r="AA959" s="3" t="s">
        <v>1986</v>
      </c>
      <c r="AB959" s="3">
        <v>0.17</v>
      </c>
      <c r="AC959" s="2" t="str">
        <f t="shared" si="57"/>
        <v>tidak memenuhi</v>
      </c>
    </row>
    <row r="960" spans="5:29" x14ac:dyDescent="0.25">
      <c r="E960" s="2" t="s">
        <v>1985</v>
      </c>
      <c r="F960" s="2">
        <v>227.94</v>
      </c>
      <c r="G960" s="2" t="s">
        <v>1036</v>
      </c>
      <c r="S960" s="3" t="s">
        <v>1987</v>
      </c>
      <c r="T960" s="3">
        <v>0.17</v>
      </c>
      <c r="U960" s="2" t="str">
        <f t="shared" si="56"/>
        <v>tidak memenuhi</v>
      </c>
      <c r="AA960" s="3" t="s">
        <v>1987</v>
      </c>
      <c r="AB960" s="3">
        <v>0.17</v>
      </c>
      <c r="AC960" s="2" t="str">
        <f t="shared" si="57"/>
        <v>tidak memenuhi</v>
      </c>
    </row>
    <row r="961" spans="5:29" x14ac:dyDescent="0.25">
      <c r="E961" s="2" t="s">
        <v>1986</v>
      </c>
      <c r="F961" s="2">
        <v>46.12</v>
      </c>
      <c r="G961" s="2" t="s">
        <v>1036</v>
      </c>
      <c r="S961" s="3" t="s">
        <v>1988</v>
      </c>
      <c r="T961" s="3">
        <v>0.05</v>
      </c>
      <c r="U961" s="2" t="str">
        <f t="shared" si="56"/>
        <v>tidak memenuhi</v>
      </c>
      <c r="AA961" s="3" t="s">
        <v>1988</v>
      </c>
      <c r="AB961" s="3">
        <v>0.05</v>
      </c>
      <c r="AC961" s="2" t="str">
        <f t="shared" si="57"/>
        <v>tidak memenuhi</v>
      </c>
    </row>
    <row r="962" spans="5:29" x14ac:dyDescent="0.25">
      <c r="E962" s="2" t="s">
        <v>1987</v>
      </c>
      <c r="F962" s="2">
        <v>75.849999999999994</v>
      </c>
      <c r="G962" s="2" t="s">
        <v>1036</v>
      </c>
      <c r="S962" s="3" t="s">
        <v>1989</v>
      </c>
      <c r="T962" s="3">
        <v>0.04</v>
      </c>
      <c r="U962" s="2" t="str">
        <f t="shared" si="56"/>
        <v>tidak memenuhi</v>
      </c>
      <c r="AA962" s="3" t="s">
        <v>1989</v>
      </c>
      <c r="AB962" s="3">
        <v>0.04</v>
      </c>
      <c r="AC962" s="2" t="str">
        <f t="shared" si="57"/>
        <v>tidak memenuhi</v>
      </c>
    </row>
    <row r="963" spans="5:29" x14ac:dyDescent="0.25">
      <c r="E963" s="2" t="s">
        <v>1988</v>
      </c>
      <c r="F963" s="2">
        <v>148.52000000000001</v>
      </c>
      <c r="G963" s="2" t="s">
        <v>1036</v>
      </c>
      <c r="S963" s="3" t="s">
        <v>1990</v>
      </c>
      <c r="T963" s="3">
        <v>0.09</v>
      </c>
      <c r="U963" s="2" t="str">
        <f t="shared" si="56"/>
        <v>tidak memenuhi</v>
      </c>
      <c r="AA963" s="3" t="s">
        <v>1990</v>
      </c>
      <c r="AB963" s="3">
        <v>0.08</v>
      </c>
      <c r="AC963" s="2" t="str">
        <f t="shared" si="57"/>
        <v>tidak memenuhi</v>
      </c>
    </row>
    <row r="964" spans="5:29" x14ac:dyDescent="0.25">
      <c r="E964" s="2" t="s">
        <v>1989</v>
      </c>
      <c r="F964" s="2">
        <v>40.270000000000003</v>
      </c>
      <c r="G964" s="2" t="s">
        <v>1036</v>
      </c>
      <c r="S964" s="3" t="s">
        <v>1991</v>
      </c>
      <c r="T964" s="3">
        <v>0.16</v>
      </c>
      <c r="U964" s="2" t="str">
        <f t="shared" si="56"/>
        <v>tidak memenuhi</v>
      </c>
      <c r="AA964" s="3" t="s">
        <v>1991</v>
      </c>
      <c r="AB964" s="3">
        <v>0.15</v>
      </c>
      <c r="AC964" s="2" t="str">
        <f t="shared" si="57"/>
        <v>tidak memenuhi</v>
      </c>
    </row>
    <row r="965" spans="5:29" x14ac:dyDescent="0.25">
      <c r="E965" s="2" t="s">
        <v>1990</v>
      </c>
      <c r="F965" s="2">
        <v>86.43</v>
      </c>
      <c r="G965" s="2" t="s">
        <v>1036</v>
      </c>
      <c r="S965" s="3" t="s">
        <v>1992</v>
      </c>
      <c r="T965" s="3">
        <v>0.15</v>
      </c>
      <c r="U965" s="2" t="str">
        <f t="shared" si="56"/>
        <v>tidak memenuhi</v>
      </c>
      <c r="AA965" s="3" t="s">
        <v>1992</v>
      </c>
      <c r="AB965" s="3">
        <v>0.14000000000000001</v>
      </c>
      <c r="AC965" s="2" t="str">
        <f t="shared" si="57"/>
        <v>tidak memenuhi</v>
      </c>
    </row>
    <row r="966" spans="5:29" x14ac:dyDescent="0.25">
      <c r="E966" s="2" t="s">
        <v>1991</v>
      </c>
      <c r="F966" s="2">
        <v>114.75</v>
      </c>
      <c r="G966" s="2" t="s">
        <v>1833</v>
      </c>
      <c r="S966" s="3" t="s">
        <v>1993</v>
      </c>
      <c r="T966" s="3">
        <v>0.15</v>
      </c>
      <c r="U966" s="2" t="str">
        <f t="shared" si="56"/>
        <v>tidak memenuhi</v>
      </c>
      <c r="AA966" s="3" t="s">
        <v>1993</v>
      </c>
      <c r="AB966" s="3">
        <v>0.14000000000000001</v>
      </c>
      <c r="AC966" s="2" t="str">
        <f t="shared" si="57"/>
        <v>tidak memenuhi</v>
      </c>
    </row>
    <row r="967" spans="5:29" x14ac:dyDescent="0.25">
      <c r="E967" s="2" t="s">
        <v>1992</v>
      </c>
      <c r="F967" s="2">
        <v>245.16</v>
      </c>
      <c r="G967" s="2" t="s">
        <v>1833</v>
      </c>
      <c r="S967" s="3" t="s">
        <v>1994</v>
      </c>
      <c r="T967" s="3">
        <v>0.15</v>
      </c>
      <c r="U967" s="2" t="str">
        <f t="shared" si="56"/>
        <v>tidak memenuhi</v>
      </c>
      <c r="AA967" s="3" t="s">
        <v>1994</v>
      </c>
      <c r="AB967" s="3">
        <v>0.14000000000000001</v>
      </c>
      <c r="AC967" s="2" t="str">
        <f t="shared" si="57"/>
        <v>tidak memenuhi</v>
      </c>
    </row>
    <row r="968" spans="5:29" x14ac:dyDescent="0.25">
      <c r="E968" s="2" t="s">
        <v>1993</v>
      </c>
      <c r="F968" s="2">
        <v>128.37</v>
      </c>
      <c r="G968" s="2" t="s">
        <v>1833</v>
      </c>
      <c r="S968" s="3" t="s">
        <v>1995</v>
      </c>
      <c r="T968" s="3">
        <v>0.09</v>
      </c>
      <c r="U968" s="2" t="str">
        <f t="shared" ref="U968:U996" si="58">IF(AND(T968&gt;=0.3,T968&lt;=3),"memenuhi","tidak memenuhi")</f>
        <v>tidak memenuhi</v>
      </c>
      <c r="AA968" s="3" t="s">
        <v>1995</v>
      </c>
      <c r="AB968" s="3">
        <v>0.08</v>
      </c>
      <c r="AC968" s="2" t="str">
        <f t="shared" ref="AC968:AC996" si="59">IF(AND(AB968&gt;=0.3,AB968&lt;=3),"memenuhi","tidak memenuhi")</f>
        <v>tidak memenuhi</v>
      </c>
    </row>
    <row r="969" spans="5:29" x14ac:dyDescent="0.25">
      <c r="E969" s="2" t="s">
        <v>1994</v>
      </c>
      <c r="F969" s="2">
        <v>96.66</v>
      </c>
      <c r="G969" s="2" t="s">
        <v>1833</v>
      </c>
      <c r="S969" s="3" t="s">
        <v>1996</v>
      </c>
      <c r="T969" s="3">
        <v>0.06</v>
      </c>
      <c r="U969" s="2" t="str">
        <f t="shared" si="58"/>
        <v>tidak memenuhi</v>
      </c>
      <c r="AA969" s="3" t="s">
        <v>1996</v>
      </c>
      <c r="AB969" s="3">
        <v>0.06</v>
      </c>
      <c r="AC969" s="2" t="str">
        <f t="shared" si="59"/>
        <v>tidak memenuhi</v>
      </c>
    </row>
    <row r="970" spans="5:29" x14ac:dyDescent="0.25">
      <c r="E970" s="2" t="s">
        <v>1995</v>
      </c>
      <c r="F970" s="2">
        <v>56.84</v>
      </c>
      <c r="G970" s="2" t="s">
        <v>1833</v>
      </c>
      <c r="S970" s="3" t="s">
        <v>1997</v>
      </c>
      <c r="T970" s="3">
        <v>0.23</v>
      </c>
      <c r="U970" s="2" t="str">
        <f t="shared" si="58"/>
        <v>tidak memenuhi</v>
      </c>
      <c r="AA970" s="3" t="s">
        <v>1997</v>
      </c>
      <c r="AB970" s="3">
        <v>0.23</v>
      </c>
      <c r="AC970" s="2" t="str">
        <f t="shared" si="59"/>
        <v>tidak memenuhi</v>
      </c>
    </row>
    <row r="971" spans="5:29" x14ac:dyDescent="0.25">
      <c r="E971" s="2" t="s">
        <v>1996</v>
      </c>
      <c r="F971" s="2">
        <v>31.27</v>
      </c>
      <c r="G971" s="2" t="s">
        <v>1833</v>
      </c>
      <c r="S971" s="3" t="s">
        <v>1998</v>
      </c>
      <c r="T971" s="3">
        <v>0.5</v>
      </c>
      <c r="U971" s="2" t="str">
        <f t="shared" si="58"/>
        <v>memenuhi</v>
      </c>
      <c r="AA971" s="3" t="s">
        <v>1998</v>
      </c>
      <c r="AB971" s="3">
        <v>0.5</v>
      </c>
      <c r="AC971" s="2" t="str">
        <f t="shared" si="59"/>
        <v>memenuhi</v>
      </c>
    </row>
    <row r="972" spans="5:29" x14ac:dyDescent="0.25">
      <c r="E972" s="2" t="s">
        <v>1997</v>
      </c>
      <c r="F972" s="2">
        <v>95.82</v>
      </c>
      <c r="G972" s="2" t="s">
        <v>1036</v>
      </c>
      <c r="S972" s="3" t="s">
        <v>1999</v>
      </c>
      <c r="T972" s="3">
        <v>0</v>
      </c>
      <c r="U972" s="2" t="str">
        <f t="shared" si="58"/>
        <v>tidak memenuhi</v>
      </c>
      <c r="AA972" s="3" t="s">
        <v>1999</v>
      </c>
      <c r="AB972" s="3">
        <v>0</v>
      </c>
      <c r="AC972" s="2" t="str">
        <f t="shared" si="59"/>
        <v>tidak memenuhi</v>
      </c>
    </row>
    <row r="973" spans="5:29" x14ac:dyDescent="0.25">
      <c r="E973" s="2" t="s">
        <v>1998</v>
      </c>
      <c r="F973" s="2">
        <v>59.31</v>
      </c>
      <c r="G973" s="2" t="s">
        <v>1772</v>
      </c>
      <c r="S973" s="3" t="s">
        <v>2000</v>
      </c>
      <c r="T973" s="3">
        <v>0.08</v>
      </c>
      <c r="U973" s="2" t="str">
        <f t="shared" si="58"/>
        <v>tidak memenuhi</v>
      </c>
      <c r="AA973" s="3" t="s">
        <v>2000</v>
      </c>
      <c r="AB973" s="3">
        <v>0.08</v>
      </c>
      <c r="AC973" s="2" t="str">
        <f t="shared" si="59"/>
        <v>tidak memenuhi</v>
      </c>
    </row>
    <row r="974" spans="5:29" x14ac:dyDescent="0.25">
      <c r="E974" s="2" t="s">
        <v>1999</v>
      </c>
      <c r="F974" s="2">
        <v>30.81</v>
      </c>
      <c r="G974" s="2" t="s">
        <v>1833</v>
      </c>
      <c r="S974" s="3" t="s">
        <v>2001</v>
      </c>
      <c r="T974" s="3">
        <v>0.16</v>
      </c>
      <c r="U974" s="2" t="str">
        <f t="shared" si="58"/>
        <v>tidak memenuhi</v>
      </c>
      <c r="AA974" s="3" t="s">
        <v>2001</v>
      </c>
      <c r="AB974" s="3">
        <v>0.18</v>
      </c>
      <c r="AC974" s="2" t="str">
        <f t="shared" si="59"/>
        <v>tidak memenuhi</v>
      </c>
    </row>
    <row r="975" spans="5:29" x14ac:dyDescent="0.25">
      <c r="E975" s="2" t="s">
        <v>2000</v>
      </c>
      <c r="F975" s="2">
        <v>47.11</v>
      </c>
      <c r="G975" s="2" t="s">
        <v>1036</v>
      </c>
      <c r="S975" s="3" t="s">
        <v>2002</v>
      </c>
      <c r="T975" s="3">
        <v>0.16</v>
      </c>
      <c r="U975" s="2" t="str">
        <f t="shared" si="58"/>
        <v>tidak memenuhi</v>
      </c>
      <c r="AA975" s="3" t="s">
        <v>2002</v>
      </c>
      <c r="AB975" s="3">
        <v>0.18</v>
      </c>
      <c r="AC975" s="2" t="str">
        <f t="shared" si="59"/>
        <v>tidak memenuhi</v>
      </c>
    </row>
    <row r="976" spans="5:29" x14ac:dyDescent="0.25">
      <c r="E976" s="2" t="s">
        <v>2001</v>
      </c>
      <c r="F976" s="2">
        <v>20.73</v>
      </c>
      <c r="G976" s="2" t="s">
        <v>1036</v>
      </c>
      <c r="S976" s="3" t="s">
        <v>2003</v>
      </c>
      <c r="T976" s="3">
        <v>0.08</v>
      </c>
      <c r="U976" s="2" t="str">
        <f t="shared" si="58"/>
        <v>tidak memenuhi</v>
      </c>
      <c r="AA976" s="3" t="s">
        <v>2003</v>
      </c>
      <c r="AB976" s="3">
        <v>0.08</v>
      </c>
      <c r="AC976" s="2" t="str">
        <f t="shared" si="59"/>
        <v>tidak memenuhi</v>
      </c>
    </row>
    <row r="977" spans="2:29" x14ac:dyDescent="0.25">
      <c r="E977" s="2" t="s">
        <v>2002</v>
      </c>
      <c r="F977" s="2">
        <v>124.28</v>
      </c>
      <c r="G977" s="2" t="s">
        <v>1036</v>
      </c>
      <c r="S977" s="3" t="s">
        <v>2004</v>
      </c>
      <c r="T977" s="3">
        <v>0.06</v>
      </c>
      <c r="U977" s="2" t="str">
        <f t="shared" si="58"/>
        <v>tidak memenuhi</v>
      </c>
      <c r="AA977" s="3" t="s">
        <v>2004</v>
      </c>
      <c r="AB977" s="3">
        <v>0.06</v>
      </c>
      <c r="AC977" s="2" t="str">
        <f t="shared" si="59"/>
        <v>tidak memenuhi</v>
      </c>
    </row>
    <row r="978" spans="2:29" x14ac:dyDescent="0.25">
      <c r="E978" s="2" t="s">
        <v>2003</v>
      </c>
      <c r="F978" s="2">
        <v>19.89</v>
      </c>
      <c r="G978" s="2" t="s">
        <v>1036</v>
      </c>
      <c r="S978" s="3" t="s">
        <v>2005</v>
      </c>
      <c r="T978" s="3">
        <v>0.06</v>
      </c>
      <c r="U978" s="2" t="str">
        <f t="shared" si="58"/>
        <v>tidak memenuhi</v>
      </c>
      <c r="AA978" s="3" t="s">
        <v>2005</v>
      </c>
      <c r="AB978" s="3">
        <v>0.06</v>
      </c>
      <c r="AC978" s="2" t="str">
        <f t="shared" si="59"/>
        <v>tidak memenuhi</v>
      </c>
    </row>
    <row r="979" spans="2:29" x14ac:dyDescent="0.25">
      <c r="B979" s="10"/>
      <c r="E979" s="2" t="s">
        <v>2004</v>
      </c>
      <c r="F979" s="2">
        <v>239.95</v>
      </c>
      <c r="G979" s="2" t="s">
        <v>1833</v>
      </c>
      <c r="S979" s="3" t="s">
        <v>2006</v>
      </c>
      <c r="T979" s="3">
        <v>0.05</v>
      </c>
      <c r="U979" s="2" t="str">
        <f t="shared" si="58"/>
        <v>tidak memenuhi</v>
      </c>
      <c r="AA979" s="3" t="s">
        <v>2006</v>
      </c>
      <c r="AB979" s="3">
        <v>0.05</v>
      </c>
      <c r="AC979" s="2" t="str">
        <f t="shared" si="59"/>
        <v>tidak memenuhi</v>
      </c>
    </row>
    <row r="980" spans="2:29" x14ac:dyDescent="0.25">
      <c r="E980" s="2" t="s">
        <v>2005</v>
      </c>
      <c r="F980" s="2">
        <v>106.61</v>
      </c>
      <c r="G980" s="2" t="s">
        <v>1833</v>
      </c>
      <c r="S980" s="3" t="s">
        <v>2007</v>
      </c>
      <c r="T980" s="3">
        <v>0.05</v>
      </c>
      <c r="U980" s="2" t="str">
        <f t="shared" si="58"/>
        <v>tidak memenuhi</v>
      </c>
      <c r="AA980" s="3" t="s">
        <v>2007</v>
      </c>
      <c r="AB980" s="3">
        <v>0.05</v>
      </c>
      <c r="AC980" s="2" t="str">
        <f t="shared" si="59"/>
        <v>tidak memenuhi</v>
      </c>
    </row>
    <row r="981" spans="2:29" x14ac:dyDescent="0.25">
      <c r="E981" s="2" t="s">
        <v>2006</v>
      </c>
      <c r="F981" s="2">
        <v>94.83</v>
      </c>
      <c r="G981" s="2" t="s">
        <v>1833</v>
      </c>
      <c r="S981" s="3" t="s">
        <v>2008</v>
      </c>
      <c r="T981" s="3">
        <v>0.16</v>
      </c>
      <c r="U981" s="2" t="str">
        <f t="shared" si="58"/>
        <v>tidak memenuhi</v>
      </c>
      <c r="AA981" s="3" t="s">
        <v>2008</v>
      </c>
      <c r="AB981" s="3">
        <v>0.16</v>
      </c>
      <c r="AC981" s="2" t="str">
        <f t="shared" si="59"/>
        <v>tidak memenuhi</v>
      </c>
    </row>
    <row r="982" spans="2:29" x14ac:dyDescent="0.25">
      <c r="E982" s="2" t="s">
        <v>2007</v>
      </c>
      <c r="F982" s="2">
        <v>87.54</v>
      </c>
      <c r="G982" s="2" t="s">
        <v>1833</v>
      </c>
      <c r="S982" s="3" t="s">
        <v>2009</v>
      </c>
      <c r="T982" s="3">
        <v>0.16</v>
      </c>
      <c r="U982" s="2" t="str">
        <f t="shared" si="58"/>
        <v>tidak memenuhi</v>
      </c>
      <c r="AA982" s="3" t="s">
        <v>2009</v>
      </c>
      <c r="AB982" s="3">
        <v>0.16</v>
      </c>
      <c r="AC982" s="2" t="str">
        <f t="shared" si="59"/>
        <v>tidak memenuhi</v>
      </c>
    </row>
    <row r="983" spans="2:29" x14ac:dyDescent="0.25">
      <c r="E983" s="2" t="s">
        <v>2008</v>
      </c>
      <c r="F983" s="2">
        <v>68.14</v>
      </c>
      <c r="G983" s="2" t="s">
        <v>1772</v>
      </c>
      <c r="S983" s="3" t="s">
        <v>2010</v>
      </c>
      <c r="T983" s="3">
        <v>0.09</v>
      </c>
      <c r="U983" s="2" t="str">
        <f t="shared" si="58"/>
        <v>tidak memenuhi</v>
      </c>
      <c r="AA983" s="3" t="s">
        <v>2010</v>
      </c>
      <c r="AB983" s="3">
        <v>0.09</v>
      </c>
      <c r="AC983" s="2" t="str">
        <f t="shared" si="59"/>
        <v>tidak memenuhi</v>
      </c>
    </row>
    <row r="984" spans="2:29" x14ac:dyDescent="0.25">
      <c r="E984" s="2" t="s">
        <v>2009</v>
      </c>
      <c r="F984" s="2">
        <v>186.54</v>
      </c>
      <c r="G984" s="2" t="s">
        <v>1772</v>
      </c>
      <c r="S984" s="3" t="s">
        <v>2011</v>
      </c>
      <c r="T984" s="3">
        <v>0.11</v>
      </c>
      <c r="U984" s="2" t="str">
        <f t="shared" si="58"/>
        <v>tidak memenuhi</v>
      </c>
      <c r="AA984" s="3" t="s">
        <v>2011</v>
      </c>
      <c r="AB984" s="3">
        <v>0.11</v>
      </c>
      <c r="AC984" s="2" t="str">
        <f t="shared" si="59"/>
        <v>tidak memenuhi</v>
      </c>
    </row>
    <row r="985" spans="2:29" x14ac:dyDescent="0.25">
      <c r="E985" s="2" t="s">
        <v>2010</v>
      </c>
      <c r="F985" s="2">
        <v>15.49</v>
      </c>
      <c r="G985" s="2" t="s">
        <v>1036</v>
      </c>
      <c r="S985" s="3" t="s">
        <v>2012</v>
      </c>
      <c r="T985" s="3">
        <v>0.47</v>
      </c>
      <c r="U985" s="2" t="str">
        <f t="shared" si="58"/>
        <v>memenuhi</v>
      </c>
      <c r="AA985" s="3" t="s">
        <v>2012</v>
      </c>
      <c r="AB985" s="3">
        <v>0.47</v>
      </c>
      <c r="AC985" s="2" t="str">
        <f t="shared" si="59"/>
        <v>memenuhi</v>
      </c>
    </row>
    <row r="986" spans="2:29" x14ac:dyDescent="0.25">
      <c r="E986" s="2" t="s">
        <v>2011</v>
      </c>
      <c r="F986" s="2">
        <v>30.79</v>
      </c>
      <c r="G986" s="2" t="s">
        <v>1036</v>
      </c>
      <c r="S986" s="3" t="s">
        <v>2013</v>
      </c>
      <c r="T986" s="3">
        <v>0.26</v>
      </c>
      <c r="U986" s="2" t="str">
        <f t="shared" si="58"/>
        <v>tidak memenuhi</v>
      </c>
      <c r="AA986" s="3" t="s">
        <v>2013</v>
      </c>
      <c r="AB986" s="3">
        <v>0.26</v>
      </c>
      <c r="AC986" s="2" t="str">
        <f t="shared" si="59"/>
        <v>tidak memenuhi</v>
      </c>
    </row>
    <row r="987" spans="2:29" x14ac:dyDescent="0.25">
      <c r="E987" s="2" t="s">
        <v>2012</v>
      </c>
      <c r="F987" s="2">
        <v>57.27</v>
      </c>
      <c r="G987" s="2" t="s">
        <v>1035</v>
      </c>
      <c r="S987" s="3" t="s">
        <v>2014</v>
      </c>
      <c r="T987" s="3">
        <v>0.49</v>
      </c>
      <c r="U987" s="2" t="str">
        <f t="shared" si="58"/>
        <v>memenuhi</v>
      </c>
      <c r="AA987" s="3" t="s">
        <v>2014</v>
      </c>
      <c r="AB987" s="3">
        <v>0.49</v>
      </c>
      <c r="AC987" s="2" t="str">
        <f t="shared" si="59"/>
        <v>memenuhi</v>
      </c>
    </row>
    <row r="988" spans="2:29" x14ac:dyDescent="0.25">
      <c r="E988" s="2" t="s">
        <v>2013</v>
      </c>
      <c r="F988" s="2">
        <v>67.819999999999993</v>
      </c>
      <c r="G988" s="2" t="s">
        <v>1035</v>
      </c>
      <c r="S988" s="3" t="s">
        <v>2015</v>
      </c>
      <c r="T988" s="3">
        <v>0.16</v>
      </c>
      <c r="U988" s="2" t="str">
        <f t="shared" si="58"/>
        <v>tidak memenuhi</v>
      </c>
      <c r="AA988" s="3" t="s">
        <v>2015</v>
      </c>
      <c r="AB988" s="3">
        <v>0.18</v>
      </c>
      <c r="AC988" s="2" t="str">
        <f t="shared" si="59"/>
        <v>tidak memenuhi</v>
      </c>
    </row>
    <row r="989" spans="2:29" x14ac:dyDescent="0.25">
      <c r="E989" s="2" t="s">
        <v>2014</v>
      </c>
      <c r="F989" s="2">
        <v>63.23</v>
      </c>
      <c r="G989" s="2" t="s">
        <v>1036</v>
      </c>
      <c r="S989" s="3" t="s">
        <v>2116</v>
      </c>
      <c r="T989" s="3">
        <v>0.12</v>
      </c>
      <c r="U989" s="2" t="str">
        <f t="shared" si="58"/>
        <v>tidak memenuhi</v>
      </c>
      <c r="AA989" s="3" t="s">
        <v>2116</v>
      </c>
      <c r="AB989" s="3">
        <v>0.12</v>
      </c>
      <c r="AC989" s="2" t="str">
        <f t="shared" si="59"/>
        <v>tidak memenuhi</v>
      </c>
    </row>
    <row r="990" spans="2:29" x14ac:dyDescent="0.25">
      <c r="E990" s="2" t="s">
        <v>2015</v>
      </c>
      <c r="F990" s="2">
        <v>36.880000000000003</v>
      </c>
      <c r="G990" s="2" t="s">
        <v>1036</v>
      </c>
      <c r="S990" s="3" t="s">
        <v>2117</v>
      </c>
      <c r="T990" s="3">
        <v>0.12</v>
      </c>
      <c r="U990" s="2" t="str">
        <f t="shared" si="58"/>
        <v>tidak memenuhi</v>
      </c>
      <c r="AA990" s="3" t="s">
        <v>2117</v>
      </c>
      <c r="AB990" s="3">
        <v>0.11</v>
      </c>
      <c r="AC990" s="2" t="str">
        <f t="shared" si="59"/>
        <v>tidak memenuhi</v>
      </c>
    </row>
    <row r="991" spans="2:29" x14ac:dyDescent="0.25">
      <c r="E991" s="2" t="s">
        <v>2082</v>
      </c>
      <c r="F991" s="2">
        <v>14.28</v>
      </c>
      <c r="G991" s="2">
        <v>257.8</v>
      </c>
      <c r="S991" s="3" t="s">
        <v>2118</v>
      </c>
      <c r="T991" s="3">
        <v>0.09</v>
      </c>
      <c r="U991" s="2" t="str">
        <f t="shared" si="58"/>
        <v>tidak memenuhi</v>
      </c>
      <c r="AA991" s="3" t="s">
        <v>2118</v>
      </c>
      <c r="AB991" s="3">
        <v>0.09</v>
      </c>
      <c r="AC991" s="2" t="str">
        <f t="shared" si="59"/>
        <v>tidak memenuhi</v>
      </c>
    </row>
    <row r="992" spans="2:29" x14ac:dyDescent="0.25">
      <c r="E992" s="2" t="s">
        <v>2083</v>
      </c>
      <c r="F992" s="2">
        <v>16.88</v>
      </c>
      <c r="G992" s="2">
        <v>40.799999999999997</v>
      </c>
      <c r="S992" s="3" t="s">
        <v>1897</v>
      </c>
      <c r="T992" s="3">
        <v>0.35</v>
      </c>
      <c r="U992" s="2" t="str">
        <f t="shared" si="58"/>
        <v>memenuhi</v>
      </c>
      <c r="AA992" s="3" t="s">
        <v>1897</v>
      </c>
      <c r="AB992" s="3">
        <v>0.34</v>
      </c>
      <c r="AC992" s="2" t="str">
        <f t="shared" si="59"/>
        <v>memenuhi</v>
      </c>
    </row>
    <row r="993" spans="5:29" x14ac:dyDescent="0.25">
      <c r="E993" s="2" t="s">
        <v>2084</v>
      </c>
      <c r="F993" s="2">
        <v>45.83</v>
      </c>
      <c r="G993" s="2">
        <v>257.8</v>
      </c>
      <c r="S993" s="3" t="s">
        <v>2119</v>
      </c>
      <c r="T993" s="3">
        <v>0.34</v>
      </c>
      <c r="U993" s="2" t="str">
        <f t="shared" si="58"/>
        <v>memenuhi</v>
      </c>
      <c r="AA993" s="3" t="s">
        <v>2119</v>
      </c>
      <c r="AB993" s="3">
        <v>0.34</v>
      </c>
      <c r="AC993" s="2" t="str">
        <f t="shared" si="59"/>
        <v>memenuhi</v>
      </c>
    </row>
    <row r="994" spans="5:29" x14ac:dyDescent="0.25">
      <c r="S994" s="3" t="s">
        <v>2120</v>
      </c>
      <c r="T994" s="3">
        <v>0.27</v>
      </c>
      <c r="U994" s="2" t="str">
        <f t="shared" si="58"/>
        <v>tidak memenuhi</v>
      </c>
      <c r="AA994" s="3" t="s">
        <v>2120</v>
      </c>
      <c r="AB994" s="3">
        <v>0.27</v>
      </c>
      <c r="AC994" s="2" t="str">
        <f t="shared" si="59"/>
        <v>tidak memenuhi</v>
      </c>
    </row>
    <row r="995" spans="5:29" x14ac:dyDescent="0.25">
      <c r="S995" s="3" t="s">
        <v>1797</v>
      </c>
      <c r="T995" s="3">
        <v>0</v>
      </c>
      <c r="U995" s="2" t="str">
        <f t="shared" si="58"/>
        <v>tidak memenuhi</v>
      </c>
      <c r="AA995" s="3" t="s">
        <v>1797</v>
      </c>
      <c r="AB995" s="3">
        <v>0</v>
      </c>
      <c r="AC995" s="2" t="str">
        <f t="shared" si="59"/>
        <v>tidak memenuhi</v>
      </c>
    </row>
    <row r="996" spans="5:29" x14ac:dyDescent="0.25">
      <c r="S996" s="3" t="s">
        <v>2121</v>
      </c>
      <c r="T996" s="3">
        <v>0</v>
      </c>
      <c r="U996" s="2" t="str">
        <f t="shared" si="58"/>
        <v>tidak memenuhi</v>
      </c>
      <c r="AA996" s="3" t="s">
        <v>2121</v>
      </c>
      <c r="AB996" s="3">
        <v>0</v>
      </c>
      <c r="AC996" s="2" t="str">
        <f t="shared" si="59"/>
        <v>tidak memenuhi</v>
      </c>
    </row>
  </sheetData>
  <mergeCells count="12">
    <mergeCell ref="O3:P3"/>
    <mergeCell ref="S4:T4"/>
    <mergeCell ref="W3:X3"/>
    <mergeCell ref="AA4:AB4"/>
    <mergeCell ref="AF2:AF3"/>
    <mergeCell ref="AL2:AL3"/>
    <mergeCell ref="AM2:AN2"/>
    <mergeCell ref="AO2:AP2"/>
    <mergeCell ref="AG10:AH10"/>
    <mergeCell ref="AI10:AJ10"/>
    <mergeCell ref="AG2:AH2"/>
    <mergeCell ref="AI2:AJ2"/>
  </mergeCells>
  <phoneticPr fontId="8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8CF05-F902-494F-B70E-8B3B3D7F1598}">
  <dimension ref="A1:BS994"/>
  <sheetViews>
    <sheetView topLeftCell="BF1" zoomScale="80" zoomScaleNormal="80" workbookViewId="0">
      <selection activeCell="U20" sqref="U20"/>
    </sheetView>
  </sheetViews>
  <sheetFormatPr defaultRowHeight="15" x14ac:dyDescent="0.25"/>
  <cols>
    <col min="1" max="1" width="9.140625" style="1"/>
    <col min="2" max="2" width="21.28515625" style="1" customWidth="1"/>
    <col min="3" max="4" width="22.42578125" style="1" customWidth="1"/>
    <col min="5" max="5" width="17.42578125" style="1" customWidth="1"/>
    <col min="6" max="6" width="9.140625" style="1"/>
    <col min="7" max="7" width="12" style="1" customWidth="1"/>
    <col min="8" max="8" width="13.7109375" style="1" customWidth="1"/>
    <col min="9" max="10" width="22.42578125" style="1" customWidth="1"/>
    <col min="11" max="11" width="18.85546875" style="1" customWidth="1"/>
    <col min="12" max="13" width="9.140625" style="1"/>
    <col min="14" max="14" width="21" style="1" customWidth="1"/>
    <col min="15" max="17" width="18.28515625" style="1" customWidth="1"/>
    <col min="18" max="18" width="9.140625" style="1"/>
    <col min="19" max="19" width="13.42578125" style="1" customWidth="1"/>
    <col min="20" max="20" width="23.85546875" style="1" customWidth="1"/>
    <col min="21" max="22" width="21.85546875" style="1" customWidth="1"/>
    <col min="23" max="23" width="17.140625" style="1" customWidth="1"/>
    <col min="24" max="25" width="9.140625" style="1"/>
    <col min="26" max="26" width="13.7109375" style="1" customWidth="1"/>
    <col min="27" max="28" width="19" style="1" customWidth="1"/>
    <col min="29" max="29" width="17.140625" style="1" customWidth="1"/>
    <col min="30" max="30" width="9.140625" style="1"/>
    <col min="31" max="31" width="12.7109375" style="1" customWidth="1"/>
    <col min="32" max="32" width="15.140625" style="1" customWidth="1"/>
    <col min="33" max="34" width="22.7109375" style="1" customWidth="1"/>
    <col min="35" max="35" width="17" style="1" customWidth="1"/>
    <col min="36" max="37" width="9.140625" style="1"/>
    <col min="38" max="38" width="14" style="1" customWidth="1"/>
    <col min="39" max="40" width="18.140625" style="1" customWidth="1"/>
    <col min="41" max="41" width="17" style="1" customWidth="1"/>
    <col min="42" max="42" width="9.140625" style="1"/>
    <col min="43" max="43" width="13.42578125" style="1" customWidth="1"/>
    <col min="44" max="44" width="18.7109375" style="1" customWidth="1"/>
    <col min="45" max="46" width="22.5703125" style="1" customWidth="1"/>
    <col min="47" max="47" width="17.5703125" style="1" customWidth="1"/>
    <col min="48" max="49" width="9.140625" style="1"/>
    <col min="50" max="50" width="13.85546875" style="1" customWidth="1"/>
    <col min="51" max="52" width="20.42578125" style="1" customWidth="1"/>
    <col min="53" max="53" width="16.42578125" style="1" customWidth="1"/>
    <col min="54" max="54" width="9.140625" style="1"/>
    <col min="55" max="55" width="12.42578125" style="1" customWidth="1"/>
    <col min="56" max="56" width="19.7109375" style="1" customWidth="1"/>
    <col min="57" max="58" width="22.28515625" style="1" customWidth="1"/>
    <col min="59" max="59" width="18.28515625" style="1" customWidth="1"/>
    <col min="60" max="61" width="9.140625" style="1"/>
    <col min="62" max="62" width="16.28515625" style="1" customWidth="1"/>
    <col min="63" max="64" width="19.85546875" style="1" customWidth="1"/>
    <col min="65" max="65" width="17.85546875" style="1" customWidth="1"/>
    <col min="66" max="66" width="9.140625" style="1"/>
    <col min="67" max="67" width="12.140625" style="1" customWidth="1"/>
    <col min="68" max="68" width="16.140625" style="1" customWidth="1"/>
    <col min="69" max="69" width="22.28515625" style="1" customWidth="1"/>
    <col min="70" max="70" width="9.140625" style="1"/>
    <col min="71" max="71" width="19.7109375" style="1" customWidth="1"/>
    <col min="72" max="16384" width="9.140625" style="1"/>
  </cols>
  <sheetData>
    <row r="1" spans="1:71" x14ac:dyDescent="0.25">
      <c r="A1" s="1" t="s">
        <v>2136</v>
      </c>
      <c r="Y1" s="1" t="s">
        <v>2139</v>
      </c>
      <c r="AW1" s="1" t="s">
        <v>2141</v>
      </c>
    </row>
    <row r="2" spans="1:71" x14ac:dyDescent="0.25">
      <c r="A2" s="1" t="s">
        <v>2086</v>
      </c>
      <c r="G2" s="1" t="s">
        <v>2115</v>
      </c>
      <c r="M2" s="1" t="s">
        <v>2124</v>
      </c>
      <c r="S2" s="1" t="s">
        <v>2125</v>
      </c>
      <c r="Y2" s="1" t="s">
        <v>2086</v>
      </c>
      <c r="AE2" s="1" t="s">
        <v>2115</v>
      </c>
      <c r="AK2" s="1" t="s">
        <v>2124</v>
      </c>
      <c r="AQ2" s="1" t="s">
        <v>2125</v>
      </c>
      <c r="AW2" s="1" t="s">
        <v>2086</v>
      </c>
      <c r="BC2" s="1" t="s">
        <v>2115</v>
      </c>
      <c r="BI2" s="1" t="s">
        <v>2124</v>
      </c>
      <c r="BO2" s="1" t="s">
        <v>2125</v>
      </c>
    </row>
    <row r="3" spans="1:71" x14ac:dyDescent="0.25">
      <c r="A3" s="1" t="s">
        <v>33</v>
      </c>
      <c r="B3" s="1" t="s">
        <v>2137</v>
      </c>
      <c r="C3" s="2" t="s">
        <v>2131</v>
      </c>
      <c r="D3" s="2" t="s">
        <v>2038</v>
      </c>
      <c r="E3" s="2" t="s">
        <v>2077</v>
      </c>
      <c r="G3" s="1" t="s">
        <v>1023</v>
      </c>
      <c r="H3" s="1" t="s">
        <v>2134</v>
      </c>
      <c r="I3" s="2" t="s">
        <v>2131</v>
      </c>
      <c r="J3" s="2" t="s">
        <v>2149</v>
      </c>
      <c r="K3" s="2" t="s">
        <v>2077</v>
      </c>
      <c r="M3" s="1" t="s">
        <v>33</v>
      </c>
      <c r="N3" s="1" t="s">
        <v>2138</v>
      </c>
      <c r="O3" s="2" t="s">
        <v>2131</v>
      </c>
      <c r="P3" s="2"/>
      <c r="Q3" s="2" t="s">
        <v>2077</v>
      </c>
      <c r="S3" s="1" t="s">
        <v>1023</v>
      </c>
      <c r="T3" s="1" t="s">
        <v>2134</v>
      </c>
      <c r="U3" s="2" t="s">
        <v>2131</v>
      </c>
      <c r="V3" s="2" t="s">
        <v>2149</v>
      </c>
      <c r="W3" s="2" t="s">
        <v>2077</v>
      </c>
      <c r="Y3" s="1" t="s">
        <v>33</v>
      </c>
      <c r="Z3" s="1" t="s">
        <v>2138</v>
      </c>
      <c r="AA3" s="2" t="s">
        <v>2131</v>
      </c>
      <c r="AB3" s="2" t="s">
        <v>2149</v>
      </c>
      <c r="AC3" s="2" t="s">
        <v>2077</v>
      </c>
      <c r="AE3" s="1" t="s">
        <v>1023</v>
      </c>
      <c r="AF3" s="1" t="s">
        <v>2134</v>
      </c>
      <c r="AG3" s="2" t="s">
        <v>2131</v>
      </c>
      <c r="AH3" s="2" t="s">
        <v>2149</v>
      </c>
      <c r="AI3" s="2" t="s">
        <v>2077</v>
      </c>
      <c r="AK3" s="1" t="s">
        <v>33</v>
      </c>
      <c r="AL3" s="1" t="s">
        <v>2138</v>
      </c>
      <c r="AM3" s="2" t="s">
        <v>2131</v>
      </c>
      <c r="AN3" s="2" t="s">
        <v>2149</v>
      </c>
      <c r="AO3" s="2" t="s">
        <v>2077</v>
      </c>
      <c r="AQ3" s="1" t="s">
        <v>1023</v>
      </c>
      <c r="AR3" s="1" t="s">
        <v>2134</v>
      </c>
      <c r="AS3" s="2" t="s">
        <v>2131</v>
      </c>
      <c r="AT3" s="2" t="s">
        <v>2149</v>
      </c>
      <c r="AU3" s="2" t="s">
        <v>2077</v>
      </c>
      <c r="AW3" s="1" t="s">
        <v>33</v>
      </c>
      <c r="AX3" s="1" t="s">
        <v>2138</v>
      </c>
      <c r="AY3" s="2" t="s">
        <v>2131</v>
      </c>
      <c r="AZ3" s="2" t="s">
        <v>2149</v>
      </c>
      <c r="BA3" s="2" t="s">
        <v>2077</v>
      </c>
      <c r="BC3" s="1" t="s">
        <v>1023</v>
      </c>
      <c r="BD3" s="1" t="s">
        <v>2134</v>
      </c>
      <c r="BE3" s="2" t="s">
        <v>2131</v>
      </c>
      <c r="BF3" s="2" t="s">
        <v>2149</v>
      </c>
      <c r="BG3" s="2" t="s">
        <v>2077</v>
      </c>
      <c r="BI3" s="1" t="s">
        <v>33</v>
      </c>
      <c r="BJ3" s="1" t="s">
        <v>2138</v>
      </c>
      <c r="BK3" s="2" t="s">
        <v>2131</v>
      </c>
      <c r="BL3" s="2" t="s">
        <v>2149</v>
      </c>
      <c r="BM3" s="2" t="s">
        <v>2077</v>
      </c>
      <c r="BO3" s="1" t="s">
        <v>1023</v>
      </c>
      <c r="BP3" s="1" t="s">
        <v>2134</v>
      </c>
      <c r="BQ3" s="2" t="s">
        <v>2131</v>
      </c>
      <c r="BR3" s="1" t="s">
        <v>2149</v>
      </c>
      <c r="BS3" s="2" t="s">
        <v>2077</v>
      </c>
    </row>
    <row r="4" spans="1:71" x14ac:dyDescent="0.25">
      <c r="A4" s="1" t="s">
        <v>34</v>
      </c>
      <c r="B4" s="2">
        <v>34.700000000000003</v>
      </c>
      <c r="C4" s="2">
        <f>COUNTIFS(B4:B894,"&gt;=5",B4:B894,"&lt;=80")</f>
        <v>891</v>
      </c>
      <c r="D4" s="10">
        <f>'Skenario DMA'!B4-Epanet!P5</f>
        <v>0</v>
      </c>
      <c r="E4" s="11">
        <f>COUNTIF(D4:D894,"&gt;0")</f>
        <v>875</v>
      </c>
      <c r="G4" s="1" t="s">
        <v>1025</v>
      </c>
      <c r="H4" s="2">
        <v>0.47</v>
      </c>
      <c r="I4" s="2">
        <f>COUNTIFS(H4:H994,"&gt;=0,3",H4:H994,"&lt;=3")</f>
        <v>160</v>
      </c>
      <c r="J4" s="2">
        <f>H4-Epanet!T6</f>
        <v>0</v>
      </c>
      <c r="K4" s="11">
        <f>COUNTIF(J4:J994,"&gt;0")</f>
        <v>97</v>
      </c>
      <c r="M4" s="1" t="s">
        <v>34</v>
      </c>
      <c r="N4" s="2">
        <v>34.700000000000003</v>
      </c>
      <c r="O4" s="2">
        <f>COUNTIFS(N4:N894,"&gt;=5",N4:N894,"&lt;=80")</f>
        <v>891</v>
      </c>
      <c r="P4" s="2">
        <f>N4-Epanet!X5</f>
        <v>0</v>
      </c>
      <c r="Q4" s="11">
        <f>COUNTIF(P4:P894,"&gt;0")</f>
        <v>857</v>
      </c>
      <c r="S4" s="1" t="s">
        <v>1025</v>
      </c>
      <c r="T4" s="2">
        <v>0.47</v>
      </c>
      <c r="U4" s="2">
        <f>COUNTIFS(T4:T994,"&gt;=0,3",T4:T994,"&lt;=3")</f>
        <v>161</v>
      </c>
      <c r="V4" s="2">
        <f>T4-Epanet!AB6</f>
        <v>0</v>
      </c>
      <c r="W4" s="11">
        <f>COUNTIF(V4:V994,"&gt;0")</f>
        <v>100</v>
      </c>
      <c r="Y4" s="1" t="s">
        <v>34</v>
      </c>
      <c r="Z4" s="2">
        <v>34.700000000000003</v>
      </c>
      <c r="AA4" s="2">
        <f>COUNTIFS(Z4:Z894,"&gt;=5",Z4:Z894,"&lt;=80")</f>
        <v>891</v>
      </c>
      <c r="AB4" s="2">
        <f>Z4-Epanet!P5</f>
        <v>0</v>
      </c>
      <c r="AC4" s="11">
        <f>COUNTIF(AB4:AB894,"&gt;0")</f>
        <v>681</v>
      </c>
      <c r="AE4" s="1" t="s">
        <v>1025</v>
      </c>
      <c r="AF4" s="2">
        <v>0.47</v>
      </c>
      <c r="AG4" s="2">
        <f>COUNTIFS(AF4:AF994,"&gt;=0,3",AF4:AF994,"&lt;=3")</f>
        <v>160</v>
      </c>
      <c r="AH4" s="2">
        <f>AF4-Epanet!T6</f>
        <v>0</v>
      </c>
      <c r="AI4" s="11">
        <f>COUNTIF(AH4:AH994,"&gt;0")</f>
        <v>147</v>
      </c>
      <c r="AK4" s="1" t="s">
        <v>34</v>
      </c>
      <c r="AL4" s="2">
        <v>34.700000000000003</v>
      </c>
      <c r="AM4" s="2">
        <f>COUNTIFS(AL4:AL894,"&gt;=5",AL4:AL894,"&lt;=80")</f>
        <v>891</v>
      </c>
      <c r="AN4" s="2">
        <f>AL4-Epanet!X5</f>
        <v>0</v>
      </c>
      <c r="AO4" s="11">
        <f>COUNTIF(AN4:AN894,"&gt;0")</f>
        <v>678</v>
      </c>
      <c r="AQ4" s="1" t="s">
        <v>1025</v>
      </c>
      <c r="AR4" s="2">
        <v>0.47</v>
      </c>
      <c r="AS4" s="2">
        <f>COUNTIFS(AR4:AR994,"&gt;=0,3",AR4:AR994,"&lt;=3")</f>
        <v>161</v>
      </c>
      <c r="AT4" s="2">
        <f>AR4-Epanet!AB6</f>
        <v>0</v>
      </c>
      <c r="AU4" s="11">
        <f>COUNTIF(AT4:AT994,"&gt;0")</f>
        <v>144</v>
      </c>
      <c r="AW4" s="1" t="s">
        <v>34</v>
      </c>
      <c r="AX4" s="2">
        <v>34.700000000000003</v>
      </c>
      <c r="AY4" s="2">
        <f>COUNTIFS(AX4:AX894,"&gt;=5",AX4:AX894,"&lt;=80")</f>
        <v>891</v>
      </c>
      <c r="AZ4" s="2">
        <f>AX4-Epanet!P5</f>
        <v>0</v>
      </c>
      <c r="BA4" s="11">
        <f>COUNTIF(AZ4:AZ894,"&gt;0")</f>
        <v>522</v>
      </c>
      <c r="BC4" s="1" t="s">
        <v>1025</v>
      </c>
      <c r="BD4" s="2">
        <v>0.47</v>
      </c>
      <c r="BE4" s="2">
        <f>COUNTIFS(BD4:BD994,"&gt;=0,3",BD4:BD994,"&lt;=3")</f>
        <v>176</v>
      </c>
      <c r="BF4" s="2">
        <f>BD4-Epanet!T6</f>
        <v>0</v>
      </c>
      <c r="BG4" s="11">
        <f>COUNTIF(BF4:BF994,"&gt;0")</f>
        <v>159</v>
      </c>
      <c r="BI4" s="1" t="s">
        <v>34</v>
      </c>
      <c r="BJ4" s="2">
        <v>34.700000000000003</v>
      </c>
      <c r="BK4" s="2">
        <f>COUNTIFS(BJ4:BJ894,"&gt;=5",BJ4:BJ894,"&lt;=80")</f>
        <v>891</v>
      </c>
      <c r="BL4" s="2">
        <f>BJ4-Epanet!X5</f>
        <v>0</v>
      </c>
      <c r="BM4" s="11">
        <f>COUNTIF(BL4:BL894,"&gt;0")</f>
        <v>522</v>
      </c>
      <c r="BO4" s="1" t="s">
        <v>1025</v>
      </c>
      <c r="BP4" s="2">
        <v>0.47</v>
      </c>
      <c r="BQ4" s="2">
        <f>COUNTIFS(BP4:BP994,"&gt;=0,3",BP4:BP994,"&lt;=3")</f>
        <v>177</v>
      </c>
      <c r="BR4" s="2">
        <f>BP4-Epanet!AB6</f>
        <v>0</v>
      </c>
      <c r="BS4" s="11">
        <f>COUNTIF(BR4:BR994,"&gt;0")</f>
        <v>160</v>
      </c>
    </row>
    <row r="5" spans="1:71" x14ac:dyDescent="0.25">
      <c r="A5" s="1" t="s">
        <v>35</v>
      </c>
      <c r="B5" s="2">
        <v>34.54</v>
      </c>
      <c r="C5" s="2" t="s">
        <v>2135</v>
      </c>
      <c r="D5" s="10">
        <f>'Skenario DMA'!B5-Epanet!P6</f>
        <v>0</v>
      </c>
      <c r="E5" s="10" t="s">
        <v>2085</v>
      </c>
      <c r="G5" s="1" t="s">
        <v>1026</v>
      </c>
      <c r="H5" s="2">
        <v>0.22</v>
      </c>
      <c r="I5" s="2" t="s">
        <v>2132</v>
      </c>
      <c r="J5" s="2">
        <f>H5-Epanet!T7</f>
        <v>0</v>
      </c>
      <c r="K5" s="10" t="s">
        <v>2085</v>
      </c>
      <c r="M5" s="1" t="s">
        <v>35</v>
      </c>
      <c r="N5" s="2">
        <v>34.54</v>
      </c>
      <c r="O5" s="2" t="s">
        <v>2135</v>
      </c>
      <c r="P5" s="2">
        <f>N5-Epanet!X6</f>
        <v>0</v>
      </c>
      <c r="Q5" s="10" t="s">
        <v>2085</v>
      </c>
      <c r="S5" s="1" t="s">
        <v>1026</v>
      </c>
      <c r="T5" s="2">
        <v>0.22</v>
      </c>
      <c r="U5" s="2" t="s">
        <v>2132</v>
      </c>
      <c r="V5" s="2">
        <f>T5-Epanet!AB7</f>
        <v>0</v>
      </c>
      <c r="W5" s="10" t="s">
        <v>2085</v>
      </c>
      <c r="Y5" s="1" t="s">
        <v>35</v>
      </c>
      <c r="Z5" s="2">
        <v>34.54</v>
      </c>
      <c r="AA5" s="2" t="s">
        <v>2135</v>
      </c>
      <c r="AB5" s="2">
        <f>Z5-Epanet!P6</f>
        <v>0</v>
      </c>
      <c r="AC5" s="10" t="s">
        <v>2085</v>
      </c>
      <c r="AE5" s="1" t="s">
        <v>1026</v>
      </c>
      <c r="AF5" s="2">
        <v>0.22</v>
      </c>
      <c r="AG5" s="2" t="s">
        <v>2132</v>
      </c>
      <c r="AH5" s="2">
        <f>AF5-Epanet!T7</f>
        <v>0</v>
      </c>
      <c r="AI5" s="10" t="s">
        <v>2085</v>
      </c>
      <c r="AK5" s="1" t="s">
        <v>35</v>
      </c>
      <c r="AL5" s="2">
        <v>34.54</v>
      </c>
      <c r="AM5" s="2" t="s">
        <v>2135</v>
      </c>
      <c r="AN5" s="2">
        <f>AL5-Epanet!X6</f>
        <v>0</v>
      </c>
      <c r="AO5" s="10" t="s">
        <v>2085</v>
      </c>
      <c r="AQ5" s="1" t="s">
        <v>1026</v>
      </c>
      <c r="AR5" s="2">
        <v>0.22</v>
      </c>
      <c r="AS5" s="2" t="s">
        <v>2132</v>
      </c>
      <c r="AT5" s="2">
        <f>AR5-Epanet!AB7</f>
        <v>0</v>
      </c>
      <c r="AU5" s="10" t="s">
        <v>2085</v>
      </c>
      <c r="AW5" s="1" t="s">
        <v>35</v>
      </c>
      <c r="AX5" s="2">
        <v>34.54</v>
      </c>
      <c r="AY5" s="2" t="s">
        <v>2135</v>
      </c>
      <c r="AZ5" s="2">
        <f>AX5-Epanet!P6</f>
        <v>0</v>
      </c>
      <c r="BA5" s="10" t="s">
        <v>2085</v>
      </c>
      <c r="BC5" s="1" t="s">
        <v>1026</v>
      </c>
      <c r="BD5" s="2">
        <v>0.22</v>
      </c>
      <c r="BE5" s="2" t="s">
        <v>2132</v>
      </c>
      <c r="BF5" s="2">
        <f>BD5-Epanet!T7</f>
        <v>0</v>
      </c>
      <c r="BG5" s="10" t="s">
        <v>2085</v>
      </c>
      <c r="BI5" s="1" t="s">
        <v>35</v>
      </c>
      <c r="BJ5" s="2">
        <v>34.54</v>
      </c>
      <c r="BK5" s="2" t="s">
        <v>2135</v>
      </c>
      <c r="BL5" s="2">
        <f>BJ5-Epanet!X6</f>
        <v>0</v>
      </c>
      <c r="BM5" s="10" t="s">
        <v>2085</v>
      </c>
      <c r="BO5" s="1" t="s">
        <v>1026</v>
      </c>
      <c r="BP5" s="2">
        <v>0.22</v>
      </c>
      <c r="BQ5" s="2" t="s">
        <v>2132</v>
      </c>
      <c r="BR5" s="2">
        <f>BP5-Epanet!AB7</f>
        <v>0</v>
      </c>
      <c r="BS5" s="10" t="s">
        <v>2085</v>
      </c>
    </row>
    <row r="6" spans="1:71" x14ac:dyDescent="0.25">
      <c r="A6" s="1" t="s">
        <v>36</v>
      </c>
      <c r="B6" s="2">
        <v>32.11</v>
      </c>
      <c r="C6" s="2">
        <f>895-4</f>
        <v>891</v>
      </c>
      <c r="D6" s="10">
        <f>'Skenario DMA'!B6-Epanet!P7</f>
        <v>0</v>
      </c>
      <c r="E6" s="11">
        <f>COUNTIF(D4:D896,"=0")</f>
        <v>16</v>
      </c>
      <c r="G6" s="1" t="s">
        <v>1027</v>
      </c>
      <c r="H6" s="2">
        <v>0.19</v>
      </c>
      <c r="I6" s="2">
        <v>991</v>
      </c>
      <c r="J6" s="2">
        <f>H6-Epanet!T8</f>
        <v>0</v>
      </c>
      <c r="K6" s="11">
        <f>COUNTIF(J4:J994,"=0")</f>
        <v>765</v>
      </c>
      <c r="M6" s="1" t="s">
        <v>36</v>
      </c>
      <c r="N6" s="2">
        <v>32.11</v>
      </c>
      <c r="O6" s="2">
        <f>895-4</f>
        <v>891</v>
      </c>
      <c r="P6" s="2">
        <f>N6-Epanet!X7</f>
        <v>0</v>
      </c>
      <c r="Q6" s="11">
        <f>COUNTIF(P4:P896,"=0")</f>
        <v>30</v>
      </c>
      <c r="S6" s="1" t="s">
        <v>1027</v>
      </c>
      <c r="T6" s="2">
        <v>0.19</v>
      </c>
      <c r="U6" s="2">
        <v>991</v>
      </c>
      <c r="V6" s="2">
        <f>T6-Epanet!AB8</f>
        <v>0</v>
      </c>
      <c r="W6" s="11">
        <f>COUNTIF(V4:V994,"=0")</f>
        <v>765</v>
      </c>
      <c r="Y6" s="1" t="s">
        <v>36</v>
      </c>
      <c r="Z6" s="2">
        <v>32.11</v>
      </c>
      <c r="AA6" s="2">
        <f>895-4</f>
        <v>891</v>
      </c>
      <c r="AB6" s="2">
        <f>Z6-Epanet!P7</f>
        <v>0</v>
      </c>
      <c r="AC6" s="11">
        <f>COUNTIF(AB4:AB896,"=0")</f>
        <v>22</v>
      </c>
      <c r="AE6" s="1" t="s">
        <v>1027</v>
      </c>
      <c r="AF6" s="2">
        <v>0.19</v>
      </c>
      <c r="AG6" s="2">
        <v>991</v>
      </c>
      <c r="AH6" s="2">
        <f>AF6-Epanet!T8</f>
        <v>0</v>
      </c>
      <c r="AI6" s="11">
        <f>COUNTIF(AH4:AH994,"=0")</f>
        <v>698</v>
      </c>
      <c r="AK6" s="1" t="s">
        <v>36</v>
      </c>
      <c r="AL6" s="2">
        <v>32.11</v>
      </c>
      <c r="AM6" s="2">
        <f>895-4</f>
        <v>891</v>
      </c>
      <c r="AN6" s="2">
        <f>AL6-Epanet!X7</f>
        <v>0</v>
      </c>
      <c r="AO6" s="11">
        <f>COUNTIF(AN4:AN896,"=0")</f>
        <v>25</v>
      </c>
      <c r="AQ6" s="1" t="s">
        <v>1027</v>
      </c>
      <c r="AR6" s="2">
        <v>0.19</v>
      </c>
      <c r="AS6" s="2">
        <v>991</v>
      </c>
      <c r="AT6" s="2">
        <f>AR6-Epanet!AB8</f>
        <v>0</v>
      </c>
      <c r="AU6" s="11">
        <f>COUNTIF(AT4:AT994,"=0")</f>
        <v>705</v>
      </c>
      <c r="AW6" s="1" t="s">
        <v>36</v>
      </c>
      <c r="AX6" s="2">
        <v>32.11</v>
      </c>
      <c r="AY6" s="2">
        <f>895-4</f>
        <v>891</v>
      </c>
      <c r="AZ6" s="2">
        <f>AX6-Epanet!P7</f>
        <v>0</v>
      </c>
      <c r="BA6" s="11">
        <f>COUNTIF(AZ4:AZ896,"=0")</f>
        <v>17</v>
      </c>
      <c r="BC6" s="1" t="s">
        <v>1027</v>
      </c>
      <c r="BD6" s="2">
        <v>0.19</v>
      </c>
      <c r="BE6" s="2">
        <v>991</v>
      </c>
      <c r="BF6" s="2">
        <f>BD6-Epanet!T8</f>
        <v>0</v>
      </c>
      <c r="BG6" s="11">
        <f>COUNTIF(BF4:BF994,"=0")</f>
        <v>687</v>
      </c>
      <c r="BI6" s="1" t="s">
        <v>36</v>
      </c>
      <c r="BJ6" s="2">
        <v>32.11</v>
      </c>
      <c r="BK6" s="2">
        <f>895-4</f>
        <v>891</v>
      </c>
      <c r="BL6" s="2">
        <f>BJ6-Epanet!X7</f>
        <v>0</v>
      </c>
      <c r="BM6" s="11">
        <f>COUNTIF(BL4:BL896,"=0")</f>
        <v>16</v>
      </c>
      <c r="BO6" s="1" t="s">
        <v>1027</v>
      </c>
      <c r="BP6" s="2">
        <v>0.19</v>
      </c>
      <c r="BQ6" s="2">
        <v>991</v>
      </c>
      <c r="BR6" s="2">
        <f>BP6-Epanet!AB8</f>
        <v>0</v>
      </c>
      <c r="BS6" s="11">
        <f>COUNTIF(BR4:BR994,"=0")</f>
        <v>687</v>
      </c>
    </row>
    <row r="7" spans="1:71" x14ac:dyDescent="0.25">
      <c r="A7" s="1" t="s">
        <v>37</v>
      </c>
      <c r="B7" s="2">
        <v>33.08</v>
      </c>
      <c r="C7" s="2" t="s">
        <v>2133</v>
      </c>
      <c r="D7" s="10">
        <f>'Skenario DMA'!B7-Epanet!P8</f>
        <v>0</v>
      </c>
      <c r="E7" s="10" t="s">
        <v>2078</v>
      </c>
      <c r="G7" s="1" t="s">
        <v>1028</v>
      </c>
      <c r="H7" s="2">
        <v>0.16</v>
      </c>
      <c r="I7" s="2" t="s">
        <v>2133</v>
      </c>
      <c r="J7" s="2">
        <f>H7-Epanet!T9</f>
        <v>0</v>
      </c>
      <c r="K7" s="10" t="s">
        <v>2078</v>
      </c>
      <c r="M7" s="1" t="s">
        <v>37</v>
      </c>
      <c r="N7" s="2">
        <v>33.08</v>
      </c>
      <c r="O7" s="2" t="s">
        <v>2133</v>
      </c>
      <c r="P7" s="2">
        <f>N7-Epanet!X8</f>
        <v>0</v>
      </c>
      <c r="Q7" s="10" t="s">
        <v>2078</v>
      </c>
      <c r="S7" s="1" t="s">
        <v>1028</v>
      </c>
      <c r="T7" s="2">
        <v>0.16</v>
      </c>
      <c r="U7" s="2" t="s">
        <v>2133</v>
      </c>
      <c r="V7" s="2">
        <f>T7-Epanet!AB9</f>
        <v>0</v>
      </c>
      <c r="W7" s="10" t="s">
        <v>2078</v>
      </c>
      <c r="Y7" s="1" t="s">
        <v>37</v>
      </c>
      <c r="Z7" s="2">
        <v>33.08</v>
      </c>
      <c r="AA7" s="2" t="s">
        <v>2133</v>
      </c>
      <c r="AB7" s="2">
        <f>Z7-Epanet!P8</f>
        <v>0</v>
      </c>
      <c r="AC7" s="10" t="s">
        <v>2078</v>
      </c>
      <c r="AE7" s="1" t="s">
        <v>1028</v>
      </c>
      <c r="AF7" s="2">
        <v>0.16</v>
      </c>
      <c r="AG7" s="2" t="s">
        <v>2133</v>
      </c>
      <c r="AH7" s="2">
        <f>AF7-Epanet!T9</f>
        <v>0</v>
      </c>
      <c r="AI7" s="10" t="s">
        <v>2078</v>
      </c>
      <c r="AK7" s="1" t="s">
        <v>37</v>
      </c>
      <c r="AL7" s="2">
        <v>33.08</v>
      </c>
      <c r="AM7" s="2" t="s">
        <v>2133</v>
      </c>
      <c r="AN7" s="2">
        <f>AL7-Epanet!X8</f>
        <v>0</v>
      </c>
      <c r="AO7" s="10" t="s">
        <v>2078</v>
      </c>
      <c r="AQ7" s="1" t="s">
        <v>1028</v>
      </c>
      <c r="AR7" s="2">
        <v>0.16</v>
      </c>
      <c r="AS7" s="2" t="s">
        <v>2133</v>
      </c>
      <c r="AT7" s="2">
        <f>AR7-Epanet!AB9</f>
        <v>0</v>
      </c>
      <c r="AU7" s="10" t="s">
        <v>2078</v>
      </c>
      <c r="AW7" s="1" t="s">
        <v>37</v>
      </c>
      <c r="AX7" s="2">
        <v>33.08</v>
      </c>
      <c r="AY7" s="2" t="s">
        <v>2133</v>
      </c>
      <c r="AZ7" s="2">
        <f>AX7-Epanet!P8</f>
        <v>0</v>
      </c>
      <c r="BA7" s="10" t="s">
        <v>2078</v>
      </c>
      <c r="BC7" s="1" t="s">
        <v>1028</v>
      </c>
      <c r="BD7" s="2">
        <v>0.16</v>
      </c>
      <c r="BE7" s="2" t="s">
        <v>2133</v>
      </c>
      <c r="BF7" s="2">
        <f>BD7-Epanet!T9</f>
        <v>0</v>
      </c>
      <c r="BG7" s="10" t="s">
        <v>2078</v>
      </c>
      <c r="BI7" s="1" t="s">
        <v>37</v>
      </c>
      <c r="BJ7" s="2">
        <v>33.08</v>
      </c>
      <c r="BK7" s="2" t="s">
        <v>2133</v>
      </c>
      <c r="BL7" s="2">
        <f>BJ7-Epanet!X8</f>
        <v>0</v>
      </c>
      <c r="BM7" s="10" t="s">
        <v>2078</v>
      </c>
      <c r="BO7" s="1" t="s">
        <v>1028</v>
      </c>
      <c r="BP7" s="2">
        <v>0.16</v>
      </c>
      <c r="BQ7" s="2" t="s">
        <v>2133</v>
      </c>
      <c r="BR7" s="2">
        <f>BP7-Epanet!AB9</f>
        <v>0</v>
      </c>
      <c r="BS7" s="10" t="s">
        <v>2078</v>
      </c>
    </row>
    <row r="8" spans="1:71" x14ac:dyDescent="0.25">
      <c r="A8" s="1" t="s">
        <v>38</v>
      </c>
      <c r="B8" s="2">
        <v>31.02</v>
      </c>
      <c r="C8" s="2">
        <f>C6-C4</f>
        <v>0</v>
      </c>
      <c r="D8" s="10">
        <f>'Skenario DMA'!B8-Epanet!P9</f>
        <v>0</v>
      </c>
      <c r="E8" s="11">
        <f>COUNTIF(D4:D898,"&lt;0")</f>
        <v>0</v>
      </c>
      <c r="G8" s="1" t="s">
        <v>1029</v>
      </c>
      <c r="H8" s="2">
        <v>0.12</v>
      </c>
      <c r="I8" s="2">
        <f>I6-I4</f>
        <v>831</v>
      </c>
      <c r="J8" s="2">
        <f>H8-Epanet!T10</f>
        <v>0</v>
      </c>
      <c r="K8" s="11">
        <f>COUNTIF(J4:J994,"&lt;0")</f>
        <v>129</v>
      </c>
      <c r="M8" s="1" t="s">
        <v>38</v>
      </c>
      <c r="N8" s="2">
        <v>31.02</v>
      </c>
      <c r="O8" s="2">
        <f>O6-O4</f>
        <v>0</v>
      </c>
      <c r="P8" s="2">
        <f>N8-Epanet!X9</f>
        <v>0</v>
      </c>
      <c r="Q8" s="11">
        <f>COUNTIF(P4:P898,"&lt;0")</f>
        <v>4</v>
      </c>
      <c r="S8" s="1" t="s">
        <v>1029</v>
      </c>
      <c r="T8" s="2">
        <v>0.12</v>
      </c>
      <c r="U8" s="2">
        <f>U6-U4</f>
        <v>830</v>
      </c>
      <c r="V8" s="2">
        <f>T8-Epanet!AB10</f>
        <v>0</v>
      </c>
      <c r="W8" s="11">
        <f>COUNTIF(V4:V994,"&lt;0")</f>
        <v>126</v>
      </c>
      <c r="Y8" s="1" t="s">
        <v>38</v>
      </c>
      <c r="Z8" s="2">
        <v>31.02</v>
      </c>
      <c r="AA8" s="2">
        <f>AA6-AA4</f>
        <v>0</v>
      </c>
      <c r="AB8" s="2">
        <f>Z8-Epanet!P9</f>
        <v>0</v>
      </c>
      <c r="AC8" s="11">
        <f>COUNTIF(AB4:AB898,"&lt;0")</f>
        <v>188</v>
      </c>
      <c r="AE8" s="1" t="s">
        <v>1029</v>
      </c>
      <c r="AF8" s="2">
        <v>0.12</v>
      </c>
      <c r="AG8" s="2">
        <f>AG6-AG4</f>
        <v>831</v>
      </c>
      <c r="AH8" s="2">
        <f>AF8-Epanet!T10</f>
        <v>0</v>
      </c>
      <c r="AI8" s="11">
        <f>COUNTIF(AH4:AH994,"&lt;0")</f>
        <v>146</v>
      </c>
      <c r="AK8" s="1" t="s">
        <v>38</v>
      </c>
      <c r="AL8" s="2">
        <v>31.02</v>
      </c>
      <c r="AM8" s="2">
        <f>AM6-AM4</f>
        <v>0</v>
      </c>
      <c r="AN8" s="2">
        <f>AL8-Epanet!X9</f>
        <v>0</v>
      </c>
      <c r="AO8" s="11">
        <f>COUNTIF(AN4:AN898,"&lt;0")</f>
        <v>188</v>
      </c>
      <c r="AQ8" s="1" t="s">
        <v>1029</v>
      </c>
      <c r="AR8" s="2">
        <v>0.12</v>
      </c>
      <c r="AS8" s="2">
        <f>AS6-AS4</f>
        <v>830</v>
      </c>
      <c r="AT8" s="2">
        <f>AR8-Epanet!AB10</f>
        <v>0</v>
      </c>
      <c r="AU8" s="11">
        <f>COUNTIF(AT4:AT994,"&lt;0")</f>
        <v>142</v>
      </c>
      <c r="AW8" s="1" t="s">
        <v>38</v>
      </c>
      <c r="AX8" s="2">
        <v>31.02</v>
      </c>
      <c r="AY8" s="2">
        <f>AY6-AY4</f>
        <v>0</v>
      </c>
      <c r="AZ8" s="2">
        <f>AX8-Epanet!P9</f>
        <v>0</v>
      </c>
      <c r="BA8" s="11">
        <f>COUNTIF(AZ4:AZ898,"&lt;0")</f>
        <v>352</v>
      </c>
      <c r="BC8" s="1" t="s">
        <v>1029</v>
      </c>
      <c r="BD8" s="2">
        <v>0.12</v>
      </c>
      <c r="BE8" s="2">
        <f>BE6-BE4</f>
        <v>815</v>
      </c>
      <c r="BF8" s="2">
        <f>BD8-Epanet!T10</f>
        <v>0</v>
      </c>
      <c r="BG8" s="11">
        <f>COUNTIF(BF4:BF994,"&lt;0")</f>
        <v>145</v>
      </c>
      <c r="BI8" s="1" t="s">
        <v>38</v>
      </c>
      <c r="BJ8" s="2">
        <v>31.02</v>
      </c>
      <c r="BK8" s="2">
        <f>BK6-BK4</f>
        <v>0</v>
      </c>
      <c r="BL8" s="2">
        <f>BJ8-Epanet!X9</f>
        <v>0</v>
      </c>
      <c r="BM8" s="11">
        <f>COUNTIF(BL4:BL898,"&lt;0")</f>
        <v>353</v>
      </c>
      <c r="BO8" s="1" t="s">
        <v>1029</v>
      </c>
      <c r="BP8" s="2">
        <v>0.12</v>
      </c>
      <c r="BQ8" s="2">
        <f>BQ6-BQ4</f>
        <v>814</v>
      </c>
      <c r="BR8" s="2">
        <f>BP8-Epanet!AB10</f>
        <v>0</v>
      </c>
      <c r="BS8" s="11">
        <f>COUNTIF(BR4:BR994,"&lt;0")</f>
        <v>144</v>
      </c>
    </row>
    <row r="9" spans="1:71" x14ac:dyDescent="0.25">
      <c r="A9" s="1" t="s">
        <v>39</v>
      </c>
      <c r="B9" s="2">
        <v>32.99</v>
      </c>
      <c r="C9" s="1" t="s">
        <v>2144</v>
      </c>
      <c r="D9" s="10">
        <f>'Skenario DMA'!B9-Epanet!P10</f>
        <v>0</v>
      </c>
      <c r="E9" s="10" t="s">
        <v>2146</v>
      </c>
      <c r="G9" s="1" t="s">
        <v>1030</v>
      </c>
      <c r="H9" s="2">
        <v>0.09</v>
      </c>
      <c r="I9" s="1" t="s">
        <v>2144</v>
      </c>
      <c r="J9" s="2">
        <f>H9-Epanet!T11</f>
        <v>0</v>
      </c>
      <c r="K9" s="10" t="s">
        <v>2146</v>
      </c>
      <c r="M9" s="1" t="s">
        <v>39</v>
      </c>
      <c r="N9" s="2">
        <v>32.99</v>
      </c>
      <c r="O9" s="1" t="s">
        <v>2144</v>
      </c>
      <c r="P9" s="2">
        <f>N9-Epanet!X10</f>
        <v>0</v>
      </c>
      <c r="Q9" s="10" t="s">
        <v>2146</v>
      </c>
      <c r="S9" s="1" t="s">
        <v>1030</v>
      </c>
      <c r="T9" s="2">
        <v>0.09</v>
      </c>
      <c r="U9" s="1" t="s">
        <v>2144</v>
      </c>
      <c r="V9" s="2">
        <f>T9-Epanet!AB11</f>
        <v>0</v>
      </c>
      <c r="W9" s="10" t="s">
        <v>2146</v>
      </c>
      <c r="Y9" s="1" t="s">
        <v>39</v>
      </c>
      <c r="Z9" s="2">
        <v>32.99</v>
      </c>
      <c r="AA9" s="1" t="s">
        <v>2144</v>
      </c>
      <c r="AB9" s="2">
        <f>Z9-Epanet!P10</f>
        <v>0</v>
      </c>
      <c r="AC9" s="10" t="s">
        <v>2146</v>
      </c>
      <c r="AE9" s="1" t="s">
        <v>1030</v>
      </c>
      <c r="AF9" s="2">
        <v>0.09</v>
      </c>
      <c r="AG9" s="1" t="s">
        <v>2144</v>
      </c>
      <c r="AH9" s="2">
        <f>AF9-Epanet!T11</f>
        <v>0</v>
      </c>
      <c r="AI9" s="10" t="s">
        <v>2146</v>
      </c>
      <c r="AK9" s="1" t="s">
        <v>39</v>
      </c>
      <c r="AL9" s="2">
        <v>32.99</v>
      </c>
      <c r="AM9" s="1" t="s">
        <v>2144</v>
      </c>
      <c r="AN9" s="2">
        <f>AL9-Epanet!X10</f>
        <v>0</v>
      </c>
      <c r="AO9" s="10" t="s">
        <v>2146</v>
      </c>
      <c r="AQ9" s="1" t="s">
        <v>1030</v>
      </c>
      <c r="AR9" s="2">
        <v>0.09</v>
      </c>
      <c r="AS9" s="1" t="s">
        <v>2144</v>
      </c>
      <c r="AT9" s="2">
        <f>AR9-Epanet!AB11</f>
        <v>0</v>
      </c>
      <c r="AU9" s="10" t="s">
        <v>2146</v>
      </c>
      <c r="AW9" s="1" t="s">
        <v>39</v>
      </c>
      <c r="AX9" s="2">
        <v>32.99</v>
      </c>
      <c r="AY9" s="1" t="s">
        <v>2144</v>
      </c>
      <c r="AZ9" s="2">
        <f>AX9-Epanet!P10</f>
        <v>0</v>
      </c>
      <c r="BA9" s="10" t="s">
        <v>2146</v>
      </c>
      <c r="BC9" s="1" t="s">
        <v>1030</v>
      </c>
      <c r="BD9" s="2">
        <v>0.09</v>
      </c>
      <c r="BE9" s="1" t="s">
        <v>2144</v>
      </c>
      <c r="BF9" s="2">
        <f>BD9-Epanet!T11</f>
        <v>0</v>
      </c>
      <c r="BG9" s="10" t="s">
        <v>2146</v>
      </c>
      <c r="BI9" s="1" t="s">
        <v>39</v>
      </c>
      <c r="BJ9" s="2">
        <v>32.99</v>
      </c>
      <c r="BK9" s="1" t="s">
        <v>2144</v>
      </c>
      <c r="BL9" s="2">
        <f>BJ9-Epanet!X10</f>
        <v>0</v>
      </c>
      <c r="BM9" s="10" t="s">
        <v>2146</v>
      </c>
      <c r="BO9" s="1" t="s">
        <v>1030</v>
      </c>
      <c r="BP9" s="2">
        <v>0.09</v>
      </c>
      <c r="BQ9" s="1" t="s">
        <v>2144</v>
      </c>
      <c r="BR9" s="2">
        <f>BP9-Epanet!AB11</f>
        <v>0</v>
      </c>
      <c r="BS9" s="10" t="s">
        <v>2146</v>
      </c>
    </row>
    <row r="10" spans="1:71" x14ac:dyDescent="0.25">
      <c r="A10" s="1" t="s">
        <v>40</v>
      </c>
      <c r="B10" s="2">
        <v>31.04</v>
      </c>
      <c r="C10" s="10">
        <f>(C4*100)/C6</f>
        <v>100</v>
      </c>
      <c r="D10" s="10">
        <f>'Skenario DMA'!B10-Epanet!P11</f>
        <v>0</v>
      </c>
      <c r="E10" s="10">
        <f>(E4*100)/C6</f>
        <v>98.204264870931539</v>
      </c>
      <c r="G10" s="1" t="s">
        <v>1031</v>
      </c>
      <c r="H10" s="2">
        <v>0.08</v>
      </c>
      <c r="I10" s="10">
        <f>(I4*100)/I6</f>
        <v>16.145307769929364</v>
      </c>
      <c r="J10" s="2">
        <f>H10-Epanet!T12</f>
        <v>0</v>
      </c>
      <c r="K10" s="10">
        <f>(K4*100)/I6</f>
        <v>9.7880928355196772</v>
      </c>
      <c r="M10" s="1" t="s">
        <v>40</v>
      </c>
      <c r="N10" s="2">
        <v>31.04</v>
      </c>
      <c r="O10" s="10">
        <f>(O4*100)/O6</f>
        <v>100</v>
      </c>
      <c r="P10" s="2">
        <f>N10-Epanet!X11</f>
        <v>0</v>
      </c>
      <c r="Q10" s="10">
        <f>(Q4*100)/O6</f>
        <v>96.184062850729518</v>
      </c>
      <c r="S10" s="1" t="s">
        <v>1031</v>
      </c>
      <c r="T10" s="2">
        <v>0.08</v>
      </c>
      <c r="U10" s="10">
        <f>(U4*100)/U6</f>
        <v>16.246215943491421</v>
      </c>
      <c r="V10" s="2">
        <f>T10-Epanet!AB12</f>
        <v>0</v>
      </c>
      <c r="W10" s="10">
        <f>(W4*100)/U6</f>
        <v>10.090817356205852</v>
      </c>
      <c r="Y10" s="1" t="s">
        <v>40</v>
      </c>
      <c r="Z10" s="2">
        <v>31.04</v>
      </c>
      <c r="AA10" s="10">
        <f>(AA4*100)/AA6</f>
        <v>100</v>
      </c>
      <c r="AB10" s="2">
        <f>Z10-Epanet!P11</f>
        <v>0</v>
      </c>
      <c r="AC10" s="10">
        <f>(AC4*100)/AA6</f>
        <v>76.430976430976429</v>
      </c>
      <c r="AE10" s="1" t="s">
        <v>1031</v>
      </c>
      <c r="AF10" s="2">
        <v>0.08</v>
      </c>
      <c r="AG10" s="10">
        <f>(AG4*100)/AG6</f>
        <v>16.145307769929364</v>
      </c>
      <c r="AH10" s="2">
        <f>AF10-Epanet!T12</f>
        <v>0</v>
      </c>
      <c r="AI10" s="10">
        <f>(AI4*100)/AG6</f>
        <v>14.833501513622604</v>
      </c>
      <c r="AK10" s="1" t="s">
        <v>40</v>
      </c>
      <c r="AL10" s="2">
        <v>31.04</v>
      </c>
      <c r="AM10" s="10">
        <f>(AM4*100)/AM6</f>
        <v>100</v>
      </c>
      <c r="AN10" s="2">
        <f>AL10-Epanet!X11</f>
        <v>0</v>
      </c>
      <c r="AO10" s="10">
        <f>(AO4*100)/AM6</f>
        <v>76.094276094276097</v>
      </c>
      <c r="AQ10" s="1" t="s">
        <v>1031</v>
      </c>
      <c r="AR10" s="2">
        <v>0.08</v>
      </c>
      <c r="AS10" s="10">
        <f>(AS4*100)/AS6</f>
        <v>16.246215943491421</v>
      </c>
      <c r="AT10" s="2">
        <f>AR10-Epanet!AB12</f>
        <v>0</v>
      </c>
      <c r="AU10" s="10">
        <f>(AU4*100)/AS6</f>
        <v>14.530776992936428</v>
      </c>
      <c r="AW10" s="1" t="s">
        <v>40</v>
      </c>
      <c r="AX10" s="2">
        <v>31.04</v>
      </c>
      <c r="AY10" s="10">
        <f>(AY4*100)/AY6</f>
        <v>100</v>
      </c>
      <c r="AZ10" s="2">
        <f>AX10-Epanet!P11</f>
        <v>0</v>
      </c>
      <c r="BA10" s="10">
        <f>(BA4*100)/AY6</f>
        <v>58.585858585858588</v>
      </c>
      <c r="BC10" s="1" t="s">
        <v>1031</v>
      </c>
      <c r="BD10" s="2">
        <v>0.08</v>
      </c>
      <c r="BE10" s="10">
        <f>(BE4*100)/BE6</f>
        <v>17.7598385469223</v>
      </c>
      <c r="BF10" s="2">
        <f>BD10-Epanet!T12</f>
        <v>0</v>
      </c>
      <c r="BG10" s="10">
        <f>(BG4*100)/BE6</f>
        <v>16.044399596367306</v>
      </c>
      <c r="BI10" s="1" t="s">
        <v>40</v>
      </c>
      <c r="BJ10" s="2">
        <v>31.04</v>
      </c>
      <c r="BK10" s="10">
        <f>(BK4*100)/BK6</f>
        <v>100</v>
      </c>
      <c r="BL10" s="2">
        <f>BJ10-Epanet!X11</f>
        <v>0</v>
      </c>
      <c r="BM10" s="10">
        <f>(BM4*100)/BK6</f>
        <v>58.585858585858588</v>
      </c>
      <c r="BO10" s="1" t="s">
        <v>1031</v>
      </c>
      <c r="BP10" s="2">
        <v>0.08</v>
      </c>
      <c r="BQ10" s="10">
        <f>(BQ4*100)/BQ6</f>
        <v>17.860746720484361</v>
      </c>
      <c r="BR10" s="2">
        <f>BP10-Epanet!AB12</f>
        <v>0</v>
      </c>
      <c r="BS10" s="10">
        <f>(BS4*100)/BQ6</f>
        <v>16.145307769929364</v>
      </c>
    </row>
    <row r="11" spans="1:71" x14ac:dyDescent="0.25">
      <c r="A11" s="1" t="s">
        <v>41</v>
      </c>
      <c r="B11" s="2">
        <v>31.99</v>
      </c>
      <c r="C11" s="2" t="s">
        <v>2152</v>
      </c>
      <c r="D11" s="10">
        <f>'Skenario DMA'!B11-Epanet!P12</f>
        <v>0</v>
      </c>
      <c r="E11" s="10" t="s">
        <v>2148</v>
      </c>
      <c r="G11" s="1" t="s">
        <v>1032</v>
      </c>
      <c r="H11" s="2">
        <v>0.08</v>
      </c>
      <c r="I11" s="1" t="s">
        <v>2145</v>
      </c>
      <c r="J11" s="2">
        <f>H11-Epanet!T13</f>
        <v>0</v>
      </c>
      <c r="K11" s="10" t="s">
        <v>2148</v>
      </c>
      <c r="M11" s="1" t="s">
        <v>41</v>
      </c>
      <c r="N11" s="2">
        <v>31.99</v>
      </c>
      <c r="O11" s="2" t="s">
        <v>2152</v>
      </c>
      <c r="P11" s="2">
        <f>N11-Epanet!X12</f>
        <v>0</v>
      </c>
      <c r="Q11" s="10" t="s">
        <v>2148</v>
      </c>
      <c r="S11" s="1" t="s">
        <v>1032</v>
      </c>
      <c r="T11" s="2">
        <v>0.08</v>
      </c>
      <c r="U11" s="1" t="s">
        <v>2145</v>
      </c>
      <c r="V11" s="2">
        <f>T11-Epanet!AB13</f>
        <v>0</v>
      </c>
      <c r="W11" s="10" t="s">
        <v>2148</v>
      </c>
      <c r="Y11" s="1" t="s">
        <v>41</v>
      </c>
      <c r="Z11" s="2">
        <v>31.99</v>
      </c>
      <c r="AA11" s="2" t="s">
        <v>2152</v>
      </c>
      <c r="AB11" s="2">
        <f>Z11-Epanet!P12</f>
        <v>0</v>
      </c>
      <c r="AC11" s="10" t="s">
        <v>2148</v>
      </c>
      <c r="AE11" s="1" t="s">
        <v>1032</v>
      </c>
      <c r="AF11" s="2">
        <v>0.08</v>
      </c>
      <c r="AG11" s="1" t="s">
        <v>2145</v>
      </c>
      <c r="AH11" s="2">
        <f>AF11-Epanet!T13</f>
        <v>0</v>
      </c>
      <c r="AI11" s="10" t="s">
        <v>2148</v>
      </c>
      <c r="AK11" s="1" t="s">
        <v>41</v>
      </c>
      <c r="AL11" s="2">
        <v>31.99</v>
      </c>
      <c r="AM11" s="2" t="s">
        <v>2152</v>
      </c>
      <c r="AN11" s="2">
        <f>AL11-Epanet!X12</f>
        <v>0</v>
      </c>
      <c r="AO11" s="10" t="s">
        <v>2148</v>
      </c>
      <c r="AQ11" s="1" t="s">
        <v>1032</v>
      </c>
      <c r="AR11" s="2">
        <v>0.08</v>
      </c>
      <c r="AS11" s="1" t="s">
        <v>2145</v>
      </c>
      <c r="AT11" s="2">
        <f>AR11-Epanet!AB13</f>
        <v>0</v>
      </c>
      <c r="AU11" s="10" t="s">
        <v>2148</v>
      </c>
      <c r="AW11" s="1" t="s">
        <v>41</v>
      </c>
      <c r="AX11" s="2">
        <v>31.99</v>
      </c>
      <c r="AY11" s="2" t="s">
        <v>2152</v>
      </c>
      <c r="AZ11" s="2">
        <f>AX11-Epanet!P12</f>
        <v>0</v>
      </c>
      <c r="BA11" s="10" t="s">
        <v>2148</v>
      </c>
      <c r="BC11" s="1" t="s">
        <v>1032</v>
      </c>
      <c r="BD11" s="2">
        <v>0.08</v>
      </c>
      <c r="BE11" s="1" t="s">
        <v>2145</v>
      </c>
      <c r="BF11" s="2">
        <f>BD11-Epanet!T13</f>
        <v>0</v>
      </c>
      <c r="BG11" s="10" t="s">
        <v>2148</v>
      </c>
      <c r="BI11" s="1" t="s">
        <v>41</v>
      </c>
      <c r="BJ11" s="2">
        <v>31.99</v>
      </c>
      <c r="BK11" s="2" t="s">
        <v>2152</v>
      </c>
      <c r="BL11" s="2">
        <f>BJ11-Epanet!X12</f>
        <v>0</v>
      </c>
      <c r="BM11" s="10" t="s">
        <v>2148</v>
      </c>
      <c r="BO11" s="1" t="s">
        <v>1032</v>
      </c>
      <c r="BP11" s="2">
        <v>0.08</v>
      </c>
      <c r="BQ11" s="1" t="s">
        <v>2145</v>
      </c>
      <c r="BR11" s="2">
        <f>BP11-Epanet!AB13</f>
        <v>0</v>
      </c>
      <c r="BS11" s="10" t="s">
        <v>2148</v>
      </c>
    </row>
    <row r="12" spans="1:71" x14ac:dyDescent="0.25">
      <c r="A12" s="1" t="s">
        <v>42</v>
      </c>
      <c r="B12" s="2">
        <v>29.98</v>
      </c>
      <c r="C12" s="2">
        <f>MAX(B4:B894)</f>
        <v>72.41</v>
      </c>
      <c r="D12" s="10">
        <f>'Skenario DMA'!B12-Epanet!P13</f>
        <v>0</v>
      </c>
      <c r="E12" s="10">
        <f>(E6*100)/C6</f>
        <v>1.7957351290684624</v>
      </c>
      <c r="G12" s="1" t="s">
        <v>1037</v>
      </c>
      <c r="H12" s="2">
        <v>0.08</v>
      </c>
      <c r="I12" s="10">
        <f>(I8*100)/I6</f>
        <v>83.85469223007064</v>
      </c>
      <c r="J12" s="2">
        <f>H12-Epanet!T14</f>
        <v>0</v>
      </c>
      <c r="K12" s="10">
        <f>(K6*100)/I6</f>
        <v>77.194752774974774</v>
      </c>
      <c r="M12" s="1" t="s">
        <v>42</v>
      </c>
      <c r="N12" s="2">
        <v>29.98</v>
      </c>
      <c r="O12" s="2">
        <f>MAX(N4:N894)</f>
        <v>72.41</v>
      </c>
      <c r="P12" s="2">
        <f>N12-Epanet!X13</f>
        <v>0</v>
      </c>
      <c r="Q12" s="10">
        <f>(Q6*100)/O6</f>
        <v>3.3670033670033672</v>
      </c>
      <c r="S12" s="1" t="s">
        <v>1037</v>
      </c>
      <c r="T12" s="2">
        <v>0.08</v>
      </c>
      <c r="U12" s="10">
        <f>(U8*100)/U6</f>
        <v>83.753784056508579</v>
      </c>
      <c r="V12" s="2">
        <f>T12-Epanet!AB14</f>
        <v>0</v>
      </c>
      <c r="W12" s="10">
        <f>(W6*100)/U6</f>
        <v>77.194752774974774</v>
      </c>
      <c r="Y12" s="1" t="s">
        <v>42</v>
      </c>
      <c r="Z12" s="2">
        <v>29.98</v>
      </c>
      <c r="AA12" s="2">
        <f>MAX(Z4:Z894)</f>
        <v>72.41</v>
      </c>
      <c r="AB12" s="2">
        <f>Z12-Epanet!P13</f>
        <v>0</v>
      </c>
      <c r="AC12" s="10">
        <f>(AC6*100)/AA6</f>
        <v>2.4691358024691357</v>
      </c>
      <c r="AE12" s="1" t="s">
        <v>1037</v>
      </c>
      <c r="AF12" s="2">
        <v>0.08</v>
      </c>
      <c r="AG12" s="10">
        <f>(AG8*100)/AG6</f>
        <v>83.85469223007064</v>
      </c>
      <c r="AH12" s="2">
        <f>AF12-Epanet!T14</f>
        <v>0</v>
      </c>
      <c r="AI12" s="10">
        <f>(AI6*100)/AG6</f>
        <v>70.433905146316846</v>
      </c>
      <c r="AK12" s="1" t="s">
        <v>42</v>
      </c>
      <c r="AL12" s="2">
        <v>29.98</v>
      </c>
      <c r="AM12" s="2">
        <f>MAX(AL4:AL894)</f>
        <v>72.41</v>
      </c>
      <c r="AN12" s="2">
        <f>AL12-Epanet!X13</f>
        <v>0</v>
      </c>
      <c r="AO12" s="10">
        <f>(AO6*100)/AM6</f>
        <v>2.8058361391694726</v>
      </c>
      <c r="AQ12" s="1" t="s">
        <v>1037</v>
      </c>
      <c r="AR12" s="2">
        <v>0.08</v>
      </c>
      <c r="AS12" s="10">
        <f>(AS8*100)/AS6</f>
        <v>83.753784056508579</v>
      </c>
      <c r="AT12" s="2">
        <f>AR12-Epanet!AB14</f>
        <v>0</v>
      </c>
      <c r="AU12" s="10">
        <f>(AU6*100)/AS6</f>
        <v>71.14026236125126</v>
      </c>
      <c r="AW12" s="1" t="s">
        <v>42</v>
      </c>
      <c r="AX12" s="2">
        <v>29.98</v>
      </c>
      <c r="AY12" s="2">
        <f>MAX(AX4:AX894)</f>
        <v>72.41</v>
      </c>
      <c r="AZ12" s="2">
        <f>AX12-Epanet!P13</f>
        <v>0</v>
      </c>
      <c r="BA12" s="10">
        <f>(BA6*100)/AY6</f>
        <v>1.9079685746352413</v>
      </c>
      <c r="BC12" s="1" t="s">
        <v>1037</v>
      </c>
      <c r="BD12" s="2">
        <v>0.08</v>
      </c>
      <c r="BE12" s="10">
        <f>(BE8*100)/BE6</f>
        <v>82.240161453077704</v>
      </c>
      <c r="BF12" s="2">
        <f>BD12-Epanet!T14</f>
        <v>0</v>
      </c>
      <c r="BG12" s="10">
        <f>(BG6*100)/BE6</f>
        <v>69.323915237134202</v>
      </c>
      <c r="BI12" s="1" t="s">
        <v>42</v>
      </c>
      <c r="BJ12" s="2">
        <v>29.98</v>
      </c>
      <c r="BK12" s="2">
        <f>MAX(BJ4:BJ894)</f>
        <v>72.41</v>
      </c>
      <c r="BL12" s="2">
        <f>BJ12-Epanet!X13</f>
        <v>0</v>
      </c>
      <c r="BM12" s="10">
        <f>(BM6*100)/BK6</f>
        <v>1.7957351290684624</v>
      </c>
      <c r="BO12" s="1" t="s">
        <v>1037</v>
      </c>
      <c r="BP12" s="2">
        <v>0.08</v>
      </c>
      <c r="BQ12" s="10">
        <f>(BQ8*100)/BQ6</f>
        <v>82.139253279515643</v>
      </c>
      <c r="BR12" s="2">
        <f>BP12-Epanet!AB14</f>
        <v>0</v>
      </c>
      <c r="BS12" s="10">
        <f>(BS6*100)/BQ6</f>
        <v>69.323915237134202</v>
      </c>
    </row>
    <row r="13" spans="1:71" x14ac:dyDescent="0.25">
      <c r="A13" s="1" t="s">
        <v>43</v>
      </c>
      <c r="B13" s="2">
        <v>32.94</v>
      </c>
      <c r="C13" s="2" t="s">
        <v>2153</v>
      </c>
      <c r="D13" s="10">
        <f>'Skenario DMA'!B13-Epanet!P14</f>
        <v>0</v>
      </c>
      <c r="E13" s="10" t="s">
        <v>2147</v>
      </c>
      <c r="G13" s="1" t="s">
        <v>1038</v>
      </c>
      <c r="H13" s="2">
        <v>0.08</v>
      </c>
      <c r="I13" s="2" t="s">
        <v>2152</v>
      </c>
      <c r="J13" s="2">
        <f>H13-Epanet!T15</f>
        <v>0</v>
      </c>
      <c r="K13" s="10" t="s">
        <v>2147</v>
      </c>
      <c r="M13" s="1" t="s">
        <v>43</v>
      </c>
      <c r="N13" s="2">
        <v>32.94</v>
      </c>
      <c r="O13" s="2" t="s">
        <v>2153</v>
      </c>
      <c r="P13" s="2">
        <f>N13-Epanet!X14</f>
        <v>0</v>
      </c>
      <c r="Q13" s="10" t="s">
        <v>2147</v>
      </c>
      <c r="S13" s="1" t="s">
        <v>1038</v>
      </c>
      <c r="T13" s="2">
        <v>0.08</v>
      </c>
      <c r="U13" s="2" t="s">
        <v>2152</v>
      </c>
      <c r="V13" s="2">
        <f>T13-Epanet!AB15</f>
        <v>0</v>
      </c>
      <c r="W13" s="10" t="s">
        <v>2147</v>
      </c>
      <c r="Y13" s="1" t="s">
        <v>43</v>
      </c>
      <c r="Z13" s="2">
        <v>32.94</v>
      </c>
      <c r="AA13" s="2" t="s">
        <v>2153</v>
      </c>
      <c r="AB13" s="2">
        <f>Z13-Epanet!P14</f>
        <v>0</v>
      </c>
      <c r="AC13" s="10" t="s">
        <v>2147</v>
      </c>
      <c r="AE13" s="1" t="s">
        <v>1038</v>
      </c>
      <c r="AF13" s="2">
        <v>0.08</v>
      </c>
      <c r="AG13" s="2" t="s">
        <v>2152</v>
      </c>
      <c r="AH13" s="2">
        <f>AF13-Epanet!T15</f>
        <v>0</v>
      </c>
      <c r="AI13" s="10" t="s">
        <v>2147</v>
      </c>
      <c r="AK13" s="1" t="s">
        <v>43</v>
      </c>
      <c r="AL13" s="2">
        <v>32.94</v>
      </c>
      <c r="AM13" s="2" t="s">
        <v>2153</v>
      </c>
      <c r="AN13" s="2">
        <f>AL13-Epanet!X14</f>
        <v>0</v>
      </c>
      <c r="AO13" s="10" t="s">
        <v>2147</v>
      </c>
      <c r="AQ13" s="1" t="s">
        <v>1038</v>
      </c>
      <c r="AR13" s="2">
        <v>0.08</v>
      </c>
      <c r="AS13" s="2" t="s">
        <v>2152</v>
      </c>
      <c r="AT13" s="2">
        <f>AR13-Epanet!AB15</f>
        <v>0</v>
      </c>
      <c r="AU13" s="10" t="s">
        <v>2147</v>
      </c>
      <c r="AW13" s="1" t="s">
        <v>43</v>
      </c>
      <c r="AX13" s="2">
        <v>32.94</v>
      </c>
      <c r="AY13" s="2" t="s">
        <v>2153</v>
      </c>
      <c r="AZ13" s="2">
        <f>AX13-Epanet!P14</f>
        <v>0</v>
      </c>
      <c r="BA13" s="10" t="s">
        <v>2147</v>
      </c>
      <c r="BC13" s="1" t="s">
        <v>1038</v>
      </c>
      <c r="BD13" s="2">
        <v>0.08</v>
      </c>
      <c r="BE13" s="2" t="s">
        <v>2152</v>
      </c>
      <c r="BF13" s="2">
        <f>BD13-Epanet!T15</f>
        <v>0</v>
      </c>
      <c r="BG13" s="10" t="s">
        <v>2147</v>
      </c>
      <c r="BI13" s="1" t="s">
        <v>43</v>
      </c>
      <c r="BJ13" s="2">
        <v>32.94</v>
      </c>
      <c r="BK13" s="2" t="s">
        <v>2153</v>
      </c>
      <c r="BL13" s="2">
        <f>BJ13-Epanet!X14</f>
        <v>0</v>
      </c>
      <c r="BM13" s="10" t="s">
        <v>2147</v>
      </c>
      <c r="BO13" s="1" t="s">
        <v>1038</v>
      </c>
      <c r="BP13" s="2">
        <v>0.08</v>
      </c>
      <c r="BQ13" s="2" t="s">
        <v>2152</v>
      </c>
      <c r="BR13" s="2">
        <f>BP13-Epanet!AB15</f>
        <v>0</v>
      </c>
      <c r="BS13" s="10" t="s">
        <v>2147</v>
      </c>
    </row>
    <row r="14" spans="1:71" x14ac:dyDescent="0.25">
      <c r="A14" s="1" t="s">
        <v>44</v>
      </c>
      <c r="B14" s="2">
        <v>29.95</v>
      </c>
      <c r="C14" s="2">
        <f>MIN(B4:B894)</f>
        <v>7.18</v>
      </c>
      <c r="D14" s="10">
        <f>'Skenario DMA'!B14-Epanet!P15</f>
        <v>0</v>
      </c>
      <c r="E14" s="10">
        <f>(E8*100)/C6</f>
        <v>0</v>
      </c>
      <c r="G14" s="1" t="s">
        <v>1039</v>
      </c>
      <c r="H14" s="2">
        <v>0.08</v>
      </c>
      <c r="I14" s="10">
        <f>MAX(H4:H994)</f>
        <v>2.66</v>
      </c>
      <c r="J14" s="2">
        <f>H14-Epanet!T16</f>
        <v>0</v>
      </c>
      <c r="K14" s="10">
        <f>(K8*100)/I6</f>
        <v>13.017154389505549</v>
      </c>
      <c r="M14" s="1" t="s">
        <v>44</v>
      </c>
      <c r="N14" s="2">
        <v>29.95</v>
      </c>
      <c r="O14" s="2">
        <f>MIN(N4:N894)</f>
        <v>7.18</v>
      </c>
      <c r="P14" s="2">
        <f>N14-Epanet!X15</f>
        <v>0</v>
      </c>
      <c r="Q14" s="10">
        <f>(Q8*100)/O6</f>
        <v>0.44893378226711561</v>
      </c>
      <c r="S14" s="1" t="s">
        <v>1039</v>
      </c>
      <c r="T14" s="2">
        <v>0.08</v>
      </c>
      <c r="U14" s="10">
        <f>MAX(T4:T994)</f>
        <v>2.66</v>
      </c>
      <c r="V14" s="2">
        <f>T14-Epanet!AB16</f>
        <v>0</v>
      </c>
      <c r="W14" s="10">
        <f>(W8*100)/U6</f>
        <v>12.714429868819375</v>
      </c>
      <c r="Y14" s="1" t="s">
        <v>44</v>
      </c>
      <c r="Z14" s="2">
        <v>29.95</v>
      </c>
      <c r="AA14" s="2">
        <f>MIN(Z4:Z894)</f>
        <v>7.18</v>
      </c>
      <c r="AB14" s="2">
        <f>Z14-Epanet!P15</f>
        <v>0</v>
      </c>
      <c r="AC14" s="10">
        <f>(AC8*100)/AA6</f>
        <v>21.099887766554435</v>
      </c>
      <c r="AE14" s="1" t="s">
        <v>1039</v>
      </c>
      <c r="AF14" s="2">
        <v>0.08</v>
      </c>
      <c r="AG14" s="10">
        <f>MAX(AF4:AF994)</f>
        <v>2.66</v>
      </c>
      <c r="AH14" s="2">
        <f>AF14-Epanet!T16</f>
        <v>0</v>
      </c>
      <c r="AI14" s="10">
        <f>(AI8*100)/AG6</f>
        <v>14.732593340060545</v>
      </c>
      <c r="AK14" s="1" t="s">
        <v>44</v>
      </c>
      <c r="AL14" s="2">
        <v>29.95</v>
      </c>
      <c r="AM14" s="2">
        <f>MIN(AL4:AL894)</f>
        <v>7.18</v>
      </c>
      <c r="AN14" s="2">
        <f>AL14-Epanet!X15</f>
        <v>0</v>
      </c>
      <c r="AO14" s="10">
        <f>(AO8*100)/AM6</f>
        <v>21.099887766554435</v>
      </c>
      <c r="AQ14" s="1" t="s">
        <v>1039</v>
      </c>
      <c r="AR14" s="2">
        <v>0.08</v>
      </c>
      <c r="AS14" s="10">
        <f>MAX(AR4:AR994)</f>
        <v>2.66</v>
      </c>
      <c r="AT14" s="2">
        <f>AR14-Epanet!AB16</f>
        <v>0</v>
      </c>
      <c r="AU14" s="10">
        <f>(AU8*100)/AS6</f>
        <v>14.328960645812311</v>
      </c>
      <c r="AW14" s="1" t="s">
        <v>44</v>
      </c>
      <c r="AX14" s="2">
        <v>29.95</v>
      </c>
      <c r="AY14" s="2">
        <f>MIN(AX4:AX894)</f>
        <v>7.18</v>
      </c>
      <c r="AZ14" s="2">
        <f>AX14-Epanet!P15</f>
        <v>0</v>
      </c>
      <c r="BA14" s="10">
        <f>(BA8*100)/AY6</f>
        <v>39.506172839506171</v>
      </c>
      <c r="BC14" s="1" t="s">
        <v>1039</v>
      </c>
      <c r="BD14" s="2">
        <v>0.08</v>
      </c>
      <c r="BE14" s="10">
        <f>MAX(BD4:BD994)</f>
        <v>2.66</v>
      </c>
      <c r="BF14" s="2">
        <f>BD14-Epanet!T16</f>
        <v>0</v>
      </c>
      <c r="BG14" s="10">
        <f>(BG8*100)/BE6</f>
        <v>14.631685166498487</v>
      </c>
      <c r="BI14" s="1" t="s">
        <v>44</v>
      </c>
      <c r="BJ14" s="2">
        <v>29.95</v>
      </c>
      <c r="BK14" s="2">
        <f>MIN(BJ4:BJ894)</f>
        <v>7.18</v>
      </c>
      <c r="BL14" s="2">
        <f>BJ14-Epanet!X15</f>
        <v>0</v>
      </c>
      <c r="BM14" s="10">
        <f>(BM8*100)/BK6</f>
        <v>39.61840628507295</v>
      </c>
      <c r="BO14" s="1" t="s">
        <v>1039</v>
      </c>
      <c r="BP14" s="2">
        <v>0.08</v>
      </c>
      <c r="BQ14" s="10">
        <f>MAX(BP4:BP994)</f>
        <v>2.66</v>
      </c>
      <c r="BR14" s="2">
        <f>BP14-Epanet!AB16</f>
        <v>0</v>
      </c>
      <c r="BS14" s="10">
        <f>(BS8*100)/BQ6</f>
        <v>14.530776992936428</v>
      </c>
    </row>
    <row r="15" spans="1:71" x14ac:dyDescent="0.25">
      <c r="A15" s="1" t="s">
        <v>45</v>
      </c>
      <c r="B15" s="2">
        <v>33.909999999999997</v>
      </c>
      <c r="D15" s="10">
        <f>'Skenario DMA'!B15-Epanet!P16</f>
        <v>0</v>
      </c>
      <c r="E15" s="10"/>
      <c r="G15" s="1" t="s">
        <v>1040</v>
      </c>
      <c r="H15" s="2">
        <v>0.08</v>
      </c>
      <c r="I15" s="2" t="s">
        <v>2153</v>
      </c>
      <c r="J15" s="2">
        <f>H15-Epanet!T17</f>
        <v>0</v>
      </c>
      <c r="M15" s="1" t="s">
        <v>45</v>
      </c>
      <c r="N15" s="2">
        <v>33.909999999999997</v>
      </c>
      <c r="P15" s="2">
        <f>N15-Epanet!X16</f>
        <v>0</v>
      </c>
      <c r="S15" s="1" t="s">
        <v>1040</v>
      </c>
      <c r="T15" s="2">
        <v>0.08</v>
      </c>
      <c r="U15" s="2" t="s">
        <v>2153</v>
      </c>
      <c r="V15" s="2">
        <f>T15-Epanet!AB17</f>
        <v>0</v>
      </c>
      <c r="Y15" s="1" t="s">
        <v>45</v>
      </c>
      <c r="Z15" s="2">
        <v>33.909999999999997</v>
      </c>
      <c r="AB15" s="2">
        <f>Z15-Epanet!P16</f>
        <v>0</v>
      </c>
      <c r="AE15" s="1" t="s">
        <v>1040</v>
      </c>
      <c r="AF15" s="2">
        <v>0.08</v>
      </c>
      <c r="AG15" s="2" t="s">
        <v>2153</v>
      </c>
      <c r="AH15" s="2">
        <f>AF15-Epanet!T17</f>
        <v>0</v>
      </c>
      <c r="AK15" s="1" t="s">
        <v>45</v>
      </c>
      <c r="AL15" s="2">
        <v>33.909999999999997</v>
      </c>
      <c r="AN15" s="2">
        <f>AL15-Epanet!X16</f>
        <v>0</v>
      </c>
      <c r="AQ15" s="1" t="s">
        <v>1040</v>
      </c>
      <c r="AR15" s="2">
        <v>0.08</v>
      </c>
      <c r="AS15" s="2" t="s">
        <v>2153</v>
      </c>
      <c r="AT15" s="2">
        <f>AR15-Epanet!AB17</f>
        <v>0</v>
      </c>
      <c r="AW15" s="1" t="s">
        <v>45</v>
      </c>
      <c r="AX15" s="2">
        <v>33.909999999999997</v>
      </c>
      <c r="AZ15" s="2">
        <f>AX15-Epanet!P16</f>
        <v>0</v>
      </c>
      <c r="BC15" s="1" t="s">
        <v>1040</v>
      </c>
      <c r="BD15" s="2">
        <v>0.08</v>
      </c>
      <c r="BE15" s="2" t="s">
        <v>2153</v>
      </c>
      <c r="BF15" s="2">
        <f>BD15-Epanet!T17</f>
        <v>0</v>
      </c>
      <c r="BI15" s="1" t="s">
        <v>45</v>
      </c>
      <c r="BJ15" s="2">
        <v>33.909999999999997</v>
      </c>
      <c r="BL15" s="2">
        <f>BJ15-Epanet!X16</f>
        <v>0</v>
      </c>
      <c r="BO15" s="1" t="s">
        <v>1040</v>
      </c>
      <c r="BP15" s="2">
        <v>0.08</v>
      </c>
      <c r="BQ15" s="2" t="s">
        <v>2153</v>
      </c>
      <c r="BR15" s="2">
        <f>BP15-Epanet!AB17</f>
        <v>0</v>
      </c>
    </row>
    <row r="16" spans="1:71" x14ac:dyDescent="0.25">
      <c r="A16" s="1" t="s">
        <v>46</v>
      </c>
      <c r="B16" s="2">
        <v>30.93</v>
      </c>
      <c r="D16" s="10">
        <f>'Skenario DMA'!B16-Epanet!P17</f>
        <v>0</v>
      </c>
      <c r="E16" s="10"/>
      <c r="G16" s="1" t="s">
        <v>1041</v>
      </c>
      <c r="H16" s="2">
        <v>0.08</v>
      </c>
      <c r="I16" s="2">
        <f>MIN(H4:H994)</f>
        <v>0</v>
      </c>
      <c r="J16" s="2">
        <f>H16-Epanet!T18</f>
        <v>0</v>
      </c>
      <c r="M16" s="1" t="s">
        <v>46</v>
      </c>
      <c r="N16" s="2">
        <v>30.93</v>
      </c>
      <c r="P16" s="2">
        <f>N16-Epanet!X17</f>
        <v>0</v>
      </c>
      <c r="S16" s="1" t="s">
        <v>1041</v>
      </c>
      <c r="T16" s="2">
        <v>0.08</v>
      </c>
      <c r="U16" s="2">
        <f>MIN(T4:T994)</f>
        <v>0</v>
      </c>
      <c r="V16" s="2">
        <f>T16-Epanet!AB18</f>
        <v>0</v>
      </c>
      <c r="Y16" s="1" t="s">
        <v>46</v>
      </c>
      <c r="Z16" s="2">
        <v>30.93</v>
      </c>
      <c r="AB16" s="2">
        <f>Z16-Epanet!P17</f>
        <v>0</v>
      </c>
      <c r="AE16" s="1" t="s">
        <v>1041</v>
      </c>
      <c r="AF16" s="2">
        <v>0.08</v>
      </c>
      <c r="AG16" s="2">
        <f>MIN(AF4:AF994)</f>
        <v>0</v>
      </c>
      <c r="AH16" s="2">
        <f>AF16-Epanet!T18</f>
        <v>0</v>
      </c>
      <c r="AK16" s="1" t="s">
        <v>46</v>
      </c>
      <c r="AL16" s="2">
        <v>30.93</v>
      </c>
      <c r="AN16" s="2">
        <f>AL16-Epanet!X17</f>
        <v>0</v>
      </c>
      <c r="AQ16" s="1" t="s">
        <v>1041</v>
      </c>
      <c r="AR16" s="2">
        <v>0.08</v>
      </c>
      <c r="AS16" s="2">
        <f>MIN(AR4:AR994)</f>
        <v>0</v>
      </c>
      <c r="AT16" s="2">
        <f>AR16-Epanet!AB18</f>
        <v>0</v>
      </c>
      <c r="AW16" s="1" t="s">
        <v>46</v>
      </c>
      <c r="AX16" s="2">
        <v>30.93</v>
      </c>
      <c r="AZ16" s="2">
        <f>AX16-Epanet!P17</f>
        <v>0</v>
      </c>
      <c r="BC16" s="1" t="s">
        <v>1041</v>
      </c>
      <c r="BD16" s="2">
        <v>0.08</v>
      </c>
      <c r="BE16" s="2">
        <f>MIN(BD4:BD994)</f>
        <v>0</v>
      </c>
      <c r="BF16" s="2">
        <f>BD16-Epanet!T18</f>
        <v>0</v>
      </c>
      <c r="BI16" s="1" t="s">
        <v>46</v>
      </c>
      <c r="BJ16" s="2">
        <v>30.93</v>
      </c>
      <c r="BL16" s="2">
        <f>BJ16-Epanet!X17</f>
        <v>0</v>
      </c>
      <c r="BO16" s="1" t="s">
        <v>1041</v>
      </c>
      <c r="BP16" s="2">
        <v>0.08</v>
      </c>
      <c r="BQ16" s="2">
        <f>MIN(BP4:BP994)</f>
        <v>0</v>
      </c>
      <c r="BR16" s="2">
        <f>BP16-Epanet!AB18</f>
        <v>0</v>
      </c>
    </row>
    <row r="17" spans="1:70" x14ac:dyDescent="0.25">
      <c r="A17" s="1" t="s">
        <v>47</v>
      </c>
      <c r="B17" s="2">
        <v>29.93</v>
      </c>
      <c r="D17" s="10">
        <f>'Skenario DMA'!B17-Epanet!P18</f>
        <v>0.25999999999999801</v>
      </c>
      <c r="E17" s="10"/>
      <c r="G17" s="1" t="s">
        <v>1042</v>
      </c>
      <c r="H17" s="2">
        <v>0.08</v>
      </c>
      <c r="J17" s="2">
        <f>H17-Epanet!T19</f>
        <v>0</v>
      </c>
      <c r="M17" s="1" t="s">
        <v>47</v>
      </c>
      <c r="N17" s="2">
        <v>29.93</v>
      </c>
      <c r="P17" s="2">
        <f>N17-Epanet!X18</f>
        <v>0.25999999999999801</v>
      </c>
      <c r="S17" s="1" t="s">
        <v>1042</v>
      </c>
      <c r="T17" s="2">
        <v>0.08</v>
      </c>
      <c r="V17" s="2">
        <f>T17-Epanet!AB19</f>
        <v>0</v>
      </c>
      <c r="Y17" s="1" t="s">
        <v>47</v>
      </c>
      <c r="Z17" s="2">
        <v>29.93</v>
      </c>
      <c r="AB17" s="2">
        <f>Z17-Epanet!P18</f>
        <v>0.25999999999999801</v>
      </c>
      <c r="AE17" s="1" t="s">
        <v>1042</v>
      </c>
      <c r="AF17" s="2">
        <v>0.08</v>
      </c>
      <c r="AH17" s="2">
        <f>AF17-Epanet!T19</f>
        <v>0</v>
      </c>
      <c r="AK17" s="1" t="s">
        <v>47</v>
      </c>
      <c r="AL17" s="2">
        <v>29.93</v>
      </c>
      <c r="AN17" s="2">
        <f>AL17-Epanet!X18</f>
        <v>0.25999999999999801</v>
      </c>
      <c r="AQ17" s="1" t="s">
        <v>1042</v>
      </c>
      <c r="AR17" s="2">
        <v>0.08</v>
      </c>
      <c r="AT17" s="2">
        <f>AR17-Epanet!AB19</f>
        <v>0</v>
      </c>
      <c r="AW17" s="1" t="s">
        <v>47</v>
      </c>
      <c r="AX17" s="2">
        <v>29.93</v>
      </c>
      <c r="AZ17" s="2">
        <f>AX17-Epanet!P18</f>
        <v>0.25999999999999801</v>
      </c>
      <c r="BC17" s="1" t="s">
        <v>1042</v>
      </c>
      <c r="BD17" s="2">
        <v>0.08</v>
      </c>
      <c r="BF17" s="2">
        <f>BD17-Epanet!T19</f>
        <v>0</v>
      </c>
      <c r="BI17" s="1" t="s">
        <v>47</v>
      </c>
      <c r="BJ17" s="2">
        <v>29.93</v>
      </c>
      <c r="BL17" s="2">
        <f>BJ17-Epanet!X18</f>
        <v>0.25999999999999801</v>
      </c>
      <c r="BO17" s="1" t="s">
        <v>1042</v>
      </c>
      <c r="BP17" s="2">
        <v>0.08</v>
      </c>
      <c r="BR17" s="2">
        <f>BP17-Epanet!AB19</f>
        <v>0</v>
      </c>
    </row>
    <row r="18" spans="1:70" x14ac:dyDescent="0.25">
      <c r="A18" s="1" t="s">
        <v>48</v>
      </c>
      <c r="B18" s="2">
        <v>30.83</v>
      </c>
      <c r="D18" s="10">
        <f>'Skenario DMA'!B18-Epanet!P19</f>
        <v>0.26999999999999957</v>
      </c>
      <c r="E18" s="10"/>
      <c r="G18" s="1" t="s">
        <v>1043</v>
      </c>
      <c r="H18" s="2">
        <v>0.23</v>
      </c>
      <c r="J18" s="2">
        <f>H18-Epanet!T20</f>
        <v>0</v>
      </c>
      <c r="M18" s="1" t="s">
        <v>48</v>
      </c>
      <c r="N18" s="2">
        <v>30.83</v>
      </c>
      <c r="P18" s="2">
        <f>N18-Epanet!X19</f>
        <v>0.25999999999999801</v>
      </c>
      <c r="S18" s="1" t="s">
        <v>1043</v>
      </c>
      <c r="T18" s="2">
        <v>0.23</v>
      </c>
      <c r="V18" s="2">
        <f>T18-Epanet!AB20</f>
        <v>0</v>
      </c>
      <c r="Y18" s="1" t="s">
        <v>48</v>
      </c>
      <c r="Z18" s="2">
        <v>30.83</v>
      </c>
      <c r="AB18" s="2">
        <f>Z18-Epanet!P19</f>
        <v>0.26999999999999957</v>
      </c>
      <c r="AE18" s="1" t="s">
        <v>1043</v>
      </c>
      <c r="AF18" s="2">
        <v>0.23</v>
      </c>
      <c r="AH18" s="2">
        <f>AF18-Epanet!T20</f>
        <v>0</v>
      </c>
      <c r="AK18" s="1" t="s">
        <v>48</v>
      </c>
      <c r="AL18" s="2">
        <v>30.83</v>
      </c>
      <c r="AN18" s="2">
        <f>AL18-Epanet!X19</f>
        <v>0.25999999999999801</v>
      </c>
      <c r="AQ18" s="1" t="s">
        <v>1043</v>
      </c>
      <c r="AR18" s="2">
        <v>0.23</v>
      </c>
      <c r="AT18" s="2">
        <f>AR18-Epanet!AB20</f>
        <v>0</v>
      </c>
      <c r="AW18" s="1" t="s">
        <v>48</v>
      </c>
      <c r="AX18" s="2">
        <v>30.83</v>
      </c>
      <c r="AZ18" s="2">
        <f>AX18-Epanet!P19</f>
        <v>0.26999999999999957</v>
      </c>
      <c r="BC18" s="1" t="s">
        <v>1043</v>
      </c>
      <c r="BD18" s="2">
        <v>0.23</v>
      </c>
      <c r="BF18" s="2">
        <f>BD18-Epanet!T20</f>
        <v>0</v>
      </c>
      <c r="BI18" s="1" t="s">
        <v>48</v>
      </c>
      <c r="BJ18" s="2">
        <v>30.83</v>
      </c>
      <c r="BL18" s="2">
        <f>BJ18-Epanet!X19</f>
        <v>0.25999999999999801</v>
      </c>
      <c r="BO18" s="1" t="s">
        <v>1043</v>
      </c>
      <c r="BP18" s="2">
        <v>0.23</v>
      </c>
      <c r="BR18" s="2">
        <f>BP18-Epanet!AB20</f>
        <v>0</v>
      </c>
    </row>
    <row r="19" spans="1:70" x14ac:dyDescent="0.25">
      <c r="A19" s="1" t="s">
        <v>49</v>
      </c>
      <c r="B19" s="2">
        <v>30.84</v>
      </c>
      <c r="D19" s="10">
        <f>'Skenario DMA'!B19-Epanet!P20</f>
        <v>0.26000000000000156</v>
      </c>
      <c r="E19" s="10"/>
      <c r="G19" s="1" t="s">
        <v>1044</v>
      </c>
      <c r="H19" s="2">
        <v>0.23</v>
      </c>
      <c r="J19" s="2">
        <f>H19-Epanet!T21</f>
        <v>0</v>
      </c>
      <c r="M19" s="1" t="s">
        <v>49</v>
      </c>
      <c r="N19" s="2">
        <v>30.84</v>
      </c>
      <c r="P19" s="2">
        <f>N19-Epanet!X20</f>
        <v>0.26000000000000156</v>
      </c>
      <c r="S19" s="1" t="s">
        <v>1044</v>
      </c>
      <c r="T19" s="2">
        <v>0.23</v>
      </c>
      <c r="V19" s="2">
        <f>T19-Epanet!AB21</f>
        <v>0</v>
      </c>
      <c r="Y19" s="1" t="s">
        <v>49</v>
      </c>
      <c r="Z19" s="2">
        <v>30.84</v>
      </c>
      <c r="AB19" s="2">
        <f>Z19-Epanet!P20</f>
        <v>0.26000000000000156</v>
      </c>
      <c r="AE19" s="1" t="s">
        <v>1044</v>
      </c>
      <c r="AF19" s="2">
        <v>0.23</v>
      </c>
      <c r="AH19" s="2">
        <f>AF19-Epanet!T21</f>
        <v>0</v>
      </c>
      <c r="AK19" s="1" t="s">
        <v>49</v>
      </c>
      <c r="AL19" s="2">
        <v>30.84</v>
      </c>
      <c r="AN19" s="2">
        <f>AL19-Epanet!X20</f>
        <v>0.26000000000000156</v>
      </c>
      <c r="AQ19" s="1" t="s">
        <v>1044</v>
      </c>
      <c r="AR19" s="2">
        <v>0.23</v>
      </c>
      <c r="AT19" s="2">
        <f>AR19-Epanet!AB21</f>
        <v>0</v>
      </c>
      <c r="AW19" s="1" t="s">
        <v>49</v>
      </c>
      <c r="AX19" s="2">
        <v>30.84</v>
      </c>
      <c r="AZ19" s="2">
        <f>AX19-Epanet!P20</f>
        <v>0.26000000000000156</v>
      </c>
      <c r="BC19" s="1" t="s">
        <v>1044</v>
      </c>
      <c r="BD19" s="2">
        <v>0.23</v>
      </c>
      <c r="BF19" s="2">
        <f>BD19-Epanet!T21</f>
        <v>0</v>
      </c>
      <c r="BI19" s="1" t="s">
        <v>49</v>
      </c>
      <c r="BJ19" s="2">
        <v>30.84</v>
      </c>
      <c r="BL19" s="2">
        <f>BJ19-Epanet!X20</f>
        <v>0.26000000000000156</v>
      </c>
      <c r="BO19" s="1" t="s">
        <v>1044</v>
      </c>
      <c r="BP19" s="2">
        <v>0.23</v>
      </c>
      <c r="BR19" s="2">
        <f>BP19-Epanet!AB21</f>
        <v>0</v>
      </c>
    </row>
    <row r="20" spans="1:70" x14ac:dyDescent="0.25">
      <c r="A20" s="1" t="s">
        <v>50</v>
      </c>
      <c r="B20" s="2">
        <v>30.7</v>
      </c>
      <c r="D20" s="10">
        <f>'Skenario DMA'!B20-Epanet!P21</f>
        <v>0.25999999999999801</v>
      </c>
      <c r="E20" s="10"/>
      <c r="G20" s="1" t="s">
        <v>1045</v>
      </c>
      <c r="H20" s="2">
        <v>0.08</v>
      </c>
      <c r="J20" s="2">
        <f>H20-Epanet!T22</f>
        <v>0</v>
      </c>
      <c r="M20" s="1" t="s">
        <v>50</v>
      </c>
      <c r="N20" s="2">
        <v>30.71</v>
      </c>
      <c r="P20" s="2">
        <f>N20-Epanet!X21</f>
        <v>0.26999999999999957</v>
      </c>
      <c r="S20" s="1" t="s">
        <v>1045</v>
      </c>
      <c r="T20" s="2">
        <v>0.08</v>
      </c>
      <c r="V20" s="2">
        <f>T20-Epanet!AB22</f>
        <v>0</v>
      </c>
      <c r="Y20" s="1" t="s">
        <v>50</v>
      </c>
      <c r="Z20" s="2">
        <v>30.7</v>
      </c>
      <c r="AB20" s="2">
        <f>Z20-Epanet!P21</f>
        <v>0.25999999999999801</v>
      </c>
      <c r="AE20" s="1" t="s">
        <v>1045</v>
      </c>
      <c r="AF20" s="2">
        <v>0.08</v>
      </c>
      <c r="AH20" s="2">
        <f>AF20-Epanet!T22</f>
        <v>0</v>
      </c>
      <c r="AK20" s="1" t="s">
        <v>50</v>
      </c>
      <c r="AL20" s="2">
        <v>30.71</v>
      </c>
      <c r="AN20" s="2">
        <f>AL20-Epanet!X21</f>
        <v>0.26999999999999957</v>
      </c>
      <c r="AQ20" s="1" t="s">
        <v>1045</v>
      </c>
      <c r="AR20" s="2">
        <v>0.08</v>
      </c>
      <c r="AT20" s="2">
        <f>AR20-Epanet!AB22</f>
        <v>0</v>
      </c>
      <c r="AW20" s="1" t="s">
        <v>50</v>
      </c>
      <c r="AX20" s="2">
        <v>30.7</v>
      </c>
      <c r="AZ20" s="2">
        <f>AX20-Epanet!P21</f>
        <v>0.25999999999999801</v>
      </c>
      <c r="BC20" s="1" t="s">
        <v>1045</v>
      </c>
      <c r="BD20" s="2">
        <v>0.08</v>
      </c>
      <c r="BF20" s="2">
        <f>BD20-Epanet!T22</f>
        <v>0</v>
      </c>
      <c r="BI20" s="1" t="s">
        <v>50</v>
      </c>
      <c r="BJ20" s="2">
        <v>30.71</v>
      </c>
      <c r="BL20" s="2">
        <f>BJ20-Epanet!X21</f>
        <v>0.26999999999999957</v>
      </c>
      <c r="BO20" s="1" t="s">
        <v>1045</v>
      </c>
      <c r="BP20" s="2">
        <v>0.08</v>
      </c>
      <c r="BR20" s="2">
        <f>BP20-Epanet!AB22</f>
        <v>0</v>
      </c>
    </row>
    <row r="21" spans="1:70" x14ac:dyDescent="0.25">
      <c r="A21" s="1" t="s">
        <v>51</v>
      </c>
      <c r="B21" s="2">
        <v>30.74</v>
      </c>
      <c r="D21" s="10">
        <f>'Skenario DMA'!B21-Epanet!P22</f>
        <v>0.25999999999999801</v>
      </c>
      <c r="E21" s="10"/>
      <c r="G21" s="1" t="s">
        <v>1046</v>
      </c>
      <c r="H21" s="2">
        <v>0.15</v>
      </c>
      <c r="J21" s="2">
        <f>H21-Epanet!T23</f>
        <v>0</v>
      </c>
      <c r="M21" s="1" t="s">
        <v>51</v>
      </c>
      <c r="N21" s="2">
        <v>30.75</v>
      </c>
      <c r="P21" s="2">
        <f>N21-Epanet!X22</f>
        <v>0.26999999999999957</v>
      </c>
      <c r="S21" s="1" t="s">
        <v>1046</v>
      </c>
      <c r="T21" s="2">
        <v>0.15</v>
      </c>
      <c r="V21" s="2">
        <f>T21-Epanet!AB23</f>
        <v>0</v>
      </c>
      <c r="Y21" s="1" t="s">
        <v>51</v>
      </c>
      <c r="Z21" s="2">
        <v>30.74</v>
      </c>
      <c r="AB21" s="2">
        <f>Z21-Epanet!P22</f>
        <v>0.25999999999999801</v>
      </c>
      <c r="AE21" s="1" t="s">
        <v>1046</v>
      </c>
      <c r="AF21" s="2">
        <v>0.15</v>
      </c>
      <c r="AH21" s="2">
        <f>AF21-Epanet!T23</f>
        <v>0</v>
      </c>
      <c r="AK21" s="1" t="s">
        <v>51</v>
      </c>
      <c r="AL21" s="2">
        <v>30.75</v>
      </c>
      <c r="AN21" s="2">
        <f>AL21-Epanet!X22</f>
        <v>0.26999999999999957</v>
      </c>
      <c r="AQ21" s="1" t="s">
        <v>1046</v>
      </c>
      <c r="AR21" s="2">
        <v>0.15</v>
      </c>
      <c r="AT21" s="2">
        <f>AR21-Epanet!AB23</f>
        <v>0</v>
      </c>
      <c r="AW21" s="1" t="s">
        <v>51</v>
      </c>
      <c r="AX21" s="2">
        <v>30.74</v>
      </c>
      <c r="AZ21" s="2">
        <f>AX21-Epanet!P22</f>
        <v>0.25999999999999801</v>
      </c>
      <c r="BC21" s="1" t="s">
        <v>1046</v>
      </c>
      <c r="BD21" s="2">
        <v>0.15</v>
      </c>
      <c r="BF21" s="2">
        <f>BD21-Epanet!T23</f>
        <v>0</v>
      </c>
      <c r="BI21" s="1" t="s">
        <v>51</v>
      </c>
      <c r="BJ21" s="2">
        <v>30.75</v>
      </c>
      <c r="BL21" s="2">
        <f>BJ21-Epanet!X22</f>
        <v>0.26999999999999957</v>
      </c>
      <c r="BO21" s="1" t="s">
        <v>1046</v>
      </c>
      <c r="BP21" s="2">
        <v>0.15</v>
      </c>
      <c r="BR21" s="2">
        <f>BP21-Epanet!AB23</f>
        <v>0</v>
      </c>
    </row>
    <row r="22" spans="1:70" x14ac:dyDescent="0.25">
      <c r="A22" s="1" t="s">
        <v>52</v>
      </c>
      <c r="B22" s="2">
        <v>30.71</v>
      </c>
      <c r="D22" s="10">
        <f>'Skenario DMA'!B22-Epanet!P23</f>
        <v>0.26000000000000156</v>
      </c>
      <c r="E22" s="10"/>
      <c r="G22" s="1" t="s">
        <v>1047</v>
      </c>
      <c r="H22" s="2">
        <v>0.15</v>
      </c>
      <c r="J22" s="2">
        <f>H22-Epanet!T24</f>
        <v>0</v>
      </c>
      <c r="M22" s="1" t="s">
        <v>52</v>
      </c>
      <c r="N22" s="2">
        <v>30.72</v>
      </c>
      <c r="P22" s="2">
        <f>N22-Epanet!X23</f>
        <v>0.26999999999999957</v>
      </c>
      <c r="S22" s="1" t="s">
        <v>1047</v>
      </c>
      <c r="T22" s="2">
        <v>0.15</v>
      </c>
      <c r="V22" s="2">
        <f>T22-Epanet!AB24</f>
        <v>0</v>
      </c>
      <c r="Y22" s="1" t="s">
        <v>52</v>
      </c>
      <c r="Z22" s="2">
        <v>30.71</v>
      </c>
      <c r="AB22" s="2">
        <f>Z22-Epanet!P23</f>
        <v>0.26000000000000156</v>
      </c>
      <c r="AE22" s="1" t="s">
        <v>1047</v>
      </c>
      <c r="AF22" s="2">
        <v>0.15</v>
      </c>
      <c r="AH22" s="2">
        <f>AF22-Epanet!T24</f>
        <v>0</v>
      </c>
      <c r="AK22" s="1" t="s">
        <v>52</v>
      </c>
      <c r="AL22" s="2">
        <v>30.72</v>
      </c>
      <c r="AN22" s="2">
        <f>AL22-Epanet!X23</f>
        <v>0.26999999999999957</v>
      </c>
      <c r="AQ22" s="1" t="s">
        <v>1047</v>
      </c>
      <c r="AR22" s="2">
        <v>0.15</v>
      </c>
      <c r="AT22" s="2">
        <f>AR22-Epanet!AB24</f>
        <v>0</v>
      </c>
      <c r="AW22" s="1" t="s">
        <v>52</v>
      </c>
      <c r="AX22" s="2">
        <v>30.71</v>
      </c>
      <c r="AZ22" s="2">
        <f>AX22-Epanet!P23</f>
        <v>0.26000000000000156</v>
      </c>
      <c r="BC22" s="1" t="s">
        <v>1047</v>
      </c>
      <c r="BD22" s="2">
        <v>0.15</v>
      </c>
      <c r="BF22" s="2">
        <f>BD22-Epanet!T24</f>
        <v>0</v>
      </c>
      <c r="BI22" s="1" t="s">
        <v>52</v>
      </c>
      <c r="BJ22" s="2">
        <v>30.72</v>
      </c>
      <c r="BL22" s="2">
        <f>BJ22-Epanet!X23</f>
        <v>0.26999999999999957</v>
      </c>
      <c r="BO22" s="1" t="s">
        <v>1047</v>
      </c>
      <c r="BP22" s="2">
        <v>0.15</v>
      </c>
      <c r="BR22" s="2">
        <f>BP22-Epanet!AB24</f>
        <v>0</v>
      </c>
    </row>
    <row r="23" spans="1:70" x14ac:dyDescent="0.25">
      <c r="A23" s="1" t="s">
        <v>53</v>
      </c>
      <c r="B23" s="2">
        <v>30.69</v>
      </c>
      <c r="D23" s="10">
        <f>'Skenario DMA'!B23-Epanet!P24</f>
        <v>0.26000000000000156</v>
      </c>
      <c r="E23" s="10"/>
      <c r="G23" s="1" t="s">
        <v>1048</v>
      </c>
      <c r="H23" s="2">
        <v>0.08</v>
      </c>
      <c r="J23" s="2">
        <f>H23-Epanet!T25</f>
        <v>0</v>
      </c>
      <c r="M23" s="1" t="s">
        <v>53</v>
      </c>
      <c r="N23" s="2">
        <v>30.69</v>
      </c>
      <c r="P23" s="2">
        <f>N23-Epanet!X24</f>
        <v>0.26000000000000156</v>
      </c>
      <c r="S23" s="1" t="s">
        <v>1048</v>
      </c>
      <c r="T23" s="2">
        <v>0.08</v>
      </c>
      <c r="V23" s="2">
        <f>T23-Epanet!AB25</f>
        <v>0</v>
      </c>
      <c r="Y23" s="1" t="s">
        <v>53</v>
      </c>
      <c r="Z23" s="2">
        <v>30.69</v>
      </c>
      <c r="AB23" s="2">
        <f>Z23-Epanet!P24</f>
        <v>0.26000000000000156</v>
      </c>
      <c r="AE23" s="1" t="s">
        <v>1048</v>
      </c>
      <c r="AF23" s="2">
        <v>0.08</v>
      </c>
      <c r="AH23" s="2">
        <f>AF23-Epanet!T25</f>
        <v>0</v>
      </c>
      <c r="AK23" s="1" t="s">
        <v>53</v>
      </c>
      <c r="AL23" s="2">
        <v>30.69</v>
      </c>
      <c r="AN23" s="2">
        <f>AL23-Epanet!X24</f>
        <v>0.26000000000000156</v>
      </c>
      <c r="AQ23" s="1" t="s">
        <v>1048</v>
      </c>
      <c r="AR23" s="2">
        <v>0.08</v>
      </c>
      <c r="AT23" s="2">
        <f>AR23-Epanet!AB25</f>
        <v>0</v>
      </c>
      <c r="AW23" s="1" t="s">
        <v>53</v>
      </c>
      <c r="AX23" s="2">
        <v>30.69</v>
      </c>
      <c r="AZ23" s="2">
        <f>AX23-Epanet!P24</f>
        <v>0.26000000000000156</v>
      </c>
      <c r="BC23" s="1" t="s">
        <v>1048</v>
      </c>
      <c r="BD23" s="2">
        <v>0.08</v>
      </c>
      <c r="BF23" s="2">
        <f>BD23-Epanet!T25</f>
        <v>0</v>
      </c>
      <c r="BI23" s="1" t="s">
        <v>53</v>
      </c>
      <c r="BJ23" s="2">
        <v>30.69</v>
      </c>
      <c r="BL23" s="2">
        <f>BJ23-Epanet!X24</f>
        <v>0.26000000000000156</v>
      </c>
      <c r="BO23" s="1" t="s">
        <v>1048</v>
      </c>
      <c r="BP23" s="2">
        <v>0.08</v>
      </c>
      <c r="BR23" s="2">
        <f>BP23-Epanet!AB25</f>
        <v>0</v>
      </c>
    </row>
    <row r="24" spans="1:70" x14ac:dyDescent="0.25">
      <c r="A24" s="1" t="s">
        <v>54</v>
      </c>
      <c r="B24" s="2">
        <v>31.62</v>
      </c>
      <c r="D24" s="10">
        <f>'Skenario DMA'!B24-Epanet!P25</f>
        <v>0.26000000000000156</v>
      </c>
      <c r="E24" s="10"/>
      <c r="G24" s="1" t="s">
        <v>1049</v>
      </c>
      <c r="H24" s="2">
        <v>0.08</v>
      </c>
      <c r="J24" s="2">
        <f>H24-Epanet!T26</f>
        <v>0</v>
      </c>
      <c r="M24" s="1" t="s">
        <v>54</v>
      </c>
      <c r="N24" s="2">
        <v>31.62</v>
      </c>
      <c r="P24" s="2">
        <f>N24-Epanet!X25</f>
        <v>0.26000000000000156</v>
      </c>
      <c r="S24" s="1" t="s">
        <v>1049</v>
      </c>
      <c r="T24" s="2">
        <v>0.08</v>
      </c>
      <c r="V24" s="2">
        <f>T24-Epanet!AB26</f>
        <v>0</v>
      </c>
      <c r="Y24" s="1" t="s">
        <v>54</v>
      </c>
      <c r="Z24" s="2">
        <v>31.62</v>
      </c>
      <c r="AB24" s="2">
        <f>Z24-Epanet!P25</f>
        <v>0.26000000000000156</v>
      </c>
      <c r="AE24" s="1" t="s">
        <v>1049</v>
      </c>
      <c r="AF24" s="2">
        <v>0.08</v>
      </c>
      <c r="AH24" s="2">
        <f>AF24-Epanet!T26</f>
        <v>0</v>
      </c>
      <c r="AK24" s="1" t="s">
        <v>54</v>
      </c>
      <c r="AL24" s="2">
        <v>31.62</v>
      </c>
      <c r="AN24" s="2">
        <f>AL24-Epanet!X25</f>
        <v>0.26000000000000156</v>
      </c>
      <c r="AQ24" s="1" t="s">
        <v>1049</v>
      </c>
      <c r="AR24" s="2">
        <v>0.08</v>
      </c>
      <c r="AT24" s="2">
        <f>AR24-Epanet!AB26</f>
        <v>0</v>
      </c>
      <c r="AW24" s="1" t="s">
        <v>54</v>
      </c>
      <c r="AX24" s="2">
        <v>31.62</v>
      </c>
      <c r="AZ24" s="2">
        <f>AX24-Epanet!P25</f>
        <v>0.26000000000000156</v>
      </c>
      <c r="BC24" s="1" t="s">
        <v>1049</v>
      </c>
      <c r="BD24" s="2">
        <v>0.08</v>
      </c>
      <c r="BF24" s="2">
        <f>BD24-Epanet!T26</f>
        <v>0</v>
      </c>
      <c r="BI24" s="1" t="s">
        <v>54</v>
      </c>
      <c r="BJ24" s="2">
        <v>31.62</v>
      </c>
      <c r="BL24" s="2">
        <f>BJ24-Epanet!X25</f>
        <v>0.26000000000000156</v>
      </c>
      <c r="BO24" s="1" t="s">
        <v>1049</v>
      </c>
      <c r="BP24" s="2">
        <v>0.08</v>
      </c>
      <c r="BR24" s="2">
        <f>BP24-Epanet!AB26</f>
        <v>0</v>
      </c>
    </row>
    <row r="25" spans="1:70" x14ac:dyDescent="0.25">
      <c r="A25" s="1" t="s">
        <v>55</v>
      </c>
      <c r="B25" s="2">
        <v>29.36</v>
      </c>
      <c r="D25" s="10">
        <f>'Skenario DMA'!B25-Epanet!P26</f>
        <v>0.25999999999999801</v>
      </c>
      <c r="E25" s="10"/>
      <c r="G25" s="1" t="s">
        <v>1050</v>
      </c>
      <c r="H25" s="2">
        <v>2.66</v>
      </c>
      <c r="J25" s="2">
        <f>H25-Epanet!T27</f>
        <v>0</v>
      </c>
      <c r="M25" s="1" t="s">
        <v>55</v>
      </c>
      <c r="N25" s="2">
        <v>29.36</v>
      </c>
      <c r="P25" s="2">
        <f>N25-Epanet!X26</f>
        <v>0.25999999999999801</v>
      </c>
      <c r="S25" s="1" t="s">
        <v>1050</v>
      </c>
      <c r="T25" s="2">
        <v>2.66</v>
      </c>
      <c r="V25" s="2">
        <f>T25-Epanet!AB27</f>
        <v>0</v>
      </c>
      <c r="Y25" s="1" t="s">
        <v>55</v>
      </c>
      <c r="Z25" s="2">
        <v>29.36</v>
      </c>
      <c r="AB25" s="2">
        <f>Z25-Epanet!P26</f>
        <v>0.25999999999999801</v>
      </c>
      <c r="AE25" s="1" t="s">
        <v>1050</v>
      </c>
      <c r="AF25" s="2">
        <v>2.66</v>
      </c>
      <c r="AH25" s="2">
        <f>AF25-Epanet!T27</f>
        <v>0</v>
      </c>
      <c r="AK25" s="1" t="s">
        <v>55</v>
      </c>
      <c r="AL25" s="2">
        <v>29.36</v>
      </c>
      <c r="AN25" s="2">
        <f>AL25-Epanet!X26</f>
        <v>0.25999999999999801</v>
      </c>
      <c r="AQ25" s="1" t="s">
        <v>1050</v>
      </c>
      <c r="AR25" s="2">
        <v>2.66</v>
      </c>
      <c r="AT25" s="2">
        <f>AR25-Epanet!AB27</f>
        <v>0</v>
      </c>
      <c r="AW25" s="1" t="s">
        <v>55</v>
      </c>
      <c r="AX25" s="2">
        <v>29.36</v>
      </c>
      <c r="AZ25" s="2">
        <f>AX25-Epanet!P26</f>
        <v>0.25999999999999801</v>
      </c>
      <c r="BC25" s="1" t="s">
        <v>1050</v>
      </c>
      <c r="BD25" s="2">
        <v>2.66</v>
      </c>
      <c r="BF25" s="2">
        <f>BD25-Epanet!T27</f>
        <v>0</v>
      </c>
      <c r="BI25" s="1" t="s">
        <v>55</v>
      </c>
      <c r="BJ25" s="2">
        <v>29.36</v>
      </c>
      <c r="BL25" s="2">
        <f>BJ25-Epanet!X26</f>
        <v>0.25999999999999801</v>
      </c>
      <c r="BO25" s="1" t="s">
        <v>1050</v>
      </c>
      <c r="BP25" s="2">
        <v>2.66</v>
      </c>
      <c r="BR25" s="2">
        <f>BP25-Epanet!AB27</f>
        <v>0</v>
      </c>
    </row>
    <row r="26" spans="1:70" x14ac:dyDescent="0.25">
      <c r="A26" s="1" t="s">
        <v>56</v>
      </c>
      <c r="B26" s="2">
        <v>29.32</v>
      </c>
      <c r="D26" s="10">
        <f>'Skenario DMA'!B26-Epanet!P27</f>
        <v>0.26000000000000156</v>
      </c>
      <c r="E26" s="10"/>
      <c r="G26" s="1" t="s">
        <v>1051</v>
      </c>
      <c r="H26" s="2">
        <v>2.66</v>
      </c>
      <c r="J26" s="2">
        <f>H26-Epanet!T28</f>
        <v>0</v>
      </c>
      <c r="M26" s="1" t="s">
        <v>56</v>
      </c>
      <c r="N26" s="2">
        <v>29.33</v>
      </c>
      <c r="P26" s="2">
        <f>N26-Epanet!X27</f>
        <v>0.26999999999999957</v>
      </c>
      <c r="S26" s="1" t="s">
        <v>1051</v>
      </c>
      <c r="T26" s="2">
        <v>2.66</v>
      </c>
      <c r="V26" s="2">
        <f>T26-Epanet!AB28</f>
        <v>0</v>
      </c>
      <c r="Y26" s="1" t="s">
        <v>56</v>
      </c>
      <c r="Z26" s="2">
        <v>29.32</v>
      </c>
      <c r="AB26" s="2">
        <f>Z26-Epanet!P27</f>
        <v>0.26000000000000156</v>
      </c>
      <c r="AE26" s="1" t="s">
        <v>1051</v>
      </c>
      <c r="AF26" s="2">
        <v>2.66</v>
      </c>
      <c r="AH26" s="2">
        <f>AF26-Epanet!T28</f>
        <v>0</v>
      </c>
      <c r="AK26" s="1" t="s">
        <v>56</v>
      </c>
      <c r="AL26" s="2">
        <v>29.33</v>
      </c>
      <c r="AN26" s="2">
        <f>AL26-Epanet!X27</f>
        <v>0.26999999999999957</v>
      </c>
      <c r="AQ26" s="1" t="s">
        <v>1051</v>
      </c>
      <c r="AR26" s="2">
        <v>2.66</v>
      </c>
      <c r="AT26" s="2">
        <f>AR26-Epanet!AB28</f>
        <v>0</v>
      </c>
      <c r="AW26" s="1" t="s">
        <v>56</v>
      </c>
      <c r="AX26" s="2">
        <v>29.32</v>
      </c>
      <c r="AZ26" s="2">
        <f>AX26-Epanet!P27</f>
        <v>0.26000000000000156</v>
      </c>
      <c r="BC26" s="1" t="s">
        <v>1051</v>
      </c>
      <c r="BD26" s="2">
        <v>2.66</v>
      </c>
      <c r="BF26" s="2">
        <f>BD26-Epanet!T28</f>
        <v>0</v>
      </c>
      <c r="BI26" s="1" t="s">
        <v>56</v>
      </c>
      <c r="BJ26" s="2">
        <v>29.33</v>
      </c>
      <c r="BL26" s="2">
        <f>BJ26-Epanet!X27</f>
        <v>0.26999999999999957</v>
      </c>
      <c r="BO26" s="1" t="s">
        <v>1051</v>
      </c>
      <c r="BP26" s="2">
        <v>2.66</v>
      </c>
      <c r="BR26" s="2">
        <f>BP26-Epanet!AB28</f>
        <v>0</v>
      </c>
    </row>
    <row r="27" spans="1:70" x14ac:dyDescent="0.25">
      <c r="A27" s="1" t="s">
        <v>57</v>
      </c>
      <c r="B27" s="2">
        <v>30.35</v>
      </c>
      <c r="D27" s="10">
        <f>'Skenario DMA'!B27-Epanet!P28</f>
        <v>0.26000000000000156</v>
      </c>
      <c r="E27" s="10"/>
      <c r="G27" s="1" t="s">
        <v>1052</v>
      </c>
      <c r="H27" s="2">
        <v>1.21</v>
      </c>
      <c r="J27" s="2">
        <f>H27-Epanet!T29</f>
        <v>0</v>
      </c>
      <c r="M27" s="1" t="s">
        <v>57</v>
      </c>
      <c r="N27" s="2">
        <v>30.35</v>
      </c>
      <c r="P27" s="2">
        <f>N27-Epanet!X28</f>
        <v>0.26000000000000156</v>
      </c>
      <c r="S27" s="1" t="s">
        <v>1052</v>
      </c>
      <c r="T27" s="2">
        <v>1.21</v>
      </c>
      <c r="V27" s="2">
        <f>T27-Epanet!AB29</f>
        <v>0</v>
      </c>
      <c r="Y27" s="1" t="s">
        <v>57</v>
      </c>
      <c r="Z27" s="2">
        <v>30.35</v>
      </c>
      <c r="AB27" s="2">
        <f>Z27-Epanet!P28</f>
        <v>0.26000000000000156</v>
      </c>
      <c r="AE27" s="1" t="s">
        <v>1052</v>
      </c>
      <c r="AF27" s="2">
        <v>1.21</v>
      </c>
      <c r="AH27" s="2">
        <f>AF27-Epanet!T29</f>
        <v>0</v>
      </c>
      <c r="AK27" s="1" t="s">
        <v>57</v>
      </c>
      <c r="AL27" s="2">
        <v>30.35</v>
      </c>
      <c r="AN27" s="2">
        <f>AL27-Epanet!X28</f>
        <v>0.26000000000000156</v>
      </c>
      <c r="AQ27" s="1" t="s">
        <v>1052</v>
      </c>
      <c r="AR27" s="2">
        <v>1.21</v>
      </c>
      <c r="AT27" s="2">
        <f>AR27-Epanet!AB29</f>
        <v>0</v>
      </c>
      <c r="AW27" s="1" t="s">
        <v>57</v>
      </c>
      <c r="AX27" s="2">
        <v>30.35</v>
      </c>
      <c r="AZ27" s="2">
        <f>AX27-Epanet!P28</f>
        <v>0.26000000000000156</v>
      </c>
      <c r="BC27" s="1" t="s">
        <v>1052</v>
      </c>
      <c r="BD27" s="2">
        <v>1.21</v>
      </c>
      <c r="BF27" s="2">
        <f>BD27-Epanet!T29</f>
        <v>0</v>
      </c>
      <c r="BI27" s="1" t="s">
        <v>57</v>
      </c>
      <c r="BJ27" s="2">
        <v>30.35</v>
      </c>
      <c r="BL27" s="2">
        <f>BJ27-Epanet!X28</f>
        <v>0.26000000000000156</v>
      </c>
      <c r="BO27" s="1" t="s">
        <v>1052</v>
      </c>
      <c r="BP27" s="2">
        <v>1.21</v>
      </c>
      <c r="BR27" s="2">
        <f>BP27-Epanet!AB29</f>
        <v>0</v>
      </c>
    </row>
    <row r="28" spans="1:70" x14ac:dyDescent="0.25">
      <c r="A28" s="1" t="s">
        <v>58</v>
      </c>
      <c r="B28" s="2">
        <v>30.28</v>
      </c>
      <c r="D28" s="10">
        <f>'Skenario DMA'!B28-Epanet!P29</f>
        <v>0.26000000000000156</v>
      </c>
      <c r="E28" s="10"/>
      <c r="G28" s="1" t="s">
        <v>1053</v>
      </c>
      <c r="H28" s="2">
        <v>1.1299999999999999</v>
      </c>
      <c r="J28" s="2">
        <f>H28-Epanet!T30</f>
        <v>0</v>
      </c>
      <c r="M28" s="1" t="s">
        <v>58</v>
      </c>
      <c r="N28" s="2">
        <v>30.29</v>
      </c>
      <c r="P28" s="2">
        <f>N28-Epanet!X29</f>
        <v>0.26999999999999957</v>
      </c>
      <c r="S28" s="1" t="s">
        <v>1053</v>
      </c>
      <c r="T28" s="2">
        <v>1.1299999999999999</v>
      </c>
      <c r="V28" s="2">
        <f>T28-Epanet!AB30</f>
        <v>0</v>
      </c>
      <c r="Y28" s="1" t="s">
        <v>58</v>
      </c>
      <c r="Z28" s="2">
        <v>30.28</v>
      </c>
      <c r="AB28" s="2">
        <f>Z28-Epanet!P29</f>
        <v>0.26000000000000156</v>
      </c>
      <c r="AE28" s="1" t="s">
        <v>1053</v>
      </c>
      <c r="AF28" s="2">
        <v>1.1299999999999999</v>
      </c>
      <c r="AH28" s="2">
        <f>AF28-Epanet!T30</f>
        <v>0</v>
      </c>
      <c r="AK28" s="1" t="s">
        <v>58</v>
      </c>
      <c r="AL28" s="2">
        <v>30.29</v>
      </c>
      <c r="AN28" s="2">
        <f>AL28-Epanet!X29</f>
        <v>0.26999999999999957</v>
      </c>
      <c r="AQ28" s="1" t="s">
        <v>1053</v>
      </c>
      <c r="AR28" s="2">
        <v>1.1299999999999999</v>
      </c>
      <c r="AT28" s="2">
        <f>AR28-Epanet!AB30</f>
        <v>0</v>
      </c>
      <c r="AW28" s="1" t="s">
        <v>58</v>
      </c>
      <c r="AX28" s="2">
        <v>30.28</v>
      </c>
      <c r="AZ28" s="2">
        <f>AX28-Epanet!P29</f>
        <v>0.26000000000000156</v>
      </c>
      <c r="BC28" s="1" t="s">
        <v>1053</v>
      </c>
      <c r="BD28" s="2">
        <v>1.1299999999999999</v>
      </c>
      <c r="BF28" s="2">
        <f>BD28-Epanet!T30</f>
        <v>0</v>
      </c>
      <c r="BI28" s="1" t="s">
        <v>58</v>
      </c>
      <c r="BJ28" s="2">
        <v>30.29</v>
      </c>
      <c r="BL28" s="2">
        <f>BJ28-Epanet!X29</f>
        <v>0.26999999999999957</v>
      </c>
      <c r="BO28" s="1" t="s">
        <v>1053</v>
      </c>
      <c r="BP28" s="2">
        <v>1.1299999999999999</v>
      </c>
      <c r="BR28" s="2">
        <f>BP28-Epanet!AB30</f>
        <v>0</v>
      </c>
    </row>
    <row r="29" spans="1:70" x14ac:dyDescent="0.25">
      <c r="A29" s="1" t="s">
        <v>59</v>
      </c>
      <c r="B29" s="2">
        <v>29.29</v>
      </c>
      <c r="D29" s="10">
        <f>'Skenario DMA'!B29-Epanet!P30</f>
        <v>0.25999999999999801</v>
      </c>
      <c r="E29" s="10"/>
      <c r="G29" s="1" t="s">
        <v>1054</v>
      </c>
      <c r="H29" s="2">
        <v>1.05</v>
      </c>
      <c r="J29" s="2">
        <f>H29-Epanet!T31</f>
        <v>0</v>
      </c>
      <c r="M29" s="1" t="s">
        <v>59</v>
      </c>
      <c r="N29" s="2">
        <v>29.3</v>
      </c>
      <c r="P29" s="2">
        <f>N29-Epanet!X30</f>
        <v>0.26999999999999957</v>
      </c>
      <c r="S29" s="1" t="s">
        <v>1054</v>
      </c>
      <c r="T29" s="2">
        <v>1.05</v>
      </c>
      <c r="V29" s="2">
        <f>T29-Epanet!AB31</f>
        <v>0</v>
      </c>
      <c r="Y29" s="1" t="s">
        <v>59</v>
      </c>
      <c r="Z29" s="2">
        <v>29.29</v>
      </c>
      <c r="AB29" s="2">
        <f>Z29-Epanet!P30</f>
        <v>0.25999999999999801</v>
      </c>
      <c r="AE29" s="1" t="s">
        <v>1054</v>
      </c>
      <c r="AF29" s="2">
        <v>1.05</v>
      </c>
      <c r="AH29" s="2">
        <f>AF29-Epanet!T31</f>
        <v>0</v>
      </c>
      <c r="AK29" s="1" t="s">
        <v>59</v>
      </c>
      <c r="AL29" s="2">
        <v>29.3</v>
      </c>
      <c r="AN29" s="2">
        <f>AL29-Epanet!X30</f>
        <v>0.26999999999999957</v>
      </c>
      <c r="AQ29" s="1" t="s">
        <v>1054</v>
      </c>
      <c r="AR29" s="2">
        <v>1.05</v>
      </c>
      <c r="AT29" s="2">
        <f>AR29-Epanet!AB31</f>
        <v>0</v>
      </c>
      <c r="AW29" s="1" t="s">
        <v>59</v>
      </c>
      <c r="AX29" s="2">
        <v>29.29</v>
      </c>
      <c r="AZ29" s="2">
        <f>AX29-Epanet!P30</f>
        <v>0.25999999999999801</v>
      </c>
      <c r="BC29" s="1" t="s">
        <v>1054</v>
      </c>
      <c r="BD29" s="2">
        <v>1.05</v>
      </c>
      <c r="BF29" s="2">
        <f>BD29-Epanet!T31</f>
        <v>0</v>
      </c>
      <c r="BI29" s="1" t="s">
        <v>59</v>
      </c>
      <c r="BJ29" s="2">
        <v>29.3</v>
      </c>
      <c r="BL29" s="2">
        <f>BJ29-Epanet!X30</f>
        <v>0.26999999999999957</v>
      </c>
      <c r="BO29" s="1" t="s">
        <v>1054</v>
      </c>
      <c r="BP29" s="2">
        <v>1.05</v>
      </c>
      <c r="BR29" s="2">
        <f>BP29-Epanet!AB31</f>
        <v>0</v>
      </c>
    </row>
    <row r="30" spans="1:70" x14ac:dyDescent="0.25">
      <c r="A30" s="1" t="s">
        <v>60</v>
      </c>
      <c r="B30" s="2">
        <v>30.28</v>
      </c>
      <c r="D30" s="10">
        <f>'Skenario DMA'!B30-Epanet!P31</f>
        <v>0.26000000000000156</v>
      </c>
      <c r="E30" s="10"/>
      <c r="G30" s="1" t="s">
        <v>1055</v>
      </c>
      <c r="H30" s="2">
        <v>0.17</v>
      </c>
      <c r="J30" s="2">
        <f>H30-Epanet!T32</f>
        <v>0</v>
      </c>
      <c r="M30" s="1" t="s">
        <v>60</v>
      </c>
      <c r="N30" s="2">
        <v>30.28</v>
      </c>
      <c r="P30" s="2">
        <f>N30-Epanet!X31</f>
        <v>0.26000000000000156</v>
      </c>
      <c r="S30" s="1" t="s">
        <v>1055</v>
      </c>
      <c r="T30" s="2">
        <v>0.17</v>
      </c>
      <c r="V30" s="2">
        <f>T30-Epanet!AB32</f>
        <v>0</v>
      </c>
      <c r="Y30" s="1" t="s">
        <v>60</v>
      </c>
      <c r="Z30" s="2">
        <v>30.28</v>
      </c>
      <c r="AB30" s="2">
        <f>Z30-Epanet!P31</f>
        <v>0.26000000000000156</v>
      </c>
      <c r="AE30" s="1" t="s">
        <v>1055</v>
      </c>
      <c r="AF30" s="2">
        <v>0.17</v>
      </c>
      <c r="AH30" s="2">
        <f>AF30-Epanet!T32</f>
        <v>0</v>
      </c>
      <c r="AK30" s="1" t="s">
        <v>60</v>
      </c>
      <c r="AL30" s="2">
        <v>30.28</v>
      </c>
      <c r="AN30" s="2">
        <f>AL30-Epanet!X31</f>
        <v>0.26000000000000156</v>
      </c>
      <c r="AQ30" s="1" t="s">
        <v>1055</v>
      </c>
      <c r="AR30" s="2">
        <v>0.17</v>
      </c>
      <c r="AT30" s="2">
        <f>AR30-Epanet!AB32</f>
        <v>0</v>
      </c>
      <c r="AW30" s="1" t="s">
        <v>60</v>
      </c>
      <c r="AX30" s="2">
        <v>30.28</v>
      </c>
      <c r="AZ30" s="2">
        <f>AX30-Epanet!P31</f>
        <v>0.26000000000000156</v>
      </c>
      <c r="BC30" s="1" t="s">
        <v>1055</v>
      </c>
      <c r="BD30" s="2">
        <v>0.17</v>
      </c>
      <c r="BF30" s="2">
        <f>BD30-Epanet!T32</f>
        <v>0</v>
      </c>
      <c r="BI30" s="1" t="s">
        <v>60</v>
      </c>
      <c r="BJ30" s="2">
        <v>30.28</v>
      </c>
      <c r="BL30" s="2">
        <f>BJ30-Epanet!X31</f>
        <v>0.26000000000000156</v>
      </c>
      <c r="BO30" s="1" t="s">
        <v>1055</v>
      </c>
      <c r="BP30" s="2">
        <v>0.17</v>
      </c>
      <c r="BR30" s="2">
        <f>BP30-Epanet!AB32</f>
        <v>0</v>
      </c>
    </row>
    <row r="31" spans="1:70" x14ac:dyDescent="0.25">
      <c r="A31" s="1" t="s">
        <v>61</v>
      </c>
      <c r="B31" s="2">
        <v>30.49</v>
      </c>
      <c r="D31" s="10">
        <f>'Skenario DMA'!B31-Epanet!P32</f>
        <v>0.26999999999999957</v>
      </c>
      <c r="E31" s="10"/>
      <c r="G31" s="1" t="s">
        <v>1056</v>
      </c>
      <c r="H31" s="2">
        <v>0.51</v>
      </c>
      <c r="J31" s="2">
        <f>H31-Epanet!T33</f>
        <v>0</v>
      </c>
      <c r="M31" s="1" t="s">
        <v>61</v>
      </c>
      <c r="N31" s="2">
        <v>30.49</v>
      </c>
      <c r="P31" s="2">
        <f>N31-Epanet!X32</f>
        <v>0.26999999999999957</v>
      </c>
      <c r="S31" s="1" t="s">
        <v>1056</v>
      </c>
      <c r="T31" s="2">
        <v>0.51</v>
      </c>
      <c r="V31" s="2">
        <f>T31-Epanet!AB33</f>
        <v>0</v>
      </c>
      <c r="Y31" s="1" t="s">
        <v>61</v>
      </c>
      <c r="Z31" s="2">
        <v>30.49</v>
      </c>
      <c r="AB31" s="2">
        <f>Z31-Epanet!P32</f>
        <v>0.26999999999999957</v>
      </c>
      <c r="AE31" s="1" t="s">
        <v>1056</v>
      </c>
      <c r="AF31" s="2">
        <v>0.51</v>
      </c>
      <c r="AH31" s="2">
        <f>AF31-Epanet!T33</f>
        <v>0</v>
      </c>
      <c r="AK31" s="1" t="s">
        <v>61</v>
      </c>
      <c r="AL31" s="2">
        <v>30.49</v>
      </c>
      <c r="AN31" s="2">
        <f>AL31-Epanet!X32</f>
        <v>0.26999999999999957</v>
      </c>
      <c r="AQ31" s="1" t="s">
        <v>1056</v>
      </c>
      <c r="AR31" s="2">
        <v>0.51</v>
      </c>
      <c r="AT31" s="2">
        <f>AR31-Epanet!AB33</f>
        <v>0</v>
      </c>
      <c r="AW31" s="1" t="s">
        <v>61</v>
      </c>
      <c r="AX31" s="2">
        <v>30.49</v>
      </c>
      <c r="AZ31" s="2">
        <f>AX31-Epanet!P32</f>
        <v>0.26999999999999957</v>
      </c>
      <c r="BC31" s="1" t="s">
        <v>1056</v>
      </c>
      <c r="BD31" s="2">
        <v>0.51</v>
      </c>
      <c r="BF31" s="2">
        <f>BD31-Epanet!T33</f>
        <v>0</v>
      </c>
      <c r="BI31" s="1" t="s">
        <v>61</v>
      </c>
      <c r="BJ31" s="2">
        <v>30.49</v>
      </c>
      <c r="BL31" s="2">
        <f>BJ31-Epanet!X32</f>
        <v>0.26999999999999957</v>
      </c>
      <c r="BO31" s="1" t="s">
        <v>1056</v>
      </c>
      <c r="BP31" s="2">
        <v>0.51</v>
      </c>
      <c r="BR31" s="2">
        <f>BP31-Epanet!AB33</f>
        <v>0</v>
      </c>
    </row>
    <row r="32" spans="1:70" x14ac:dyDescent="0.25">
      <c r="A32" s="1" t="s">
        <v>62</v>
      </c>
      <c r="B32" s="2">
        <v>32.57</v>
      </c>
      <c r="D32" s="10">
        <f>'Skenario DMA'!B32-Epanet!P33</f>
        <v>0.25999999999999801</v>
      </c>
      <c r="E32" s="10"/>
      <c r="G32" s="1" t="s">
        <v>1057</v>
      </c>
      <c r="H32" s="2">
        <v>1.38</v>
      </c>
      <c r="J32" s="2">
        <f>H32-Epanet!T34</f>
        <v>0</v>
      </c>
      <c r="M32" s="1" t="s">
        <v>62</v>
      </c>
      <c r="N32" s="2">
        <v>32.57</v>
      </c>
      <c r="P32" s="2">
        <f>N32-Epanet!X33</f>
        <v>0.25999999999999801</v>
      </c>
      <c r="S32" s="1" t="s">
        <v>1057</v>
      </c>
      <c r="T32" s="2">
        <v>1.38</v>
      </c>
      <c r="V32" s="2">
        <f>T32-Epanet!AB34</f>
        <v>0</v>
      </c>
      <c r="Y32" s="1" t="s">
        <v>62</v>
      </c>
      <c r="Z32" s="2">
        <v>32.57</v>
      </c>
      <c r="AB32" s="2">
        <f>Z32-Epanet!P33</f>
        <v>0.25999999999999801</v>
      </c>
      <c r="AE32" s="1" t="s">
        <v>1057</v>
      </c>
      <c r="AF32" s="2">
        <v>1.38</v>
      </c>
      <c r="AH32" s="2">
        <f>AF32-Epanet!T34</f>
        <v>0</v>
      </c>
      <c r="AK32" s="1" t="s">
        <v>62</v>
      </c>
      <c r="AL32" s="2">
        <v>32.57</v>
      </c>
      <c r="AN32" s="2">
        <f>AL32-Epanet!X33</f>
        <v>0.25999999999999801</v>
      </c>
      <c r="AQ32" s="1" t="s">
        <v>1057</v>
      </c>
      <c r="AR32" s="2">
        <v>1.38</v>
      </c>
      <c r="AT32" s="2">
        <f>AR32-Epanet!AB34</f>
        <v>0</v>
      </c>
      <c r="AW32" s="1" t="s">
        <v>62</v>
      </c>
      <c r="AX32" s="2">
        <v>32.57</v>
      </c>
      <c r="AZ32" s="2">
        <f>AX32-Epanet!P33</f>
        <v>0.25999999999999801</v>
      </c>
      <c r="BC32" s="1" t="s">
        <v>1057</v>
      </c>
      <c r="BD32" s="2">
        <v>1.38</v>
      </c>
      <c r="BF32" s="2">
        <f>BD32-Epanet!T34</f>
        <v>0</v>
      </c>
      <c r="BI32" s="1" t="s">
        <v>62</v>
      </c>
      <c r="BJ32" s="2">
        <v>32.57</v>
      </c>
      <c r="BL32" s="2">
        <f>BJ32-Epanet!X33</f>
        <v>0.25999999999999801</v>
      </c>
      <c r="BO32" s="1" t="s">
        <v>1057</v>
      </c>
      <c r="BP32" s="2">
        <v>1.38</v>
      </c>
      <c r="BR32" s="2">
        <f>BP32-Epanet!AB34</f>
        <v>0</v>
      </c>
    </row>
    <row r="33" spans="1:70" x14ac:dyDescent="0.25">
      <c r="A33" s="1" t="s">
        <v>63</v>
      </c>
      <c r="B33" s="2">
        <v>26.08</v>
      </c>
      <c r="D33" s="10">
        <f>'Skenario DMA'!B33-Epanet!P34</f>
        <v>0.25999999999999801</v>
      </c>
      <c r="E33" s="10"/>
      <c r="G33" s="1" t="s">
        <v>1058</v>
      </c>
      <c r="H33" s="2">
        <v>1.46</v>
      </c>
      <c r="J33" s="2">
        <f>H33-Epanet!T35</f>
        <v>0</v>
      </c>
      <c r="M33" s="1" t="s">
        <v>63</v>
      </c>
      <c r="N33" s="2">
        <v>26.08</v>
      </c>
      <c r="P33" s="2">
        <f>N33-Epanet!X34</f>
        <v>0.25999999999999801</v>
      </c>
      <c r="S33" s="1" t="s">
        <v>1058</v>
      </c>
      <c r="T33" s="2">
        <v>1.46</v>
      </c>
      <c r="V33" s="2">
        <f>T33-Epanet!AB35</f>
        <v>0</v>
      </c>
      <c r="Y33" s="1" t="s">
        <v>63</v>
      </c>
      <c r="Z33" s="2">
        <v>26.08</v>
      </c>
      <c r="AB33" s="2">
        <f>Z33-Epanet!P34</f>
        <v>0.25999999999999801</v>
      </c>
      <c r="AE33" s="1" t="s">
        <v>1058</v>
      </c>
      <c r="AF33" s="2">
        <v>1.46</v>
      </c>
      <c r="AH33" s="2">
        <f>AF33-Epanet!T35</f>
        <v>0</v>
      </c>
      <c r="AK33" s="1" t="s">
        <v>63</v>
      </c>
      <c r="AL33" s="2">
        <v>26.08</v>
      </c>
      <c r="AN33" s="2">
        <f>AL33-Epanet!X34</f>
        <v>0.25999999999999801</v>
      </c>
      <c r="AQ33" s="1" t="s">
        <v>1058</v>
      </c>
      <c r="AR33" s="2">
        <v>1.46</v>
      </c>
      <c r="AT33" s="2">
        <f>AR33-Epanet!AB35</f>
        <v>0</v>
      </c>
      <c r="AW33" s="1" t="s">
        <v>63</v>
      </c>
      <c r="AX33" s="2">
        <v>26.08</v>
      </c>
      <c r="AZ33" s="2">
        <f>AX33-Epanet!P34</f>
        <v>0.25999999999999801</v>
      </c>
      <c r="BC33" s="1" t="s">
        <v>1058</v>
      </c>
      <c r="BD33" s="2">
        <v>1.46</v>
      </c>
      <c r="BF33" s="2">
        <f>BD33-Epanet!T35</f>
        <v>0</v>
      </c>
      <c r="BI33" s="1" t="s">
        <v>63</v>
      </c>
      <c r="BJ33" s="2">
        <v>26.08</v>
      </c>
      <c r="BL33" s="2">
        <f>BJ33-Epanet!X34</f>
        <v>0.25999999999999801</v>
      </c>
      <c r="BO33" s="1" t="s">
        <v>1058</v>
      </c>
      <c r="BP33" s="2">
        <v>1.46</v>
      </c>
      <c r="BR33" s="2">
        <f>BP33-Epanet!AB35</f>
        <v>0</v>
      </c>
    </row>
    <row r="34" spans="1:70" x14ac:dyDescent="0.25">
      <c r="A34" s="1" t="s">
        <v>64</v>
      </c>
      <c r="B34" s="2">
        <v>20.66</v>
      </c>
      <c r="D34" s="10">
        <f>'Skenario DMA'!B34-Epanet!P35</f>
        <v>0.26999999999999957</v>
      </c>
      <c r="E34" s="10"/>
      <c r="G34" s="1" t="s">
        <v>1059</v>
      </c>
      <c r="H34" s="2">
        <v>0.79</v>
      </c>
      <c r="J34" s="2">
        <f>H34-Epanet!T36</f>
        <v>0</v>
      </c>
      <c r="M34" s="1" t="s">
        <v>64</v>
      </c>
      <c r="N34" s="2">
        <v>20.66</v>
      </c>
      <c r="P34" s="2">
        <f>N34-Epanet!X35</f>
        <v>0.26999999999999957</v>
      </c>
      <c r="S34" s="1" t="s">
        <v>1059</v>
      </c>
      <c r="T34" s="2">
        <v>0.79</v>
      </c>
      <c r="V34" s="2">
        <f>T34-Epanet!AB36</f>
        <v>0</v>
      </c>
      <c r="Y34" s="1" t="s">
        <v>64</v>
      </c>
      <c r="Z34" s="2">
        <v>20.66</v>
      </c>
      <c r="AB34" s="2">
        <f>Z34-Epanet!P35</f>
        <v>0.26999999999999957</v>
      </c>
      <c r="AE34" s="1" t="s">
        <v>1059</v>
      </c>
      <c r="AF34" s="2">
        <v>0.79</v>
      </c>
      <c r="AH34" s="2">
        <f>AF34-Epanet!T36</f>
        <v>0</v>
      </c>
      <c r="AK34" s="1" t="s">
        <v>64</v>
      </c>
      <c r="AL34" s="2">
        <v>20.66</v>
      </c>
      <c r="AN34" s="2">
        <f>AL34-Epanet!X35</f>
        <v>0.26999999999999957</v>
      </c>
      <c r="AQ34" s="1" t="s">
        <v>1059</v>
      </c>
      <c r="AR34" s="2">
        <v>0.79</v>
      </c>
      <c r="AT34" s="2">
        <f>AR34-Epanet!AB36</f>
        <v>0</v>
      </c>
      <c r="AW34" s="1" t="s">
        <v>64</v>
      </c>
      <c r="AX34" s="2">
        <v>20.66</v>
      </c>
      <c r="AZ34" s="2">
        <f>AX34-Epanet!P35</f>
        <v>0.26999999999999957</v>
      </c>
      <c r="BC34" s="1" t="s">
        <v>1059</v>
      </c>
      <c r="BD34" s="2">
        <v>0.79</v>
      </c>
      <c r="BF34" s="2">
        <f>BD34-Epanet!T36</f>
        <v>0</v>
      </c>
      <c r="BI34" s="1" t="s">
        <v>64</v>
      </c>
      <c r="BJ34" s="2">
        <v>20.66</v>
      </c>
      <c r="BL34" s="2">
        <f>BJ34-Epanet!X35</f>
        <v>0.26999999999999957</v>
      </c>
      <c r="BO34" s="1" t="s">
        <v>1059</v>
      </c>
      <c r="BP34" s="2">
        <v>0.79</v>
      </c>
      <c r="BR34" s="2">
        <f>BP34-Epanet!AB36</f>
        <v>0</v>
      </c>
    </row>
    <row r="35" spans="1:70" x14ac:dyDescent="0.25">
      <c r="A35" s="1" t="s">
        <v>65</v>
      </c>
      <c r="B35" s="2">
        <v>14.81</v>
      </c>
      <c r="D35" s="10">
        <f>'Skenario DMA'!B35-Epanet!P36</f>
        <v>0.25999999999999979</v>
      </c>
      <c r="E35" s="10"/>
      <c r="G35" s="1" t="s">
        <v>1060</v>
      </c>
      <c r="H35" s="2">
        <v>0.23</v>
      </c>
      <c r="J35" s="2">
        <f>H35-Epanet!T37</f>
        <v>0</v>
      </c>
      <c r="M35" s="1" t="s">
        <v>65</v>
      </c>
      <c r="N35" s="2">
        <v>14.81</v>
      </c>
      <c r="P35" s="2">
        <f>N35-Epanet!X36</f>
        <v>0.25999999999999979</v>
      </c>
      <c r="S35" s="1" t="s">
        <v>1060</v>
      </c>
      <c r="T35" s="2">
        <v>0.23</v>
      </c>
      <c r="V35" s="2">
        <f>T35-Epanet!AB37</f>
        <v>0</v>
      </c>
      <c r="Y35" s="1" t="s">
        <v>65</v>
      </c>
      <c r="Z35" s="2">
        <v>14.81</v>
      </c>
      <c r="AB35" s="2">
        <f>Z35-Epanet!P36</f>
        <v>0.25999999999999979</v>
      </c>
      <c r="AE35" s="1" t="s">
        <v>1060</v>
      </c>
      <c r="AF35" s="2">
        <v>0.23</v>
      </c>
      <c r="AH35" s="2">
        <f>AF35-Epanet!T37</f>
        <v>0</v>
      </c>
      <c r="AK35" s="1" t="s">
        <v>65</v>
      </c>
      <c r="AL35" s="2">
        <v>14.81</v>
      </c>
      <c r="AN35" s="2">
        <f>AL35-Epanet!X36</f>
        <v>0.25999999999999979</v>
      </c>
      <c r="AQ35" s="1" t="s">
        <v>1060</v>
      </c>
      <c r="AR35" s="2">
        <v>0.23</v>
      </c>
      <c r="AT35" s="2">
        <f>AR35-Epanet!AB37</f>
        <v>0</v>
      </c>
      <c r="AW35" s="1" t="s">
        <v>65</v>
      </c>
      <c r="AX35" s="2">
        <v>14.81</v>
      </c>
      <c r="AZ35" s="2">
        <f>AX35-Epanet!P36</f>
        <v>0.25999999999999979</v>
      </c>
      <c r="BC35" s="1" t="s">
        <v>1060</v>
      </c>
      <c r="BD35" s="2">
        <v>0.23</v>
      </c>
      <c r="BF35" s="2">
        <f>BD35-Epanet!T37</f>
        <v>0</v>
      </c>
      <c r="BI35" s="1" t="s">
        <v>65</v>
      </c>
      <c r="BJ35" s="2">
        <v>14.81</v>
      </c>
      <c r="BL35" s="2">
        <f>BJ35-Epanet!X36</f>
        <v>0.25999999999999979</v>
      </c>
      <c r="BO35" s="1" t="s">
        <v>1060</v>
      </c>
      <c r="BP35" s="2">
        <v>0.23</v>
      </c>
      <c r="BR35" s="2">
        <f>BP35-Epanet!AB37</f>
        <v>0</v>
      </c>
    </row>
    <row r="36" spans="1:70" x14ac:dyDescent="0.25">
      <c r="A36" s="1" t="s">
        <v>66</v>
      </c>
      <c r="B36" s="2">
        <v>11.95</v>
      </c>
      <c r="D36" s="10">
        <f>'Skenario DMA'!B36-Epanet!P37</f>
        <v>0.25999999999999979</v>
      </c>
      <c r="E36" s="10"/>
      <c r="G36" s="1" t="s">
        <v>1061</v>
      </c>
      <c r="H36" s="2">
        <v>0.53</v>
      </c>
      <c r="J36" s="2">
        <f>H36-Epanet!T38</f>
        <v>0</v>
      </c>
      <c r="M36" s="1" t="s">
        <v>66</v>
      </c>
      <c r="N36" s="2">
        <v>11.96</v>
      </c>
      <c r="P36" s="2">
        <f>N36-Epanet!X37</f>
        <v>0.27000000000000135</v>
      </c>
      <c r="S36" s="1" t="s">
        <v>1061</v>
      </c>
      <c r="T36" s="2">
        <v>0.53</v>
      </c>
      <c r="V36" s="2">
        <f>T36-Epanet!AB38</f>
        <v>0</v>
      </c>
      <c r="Y36" s="1" t="s">
        <v>66</v>
      </c>
      <c r="Z36" s="2">
        <v>11.95</v>
      </c>
      <c r="AB36" s="2">
        <f>Z36-Epanet!P37</f>
        <v>0.25999999999999979</v>
      </c>
      <c r="AE36" s="1" t="s">
        <v>1061</v>
      </c>
      <c r="AF36" s="2">
        <v>0.53</v>
      </c>
      <c r="AH36" s="2">
        <f>AF36-Epanet!T38</f>
        <v>0</v>
      </c>
      <c r="AK36" s="1" t="s">
        <v>66</v>
      </c>
      <c r="AL36" s="2">
        <v>11.96</v>
      </c>
      <c r="AN36" s="2">
        <f>AL36-Epanet!X37</f>
        <v>0.27000000000000135</v>
      </c>
      <c r="AQ36" s="1" t="s">
        <v>1061</v>
      </c>
      <c r="AR36" s="2">
        <v>0.53</v>
      </c>
      <c r="AT36" s="2">
        <f>AR36-Epanet!AB38</f>
        <v>0</v>
      </c>
      <c r="AW36" s="1" t="s">
        <v>66</v>
      </c>
      <c r="AX36" s="2">
        <v>11.95</v>
      </c>
      <c r="AZ36" s="2">
        <f>AX36-Epanet!P37</f>
        <v>0.25999999999999979</v>
      </c>
      <c r="BC36" s="1" t="s">
        <v>1061</v>
      </c>
      <c r="BD36" s="2">
        <v>0.53</v>
      </c>
      <c r="BF36" s="2">
        <f>BD36-Epanet!T38</f>
        <v>0</v>
      </c>
      <c r="BI36" s="1" t="s">
        <v>66</v>
      </c>
      <c r="BJ36" s="2">
        <v>11.96</v>
      </c>
      <c r="BL36" s="2">
        <f>BJ36-Epanet!X37</f>
        <v>0.27000000000000135</v>
      </c>
      <c r="BO36" s="1" t="s">
        <v>1061</v>
      </c>
      <c r="BP36" s="2">
        <v>0.53</v>
      </c>
      <c r="BR36" s="2">
        <f>BP36-Epanet!AB38</f>
        <v>0</v>
      </c>
    </row>
    <row r="37" spans="1:70" x14ac:dyDescent="0.25">
      <c r="A37" s="1" t="s">
        <v>67</v>
      </c>
      <c r="B37" s="2">
        <v>12.59</v>
      </c>
      <c r="D37" s="10">
        <f>'Skenario DMA'!B37-Epanet!P38</f>
        <v>0.26999999999999957</v>
      </c>
      <c r="E37" s="10"/>
      <c r="G37" s="1" t="s">
        <v>1062</v>
      </c>
      <c r="H37" s="2">
        <v>0.61</v>
      </c>
      <c r="J37" s="2">
        <f>H37-Epanet!T39</f>
        <v>0</v>
      </c>
      <c r="M37" s="1" t="s">
        <v>67</v>
      </c>
      <c r="N37" s="2">
        <v>12.59</v>
      </c>
      <c r="P37" s="2">
        <f>N37-Epanet!X38</f>
        <v>0.26999999999999957</v>
      </c>
      <c r="S37" s="1" t="s">
        <v>1062</v>
      </c>
      <c r="T37" s="2">
        <v>0.61</v>
      </c>
      <c r="V37" s="2">
        <f>T37-Epanet!AB39</f>
        <v>0</v>
      </c>
      <c r="Y37" s="1" t="s">
        <v>67</v>
      </c>
      <c r="Z37" s="2">
        <v>12.59</v>
      </c>
      <c r="AB37" s="2">
        <f>Z37-Epanet!P38</f>
        <v>0.26999999999999957</v>
      </c>
      <c r="AE37" s="1" t="s">
        <v>1062</v>
      </c>
      <c r="AF37" s="2">
        <v>0.61</v>
      </c>
      <c r="AH37" s="2">
        <f>AF37-Epanet!T39</f>
        <v>0</v>
      </c>
      <c r="AK37" s="1" t="s">
        <v>67</v>
      </c>
      <c r="AL37" s="2">
        <v>12.59</v>
      </c>
      <c r="AN37" s="2">
        <f>AL37-Epanet!X38</f>
        <v>0.26999999999999957</v>
      </c>
      <c r="AQ37" s="1" t="s">
        <v>1062</v>
      </c>
      <c r="AR37" s="2">
        <v>0.61</v>
      </c>
      <c r="AT37" s="2">
        <f>AR37-Epanet!AB39</f>
        <v>0</v>
      </c>
      <c r="AW37" s="1" t="s">
        <v>67</v>
      </c>
      <c r="AX37" s="2">
        <v>12.59</v>
      </c>
      <c r="AZ37" s="2">
        <f>AX37-Epanet!P38</f>
        <v>0.26999999999999957</v>
      </c>
      <c r="BC37" s="1" t="s">
        <v>1062</v>
      </c>
      <c r="BD37" s="2">
        <v>0.61</v>
      </c>
      <c r="BF37" s="2">
        <f>BD37-Epanet!T39</f>
        <v>0</v>
      </c>
      <c r="BI37" s="1" t="s">
        <v>67</v>
      </c>
      <c r="BJ37" s="2">
        <v>12.59</v>
      </c>
      <c r="BL37" s="2">
        <f>BJ37-Epanet!X38</f>
        <v>0.26999999999999957</v>
      </c>
      <c r="BO37" s="1" t="s">
        <v>1062</v>
      </c>
      <c r="BP37" s="2">
        <v>0.61</v>
      </c>
      <c r="BR37" s="2">
        <f>BP37-Epanet!AB39</f>
        <v>0</v>
      </c>
    </row>
    <row r="38" spans="1:70" x14ac:dyDescent="0.25">
      <c r="A38" s="1" t="s">
        <v>68</v>
      </c>
      <c r="B38" s="2">
        <v>11.89</v>
      </c>
      <c r="D38" s="10">
        <f>'Skenario DMA'!B38-Epanet!P39</f>
        <v>0.25999999999999979</v>
      </c>
      <c r="E38" s="10"/>
      <c r="G38" s="1" t="s">
        <v>1063</v>
      </c>
      <c r="H38" s="2">
        <v>0.5</v>
      </c>
      <c r="J38" s="2">
        <f>H38-Epanet!T40</f>
        <v>0</v>
      </c>
      <c r="M38" s="1" t="s">
        <v>68</v>
      </c>
      <c r="N38" s="2">
        <v>11.89</v>
      </c>
      <c r="P38" s="2">
        <f>N38-Epanet!X39</f>
        <v>0.25999999999999979</v>
      </c>
      <c r="S38" s="1" t="s">
        <v>1063</v>
      </c>
      <c r="T38" s="2">
        <v>0.5</v>
      </c>
      <c r="V38" s="2">
        <f>T38-Epanet!AB40</f>
        <v>0</v>
      </c>
      <c r="Y38" s="1" t="s">
        <v>68</v>
      </c>
      <c r="Z38" s="2">
        <v>11.89</v>
      </c>
      <c r="AB38" s="2">
        <f>Z38-Epanet!P39</f>
        <v>0.25999999999999979</v>
      </c>
      <c r="AE38" s="1" t="s">
        <v>1063</v>
      </c>
      <c r="AF38" s="2">
        <v>0.5</v>
      </c>
      <c r="AH38" s="2">
        <f>AF38-Epanet!T40</f>
        <v>0</v>
      </c>
      <c r="AK38" s="1" t="s">
        <v>68</v>
      </c>
      <c r="AL38" s="2">
        <v>11.89</v>
      </c>
      <c r="AN38" s="2">
        <f>AL38-Epanet!X39</f>
        <v>0.25999999999999979</v>
      </c>
      <c r="AQ38" s="1" t="s">
        <v>1063</v>
      </c>
      <c r="AR38" s="2">
        <v>0.5</v>
      </c>
      <c r="AT38" s="2">
        <f>AR38-Epanet!AB40</f>
        <v>0</v>
      </c>
      <c r="AW38" s="1" t="s">
        <v>68</v>
      </c>
      <c r="AX38" s="2">
        <v>11.89</v>
      </c>
      <c r="AZ38" s="2">
        <f>AX38-Epanet!P39</f>
        <v>0.25999999999999979</v>
      </c>
      <c r="BC38" s="1" t="s">
        <v>1063</v>
      </c>
      <c r="BD38" s="2">
        <v>0.5</v>
      </c>
      <c r="BF38" s="2">
        <f>BD38-Epanet!T40</f>
        <v>0</v>
      </c>
      <c r="BI38" s="1" t="s">
        <v>68</v>
      </c>
      <c r="BJ38" s="2">
        <v>11.89</v>
      </c>
      <c r="BL38" s="2">
        <f>BJ38-Epanet!X39</f>
        <v>0.25999999999999979</v>
      </c>
      <c r="BO38" s="1" t="s">
        <v>1063</v>
      </c>
      <c r="BP38" s="2">
        <v>0.5</v>
      </c>
      <c r="BR38" s="2">
        <f>BP38-Epanet!AB40</f>
        <v>0</v>
      </c>
    </row>
    <row r="39" spans="1:70" x14ac:dyDescent="0.25">
      <c r="A39" s="1" t="s">
        <v>69</v>
      </c>
      <c r="B39" s="2">
        <v>10.220000000000001</v>
      </c>
      <c r="D39" s="10">
        <f>'Skenario DMA'!B39-Epanet!P40</f>
        <v>0.27000000000000135</v>
      </c>
      <c r="E39" s="10"/>
      <c r="G39" s="1" t="s">
        <v>1064</v>
      </c>
      <c r="H39" s="2">
        <v>0.5</v>
      </c>
      <c r="J39" s="2">
        <f>H39-Epanet!T41</f>
        <v>0</v>
      </c>
      <c r="M39" s="1" t="s">
        <v>69</v>
      </c>
      <c r="N39" s="2">
        <v>10.220000000000001</v>
      </c>
      <c r="P39" s="2">
        <f>N39-Epanet!X40</f>
        <v>0.27000000000000135</v>
      </c>
      <c r="S39" s="1" t="s">
        <v>1064</v>
      </c>
      <c r="T39" s="2">
        <v>0.5</v>
      </c>
      <c r="V39" s="2">
        <f>T39-Epanet!AB41</f>
        <v>0</v>
      </c>
      <c r="Y39" s="1" t="s">
        <v>69</v>
      </c>
      <c r="Z39" s="2">
        <v>10.220000000000001</v>
      </c>
      <c r="AB39" s="2">
        <f>Z39-Epanet!P40</f>
        <v>0.27000000000000135</v>
      </c>
      <c r="AE39" s="1" t="s">
        <v>1064</v>
      </c>
      <c r="AF39" s="2">
        <v>0.5</v>
      </c>
      <c r="AH39" s="2">
        <f>AF39-Epanet!T41</f>
        <v>0</v>
      </c>
      <c r="AK39" s="1" t="s">
        <v>69</v>
      </c>
      <c r="AL39" s="2">
        <v>10.220000000000001</v>
      </c>
      <c r="AN39" s="2">
        <f>AL39-Epanet!X40</f>
        <v>0.27000000000000135</v>
      </c>
      <c r="AQ39" s="1" t="s">
        <v>1064</v>
      </c>
      <c r="AR39" s="2">
        <v>0.5</v>
      </c>
      <c r="AT39" s="2">
        <f>AR39-Epanet!AB41</f>
        <v>0</v>
      </c>
      <c r="AW39" s="1" t="s">
        <v>69</v>
      </c>
      <c r="AX39" s="2">
        <v>10.220000000000001</v>
      </c>
      <c r="AZ39" s="2">
        <f>AX39-Epanet!P40</f>
        <v>0.27000000000000135</v>
      </c>
      <c r="BC39" s="1" t="s">
        <v>1064</v>
      </c>
      <c r="BD39" s="2">
        <v>0.5</v>
      </c>
      <c r="BF39" s="2">
        <f>BD39-Epanet!T41</f>
        <v>0</v>
      </c>
      <c r="BI39" s="1" t="s">
        <v>69</v>
      </c>
      <c r="BJ39" s="2">
        <v>10.220000000000001</v>
      </c>
      <c r="BL39" s="2">
        <f>BJ39-Epanet!X40</f>
        <v>0.27000000000000135</v>
      </c>
      <c r="BO39" s="1" t="s">
        <v>1064</v>
      </c>
      <c r="BP39" s="2">
        <v>0.5</v>
      </c>
      <c r="BR39" s="2">
        <f>BP39-Epanet!AB41</f>
        <v>0</v>
      </c>
    </row>
    <row r="40" spans="1:70" x14ac:dyDescent="0.25">
      <c r="A40" s="1" t="s">
        <v>70</v>
      </c>
      <c r="B40" s="2">
        <v>11.08</v>
      </c>
      <c r="D40" s="10">
        <f>'Skenario DMA'!B40-Epanet!P41</f>
        <v>0.26999999999999957</v>
      </c>
      <c r="E40" s="10"/>
      <c r="G40" s="1" t="s">
        <v>1065</v>
      </c>
      <c r="H40" s="2">
        <v>0.23</v>
      </c>
      <c r="J40" s="2">
        <f>H40-Epanet!T42</f>
        <v>0</v>
      </c>
      <c r="M40" s="1" t="s">
        <v>70</v>
      </c>
      <c r="N40" s="2">
        <v>11.08</v>
      </c>
      <c r="P40" s="2">
        <f>N40-Epanet!X41</f>
        <v>0.25999999999999979</v>
      </c>
      <c r="S40" s="1" t="s">
        <v>1065</v>
      </c>
      <c r="T40" s="2">
        <v>0.23</v>
      </c>
      <c r="V40" s="2">
        <f>T40-Epanet!AB42</f>
        <v>0</v>
      </c>
      <c r="Y40" s="1" t="s">
        <v>70</v>
      </c>
      <c r="Z40" s="2">
        <v>11.08</v>
      </c>
      <c r="AB40" s="2">
        <f>Z40-Epanet!P41</f>
        <v>0.26999999999999957</v>
      </c>
      <c r="AE40" s="1" t="s">
        <v>1065</v>
      </c>
      <c r="AF40" s="2">
        <v>0.23</v>
      </c>
      <c r="AH40" s="2">
        <f>AF40-Epanet!T42</f>
        <v>0</v>
      </c>
      <c r="AK40" s="1" t="s">
        <v>70</v>
      </c>
      <c r="AL40" s="2">
        <v>11.08</v>
      </c>
      <c r="AN40" s="2">
        <f>AL40-Epanet!X41</f>
        <v>0.25999999999999979</v>
      </c>
      <c r="AQ40" s="1" t="s">
        <v>1065</v>
      </c>
      <c r="AR40" s="2">
        <v>0.23</v>
      </c>
      <c r="AT40" s="2">
        <f>AR40-Epanet!AB42</f>
        <v>0</v>
      </c>
      <c r="AW40" s="1" t="s">
        <v>70</v>
      </c>
      <c r="AX40" s="2">
        <v>11.08</v>
      </c>
      <c r="AZ40" s="2">
        <f>AX40-Epanet!P41</f>
        <v>0.26999999999999957</v>
      </c>
      <c r="BC40" s="1" t="s">
        <v>1065</v>
      </c>
      <c r="BD40" s="2">
        <v>0.23</v>
      </c>
      <c r="BF40" s="2">
        <f>BD40-Epanet!T42</f>
        <v>0</v>
      </c>
      <c r="BI40" s="1" t="s">
        <v>70</v>
      </c>
      <c r="BJ40" s="2">
        <v>11.08</v>
      </c>
      <c r="BL40" s="2">
        <f>BJ40-Epanet!X41</f>
        <v>0.25999999999999979</v>
      </c>
      <c r="BO40" s="1" t="s">
        <v>1065</v>
      </c>
      <c r="BP40" s="2">
        <v>0.23</v>
      </c>
      <c r="BR40" s="2">
        <f>BP40-Epanet!AB42</f>
        <v>0</v>
      </c>
    </row>
    <row r="41" spans="1:70" x14ac:dyDescent="0.25">
      <c r="A41" s="1" t="s">
        <v>71</v>
      </c>
      <c r="B41" s="2">
        <v>10.3</v>
      </c>
      <c r="D41" s="10">
        <f>'Skenario DMA'!B41-Epanet!P42</f>
        <v>0.26000000000000156</v>
      </c>
      <c r="E41" s="10"/>
      <c r="G41" s="1" t="s">
        <v>1066</v>
      </c>
      <c r="H41" s="2">
        <v>0.46</v>
      </c>
      <c r="J41" s="2">
        <f>H41-Epanet!T43</f>
        <v>0</v>
      </c>
      <c r="M41" s="1" t="s">
        <v>71</v>
      </c>
      <c r="N41" s="2">
        <v>10.31</v>
      </c>
      <c r="P41" s="2">
        <f>N41-Epanet!X42</f>
        <v>0.27000000000000135</v>
      </c>
      <c r="S41" s="1" t="s">
        <v>1066</v>
      </c>
      <c r="T41" s="2">
        <v>0.46</v>
      </c>
      <c r="V41" s="2">
        <f>T41-Epanet!AB43</f>
        <v>0</v>
      </c>
      <c r="Y41" s="1" t="s">
        <v>71</v>
      </c>
      <c r="Z41" s="2">
        <v>10.3</v>
      </c>
      <c r="AB41" s="2">
        <f>Z41-Epanet!P42</f>
        <v>0.26000000000000156</v>
      </c>
      <c r="AE41" s="1" t="s">
        <v>1066</v>
      </c>
      <c r="AF41" s="2">
        <v>0.46</v>
      </c>
      <c r="AH41" s="2">
        <f>AF41-Epanet!T43</f>
        <v>0</v>
      </c>
      <c r="AK41" s="1" t="s">
        <v>71</v>
      </c>
      <c r="AL41" s="2">
        <v>10.31</v>
      </c>
      <c r="AN41" s="2">
        <f>AL41-Epanet!X42</f>
        <v>0.27000000000000135</v>
      </c>
      <c r="AQ41" s="1" t="s">
        <v>1066</v>
      </c>
      <c r="AR41" s="2">
        <v>0.46</v>
      </c>
      <c r="AT41" s="2">
        <f>AR41-Epanet!AB43</f>
        <v>0</v>
      </c>
      <c r="AW41" s="1" t="s">
        <v>71</v>
      </c>
      <c r="AX41" s="2">
        <v>10.3</v>
      </c>
      <c r="AZ41" s="2">
        <f>AX41-Epanet!P42</f>
        <v>0.26000000000000156</v>
      </c>
      <c r="BC41" s="1" t="s">
        <v>1066</v>
      </c>
      <c r="BD41" s="2">
        <v>0.46</v>
      </c>
      <c r="BF41" s="2">
        <f>BD41-Epanet!T43</f>
        <v>0</v>
      </c>
      <c r="BI41" s="1" t="s">
        <v>71</v>
      </c>
      <c r="BJ41" s="2">
        <v>10.31</v>
      </c>
      <c r="BL41" s="2">
        <f>BJ41-Epanet!X42</f>
        <v>0.27000000000000135</v>
      </c>
      <c r="BO41" s="1" t="s">
        <v>1066</v>
      </c>
      <c r="BP41" s="2">
        <v>0.46</v>
      </c>
      <c r="BR41" s="2">
        <f>BP41-Epanet!AB43</f>
        <v>0</v>
      </c>
    </row>
    <row r="42" spans="1:70" x14ac:dyDescent="0.25">
      <c r="A42" s="1" t="s">
        <v>72</v>
      </c>
      <c r="B42" s="2">
        <v>11.49</v>
      </c>
      <c r="D42" s="10">
        <f>'Skenario DMA'!B42-Epanet!P43</f>
        <v>0.25999999999999979</v>
      </c>
      <c r="E42" s="10"/>
      <c r="G42" s="1" t="s">
        <v>1067</v>
      </c>
      <c r="H42" s="2">
        <v>0.46</v>
      </c>
      <c r="J42" s="2">
        <f>H42-Epanet!T44</f>
        <v>0</v>
      </c>
      <c r="M42" s="1" t="s">
        <v>72</v>
      </c>
      <c r="N42" s="2">
        <v>11.49</v>
      </c>
      <c r="P42" s="2">
        <f>N42-Epanet!X43</f>
        <v>0.25999999999999979</v>
      </c>
      <c r="S42" s="1" t="s">
        <v>1067</v>
      </c>
      <c r="T42" s="2">
        <v>0.46</v>
      </c>
      <c r="V42" s="2">
        <f>T42-Epanet!AB44</f>
        <v>0</v>
      </c>
      <c r="Y42" s="1" t="s">
        <v>72</v>
      </c>
      <c r="Z42" s="2">
        <v>11.49</v>
      </c>
      <c r="AB42" s="2">
        <f>Z42-Epanet!P43</f>
        <v>0.25999999999999979</v>
      </c>
      <c r="AE42" s="1" t="s">
        <v>1067</v>
      </c>
      <c r="AF42" s="2">
        <v>0.46</v>
      </c>
      <c r="AH42" s="2">
        <f>AF42-Epanet!T44</f>
        <v>0</v>
      </c>
      <c r="AK42" s="1" t="s">
        <v>72</v>
      </c>
      <c r="AL42" s="2">
        <v>11.49</v>
      </c>
      <c r="AN42" s="2">
        <f>AL42-Epanet!X43</f>
        <v>0.25999999999999979</v>
      </c>
      <c r="AQ42" s="1" t="s">
        <v>1067</v>
      </c>
      <c r="AR42" s="2">
        <v>0.46</v>
      </c>
      <c r="AT42" s="2">
        <f>AR42-Epanet!AB44</f>
        <v>0</v>
      </c>
      <c r="AW42" s="1" t="s">
        <v>72</v>
      </c>
      <c r="AX42" s="2">
        <v>11.49</v>
      </c>
      <c r="AZ42" s="2">
        <f>AX42-Epanet!P43</f>
        <v>0.25999999999999979</v>
      </c>
      <c r="BC42" s="1" t="s">
        <v>1067</v>
      </c>
      <c r="BD42" s="2">
        <v>0.46</v>
      </c>
      <c r="BF42" s="2">
        <f>BD42-Epanet!T44</f>
        <v>0</v>
      </c>
      <c r="BI42" s="1" t="s">
        <v>72</v>
      </c>
      <c r="BJ42" s="2">
        <v>11.49</v>
      </c>
      <c r="BL42" s="2">
        <f>BJ42-Epanet!X43</f>
        <v>0.25999999999999979</v>
      </c>
      <c r="BO42" s="1" t="s">
        <v>1067</v>
      </c>
      <c r="BP42" s="2">
        <v>0.46</v>
      </c>
      <c r="BR42" s="2">
        <f>BP42-Epanet!AB44</f>
        <v>0</v>
      </c>
    </row>
    <row r="43" spans="1:70" x14ac:dyDescent="0.25">
      <c r="A43" s="1" t="s">
        <v>73</v>
      </c>
      <c r="B43" s="2">
        <v>11.93</v>
      </c>
      <c r="D43" s="10">
        <f>'Skenario DMA'!B43-Epanet!P44</f>
        <v>0.25999999999999979</v>
      </c>
      <c r="E43" s="10"/>
      <c r="G43" s="1" t="s">
        <v>1068</v>
      </c>
      <c r="H43" s="2">
        <v>0.46</v>
      </c>
      <c r="J43" s="2">
        <f>H43-Epanet!T45</f>
        <v>0</v>
      </c>
      <c r="M43" s="1" t="s">
        <v>73</v>
      </c>
      <c r="N43" s="2">
        <v>11.93</v>
      </c>
      <c r="P43" s="2">
        <f>N43-Epanet!X44</f>
        <v>0.25999999999999979</v>
      </c>
      <c r="S43" s="1" t="s">
        <v>1068</v>
      </c>
      <c r="T43" s="2">
        <v>0.46</v>
      </c>
      <c r="V43" s="2">
        <f>T43-Epanet!AB45</f>
        <v>0</v>
      </c>
      <c r="Y43" s="1" t="s">
        <v>73</v>
      </c>
      <c r="Z43" s="2">
        <v>11.93</v>
      </c>
      <c r="AB43" s="2">
        <f>Z43-Epanet!P44</f>
        <v>0.25999999999999979</v>
      </c>
      <c r="AE43" s="1" t="s">
        <v>1068</v>
      </c>
      <c r="AF43" s="2">
        <v>0.46</v>
      </c>
      <c r="AH43" s="2">
        <f>AF43-Epanet!T45</f>
        <v>0</v>
      </c>
      <c r="AK43" s="1" t="s">
        <v>73</v>
      </c>
      <c r="AL43" s="2">
        <v>11.93</v>
      </c>
      <c r="AN43" s="2">
        <f>AL43-Epanet!X44</f>
        <v>0.25999999999999979</v>
      </c>
      <c r="AQ43" s="1" t="s">
        <v>1068</v>
      </c>
      <c r="AR43" s="2">
        <v>0.46</v>
      </c>
      <c r="AT43" s="2">
        <f>AR43-Epanet!AB45</f>
        <v>0</v>
      </c>
      <c r="AW43" s="1" t="s">
        <v>73</v>
      </c>
      <c r="AX43" s="2">
        <v>11.93</v>
      </c>
      <c r="AZ43" s="2">
        <f>AX43-Epanet!P44</f>
        <v>0.25999999999999979</v>
      </c>
      <c r="BC43" s="1" t="s">
        <v>1068</v>
      </c>
      <c r="BD43" s="2">
        <v>0.46</v>
      </c>
      <c r="BF43" s="2">
        <f>BD43-Epanet!T45</f>
        <v>0</v>
      </c>
      <c r="BI43" s="1" t="s">
        <v>73</v>
      </c>
      <c r="BJ43" s="2">
        <v>11.93</v>
      </c>
      <c r="BL43" s="2">
        <f>BJ43-Epanet!X44</f>
        <v>0.25999999999999979</v>
      </c>
      <c r="BO43" s="1" t="s">
        <v>1068</v>
      </c>
      <c r="BP43" s="2">
        <v>0.46</v>
      </c>
      <c r="BR43" s="2">
        <f>BP43-Epanet!AB45</f>
        <v>0</v>
      </c>
    </row>
    <row r="44" spans="1:70" x14ac:dyDescent="0.25">
      <c r="A44" s="1" t="s">
        <v>74</v>
      </c>
      <c r="B44" s="2">
        <v>10.86</v>
      </c>
      <c r="D44" s="10">
        <f>'Skenario DMA'!B44-Epanet!P45</f>
        <v>0.25999999999999979</v>
      </c>
      <c r="E44" s="10"/>
      <c r="G44" s="1" t="s">
        <v>1069</v>
      </c>
      <c r="H44" s="2">
        <v>0.24</v>
      </c>
      <c r="J44" s="2">
        <f>H44-Epanet!T46</f>
        <v>0</v>
      </c>
      <c r="M44" s="1" t="s">
        <v>74</v>
      </c>
      <c r="N44" s="2">
        <v>10.86</v>
      </c>
      <c r="P44" s="2">
        <f>N44-Epanet!X45</f>
        <v>0.25999999999999979</v>
      </c>
      <c r="S44" s="1" t="s">
        <v>1069</v>
      </c>
      <c r="T44" s="2">
        <v>0.24</v>
      </c>
      <c r="V44" s="2">
        <f>T44-Epanet!AB46</f>
        <v>0</v>
      </c>
      <c r="Y44" s="1" t="s">
        <v>74</v>
      </c>
      <c r="Z44" s="2">
        <v>10.86</v>
      </c>
      <c r="AB44" s="2">
        <f>Z44-Epanet!P45</f>
        <v>0.25999999999999979</v>
      </c>
      <c r="AE44" s="1" t="s">
        <v>1069</v>
      </c>
      <c r="AF44" s="2">
        <v>0.24</v>
      </c>
      <c r="AH44" s="2">
        <f>AF44-Epanet!T46</f>
        <v>0</v>
      </c>
      <c r="AK44" s="1" t="s">
        <v>74</v>
      </c>
      <c r="AL44" s="2">
        <v>10.86</v>
      </c>
      <c r="AN44" s="2">
        <f>AL44-Epanet!X45</f>
        <v>0.25999999999999979</v>
      </c>
      <c r="AQ44" s="1" t="s">
        <v>1069</v>
      </c>
      <c r="AR44" s="2">
        <v>0.24</v>
      </c>
      <c r="AT44" s="2">
        <f>AR44-Epanet!AB46</f>
        <v>0</v>
      </c>
      <c r="AW44" s="1" t="s">
        <v>74</v>
      </c>
      <c r="AX44" s="2">
        <v>10.86</v>
      </c>
      <c r="AZ44" s="2">
        <f>AX44-Epanet!P45</f>
        <v>0.25999999999999979</v>
      </c>
      <c r="BC44" s="1" t="s">
        <v>1069</v>
      </c>
      <c r="BD44" s="2">
        <v>0.24</v>
      </c>
      <c r="BF44" s="2">
        <f>BD44-Epanet!T46</f>
        <v>0</v>
      </c>
      <c r="BI44" s="1" t="s">
        <v>74</v>
      </c>
      <c r="BJ44" s="2">
        <v>10.86</v>
      </c>
      <c r="BL44" s="2">
        <f>BJ44-Epanet!X45</f>
        <v>0.25999999999999979</v>
      </c>
      <c r="BO44" s="1" t="s">
        <v>1069</v>
      </c>
      <c r="BP44" s="2">
        <v>0.24</v>
      </c>
      <c r="BR44" s="2">
        <f>BP44-Epanet!AB46</f>
        <v>0</v>
      </c>
    </row>
    <row r="45" spans="1:70" x14ac:dyDescent="0.25">
      <c r="A45" s="1" t="s">
        <v>75</v>
      </c>
      <c r="B45" s="2">
        <v>10.64</v>
      </c>
      <c r="D45" s="10">
        <f>'Skenario DMA'!B45-Epanet!P46</f>
        <v>0.27000000000000135</v>
      </c>
      <c r="E45" s="10"/>
      <c r="G45" s="1" t="s">
        <v>1070</v>
      </c>
      <c r="H45" s="2">
        <v>0.48</v>
      </c>
      <c r="J45" s="2">
        <f>H45-Epanet!T47</f>
        <v>0</v>
      </c>
      <c r="M45" s="1" t="s">
        <v>75</v>
      </c>
      <c r="N45" s="2">
        <v>10.64</v>
      </c>
      <c r="P45" s="2">
        <f>N45-Epanet!X46</f>
        <v>0.25999999999999979</v>
      </c>
      <c r="S45" s="1" t="s">
        <v>1070</v>
      </c>
      <c r="T45" s="2">
        <v>0.48</v>
      </c>
      <c r="V45" s="2">
        <f>T45-Epanet!AB47</f>
        <v>0</v>
      </c>
      <c r="Y45" s="1" t="s">
        <v>75</v>
      </c>
      <c r="Z45" s="2">
        <v>10.64</v>
      </c>
      <c r="AB45" s="2">
        <f>Z45-Epanet!P46</f>
        <v>0.27000000000000135</v>
      </c>
      <c r="AE45" s="1" t="s">
        <v>1070</v>
      </c>
      <c r="AF45" s="2">
        <v>0.48</v>
      </c>
      <c r="AH45" s="2">
        <f>AF45-Epanet!T47</f>
        <v>0</v>
      </c>
      <c r="AK45" s="1" t="s">
        <v>75</v>
      </c>
      <c r="AL45" s="2">
        <v>10.64</v>
      </c>
      <c r="AN45" s="2">
        <f>AL45-Epanet!X46</f>
        <v>0.25999999999999979</v>
      </c>
      <c r="AQ45" s="1" t="s">
        <v>1070</v>
      </c>
      <c r="AR45" s="2">
        <v>0.48</v>
      </c>
      <c r="AT45" s="2">
        <f>AR45-Epanet!AB47</f>
        <v>0</v>
      </c>
      <c r="AW45" s="1" t="s">
        <v>75</v>
      </c>
      <c r="AX45" s="2">
        <v>10.64</v>
      </c>
      <c r="AZ45" s="2">
        <f>AX45-Epanet!P46</f>
        <v>0.27000000000000135</v>
      </c>
      <c r="BC45" s="1" t="s">
        <v>1070</v>
      </c>
      <c r="BD45" s="2">
        <v>0.48</v>
      </c>
      <c r="BF45" s="2">
        <f>BD45-Epanet!T47</f>
        <v>0</v>
      </c>
      <c r="BI45" s="1" t="s">
        <v>75</v>
      </c>
      <c r="BJ45" s="2">
        <v>10.64</v>
      </c>
      <c r="BL45" s="2">
        <f>BJ45-Epanet!X46</f>
        <v>0.25999999999999979</v>
      </c>
      <c r="BO45" s="1" t="s">
        <v>1070</v>
      </c>
      <c r="BP45" s="2">
        <v>0.48</v>
      </c>
      <c r="BR45" s="2">
        <f>BP45-Epanet!AB47</f>
        <v>0</v>
      </c>
    </row>
    <row r="46" spans="1:70" x14ac:dyDescent="0.25">
      <c r="A46" s="1" t="s">
        <v>76</v>
      </c>
      <c r="B46" s="2">
        <v>8.48</v>
      </c>
      <c r="D46" s="10">
        <f>'Skenario DMA'!B46-Epanet!P47</f>
        <v>0.26999999999999957</v>
      </c>
      <c r="E46" s="10"/>
      <c r="G46" s="1" t="s">
        <v>1071</v>
      </c>
      <c r="H46" s="2">
        <v>0.48</v>
      </c>
      <c r="J46" s="2">
        <f>H46-Epanet!T48</f>
        <v>0</v>
      </c>
      <c r="M46" s="1" t="s">
        <v>76</v>
      </c>
      <c r="N46" s="2">
        <v>8.48</v>
      </c>
      <c r="P46" s="2">
        <f>N46-Epanet!X47</f>
        <v>0.26999999999999957</v>
      </c>
      <c r="S46" s="1" t="s">
        <v>1071</v>
      </c>
      <c r="T46" s="2">
        <v>0.48</v>
      </c>
      <c r="V46" s="2">
        <f>T46-Epanet!AB48</f>
        <v>0</v>
      </c>
      <c r="Y46" s="1" t="s">
        <v>76</v>
      </c>
      <c r="Z46" s="2">
        <v>8.48</v>
      </c>
      <c r="AB46" s="2">
        <f>Z46-Epanet!P47</f>
        <v>0.26999999999999957</v>
      </c>
      <c r="AE46" s="1" t="s">
        <v>1071</v>
      </c>
      <c r="AF46" s="2">
        <v>0.48</v>
      </c>
      <c r="AH46" s="2">
        <f>AF46-Epanet!T48</f>
        <v>0</v>
      </c>
      <c r="AK46" s="1" t="s">
        <v>76</v>
      </c>
      <c r="AL46" s="2">
        <v>8.48</v>
      </c>
      <c r="AN46" s="2">
        <f>AL46-Epanet!X47</f>
        <v>0.26999999999999957</v>
      </c>
      <c r="AQ46" s="1" t="s">
        <v>1071</v>
      </c>
      <c r="AR46" s="2">
        <v>0.48</v>
      </c>
      <c r="AT46" s="2">
        <f>AR46-Epanet!AB48</f>
        <v>0</v>
      </c>
      <c r="AW46" s="1" t="s">
        <v>76</v>
      </c>
      <c r="AX46" s="2">
        <v>8.48</v>
      </c>
      <c r="AZ46" s="2">
        <f>AX46-Epanet!P47</f>
        <v>0.26999999999999957</v>
      </c>
      <c r="BC46" s="1" t="s">
        <v>1071</v>
      </c>
      <c r="BD46" s="2">
        <v>0.48</v>
      </c>
      <c r="BF46" s="2">
        <f>BD46-Epanet!T48</f>
        <v>0</v>
      </c>
      <c r="BI46" s="1" t="s">
        <v>76</v>
      </c>
      <c r="BJ46" s="2">
        <v>8.48</v>
      </c>
      <c r="BL46" s="2">
        <f>BJ46-Epanet!X47</f>
        <v>0.26999999999999957</v>
      </c>
      <c r="BO46" s="1" t="s">
        <v>1071</v>
      </c>
      <c r="BP46" s="2">
        <v>0.48</v>
      </c>
      <c r="BR46" s="2">
        <f>BP46-Epanet!AB48</f>
        <v>0</v>
      </c>
    </row>
    <row r="47" spans="1:70" x14ac:dyDescent="0.25">
      <c r="A47" s="1" t="s">
        <v>77</v>
      </c>
      <c r="B47" s="2">
        <v>16.34</v>
      </c>
      <c r="D47" s="10">
        <f>'Skenario DMA'!B47-Epanet!P48</f>
        <v>0.26000000000000156</v>
      </c>
      <c r="E47" s="10"/>
      <c r="G47" s="1" t="s">
        <v>1072</v>
      </c>
      <c r="H47" s="2">
        <v>0.15</v>
      </c>
      <c r="J47" s="2">
        <f>H47-Epanet!T49</f>
        <v>0</v>
      </c>
      <c r="M47" s="1" t="s">
        <v>77</v>
      </c>
      <c r="N47" s="2">
        <v>16.350000000000001</v>
      </c>
      <c r="P47" s="2">
        <f>N47-Epanet!X48</f>
        <v>0.27000000000000313</v>
      </c>
      <c r="S47" s="1" t="s">
        <v>1072</v>
      </c>
      <c r="T47" s="2">
        <v>0.15</v>
      </c>
      <c r="V47" s="2">
        <f>T47-Epanet!AB49</f>
        <v>0</v>
      </c>
      <c r="Y47" s="1" t="s">
        <v>77</v>
      </c>
      <c r="Z47" s="2">
        <v>16.34</v>
      </c>
      <c r="AB47" s="2">
        <f>Z47-Epanet!P48</f>
        <v>0.26000000000000156</v>
      </c>
      <c r="AE47" s="1" t="s">
        <v>1072</v>
      </c>
      <c r="AF47" s="2">
        <v>0.15</v>
      </c>
      <c r="AH47" s="2">
        <f>AF47-Epanet!T49</f>
        <v>0</v>
      </c>
      <c r="AK47" s="1" t="s">
        <v>77</v>
      </c>
      <c r="AL47" s="2">
        <v>16.350000000000001</v>
      </c>
      <c r="AN47" s="2">
        <f>AL47-Epanet!X48</f>
        <v>0.27000000000000313</v>
      </c>
      <c r="AQ47" s="1" t="s">
        <v>1072</v>
      </c>
      <c r="AR47" s="2">
        <v>0.15</v>
      </c>
      <c r="AT47" s="2">
        <f>AR47-Epanet!AB49</f>
        <v>0</v>
      </c>
      <c r="AW47" s="1" t="s">
        <v>77</v>
      </c>
      <c r="AX47" s="2">
        <v>16.34</v>
      </c>
      <c r="AZ47" s="2">
        <f>AX47-Epanet!P48</f>
        <v>0.26000000000000156</v>
      </c>
      <c r="BC47" s="1" t="s">
        <v>1072</v>
      </c>
      <c r="BD47" s="2">
        <v>0.15</v>
      </c>
      <c r="BF47" s="2">
        <f>BD47-Epanet!T49</f>
        <v>0</v>
      </c>
      <c r="BI47" s="1" t="s">
        <v>77</v>
      </c>
      <c r="BJ47" s="2">
        <v>16.350000000000001</v>
      </c>
      <c r="BL47" s="2">
        <f>BJ47-Epanet!X48</f>
        <v>0.27000000000000313</v>
      </c>
      <c r="BO47" s="1" t="s">
        <v>1072</v>
      </c>
      <c r="BP47" s="2">
        <v>0.15</v>
      </c>
      <c r="BR47" s="2">
        <f>BP47-Epanet!AB49</f>
        <v>0</v>
      </c>
    </row>
    <row r="48" spans="1:70" x14ac:dyDescent="0.25">
      <c r="A48" s="1" t="s">
        <v>78</v>
      </c>
      <c r="B48" s="2">
        <v>15</v>
      </c>
      <c r="D48" s="10">
        <f>'Skenario DMA'!B48-Epanet!P49</f>
        <v>0.25999999999999979</v>
      </c>
      <c r="E48" s="10"/>
      <c r="G48" s="1" t="s">
        <v>1073</v>
      </c>
      <c r="H48" s="2">
        <v>0.28000000000000003</v>
      </c>
      <c r="J48" s="2">
        <f>H48-Epanet!T50</f>
        <v>0</v>
      </c>
      <c r="M48" s="1" t="s">
        <v>78</v>
      </c>
      <c r="N48" s="2">
        <v>15</v>
      </c>
      <c r="P48" s="2">
        <f>N48-Epanet!X49</f>
        <v>0.25999999999999979</v>
      </c>
      <c r="S48" s="1" t="s">
        <v>1073</v>
      </c>
      <c r="T48" s="2">
        <v>0.28000000000000003</v>
      </c>
      <c r="V48" s="2">
        <f>T48-Epanet!AB50</f>
        <v>0</v>
      </c>
      <c r="Y48" s="1" t="s">
        <v>78</v>
      </c>
      <c r="Z48" s="2">
        <v>15</v>
      </c>
      <c r="AB48" s="2">
        <f>Z48-Epanet!P49</f>
        <v>0.25999999999999979</v>
      </c>
      <c r="AE48" s="1" t="s">
        <v>1073</v>
      </c>
      <c r="AF48" s="2">
        <v>0.28000000000000003</v>
      </c>
      <c r="AH48" s="2">
        <f>AF48-Epanet!T50</f>
        <v>0</v>
      </c>
      <c r="AK48" s="1" t="s">
        <v>78</v>
      </c>
      <c r="AL48" s="2">
        <v>15</v>
      </c>
      <c r="AN48" s="2">
        <f>AL48-Epanet!X49</f>
        <v>0.25999999999999979</v>
      </c>
      <c r="AQ48" s="1" t="s">
        <v>1073</v>
      </c>
      <c r="AR48" s="2">
        <v>0.28000000000000003</v>
      </c>
      <c r="AT48" s="2">
        <f>AR48-Epanet!AB50</f>
        <v>0</v>
      </c>
      <c r="AW48" s="1" t="s">
        <v>78</v>
      </c>
      <c r="AX48" s="2">
        <v>15</v>
      </c>
      <c r="AZ48" s="2">
        <f>AX48-Epanet!P49</f>
        <v>0.25999999999999979</v>
      </c>
      <c r="BC48" s="1" t="s">
        <v>1073</v>
      </c>
      <c r="BD48" s="2">
        <v>0.28000000000000003</v>
      </c>
      <c r="BF48" s="2">
        <f>BD48-Epanet!T50</f>
        <v>0</v>
      </c>
      <c r="BI48" s="1" t="s">
        <v>78</v>
      </c>
      <c r="BJ48" s="2">
        <v>15</v>
      </c>
      <c r="BL48" s="2">
        <f>BJ48-Epanet!X49</f>
        <v>0.25999999999999979</v>
      </c>
      <c r="BO48" s="1" t="s">
        <v>1073</v>
      </c>
      <c r="BP48" s="2">
        <v>0.28000000000000003</v>
      </c>
      <c r="BR48" s="2">
        <f>BP48-Epanet!AB50</f>
        <v>0</v>
      </c>
    </row>
    <row r="49" spans="1:70" x14ac:dyDescent="0.25">
      <c r="A49" s="1" t="s">
        <v>79</v>
      </c>
      <c r="B49" s="2">
        <v>11.36</v>
      </c>
      <c r="D49" s="10">
        <f>'Skenario DMA'!B49-Epanet!P50</f>
        <v>0.26999999999999957</v>
      </c>
      <c r="E49" s="10"/>
      <c r="G49" s="1" t="s">
        <v>1074</v>
      </c>
      <c r="H49" s="2">
        <v>1</v>
      </c>
      <c r="J49" s="2">
        <f>H49-Epanet!T51</f>
        <v>0</v>
      </c>
      <c r="M49" s="1" t="s">
        <v>79</v>
      </c>
      <c r="N49" s="2">
        <v>11.36</v>
      </c>
      <c r="P49" s="2">
        <f>N49-Epanet!X50</f>
        <v>0.25999999999999979</v>
      </c>
      <c r="S49" s="1" t="s">
        <v>1074</v>
      </c>
      <c r="T49" s="2">
        <v>1</v>
      </c>
      <c r="V49" s="2">
        <f>T49-Epanet!AB51</f>
        <v>0</v>
      </c>
      <c r="Y49" s="1" t="s">
        <v>79</v>
      </c>
      <c r="Z49" s="2">
        <v>11.36</v>
      </c>
      <c r="AB49" s="2">
        <f>Z49-Epanet!P50</f>
        <v>0.26999999999999957</v>
      </c>
      <c r="AE49" s="1" t="s">
        <v>1074</v>
      </c>
      <c r="AF49" s="2">
        <v>1</v>
      </c>
      <c r="AH49" s="2">
        <f>AF49-Epanet!T51</f>
        <v>0</v>
      </c>
      <c r="AK49" s="1" t="s">
        <v>79</v>
      </c>
      <c r="AL49" s="2">
        <v>11.36</v>
      </c>
      <c r="AN49" s="2">
        <f>AL49-Epanet!X50</f>
        <v>0.25999999999999979</v>
      </c>
      <c r="AQ49" s="1" t="s">
        <v>1074</v>
      </c>
      <c r="AR49" s="2">
        <v>1</v>
      </c>
      <c r="AT49" s="2">
        <f>AR49-Epanet!AB51</f>
        <v>0</v>
      </c>
      <c r="AW49" s="1" t="s">
        <v>79</v>
      </c>
      <c r="AX49" s="2">
        <v>11.36</v>
      </c>
      <c r="AZ49" s="2">
        <f>AX49-Epanet!P50</f>
        <v>0.26999999999999957</v>
      </c>
      <c r="BC49" s="1" t="s">
        <v>1074</v>
      </c>
      <c r="BD49" s="2">
        <v>1</v>
      </c>
      <c r="BF49" s="2">
        <f>BD49-Epanet!T51</f>
        <v>0</v>
      </c>
      <c r="BI49" s="1" t="s">
        <v>79</v>
      </c>
      <c r="BJ49" s="2">
        <v>11.36</v>
      </c>
      <c r="BL49" s="2">
        <f>BJ49-Epanet!X50</f>
        <v>0.25999999999999979</v>
      </c>
      <c r="BO49" s="1" t="s">
        <v>1074</v>
      </c>
      <c r="BP49" s="2">
        <v>1</v>
      </c>
      <c r="BR49" s="2">
        <f>BP49-Epanet!AB51</f>
        <v>0</v>
      </c>
    </row>
    <row r="50" spans="1:70" x14ac:dyDescent="0.25">
      <c r="A50" s="1" t="s">
        <v>80</v>
      </c>
      <c r="B50" s="2">
        <v>9.76</v>
      </c>
      <c r="D50" s="10">
        <f>'Skenario DMA'!B50-Epanet!P51</f>
        <v>0.25999999999999979</v>
      </c>
      <c r="E50" s="10"/>
      <c r="G50" s="1" t="s">
        <v>1075</v>
      </c>
      <c r="H50" s="2">
        <v>0.85</v>
      </c>
      <c r="J50" s="2">
        <f>H50-Epanet!T52</f>
        <v>0</v>
      </c>
      <c r="M50" s="1" t="s">
        <v>80</v>
      </c>
      <c r="N50" s="2">
        <v>9.76</v>
      </c>
      <c r="P50" s="2">
        <f>N50-Epanet!X51</f>
        <v>0.25999999999999979</v>
      </c>
      <c r="S50" s="1" t="s">
        <v>1075</v>
      </c>
      <c r="T50" s="2">
        <v>0.85</v>
      </c>
      <c r="V50" s="2">
        <f>T50-Epanet!AB52</f>
        <v>0</v>
      </c>
      <c r="Y50" s="1" t="s">
        <v>80</v>
      </c>
      <c r="Z50" s="2">
        <v>9.76</v>
      </c>
      <c r="AB50" s="2">
        <f>Z50-Epanet!P51</f>
        <v>0.25999999999999979</v>
      </c>
      <c r="AE50" s="1" t="s">
        <v>1075</v>
      </c>
      <c r="AF50" s="2">
        <v>0.85</v>
      </c>
      <c r="AH50" s="2">
        <f>AF50-Epanet!T52</f>
        <v>0</v>
      </c>
      <c r="AK50" s="1" t="s">
        <v>80</v>
      </c>
      <c r="AL50" s="2">
        <v>9.76</v>
      </c>
      <c r="AN50" s="2">
        <f>AL50-Epanet!X51</f>
        <v>0.25999999999999979</v>
      </c>
      <c r="AQ50" s="1" t="s">
        <v>1075</v>
      </c>
      <c r="AR50" s="2">
        <v>0.85</v>
      </c>
      <c r="AT50" s="2">
        <f>AR50-Epanet!AB52</f>
        <v>0</v>
      </c>
      <c r="AW50" s="1" t="s">
        <v>80</v>
      </c>
      <c r="AX50" s="2">
        <v>9.76</v>
      </c>
      <c r="AZ50" s="2">
        <f>AX50-Epanet!P51</f>
        <v>0.25999999999999979</v>
      </c>
      <c r="BC50" s="1" t="s">
        <v>1075</v>
      </c>
      <c r="BD50" s="2">
        <v>0.85</v>
      </c>
      <c r="BF50" s="2">
        <f>BD50-Epanet!T52</f>
        <v>0</v>
      </c>
      <c r="BI50" s="1" t="s">
        <v>80</v>
      </c>
      <c r="BJ50" s="2">
        <v>9.76</v>
      </c>
      <c r="BL50" s="2">
        <f>BJ50-Epanet!X51</f>
        <v>0.25999999999999979</v>
      </c>
      <c r="BO50" s="1" t="s">
        <v>1075</v>
      </c>
      <c r="BP50" s="2">
        <v>0.85</v>
      </c>
      <c r="BR50" s="2">
        <f>BP50-Epanet!AB52</f>
        <v>0</v>
      </c>
    </row>
    <row r="51" spans="1:70" x14ac:dyDescent="0.25">
      <c r="A51" s="1" t="s">
        <v>81</v>
      </c>
      <c r="B51" s="2">
        <v>8.32</v>
      </c>
      <c r="D51" s="10">
        <f>'Skenario DMA'!B51-Epanet!P52</f>
        <v>0.25999999999999979</v>
      </c>
      <c r="E51" s="10"/>
      <c r="G51" s="1" t="s">
        <v>1076</v>
      </c>
      <c r="H51" s="2">
        <v>0.85</v>
      </c>
      <c r="J51" s="2">
        <f>H51-Epanet!T53</f>
        <v>0</v>
      </c>
      <c r="M51" s="1" t="s">
        <v>81</v>
      </c>
      <c r="N51" s="2">
        <v>8.32</v>
      </c>
      <c r="P51" s="2">
        <f>N51-Epanet!X52</f>
        <v>0.25999999999999979</v>
      </c>
      <c r="S51" s="1" t="s">
        <v>1076</v>
      </c>
      <c r="T51" s="2">
        <v>0.85</v>
      </c>
      <c r="V51" s="2">
        <f>T51-Epanet!AB53</f>
        <v>0</v>
      </c>
      <c r="Y51" s="1" t="s">
        <v>81</v>
      </c>
      <c r="Z51" s="2">
        <v>8.32</v>
      </c>
      <c r="AB51" s="2">
        <f>Z51-Epanet!P52</f>
        <v>0.25999999999999979</v>
      </c>
      <c r="AE51" s="1" t="s">
        <v>1076</v>
      </c>
      <c r="AF51" s="2">
        <v>0.85</v>
      </c>
      <c r="AH51" s="2">
        <f>AF51-Epanet!T53</f>
        <v>0</v>
      </c>
      <c r="AK51" s="1" t="s">
        <v>81</v>
      </c>
      <c r="AL51" s="2">
        <v>8.32</v>
      </c>
      <c r="AN51" s="2">
        <f>AL51-Epanet!X52</f>
        <v>0.25999999999999979</v>
      </c>
      <c r="AQ51" s="1" t="s">
        <v>1076</v>
      </c>
      <c r="AR51" s="2">
        <v>0.85</v>
      </c>
      <c r="AT51" s="2">
        <f>AR51-Epanet!AB53</f>
        <v>0</v>
      </c>
      <c r="AW51" s="1" t="s">
        <v>81</v>
      </c>
      <c r="AX51" s="2">
        <v>8.32</v>
      </c>
      <c r="AZ51" s="2">
        <f>AX51-Epanet!P52</f>
        <v>0.25999999999999979</v>
      </c>
      <c r="BC51" s="1" t="s">
        <v>1076</v>
      </c>
      <c r="BD51" s="2">
        <v>0.85</v>
      </c>
      <c r="BF51" s="2">
        <f>BD51-Epanet!T53</f>
        <v>0</v>
      </c>
      <c r="BI51" s="1" t="s">
        <v>81</v>
      </c>
      <c r="BJ51" s="2">
        <v>8.32</v>
      </c>
      <c r="BL51" s="2">
        <f>BJ51-Epanet!X52</f>
        <v>0.25999999999999979</v>
      </c>
      <c r="BO51" s="1" t="s">
        <v>1076</v>
      </c>
      <c r="BP51" s="2">
        <v>0.85</v>
      </c>
      <c r="BR51" s="2">
        <f>BP51-Epanet!AB53</f>
        <v>0</v>
      </c>
    </row>
    <row r="52" spans="1:70" x14ac:dyDescent="0.25">
      <c r="A52" s="1" t="s">
        <v>82</v>
      </c>
      <c r="B52" s="2">
        <v>7.18</v>
      </c>
      <c r="D52" s="10">
        <f>'Skenario DMA'!B52-Epanet!P53</f>
        <v>0.26999999999999957</v>
      </c>
      <c r="E52" s="10"/>
      <c r="G52" s="1" t="s">
        <v>1077</v>
      </c>
      <c r="H52" s="2">
        <v>0.85</v>
      </c>
      <c r="J52" s="2">
        <f>H52-Epanet!T54</f>
        <v>0</v>
      </c>
      <c r="M52" s="1" t="s">
        <v>82</v>
      </c>
      <c r="N52" s="2">
        <v>7.18</v>
      </c>
      <c r="P52" s="2">
        <f>N52-Epanet!X53</f>
        <v>0.25999999999999979</v>
      </c>
      <c r="S52" s="1" t="s">
        <v>1077</v>
      </c>
      <c r="T52" s="2">
        <v>0.85</v>
      </c>
      <c r="V52" s="2">
        <f>T52-Epanet!AB54</f>
        <v>0</v>
      </c>
      <c r="Y52" s="1" t="s">
        <v>82</v>
      </c>
      <c r="Z52" s="2">
        <v>7.18</v>
      </c>
      <c r="AB52" s="2">
        <f>Z52-Epanet!P53</f>
        <v>0.26999999999999957</v>
      </c>
      <c r="AE52" s="1" t="s">
        <v>1077</v>
      </c>
      <c r="AF52" s="2">
        <v>0.85</v>
      </c>
      <c r="AH52" s="2">
        <f>AF52-Epanet!T54</f>
        <v>0</v>
      </c>
      <c r="AK52" s="1" t="s">
        <v>82</v>
      </c>
      <c r="AL52" s="2">
        <v>7.18</v>
      </c>
      <c r="AN52" s="2">
        <f>AL52-Epanet!X53</f>
        <v>0.25999999999999979</v>
      </c>
      <c r="AQ52" s="1" t="s">
        <v>1077</v>
      </c>
      <c r="AR52" s="2">
        <v>0.85</v>
      </c>
      <c r="AT52" s="2">
        <f>AR52-Epanet!AB54</f>
        <v>0</v>
      </c>
      <c r="AW52" s="1" t="s">
        <v>82</v>
      </c>
      <c r="AX52" s="2">
        <v>7.18</v>
      </c>
      <c r="AZ52" s="2">
        <f>AX52-Epanet!P53</f>
        <v>0.26999999999999957</v>
      </c>
      <c r="BC52" s="1" t="s">
        <v>1077</v>
      </c>
      <c r="BD52" s="2">
        <v>0.85</v>
      </c>
      <c r="BF52" s="2">
        <f>BD52-Epanet!T54</f>
        <v>0</v>
      </c>
      <c r="BI52" s="1" t="s">
        <v>82</v>
      </c>
      <c r="BJ52" s="2">
        <v>7.18</v>
      </c>
      <c r="BL52" s="2">
        <f>BJ52-Epanet!X53</f>
        <v>0.25999999999999979</v>
      </c>
      <c r="BO52" s="1" t="s">
        <v>1077</v>
      </c>
      <c r="BP52" s="2">
        <v>0.85</v>
      </c>
      <c r="BR52" s="2">
        <f>BP52-Epanet!AB54</f>
        <v>0</v>
      </c>
    </row>
    <row r="53" spans="1:70" x14ac:dyDescent="0.25">
      <c r="A53" s="1" t="s">
        <v>83</v>
      </c>
      <c r="B53" s="2">
        <v>8.36</v>
      </c>
      <c r="D53" s="10">
        <f>'Skenario DMA'!B53-Epanet!P54</f>
        <v>0.25999999999999979</v>
      </c>
      <c r="E53" s="10"/>
      <c r="G53" s="1" t="s">
        <v>1078</v>
      </c>
      <c r="H53" s="2">
        <v>0.85</v>
      </c>
      <c r="J53" s="2">
        <f>H53-Epanet!T55</f>
        <v>0</v>
      </c>
      <c r="M53" s="1" t="s">
        <v>83</v>
      </c>
      <c r="N53" s="2">
        <v>8.3699999999999992</v>
      </c>
      <c r="P53" s="2">
        <f>N53-Epanet!X54</f>
        <v>0.26999999999999957</v>
      </c>
      <c r="S53" s="1" t="s">
        <v>1078</v>
      </c>
      <c r="T53" s="2">
        <v>0.85</v>
      </c>
      <c r="V53" s="2">
        <f>T53-Epanet!AB55</f>
        <v>0</v>
      </c>
      <c r="Y53" s="1" t="s">
        <v>83</v>
      </c>
      <c r="Z53" s="2">
        <v>8.36</v>
      </c>
      <c r="AB53" s="2">
        <f>Z53-Epanet!P54</f>
        <v>0.25999999999999979</v>
      </c>
      <c r="AE53" s="1" t="s">
        <v>1078</v>
      </c>
      <c r="AF53" s="2">
        <v>0.85</v>
      </c>
      <c r="AH53" s="2">
        <f>AF53-Epanet!T55</f>
        <v>0</v>
      </c>
      <c r="AK53" s="1" t="s">
        <v>83</v>
      </c>
      <c r="AL53" s="2">
        <v>8.3699999999999992</v>
      </c>
      <c r="AN53" s="2">
        <f>AL53-Epanet!X54</f>
        <v>0.26999999999999957</v>
      </c>
      <c r="AQ53" s="1" t="s">
        <v>1078</v>
      </c>
      <c r="AR53" s="2">
        <v>0.85</v>
      </c>
      <c r="AT53" s="2">
        <f>AR53-Epanet!AB55</f>
        <v>0</v>
      </c>
      <c r="AW53" s="1" t="s">
        <v>83</v>
      </c>
      <c r="AX53" s="2">
        <v>8.36</v>
      </c>
      <c r="AZ53" s="2">
        <f>AX53-Epanet!P54</f>
        <v>0.25999999999999979</v>
      </c>
      <c r="BC53" s="1" t="s">
        <v>1078</v>
      </c>
      <c r="BD53" s="2">
        <v>0.85</v>
      </c>
      <c r="BF53" s="2">
        <f>BD53-Epanet!T55</f>
        <v>0</v>
      </c>
      <c r="BI53" s="1" t="s">
        <v>83</v>
      </c>
      <c r="BJ53" s="2">
        <v>8.3699999999999992</v>
      </c>
      <c r="BL53" s="2">
        <f>BJ53-Epanet!X54</f>
        <v>0.26999999999999957</v>
      </c>
      <c r="BO53" s="1" t="s">
        <v>1078</v>
      </c>
      <c r="BP53" s="2">
        <v>0.85</v>
      </c>
      <c r="BR53" s="2">
        <f>BP53-Epanet!AB55</f>
        <v>0</v>
      </c>
    </row>
    <row r="54" spans="1:70" x14ac:dyDescent="0.25">
      <c r="A54" s="1" t="s">
        <v>84</v>
      </c>
      <c r="B54" s="2">
        <v>9</v>
      </c>
      <c r="D54" s="10">
        <f>'Skenario DMA'!B54-Epanet!P55</f>
        <v>0.26999999999999957</v>
      </c>
      <c r="E54" s="10"/>
      <c r="G54" s="1" t="s">
        <v>1079</v>
      </c>
      <c r="H54" s="2">
        <v>0.85</v>
      </c>
      <c r="J54" s="2">
        <f>H54-Epanet!T56</f>
        <v>0</v>
      </c>
      <c r="M54" s="1" t="s">
        <v>84</v>
      </c>
      <c r="N54" s="2">
        <v>9</v>
      </c>
      <c r="P54" s="2">
        <f>N54-Epanet!X55</f>
        <v>0.25999999999999979</v>
      </c>
      <c r="S54" s="1" t="s">
        <v>1079</v>
      </c>
      <c r="T54" s="2">
        <v>0.85</v>
      </c>
      <c r="V54" s="2">
        <f>T54-Epanet!AB56</f>
        <v>0</v>
      </c>
      <c r="Y54" s="1" t="s">
        <v>84</v>
      </c>
      <c r="Z54" s="2">
        <v>9</v>
      </c>
      <c r="AB54" s="2">
        <f>Z54-Epanet!P55</f>
        <v>0.26999999999999957</v>
      </c>
      <c r="AE54" s="1" t="s">
        <v>1079</v>
      </c>
      <c r="AF54" s="2">
        <v>0.85</v>
      </c>
      <c r="AH54" s="2">
        <f>AF54-Epanet!T56</f>
        <v>0</v>
      </c>
      <c r="AK54" s="1" t="s">
        <v>84</v>
      </c>
      <c r="AL54" s="2">
        <v>9</v>
      </c>
      <c r="AN54" s="2">
        <f>AL54-Epanet!X55</f>
        <v>0.25999999999999979</v>
      </c>
      <c r="AQ54" s="1" t="s">
        <v>1079</v>
      </c>
      <c r="AR54" s="2">
        <v>0.85</v>
      </c>
      <c r="AT54" s="2">
        <f>AR54-Epanet!AB56</f>
        <v>0</v>
      </c>
      <c r="AW54" s="1" t="s">
        <v>84</v>
      </c>
      <c r="AX54" s="2">
        <v>9</v>
      </c>
      <c r="AZ54" s="2">
        <f>AX54-Epanet!P55</f>
        <v>0.26999999999999957</v>
      </c>
      <c r="BC54" s="1" t="s">
        <v>1079</v>
      </c>
      <c r="BD54" s="2">
        <v>0.85</v>
      </c>
      <c r="BF54" s="2">
        <f>BD54-Epanet!T56</f>
        <v>0</v>
      </c>
      <c r="BI54" s="1" t="s">
        <v>84</v>
      </c>
      <c r="BJ54" s="2">
        <v>9</v>
      </c>
      <c r="BL54" s="2">
        <f>BJ54-Epanet!X55</f>
        <v>0.25999999999999979</v>
      </c>
      <c r="BO54" s="1" t="s">
        <v>1079</v>
      </c>
      <c r="BP54" s="2">
        <v>0.85</v>
      </c>
      <c r="BR54" s="2">
        <f>BP54-Epanet!AB56</f>
        <v>0</v>
      </c>
    </row>
    <row r="55" spans="1:70" x14ac:dyDescent="0.25">
      <c r="A55" s="1" t="s">
        <v>85</v>
      </c>
      <c r="B55" s="2">
        <v>8.57</v>
      </c>
      <c r="D55" s="10">
        <f>'Skenario DMA'!B55-Epanet!P56</f>
        <v>0.26999999999999957</v>
      </c>
      <c r="E55" s="10"/>
      <c r="G55" s="1" t="s">
        <v>1080</v>
      </c>
      <c r="H55" s="2">
        <v>0.49</v>
      </c>
      <c r="J55" s="2">
        <f>H55-Epanet!T57</f>
        <v>0</v>
      </c>
      <c r="M55" s="1" t="s">
        <v>85</v>
      </c>
      <c r="N55" s="2">
        <v>8.57</v>
      </c>
      <c r="P55" s="2">
        <f>N55-Epanet!X56</f>
        <v>0.25999999999999979</v>
      </c>
      <c r="S55" s="1" t="s">
        <v>1080</v>
      </c>
      <c r="T55" s="2">
        <v>0.49</v>
      </c>
      <c r="V55" s="2">
        <f>T55-Epanet!AB57</f>
        <v>0</v>
      </c>
      <c r="Y55" s="1" t="s">
        <v>85</v>
      </c>
      <c r="Z55" s="2">
        <v>8.57</v>
      </c>
      <c r="AB55" s="2">
        <f>Z55-Epanet!P56</f>
        <v>0.26999999999999957</v>
      </c>
      <c r="AE55" s="1" t="s">
        <v>1080</v>
      </c>
      <c r="AF55" s="2">
        <v>0.49</v>
      </c>
      <c r="AH55" s="2">
        <f>AF55-Epanet!T57</f>
        <v>0</v>
      </c>
      <c r="AK55" s="1" t="s">
        <v>85</v>
      </c>
      <c r="AL55" s="2">
        <v>8.57</v>
      </c>
      <c r="AN55" s="2">
        <f>AL55-Epanet!X56</f>
        <v>0.25999999999999979</v>
      </c>
      <c r="AQ55" s="1" t="s">
        <v>1080</v>
      </c>
      <c r="AR55" s="2">
        <v>0.49</v>
      </c>
      <c r="AT55" s="2">
        <f>AR55-Epanet!AB57</f>
        <v>0</v>
      </c>
      <c r="AW55" s="1" t="s">
        <v>85</v>
      </c>
      <c r="AX55" s="2">
        <v>8.57</v>
      </c>
      <c r="AZ55" s="2">
        <f>AX55-Epanet!P56</f>
        <v>0.26999999999999957</v>
      </c>
      <c r="BC55" s="1" t="s">
        <v>1080</v>
      </c>
      <c r="BD55" s="2">
        <v>0.49</v>
      </c>
      <c r="BF55" s="2">
        <f>BD55-Epanet!T57</f>
        <v>0</v>
      </c>
      <c r="BI55" s="1" t="s">
        <v>85</v>
      </c>
      <c r="BJ55" s="2">
        <v>8.57</v>
      </c>
      <c r="BL55" s="2">
        <f>BJ55-Epanet!X56</f>
        <v>0.25999999999999979</v>
      </c>
      <c r="BO55" s="1" t="s">
        <v>1080</v>
      </c>
      <c r="BP55" s="2">
        <v>0.49</v>
      </c>
      <c r="BR55" s="2">
        <f>BP55-Epanet!AB57</f>
        <v>0</v>
      </c>
    </row>
    <row r="56" spans="1:70" x14ac:dyDescent="0.25">
      <c r="A56" s="1" t="s">
        <v>86</v>
      </c>
      <c r="B56" s="2">
        <v>9.6999999999999993</v>
      </c>
      <c r="D56" s="10">
        <f>'Skenario DMA'!B56-Epanet!P57</f>
        <v>0.25999999999999979</v>
      </c>
      <c r="E56" s="10"/>
      <c r="G56" s="1" t="s">
        <v>1081</v>
      </c>
      <c r="H56" s="2">
        <v>0.36</v>
      </c>
      <c r="J56" s="2">
        <f>H56-Epanet!T58</f>
        <v>0</v>
      </c>
      <c r="M56" s="1" t="s">
        <v>86</v>
      </c>
      <c r="N56" s="2">
        <v>9.6999999999999993</v>
      </c>
      <c r="P56" s="2">
        <f>N56-Epanet!X57</f>
        <v>0.25999999999999979</v>
      </c>
      <c r="S56" s="1" t="s">
        <v>1081</v>
      </c>
      <c r="T56" s="2">
        <v>0.36</v>
      </c>
      <c r="V56" s="2">
        <f>T56-Epanet!AB58</f>
        <v>0</v>
      </c>
      <c r="Y56" s="1" t="s">
        <v>86</v>
      </c>
      <c r="Z56" s="2">
        <v>9.6999999999999993</v>
      </c>
      <c r="AB56" s="2">
        <f>Z56-Epanet!P57</f>
        <v>0.25999999999999979</v>
      </c>
      <c r="AE56" s="1" t="s">
        <v>1081</v>
      </c>
      <c r="AF56" s="2">
        <v>0.36</v>
      </c>
      <c r="AH56" s="2">
        <f>AF56-Epanet!T58</f>
        <v>0</v>
      </c>
      <c r="AK56" s="1" t="s">
        <v>86</v>
      </c>
      <c r="AL56" s="2">
        <v>9.6999999999999993</v>
      </c>
      <c r="AN56" s="2">
        <f>AL56-Epanet!X57</f>
        <v>0.25999999999999979</v>
      </c>
      <c r="AQ56" s="1" t="s">
        <v>1081</v>
      </c>
      <c r="AR56" s="2">
        <v>0.36</v>
      </c>
      <c r="AT56" s="2">
        <f>AR56-Epanet!AB58</f>
        <v>0</v>
      </c>
      <c r="AW56" s="1" t="s">
        <v>86</v>
      </c>
      <c r="AX56" s="2">
        <v>9.6999999999999993</v>
      </c>
      <c r="AZ56" s="2">
        <f>AX56-Epanet!P57</f>
        <v>0.25999999999999979</v>
      </c>
      <c r="BC56" s="1" t="s">
        <v>1081</v>
      </c>
      <c r="BD56" s="2">
        <v>0.36</v>
      </c>
      <c r="BF56" s="2">
        <f>BD56-Epanet!T58</f>
        <v>0</v>
      </c>
      <c r="BI56" s="1" t="s">
        <v>86</v>
      </c>
      <c r="BJ56" s="2">
        <v>9.6999999999999993</v>
      </c>
      <c r="BL56" s="2">
        <f>BJ56-Epanet!X57</f>
        <v>0.25999999999999979</v>
      </c>
      <c r="BO56" s="1" t="s">
        <v>1081</v>
      </c>
      <c r="BP56" s="2">
        <v>0.36</v>
      </c>
      <c r="BR56" s="2">
        <f>BP56-Epanet!AB58</f>
        <v>0</v>
      </c>
    </row>
    <row r="57" spans="1:70" x14ac:dyDescent="0.25">
      <c r="A57" s="1" t="s">
        <v>87</v>
      </c>
      <c r="B57" s="2">
        <v>10.19</v>
      </c>
      <c r="D57" s="10">
        <f>'Skenario DMA'!B57-Epanet!P58</f>
        <v>0.26999999999999957</v>
      </c>
      <c r="E57" s="10"/>
      <c r="G57" s="1" t="s">
        <v>1082</v>
      </c>
      <c r="H57" s="2">
        <v>0.36</v>
      </c>
      <c r="J57" s="2">
        <f>H57-Epanet!T59</f>
        <v>0</v>
      </c>
      <c r="M57" s="1" t="s">
        <v>87</v>
      </c>
      <c r="N57" s="2">
        <v>10.19</v>
      </c>
      <c r="P57" s="2">
        <f>N57-Epanet!X58</f>
        <v>0.26999999999999957</v>
      </c>
      <c r="S57" s="1" t="s">
        <v>1082</v>
      </c>
      <c r="T57" s="2">
        <v>0.36</v>
      </c>
      <c r="V57" s="2">
        <f>T57-Epanet!AB59</f>
        <v>0</v>
      </c>
      <c r="Y57" s="1" t="s">
        <v>87</v>
      </c>
      <c r="Z57" s="2">
        <v>10.19</v>
      </c>
      <c r="AB57" s="2">
        <f>Z57-Epanet!P58</f>
        <v>0.26999999999999957</v>
      </c>
      <c r="AE57" s="1" t="s">
        <v>1082</v>
      </c>
      <c r="AF57" s="2">
        <v>0.36</v>
      </c>
      <c r="AH57" s="2">
        <f>AF57-Epanet!T59</f>
        <v>0</v>
      </c>
      <c r="AK57" s="1" t="s">
        <v>87</v>
      </c>
      <c r="AL57" s="2">
        <v>10.19</v>
      </c>
      <c r="AN57" s="2">
        <f>AL57-Epanet!X58</f>
        <v>0.26999999999999957</v>
      </c>
      <c r="AQ57" s="1" t="s">
        <v>1082</v>
      </c>
      <c r="AR57" s="2">
        <v>0.36</v>
      </c>
      <c r="AT57" s="2">
        <f>AR57-Epanet!AB59</f>
        <v>0</v>
      </c>
      <c r="AW57" s="1" t="s">
        <v>87</v>
      </c>
      <c r="AX57" s="2">
        <v>10.19</v>
      </c>
      <c r="AZ57" s="2">
        <f>AX57-Epanet!P58</f>
        <v>0.26999999999999957</v>
      </c>
      <c r="BC57" s="1" t="s">
        <v>1082</v>
      </c>
      <c r="BD57" s="2">
        <v>0.36</v>
      </c>
      <c r="BF57" s="2">
        <f>BD57-Epanet!T59</f>
        <v>0</v>
      </c>
      <c r="BI57" s="1" t="s">
        <v>87</v>
      </c>
      <c r="BJ57" s="2">
        <v>10.19</v>
      </c>
      <c r="BL57" s="2">
        <f>BJ57-Epanet!X58</f>
        <v>0.26999999999999957</v>
      </c>
      <c r="BO57" s="1" t="s">
        <v>1082</v>
      </c>
      <c r="BP57" s="2">
        <v>0.36</v>
      </c>
      <c r="BR57" s="2">
        <f>BP57-Epanet!AB59</f>
        <v>0</v>
      </c>
    </row>
    <row r="58" spans="1:70" x14ac:dyDescent="0.25">
      <c r="A58" s="1" t="s">
        <v>88</v>
      </c>
      <c r="B58" s="2">
        <v>10.81</v>
      </c>
      <c r="D58" s="10">
        <f>'Skenario DMA'!B58-Epanet!P59</f>
        <v>0.25999999999999979</v>
      </c>
      <c r="E58" s="10"/>
      <c r="G58" s="1" t="s">
        <v>1083</v>
      </c>
      <c r="H58" s="2">
        <v>0.25</v>
      </c>
      <c r="J58" s="2">
        <f>H58-Epanet!T60</f>
        <v>0</v>
      </c>
      <c r="M58" s="1" t="s">
        <v>88</v>
      </c>
      <c r="N58" s="2">
        <v>10.81</v>
      </c>
      <c r="P58" s="2">
        <f>N58-Epanet!X59</f>
        <v>0.25999999999999979</v>
      </c>
      <c r="S58" s="1" t="s">
        <v>1083</v>
      </c>
      <c r="T58" s="2">
        <v>0.25</v>
      </c>
      <c r="V58" s="2">
        <f>T58-Epanet!AB60</f>
        <v>0</v>
      </c>
      <c r="Y58" s="1" t="s">
        <v>88</v>
      </c>
      <c r="Z58" s="2">
        <v>10.81</v>
      </c>
      <c r="AB58" s="2">
        <f>Z58-Epanet!P59</f>
        <v>0.25999999999999979</v>
      </c>
      <c r="AE58" s="1" t="s">
        <v>1083</v>
      </c>
      <c r="AF58" s="2">
        <v>0.25</v>
      </c>
      <c r="AH58" s="2">
        <f>AF58-Epanet!T60</f>
        <v>0</v>
      </c>
      <c r="AK58" s="1" t="s">
        <v>88</v>
      </c>
      <c r="AL58" s="2">
        <v>10.81</v>
      </c>
      <c r="AN58" s="2">
        <f>AL58-Epanet!X59</f>
        <v>0.25999999999999979</v>
      </c>
      <c r="AQ58" s="1" t="s">
        <v>1083</v>
      </c>
      <c r="AR58" s="2">
        <v>0.25</v>
      </c>
      <c r="AT58" s="2">
        <f>AR58-Epanet!AB60</f>
        <v>0</v>
      </c>
      <c r="AW58" s="1" t="s">
        <v>88</v>
      </c>
      <c r="AX58" s="2">
        <v>10.81</v>
      </c>
      <c r="AZ58" s="2">
        <f>AX58-Epanet!P59</f>
        <v>0.25999999999999979</v>
      </c>
      <c r="BC58" s="1" t="s">
        <v>1083</v>
      </c>
      <c r="BD58" s="2">
        <v>0.25</v>
      </c>
      <c r="BF58" s="2">
        <f>BD58-Epanet!T60</f>
        <v>0</v>
      </c>
      <c r="BI58" s="1" t="s">
        <v>88</v>
      </c>
      <c r="BJ58" s="2">
        <v>10.81</v>
      </c>
      <c r="BL58" s="2">
        <f>BJ58-Epanet!X59</f>
        <v>0.25999999999999979</v>
      </c>
      <c r="BO58" s="1" t="s">
        <v>1083</v>
      </c>
      <c r="BP58" s="2">
        <v>0.25</v>
      </c>
      <c r="BR58" s="2">
        <f>BP58-Epanet!AB60</f>
        <v>0</v>
      </c>
    </row>
    <row r="59" spans="1:70" x14ac:dyDescent="0.25">
      <c r="A59" s="1" t="s">
        <v>89</v>
      </c>
      <c r="B59" s="2">
        <v>12.34</v>
      </c>
      <c r="D59" s="10">
        <f>'Skenario DMA'!B59-Epanet!P60</f>
        <v>0.25999999999999979</v>
      </c>
      <c r="E59" s="10"/>
      <c r="G59" s="1" t="s">
        <v>1084</v>
      </c>
      <c r="H59" s="2">
        <v>0.08</v>
      </c>
      <c r="J59" s="2">
        <f>H59-Epanet!T61</f>
        <v>0</v>
      </c>
      <c r="M59" s="1" t="s">
        <v>89</v>
      </c>
      <c r="N59" s="2">
        <v>12.34</v>
      </c>
      <c r="P59" s="2">
        <f>N59-Epanet!X60</f>
        <v>0.25999999999999979</v>
      </c>
      <c r="S59" s="1" t="s">
        <v>1084</v>
      </c>
      <c r="T59" s="2">
        <v>0.08</v>
      </c>
      <c r="V59" s="2">
        <f>T59-Epanet!AB61</f>
        <v>0</v>
      </c>
      <c r="Y59" s="1" t="s">
        <v>89</v>
      </c>
      <c r="Z59" s="2">
        <v>12.34</v>
      </c>
      <c r="AB59" s="2">
        <f>Z59-Epanet!P60</f>
        <v>0.25999999999999979</v>
      </c>
      <c r="AE59" s="1" t="s">
        <v>1084</v>
      </c>
      <c r="AF59" s="2">
        <v>0.08</v>
      </c>
      <c r="AH59" s="2">
        <f>AF59-Epanet!T61</f>
        <v>0</v>
      </c>
      <c r="AK59" s="1" t="s">
        <v>89</v>
      </c>
      <c r="AL59" s="2">
        <v>12.34</v>
      </c>
      <c r="AN59" s="2">
        <f>AL59-Epanet!X60</f>
        <v>0.25999999999999979</v>
      </c>
      <c r="AQ59" s="1" t="s">
        <v>1084</v>
      </c>
      <c r="AR59" s="2">
        <v>0.08</v>
      </c>
      <c r="AT59" s="2">
        <f>AR59-Epanet!AB61</f>
        <v>0</v>
      </c>
      <c r="AW59" s="1" t="s">
        <v>89</v>
      </c>
      <c r="AX59" s="2">
        <v>12.34</v>
      </c>
      <c r="AZ59" s="2">
        <f>AX59-Epanet!P60</f>
        <v>0.25999999999999979</v>
      </c>
      <c r="BC59" s="1" t="s">
        <v>1084</v>
      </c>
      <c r="BD59" s="2">
        <v>0.08</v>
      </c>
      <c r="BF59" s="2">
        <f>BD59-Epanet!T61</f>
        <v>0</v>
      </c>
      <c r="BI59" s="1" t="s">
        <v>89</v>
      </c>
      <c r="BJ59" s="2">
        <v>12.34</v>
      </c>
      <c r="BL59" s="2">
        <f>BJ59-Epanet!X60</f>
        <v>0.25999999999999979</v>
      </c>
      <c r="BO59" s="1" t="s">
        <v>1084</v>
      </c>
      <c r="BP59" s="2">
        <v>0.08</v>
      </c>
      <c r="BR59" s="2">
        <f>BP59-Epanet!AB61</f>
        <v>0</v>
      </c>
    </row>
    <row r="60" spans="1:70" x14ac:dyDescent="0.25">
      <c r="A60" s="1" t="s">
        <v>90</v>
      </c>
      <c r="B60" s="2">
        <v>26.07</v>
      </c>
      <c r="D60" s="10">
        <f>'Skenario DMA'!B60-Epanet!P61</f>
        <v>0.26000000000000156</v>
      </c>
      <c r="E60" s="10"/>
      <c r="G60" s="1" t="s">
        <v>1085</v>
      </c>
      <c r="H60" s="2">
        <v>1.93</v>
      </c>
      <c r="J60" s="2">
        <f>H60-Epanet!T62</f>
        <v>0</v>
      </c>
      <c r="M60" s="1" t="s">
        <v>90</v>
      </c>
      <c r="N60" s="2">
        <v>26.08</v>
      </c>
      <c r="P60" s="2">
        <f>N60-Epanet!X61</f>
        <v>0.26999999999999957</v>
      </c>
      <c r="S60" s="1" t="s">
        <v>1085</v>
      </c>
      <c r="T60" s="2">
        <v>1.93</v>
      </c>
      <c r="V60" s="2">
        <f>T60-Epanet!AB62</f>
        <v>0</v>
      </c>
      <c r="Y60" s="1" t="s">
        <v>90</v>
      </c>
      <c r="Z60" s="2">
        <v>26.07</v>
      </c>
      <c r="AB60" s="2">
        <f>Z60-Epanet!P61</f>
        <v>0.26000000000000156</v>
      </c>
      <c r="AE60" s="1" t="s">
        <v>1085</v>
      </c>
      <c r="AF60" s="2">
        <v>1.93</v>
      </c>
      <c r="AH60" s="2">
        <f>AF60-Epanet!T62</f>
        <v>0</v>
      </c>
      <c r="AK60" s="1" t="s">
        <v>90</v>
      </c>
      <c r="AL60" s="2">
        <v>26.08</v>
      </c>
      <c r="AN60" s="2">
        <f>AL60-Epanet!X61</f>
        <v>0.26999999999999957</v>
      </c>
      <c r="AQ60" s="1" t="s">
        <v>1085</v>
      </c>
      <c r="AR60" s="2">
        <v>1.93</v>
      </c>
      <c r="AT60" s="2">
        <f>AR60-Epanet!AB62</f>
        <v>0</v>
      </c>
      <c r="AW60" s="1" t="s">
        <v>90</v>
      </c>
      <c r="AX60" s="2">
        <v>26.07</v>
      </c>
      <c r="AZ60" s="2">
        <f>AX60-Epanet!P61</f>
        <v>0.26000000000000156</v>
      </c>
      <c r="BC60" s="1" t="s">
        <v>1085</v>
      </c>
      <c r="BD60" s="2">
        <v>1.93</v>
      </c>
      <c r="BF60" s="2">
        <f>BD60-Epanet!T62</f>
        <v>0</v>
      </c>
      <c r="BI60" s="1" t="s">
        <v>90</v>
      </c>
      <c r="BJ60" s="2">
        <v>26.08</v>
      </c>
      <c r="BL60" s="2">
        <f>BJ60-Epanet!X61</f>
        <v>0.26999999999999957</v>
      </c>
      <c r="BO60" s="1" t="s">
        <v>1085</v>
      </c>
      <c r="BP60" s="2">
        <v>1.93</v>
      </c>
      <c r="BR60" s="2">
        <f>BP60-Epanet!AB62</f>
        <v>0</v>
      </c>
    </row>
    <row r="61" spans="1:70" x14ac:dyDescent="0.25">
      <c r="A61" s="1" t="s">
        <v>91</v>
      </c>
      <c r="B61" s="2">
        <v>29.13</v>
      </c>
      <c r="D61" s="10">
        <f>'Skenario DMA'!B61-Epanet!P62</f>
        <v>0.25999999999999801</v>
      </c>
      <c r="E61" s="10"/>
      <c r="G61" s="1" t="s">
        <v>1086</v>
      </c>
      <c r="H61" s="2">
        <v>1.93</v>
      </c>
      <c r="J61" s="2">
        <f>H61-Epanet!T63</f>
        <v>0</v>
      </c>
      <c r="M61" s="1" t="s">
        <v>91</v>
      </c>
      <c r="N61" s="2">
        <v>29.14</v>
      </c>
      <c r="P61" s="2">
        <f>N61-Epanet!X62</f>
        <v>0.26999999999999957</v>
      </c>
      <c r="S61" s="1" t="s">
        <v>1086</v>
      </c>
      <c r="T61" s="2">
        <v>1.93</v>
      </c>
      <c r="V61" s="2">
        <f>T61-Epanet!AB63</f>
        <v>0</v>
      </c>
      <c r="Y61" s="1" t="s">
        <v>91</v>
      </c>
      <c r="Z61" s="2">
        <v>29.13</v>
      </c>
      <c r="AB61" s="2">
        <f>Z61-Epanet!P62</f>
        <v>0.25999999999999801</v>
      </c>
      <c r="AE61" s="1" t="s">
        <v>1086</v>
      </c>
      <c r="AF61" s="2">
        <v>1.93</v>
      </c>
      <c r="AH61" s="2">
        <f>AF61-Epanet!T63</f>
        <v>0</v>
      </c>
      <c r="AK61" s="1" t="s">
        <v>91</v>
      </c>
      <c r="AL61" s="2">
        <v>29.14</v>
      </c>
      <c r="AN61" s="2">
        <f>AL61-Epanet!X62</f>
        <v>0.26999999999999957</v>
      </c>
      <c r="AQ61" s="1" t="s">
        <v>1086</v>
      </c>
      <c r="AR61" s="2">
        <v>1.93</v>
      </c>
      <c r="AT61" s="2">
        <f>AR61-Epanet!AB63</f>
        <v>0</v>
      </c>
      <c r="AW61" s="1" t="s">
        <v>91</v>
      </c>
      <c r="AX61" s="2">
        <v>29.13</v>
      </c>
      <c r="AZ61" s="2">
        <f>AX61-Epanet!P62</f>
        <v>0.25999999999999801</v>
      </c>
      <c r="BC61" s="1" t="s">
        <v>1086</v>
      </c>
      <c r="BD61" s="2">
        <v>1.93</v>
      </c>
      <c r="BF61" s="2">
        <f>BD61-Epanet!T63</f>
        <v>0</v>
      </c>
      <c r="BI61" s="1" t="s">
        <v>91</v>
      </c>
      <c r="BJ61" s="2">
        <v>29.14</v>
      </c>
      <c r="BL61" s="2">
        <f>BJ61-Epanet!X62</f>
        <v>0.26999999999999957</v>
      </c>
      <c r="BO61" s="1" t="s">
        <v>1086</v>
      </c>
      <c r="BP61" s="2">
        <v>1.93</v>
      </c>
      <c r="BR61" s="2">
        <f>BP61-Epanet!AB63</f>
        <v>0</v>
      </c>
    </row>
    <row r="62" spans="1:70" x14ac:dyDescent="0.25">
      <c r="A62" s="1" t="s">
        <v>92</v>
      </c>
      <c r="B62" s="2">
        <v>9.1999999999999993</v>
      </c>
      <c r="D62" s="10">
        <f>'Skenario DMA'!B62-Epanet!P63</f>
        <v>0.25999999999999979</v>
      </c>
      <c r="E62" s="10"/>
      <c r="G62" s="1" t="s">
        <v>1087</v>
      </c>
      <c r="H62" s="2">
        <v>0.15</v>
      </c>
      <c r="J62" s="2">
        <f>H62-Epanet!T64</f>
        <v>0</v>
      </c>
      <c r="M62" s="1" t="s">
        <v>92</v>
      </c>
      <c r="N62" s="2">
        <v>9.1999999999999993</v>
      </c>
      <c r="P62" s="2">
        <f>N62-Epanet!X63</f>
        <v>0.25999999999999979</v>
      </c>
      <c r="S62" s="1" t="s">
        <v>1087</v>
      </c>
      <c r="T62" s="2">
        <v>0.15</v>
      </c>
      <c r="V62" s="2">
        <f>T62-Epanet!AB64</f>
        <v>0</v>
      </c>
      <c r="Y62" s="1" t="s">
        <v>92</v>
      </c>
      <c r="Z62" s="2">
        <v>9.1999999999999993</v>
      </c>
      <c r="AB62" s="2">
        <f>Z62-Epanet!P63</f>
        <v>0.25999999999999979</v>
      </c>
      <c r="AE62" s="1" t="s">
        <v>1087</v>
      </c>
      <c r="AF62" s="2">
        <v>0.15</v>
      </c>
      <c r="AH62" s="2">
        <f>AF62-Epanet!T64</f>
        <v>0</v>
      </c>
      <c r="AK62" s="1" t="s">
        <v>92</v>
      </c>
      <c r="AL62" s="2">
        <v>9.1999999999999993</v>
      </c>
      <c r="AN62" s="2">
        <f>AL62-Epanet!X63</f>
        <v>0.25999999999999979</v>
      </c>
      <c r="AQ62" s="1" t="s">
        <v>1087</v>
      </c>
      <c r="AR62" s="2">
        <v>0.15</v>
      </c>
      <c r="AT62" s="2">
        <f>AR62-Epanet!AB64</f>
        <v>0</v>
      </c>
      <c r="AW62" s="1" t="s">
        <v>92</v>
      </c>
      <c r="AX62" s="2">
        <v>9.1999999999999993</v>
      </c>
      <c r="AZ62" s="2">
        <f>AX62-Epanet!P63</f>
        <v>0.25999999999999979</v>
      </c>
      <c r="BC62" s="1" t="s">
        <v>1087</v>
      </c>
      <c r="BD62" s="2">
        <v>0.15</v>
      </c>
      <c r="BF62" s="2">
        <f>BD62-Epanet!T64</f>
        <v>0</v>
      </c>
      <c r="BI62" s="1" t="s">
        <v>92</v>
      </c>
      <c r="BJ62" s="2">
        <v>9.1999999999999993</v>
      </c>
      <c r="BL62" s="2">
        <f>BJ62-Epanet!X63</f>
        <v>0.25999999999999979</v>
      </c>
      <c r="BO62" s="1" t="s">
        <v>1087</v>
      </c>
      <c r="BP62" s="2">
        <v>0.15</v>
      </c>
      <c r="BR62" s="2">
        <f>BP62-Epanet!AB64</f>
        <v>0</v>
      </c>
    </row>
    <row r="63" spans="1:70" x14ac:dyDescent="0.25">
      <c r="A63" s="1" t="s">
        <v>93</v>
      </c>
      <c r="B63" s="2">
        <v>29.14</v>
      </c>
      <c r="D63" s="10">
        <f>'Skenario DMA'!B63-Epanet!P64</f>
        <v>0.26000000000000156</v>
      </c>
      <c r="E63" s="10"/>
      <c r="G63" s="1" t="s">
        <v>1088</v>
      </c>
      <c r="H63" s="2">
        <v>0.08</v>
      </c>
      <c r="J63" s="2">
        <f>H63-Epanet!T65</f>
        <v>0</v>
      </c>
      <c r="M63" s="1" t="s">
        <v>93</v>
      </c>
      <c r="N63" s="2">
        <v>29.15</v>
      </c>
      <c r="P63" s="2">
        <f>N63-Epanet!X64</f>
        <v>0.26999999999999957</v>
      </c>
      <c r="S63" s="1" t="s">
        <v>1088</v>
      </c>
      <c r="T63" s="2">
        <v>0.08</v>
      </c>
      <c r="V63" s="2">
        <f>T63-Epanet!AB65</f>
        <v>0</v>
      </c>
      <c r="Y63" s="1" t="s">
        <v>93</v>
      </c>
      <c r="Z63" s="2">
        <v>29.14</v>
      </c>
      <c r="AB63" s="2">
        <f>Z63-Epanet!P64</f>
        <v>0.26000000000000156</v>
      </c>
      <c r="AE63" s="1" t="s">
        <v>1088</v>
      </c>
      <c r="AF63" s="2">
        <v>0.08</v>
      </c>
      <c r="AH63" s="2">
        <f>AF63-Epanet!T65</f>
        <v>0</v>
      </c>
      <c r="AK63" s="1" t="s">
        <v>93</v>
      </c>
      <c r="AL63" s="2">
        <v>29.15</v>
      </c>
      <c r="AN63" s="2">
        <f>AL63-Epanet!X64</f>
        <v>0.26999999999999957</v>
      </c>
      <c r="AQ63" s="1" t="s">
        <v>1088</v>
      </c>
      <c r="AR63" s="2">
        <v>0.08</v>
      </c>
      <c r="AT63" s="2">
        <f>AR63-Epanet!AB65</f>
        <v>0</v>
      </c>
      <c r="AW63" s="1" t="s">
        <v>93</v>
      </c>
      <c r="AX63" s="2">
        <v>29.14</v>
      </c>
      <c r="AZ63" s="2">
        <f>AX63-Epanet!P64</f>
        <v>0.26000000000000156</v>
      </c>
      <c r="BC63" s="1" t="s">
        <v>1088</v>
      </c>
      <c r="BD63" s="2">
        <v>0.08</v>
      </c>
      <c r="BF63" s="2">
        <f>BD63-Epanet!T65</f>
        <v>0</v>
      </c>
      <c r="BI63" s="1" t="s">
        <v>93</v>
      </c>
      <c r="BJ63" s="2">
        <v>29.15</v>
      </c>
      <c r="BL63" s="2">
        <f>BJ63-Epanet!X64</f>
        <v>0.26999999999999957</v>
      </c>
      <c r="BO63" s="1" t="s">
        <v>1088</v>
      </c>
      <c r="BP63" s="2">
        <v>0.08</v>
      </c>
      <c r="BR63" s="2">
        <f>BP63-Epanet!AB65</f>
        <v>0</v>
      </c>
    </row>
    <row r="64" spans="1:70" x14ac:dyDescent="0.25">
      <c r="A64" s="1" t="s">
        <v>94</v>
      </c>
      <c r="B64" s="2">
        <v>29.12</v>
      </c>
      <c r="D64" s="10">
        <f>'Skenario DMA'!B64-Epanet!P65</f>
        <v>0.26999999999999957</v>
      </c>
      <c r="E64" s="10"/>
      <c r="G64" s="1" t="s">
        <v>1089</v>
      </c>
      <c r="H64" s="2">
        <v>0.08</v>
      </c>
      <c r="J64" s="2">
        <f>H64-Epanet!T66</f>
        <v>0</v>
      </c>
      <c r="M64" s="1" t="s">
        <v>94</v>
      </c>
      <c r="N64" s="2">
        <v>29.12</v>
      </c>
      <c r="P64" s="2">
        <f>N64-Epanet!X65</f>
        <v>0.26000000000000156</v>
      </c>
      <c r="S64" s="1" t="s">
        <v>1089</v>
      </c>
      <c r="T64" s="2">
        <v>0.08</v>
      </c>
      <c r="V64" s="2">
        <f>T64-Epanet!AB66</f>
        <v>0</v>
      </c>
      <c r="Y64" s="1" t="s">
        <v>94</v>
      </c>
      <c r="Z64" s="2">
        <v>29.12</v>
      </c>
      <c r="AB64" s="2">
        <f>Z64-Epanet!P65</f>
        <v>0.26999999999999957</v>
      </c>
      <c r="AE64" s="1" t="s">
        <v>1089</v>
      </c>
      <c r="AF64" s="2">
        <v>0.08</v>
      </c>
      <c r="AH64" s="2">
        <f>AF64-Epanet!T66</f>
        <v>0</v>
      </c>
      <c r="AK64" s="1" t="s">
        <v>94</v>
      </c>
      <c r="AL64" s="2">
        <v>29.12</v>
      </c>
      <c r="AN64" s="2">
        <f>AL64-Epanet!X65</f>
        <v>0.26000000000000156</v>
      </c>
      <c r="AQ64" s="1" t="s">
        <v>1089</v>
      </c>
      <c r="AR64" s="2">
        <v>0.08</v>
      </c>
      <c r="AT64" s="2">
        <f>AR64-Epanet!AB66</f>
        <v>0</v>
      </c>
      <c r="AW64" s="1" t="s">
        <v>94</v>
      </c>
      <c r="AX64" s="2">
        <v>29.12</v>
      </c>
      <c r="AZ64" s="2">
        <f>AX64-Epanet!P65</f>
        <v>0.26999999999999957</v>
      </c>
      <c r="BC64" s="1" t="s">
        <v>1089</v>
      </c>
      <c r="BD64" s="2">
        <v>0.08</v>
      </c>
      <c r="BF64" s="2">
        <f>BD64-Epanet!T66</f>
        <v>0</v>
      </c>
      <c r="BI64" s="1" t="s">
        <v>94</v>
      </c>
      <c r="BJ64" s="2">
        <v>29.12</v>
      </c>
      <c r="BL64" s="2">
        <f>BJ64-Epanet!X65</f>
        <v>0.26000000000000156</v>
      </c>
      <c r="BO64" s="1" t="s">
        <v>1089</v>
      </c>
      <c r="BP64" s="2">
        <v>0.08</v>
      </c>
      <c r="BR64" s="2">
        <f>BP64-Epanet!AB66</f>
        <v>0</v>
      </c>
    </row>
    <row r="65" spans="1:70" x14ac:dyDescent="0.25">
      <c r="A65" s="1" t="s">
        <v>95</v>
      </c>
      <c r="B65" s="2">
        <v>30.45</v>
      </c>
      <c r="D65" s="10">
        <f>'Skenario DMA'!B65-Epanet!P66</f>
        <v>0.25999999999999801</v>
      </c>
      <c r="E65" s="10"/>
      <c r="G65" s="1" t="s">
        <v>1090</v>
      </c>
      <c r="H65" s="2">
        <v>0.08</v>
      </c>
      <c r="J65" s="2">
        <f>H65-Epanet!T67</f>
        <v>0</v>
      </c>
      <c r="M65" s="1" t="s">
        <v>95</v>
      </c>
      <c r="N65" s="2">
        <v>30.46</v>
      </c>
      <c r="P65" s="2">
        <f>N65-Epanet!X66</f>
        <v>0.26999999999999957</v>
      </c>
      <c r="S65" s="1" t="s">
        <v>1090</v>
      </c>
      <c r="T65" s="2">
        <v>0.08</v>
      </c>
      <c r="V65" s="2">
        <f>T65-Epanet!AB67</f>
        <v>0</v>
      </c>
      <c r="Y65" s="1" t="s">
        <v>95</v>
      </c>
      <c r="Z65" s="2">
        <v>30.45</v>
      </c>
      <c r="AB65" s="2">
        <f>Z65-Epanet!P66</f>
        <v>0.25999999999999801</v>
      </c>
      <c r="AE65" s="1" t="s">
        <v>1090</v>
      </c>
      <c r="AF65" s="2">
        <v>0.08</v>
      </c>
      <c r="AH65" s="2">
        <f>AF65-Epanet!T67</f>
        <v>0</v>
      </c>
      <c r="AK65" s="1" t="s">
        <v>95</v>
      </c>
      <c r="AL65" s="2">
        <v>30.46</v>
      </c>
      <c r="AN65" s="2">
        <f>AL65-Epanet!X66</f>
        <v>0.26999999999999957</v>
      </c>
      <c r="AQ65" s="1" t="s">
        <v>1090</v>
      </c>
      <c r="AR65" s="2">
        <v>0.08</v>
      </c>
      <c r="AT65" s="2">
        <f>AR65-Epanet!AB67</f>
        <v>0</v>
      </c>
      <c r="AW65" s="1" t="s">
        <v>95</v>
      </c>
      <c r="AX65" s="2">
        <v>30.45</v>
      </c>
      <c r="AZ65" s="2">
        <f>AX65-Epanet!P66</f>
        <v>0.25999999999999801</v>
      </c>
      <c r="BC65" s="1" t="s">
        <v>1090</v>
      </c>
      <c r="BD65" s="2">
        <v>0.08</v>
      </c>
      <c r="BF65" s="2">
        <f>BD65-Epanet!T67</f>
        <v>0</v>
      </c>
      <c r="BI65" s="1" t="s">
        <v>95</v>
      </c>
      <c r="BJ65" s="2">
        <v>30.46</v>
      </c>
      <c r="BL65" s="2">
        <f>BJ65-Epanet!X66</f>
        <v>0.26999999999999957</v>
      </c>
      <c r="BO65" s="1" t="s">
        <v>1090</v>
      </c>
      <c r="BP65" s="2">
        <v>0.08</v>
      </c>
      <c r="BR65" s="2">
        <f>BP65-Epanet!AB67</f>
        <v>0</v>
      </c>
    </row>
    <row r="66" spans="1:70" x14ac:dyDescent="0.25">
      <c r="A66" s="1" t="s">
        <v>96</v>
      </c>
      <c r="B66" s="2">
        <v>29.37</v>
      </c>
      <c r="D66" s="10">
        <f>'Skenario DMA'!B66-Epanet!P67</f>
        <v>0.26000000000000156</v>
      </c>
      <c r="E66" s="10"/>
      <c r="G66" s="1" t="s">
        <v>1091</v>
      </c>
      <c r="H66" s="2">
        <v>0.08</v>
      </c>
      <c r="J66" s="2">
        <f>H66-Epanet!T68</f>
        <v>0</v>
      </c>
      <c r="M66" s="1" t="s">
        <v>96</v>
      </c>
      <c r="N66" s="2">
        <v>29.37</v>
      </c>
      <c r="P66" s="2">
        <f>N66-Epanet!X67</f>
        <v>0.26000000000000156</v>
      </c>
      <c r="S66" s="1" t="s">
        <v>1091</v>
      </c>
      <c r="T66" s="2">
        <v>0.08</v>
      </c>
      <c r="V66" s="2">
        <f>T66-Epanet!AB68</f>
        <v>0</v>
      </c>
      <c r="Y66" s="1" t="s">
        <v>96</v>
      </c>
      <c r="Z66" s="2">
        <v>29.37</v>
      </c>
      <c r="AB66" s="2">
        <f>Z66-Epanet!P67</f>
        <v>0.26000000000000156</v>
      </c>
      <c r="AE66" s="1" t="s">
        <v>1091</v>
      </c>
      <c r="AF66" s="2">
        <v>0.08</v>
      </c>
      <c r="AH66" s="2">
        <f>AF66-Epanet!T68</f>
        <v>0</v>
      </c>
      <c r="AK66" s="1" t="s">
        <v>96</v>
      </c>
      <c r="AL66" s="2">
        <v>29.37</v>
      </c>
      <c r="AN66" s="2">
        <f>AL66-Epanet!X67</f>
        <v>0.26000000000000156</v>
      </c>
      <c r="AQ66" s="1" t="s">
        <v>1091</v>
      </c>
      <c r="AR66" s="2">
        <v>0.08</v>
      </c>
      <c r="AT66" s="2">
        <f>AR66-Epanet!AB68</f>
        <v>0</v>
      </c>
      <c r="AW66" s="1" t="s">
        <v>96</v>
      </c>
      <c r="AX66" s="2">
        <v>29.37</v>
      </c>
      <c r="AZ66" s="2">
        <f>AX66-Epanet!P67</f>
        <v>0.26000000000000156</v>
      </c>
      <c r="BC66" s="1" t="s">
        <v>1091</v>
      </c>
      <c r="BD66" s="2">
        <v>0.08</v>
      </c>
      <c r="BF66" s="2">
        <f>BD66-Epanet!T68</f>
        <v>0</v>
      </c>
      <c r="BI66" s="1" t="s">
        <v>96</v>
      </c>
      <c r="BJ66" s="2">
        <v>29.37</v>
      </c>
      <c r="BL66" s="2">
        <f>BJ66-Epanet!X67</f>
        <v>0.26000000000000156</v>
      </c>
      <c r="BO66" s="1" t="s">
        <v>1091</v>
      </c>
      <c r="BP66" s="2">
        <v>0.08</v>
      </c>
      <c r="BR66" s="2">
        <f>BP66-Epanet!AB68</f>
        <v>0</v>
      </c>
    </row>
    <row r="67" spans="1:70" x14ac:dyDescent="0.25">
      <c r="A67" s="1" t="s">
        <v>97</v>
      </c>
      <c r="B67" s="2">
        <v>30.36</v>
      </c>
      <c r="D67" s="10">
        <f>'Skenario DMA'!B67-Epanet!P68</f>
        <v>0.25999999999999801</v>
      </c>
      <c r="E67" s="10"/>
      <c r="G67" s="1" t="s">
        <v>1092</v>
      </c>
      <c r="H67" s="2">
        <v>0.08</v>
      </c>
      <c r="J67" s="2">
        <f>H67-Epanet!T69</f>
        <v>0</v>
      </c>
      <c r="M67" s="1" t="s">
        <v>97</v>
      </c>
      <c r="N67" s="2">
        <v>30.36</v>
      </c>
      <c r="P67" s="2">
        <f>N67-Epanet!X68</f>
        <v>0.25999999999999801</v>
      </c>
      <c r="S67" s="1" t="s">
        <v>1092</v>
      </c>
      <c r="T67" s="2">
        <v>0.08</v>
      </c>
      <c r="V67" s="2">
        <f>T67-Epanet!AB69</f>
        <v>0</v>
      </c>
      <c r="Y67" s="1" t="s">
        <v>97</v>
      </c>
      <c r="Z67" s="2">
        <v>30.36</v>
      </c>
      <c r="AB67" s="2">
        <f>Z67-Epanet!P68</f>
        <v>0.25999999999999801</v>
      </c>
      <c r="AE67" s="1" t="s">
        <v>1092</v>
      </c>
      <c r="AF67" s="2">
        <v>0.08</v>
      </c>
      <c r="AH67" s="2">
        <f>AF67-Epanet!T69</f>
        <v>0</v>
      </c>
      <c r="AK67" s="1" t="s">
        <v>97</v>
      </c>
      <c r="AL67" s="2">
        <v>30.36</v>
      </c>
      <c r="AN67" s="2">
        <f>AL67-Epanet!X68</f>
        <v>0.25999999999999801</v>
      </c>
      <c r="AQ67" s="1" t="s">
        <v>1092</v>
      </c>
      <c r="AR67" s="2">
        <v>0.08</v>
      </c>
      <c r="AT67" s="2">
        <f>AR67-Epanet!AB69</f>
        <v>0</v>
      </c>
      <c r="AW67" s="1" t="s">
        <v>97</v>
      </c>
      <c r="AX67" s="2">
        <v>30.36</v>
      </c>
      <c r="AZ67" s="2">
        <f>AX67-Epanet!P68</f>
        <v>0.25999999999999801</v>
      </c>
      <c r="BC67" s="1" t="s">
        <v>1092</v>
      </c>
      <c r="BD67" s="2">
        <v>0.08</v>
      </c>
      <c r="BF67" s="2">
        <f>BD67-Epanet!T69</f>
        <v>0</v>
      </c>
      <c r="BI67" s="1" t="s">
        <v>97</v>
      </c>
      <c r="BJ67" s="2">
        <v>30.36</v>
      </c>
      <c r="BL67" s="2">
        <f>BJ67-Epanet!X68</f>
        <v>0.25999999999999801</v>
      </c>
      <c r="BO67" s="1" t="s">
        <v>1092</v>
      </c>
      <c r="BP67" s="2">
        <v>0.08</v>
      </c>
      <c r="BR67" s="2">
        <f>BP67-Epanet!AB69</f>
        <v>0</v>
      </c>
    </row>
    <row r="68" spans="1:70" x14ac:dyDescent="0.25">
      <c r="A68" s="1" t="s">
        <v>98</v>
      </c>
      <c r="B68" s="2">
        <v>29.35</v>
      </c>
      <c r="D68" s="10">
        <f>'Skenario DMA'!B68-Epanet!P69</f>
        <v>0.26000000000000156</v>
      </c>
      <c r="E68" s="10"/>
      <c r="G68" s="1" t="s">
        <v>1093</v>
      </c>
      <c r="H68" s="2">
        <v>0.08</v>
      </c>
      <c r="J68" s="2">
        <f>H68-Epanet!T70</f>
        <v>0</v>
      </c>
      <c r="M68" s="1" t="s">
        <v>98</v>
      </c>
      <c r="N68" s="2">
        <v>29.35</v>
      </c>
      <c r="P68" s="2">
        <f>N68-Epanet!X69</f>
        <v>0.26000000000000156</v>
      </c>
      <c r="S68" s="1" t="s">
        <v>1093</v>
      </c>
      <c r="T68" s="2">
        <v>0.08</v>
      </c>
      <c r="V68" s="2">
        <f>T68-Epanet!AB70</f>
        <v>0</v>
      </c>
      <c r="Y68" s="1" t="s">
        <v>98</v>
      </c>
      <c r="Z68" s="2">
        <v>29.35</v>
      </c>
      <c r="AB68" s="2">
        <f>Z68-Epanet!P69</f>
        <v>0.26000000000000156</v>
      </c>
      <c r="AE68" s="1" t="s">
        <v>1093</v>
      </c>
      <c r="AF68" s="2">
        <v>0.08</v>
      </c>
      <c r="AH68" s="2">
        <f>AF68-Epanet!T70</f>
        <v>0</v>
      </c>
      <c r="AK68" s="1" t="s">
        <v>98</v>
      </c>
      <c r="AL68" s="2">
        <v>29.35</v>
      </c>
      <c r="AN68" s="2">
        <f>AL68-Epanet!X69</f>
        <v>0.26000000000000156</v>
      </c>
      <c r="AQ68" s="1" t="s">
        <v>1093</v>
      </c>
      <c r="AR68" s="2">
        <v>0.08</v>
      </c>
      <c r="AT68" s="2">
        <f>AR68-Epanet!AB70</f>
        <v>0</v>
      </c>
      <c r="AW68" s="1" t="s">
        <v>98</v>
      </c>
      <c r="AX68" s="2">
        <v>29.35</v>
      </c>
      <c r="AZ68" s="2">
        <f>AX68-Epanet!P69</f>
        <v>0.26000000000000156</v>
      </c>
      <c r="BC68" s="1" t="s">
        <v>1093</v>
      </c>
      <c r="BD68" s="2">
        <v>0.08</v>
      </c>
      <c r="BF68" s="2">
        <f>BD68-Epanet!T70</f>
        <v>0</v>
      </c>
      <c r="BI68" s="1" t="s">
        <v>98</v>
      </c>
      <c r="BJ68" s="2">
        <v>29.35</v>
      </c>
      <c r="BL68" s="2">
        <f>BJ68-Epanet!X69</f>
        <v>0.26000000000000156</v>
      </c>
      <c r="BO68" s="1" t="s">
        <v>1093</v>
      </c>
      <c r="BP68" s="2">
        <v>0.08</v>
      </c>
      <c r="BR68" s="2">
        <f>BP68-Epanet!AB70</f>
        <v>0</v>
      </c>
    </row>
    <row r="69" spans="1:70" x14ac:dyDescent="0.25">
      <c r="A69" s="1" t="s">
        <v>99</v>
      </c>
      <c r="B69" s="2">
        <v>29.35</v>
      </c>
      <c r="D69" s="10">
        <f>'Skenario DMA'!B69-Epanet!P70</f>
        <v>0.27000000000000313</v>
      </c>
      <c r="E69" s="10"/>
      <c r="G69" s="1" t="s">
        <v>1094</v>
      </c>
      <c r="H69" s="2">
        <v>0.08</v>
      </c>
      <c r="J69" s="2">
        <f>H69-Epanet!T71</f>
        <v>0</v>
      </c>
      <c r="M69" s="1" t="s">
        <v>99</v>
      </c>
      <c r="N69" s="2">
        <v>29.35</v>
      </c>
      <c r="P69" s="2">
        <f>N69-Epanet!X70</f>
        <v>0.26000000000000156</v>
      </c>
      <c r="S69" s="1" t="s">
        <v>1094</v>
      </c>
      <c r="T69" s="2">
        <v>0.08</v>
      </c>
      <c r="V69" s="2">
        <f>T69-Epanet!AB71</f>
        <v>0</v>
      </c>
      <c r="Y69" s="1" t="s">
        <v>99</v>
      </c>
      <c r="Z69" s="2">
        <v>29.35</v>
      </c>
      <c r="AB69" s="2">
        <f>Z69-Epanet!P70</f>
        <v>0.27000000000000313</v>
      </c>
      <c r="AE69" s="1" t="s">
        <v>1094</v>
      </c>
      <c r="AF69" s="2">
        <v>0.08</v>
      </c>
      <c r="AH69" s="2">
        <f>AF69-Epanet!T71</f>
        <v>0</v>
      </c>
      <c r="AK69" s="1" t="s">
        <v>99</v>
      </c>
      <c r="AL69" s="2">
        <v>29.35</v>
      </c>
      <c r="AN69" s="2">
        <f>AL69-Epanet!X70</f>
        <v>0.26000000000000156</v>
      </c>
      <c r="AQ69" s="1" t="s">
        <v>1094</v>
      </c>
      <c r="AR69" s="2">
        <v>0.08</v>
      </c>
      <c r="AT69" s="2">
        <f>AR69-Epanet!AB71</f>
        <v>0</v>
      </c>
      <c r="AW69" s="1" t="s">
        <v>99</v>
      </c>
      <c r="AX69" s="2">
        <v>29.35</v>
      </c>
      <c r="AZ69" s="2">
        <f>AX69-Epanet!P70</f>
        <v>0.27000000000000313</v>
      </c>
      <c r="BC69" s="1" t="s">
        <v>1094</v>
      </c>
      <c r="BD69" s="2">
        <v>0.08</v>
      </c>
      <c r="BF69" s="2">
        <f>BD69-Epanet!T71</f>
        <v>0</v>
      </c>
      <c r="BI69" s="1" t="s">
        <v>99</v>
      </c>
      <c r="BJ69" s="2">
        <v>29.35</v>
      </c>
      <c r="BL69" s="2">
        <f>BJ69-Epanet!X70</f>
        <v>0.26000000000000156</v>
      </c>
      <c r="BO69" s="1" t="s">
        <v>1094</v>
      </c>
      <c r="BP69" s="2">
        <v>0.08</v>
      </c>
      <c r="BR69" s="2">
        <f>BP69-Epanet!AB71</f>
        <v>0</v>
      </c>
    </row>
    <row r="70" spans="1:70" x14ac:dyDescent="0.25">
      <c r="A70" s="1" t="s">
        <v>100</v>
      </c>
      <c r="B70" s="2">
        <v>29.33</v>
      </c>
      <c r="D70" s="10">
        <f>'Skenario DMA'!B70-Epanet!P71</f>
        <v>0.25999999999999801</v>
      </c>
      <c r="E70" s="10"/>
      <c r="G70" s="1" t="s">
        <v>1095</v>
      </c>
      <c r="H70" s="2">
        <v>0.08</v>
      </c>
      <c r="J70" s="2">
        <f>H70-Epanet!T72</f>
        <v>0</v>
      </c>
      <c r="M70" s="1" t="s">
        <v>100</v>
      </c>
      <c r="N70" s="2">
        <v>29.34</v>
      </c>
      <c r="P70" s="2">
        <f>N70-Epanet!X71</f>
        <v>0.26999999999999957</v>
      </c>
      <c r="S70" s="1" t="s">
        <v>1095</v>
      </c>
      <c r="T70" s="2">
        <v>0.08</v>
      </c>
      <c r="V70" s="2">
        <f>T70-Epanet!AB72</f>
        <v>0</v>
      </c>
      <c r="Y70" s="1" t="s">
        <v>100</v>
      </c>
      <c r="Z70" s="2">
        <v>29.33</v>
      </c>
      <c r="AB70" s="2">
        <f>Z70-Epanet!P71</f>
        <v>0.25999999999999801</v>
      </c>
      <c r="AE70" s="1" t="s">
        <v>1095</v>
      </c>
      <c r="AF70" s="2">
        <v>0.08</v>
      </c>
      <c r="AH70" s="2">
        <f>AF70-Epanet!T72</f>
        <v>0</v>
      </c>
      <c r="AK70" s="1" t="s">
        <v>100</v>
      </c>
      <c r="AL70" s="2">
        <v>29.34</v>
      </c>
      <c r="AN70" s="2">
        <f>AL70-Epanet!X71</f>
        <v>0.26999999999999957</v>
      </c>
      <c r="AQ70" s="1" t="s">
        <v>1095</v>
      </c>
      <c r="AR70" s="2">
        <v>0.08</v>
      </c>
      <c r="AT70" s="2">
        <f>AR70-Epanet!AB72</f>
        <v>0</v>
      </c>
      <c r="AW70" s="1" t="s">
        <v>100</v>
      </c>
      <c r="AX70" s="2">
        <v>29.33</v>
      </c>
      <c r="AZ70" s="2">
        <f>AX70-Epanet!P71</f>
        <v>0.25999999999999801</v>
      </c>
      <c r="BC70" s="1" t="s">
        <v>1095</v>
      </c>
      <c r="BD70" s="2">
        <v>0.08</v>
      </c>
      <c r="BF70" s="2">
        <f>BD70-Epanet!T72</f>
        <v>0</v>
      </c>
      <c r="BI70" s="1" t="s">
        <v>100</v>
      </c>
      <c r="BJ70" s="2">
        <v>29.34</v>
      </c>
      <c r="BL70" s="2">
        <f>BJ70-Epanet!X71</f>
        <v>0.26999999999999957</v>
      </c>
      <c r="BO70" s="1" t="s">
        <v>1095</v>
      </c>
      <c r="BP70" s="2">
        <v>0.08</v>
      </c>
      <c r="BR70" s="2">
        <f>BP70-Epanet!AB72</f>
        <v>0</v>
      </c>
    </row>
    <row r="71" spans="1:70" x14ac:dyDescent="0.25">
      <c r="A71" s="1" t="s">
        <v>101</v>
      </c>
      <c r="B71" s="2">
        <v>29.33</v>
      </c>
      <c r="D71" s="10">
        <f>'Skenario DMA'!B71-Epanet!P72</f>
        <v>0.26999999999999957</v>
      </c>
      <c r="E71" s="10"/>
      <c r="G71" s="1" t="s">
        <v>1096</v>
      </c>
      <c r="H71" s="2">
        <v>0.08</v>
      </c>
      <c r="J71" s="2">
        <f>H71-Epanet!T73</f>
        <v>0</v>
      </c>
      <c r="M71" s="1" t="s">
        <v>101</v>
      </c>
      <c r="N71" s="2">
        <v>29.33</v>
      </c>
      <c r="P71" s="2">
        <f>N71-Epanet!X72</f>
        <v>0.25999999999999801</v>
      </c>
      <c r="S71" s="1" t="s">
        <v>1096</v>
      </c>
      <c r="T71" s="2">
        <v>0.08</v>
      </c>
      <c r="V71" s="2">
        <f>T71-Epanet!AB73</f>
        <v>0</v>
      </c>
      <c r="Y71" s="1" t="s">
        <v>101</v>
      </c>
      <c r="Z71" s="2">
        <v>29.33</v>
      </c>
      <c r="AB71" s="2">
        <f>Z71-Epanet!P72</f>
        <v>0.26999999999999957</v>
      </c>
      <c r="AE71" s="1" t="s">
        <v>1096</v>
      </c>
      <c r="AF71" s="2">
        <v>0.08</v>
      </c>
      <c r="AH71" s="2">
        <f>AF71-Epanet!T73</f>
        <v>0</v>
      </c>
      <c r="AK71" s="1" t="s">
        <v>101</v>
      </c>
      <c r="AL71" s="2">
        <v>29.33</v>
      </c>
      <c r="AN71" s="2">
        <f>AL71-Epanet!X72</f>
        <v>0.25999999999999801</v>
      </c>
      <c r="AQ71" s="1" t="s">
        <v>1096</v>
      </c>
      <c r="AR71" s="2">
        <v>0.08</v>
      </c>
      <c r="AT71" s="2">
        <f>AR71-Epanet!AB73</f>
        <v>0</v>
      </c>
      <c r="AW71" s="1" t="s">
        <v>101</v>
      </c>
      <c r="AX71" s="2">
        <v>29.33</v>
      </c>
      <c r="AZ71" s="2">
        <f>AX71-Epanet!P72</f>
        <v>0.26999999999999957</v>
      </c>
      <c r="BC71" s="1" t="s">
        <v>1096</v>
      </c>
      <c r="BD71" s="2">
        <v>0.08</v>
      </c>
      <c r="BF71" s="2">
        <f>BD71-Epanet!T73</f>
        <v>0</v>
      </c>
      <c r="BI71" s="1" t="s">
        <v>101</v>
      </c>
      <c r="BJ71" s="2">
        <v>29.33</v>
      </c>
      <c r="BL71" s="2">
        <f>BJ71-Epanet!X72</f>
        <v>0.25999999999999801</v>
      </c>
      <c r="BO71" s="1" t="s">
        <v>1096</v>
      </c>
      <c r="BP71" s="2">
        <v>0.08</v>
      </c>
      <c r="BR71" s="2">
        <f>BP71-Epanet!AB73</f>
        <v>0</v>
      </c>
    </row>
    <row r="72" spans="1:70" x14ac:dyDescent="0.25">
      <c r="A72" s="1" t="s">
        <v>102</v>
      </c>
      <c r="B72" s="2">
        <v>29.32</v>
      </c>
      <c r="D72" s="10">
        <f>'Skenario DMA'!B72-Epanet!P73</f>
        <v>0.26000000000000156</v>
      </c>
      <c r="E72" s="10"/>
      <c r="G72" s="1" t="s">
        <v>1097</v>
      </c>
      <c r="H72" s="2">
        <v>0.08</v>
      </c>
      <c r="J72" s="2">
        <f>H72-Epanet!T74</f>
        <v>0</v>
      </c>
      <c r="M72" s="1" t="s">
        <v>102</v>
      </c>
      <c r="N72" s="2">
        <v>29.32</v>
      </c>
      <c r="P72" s="2">
        <f>N72-Epanet!X73</f>
        <v>0.26000000000000156</v>
      </c>
      <c r="S72" s="1" t="s">
        <v>1097</v>
      </c>
      <c r="T72" s="2">
        <v>0.08</v>
      </c>
      <c r="V72" s="2">
        <f>T72-Epanet!AB74</f>
        <v>0</v>
      </c>
      <c r="Y72" s="1" t="s">
        <v>102</v>
      </c>
      <c r="Z72" s="2">
        <v>29.32</v>
      </c>
      <c r="AB72" s="2">
        <f>Z72-Epanet!P73</f>
        <v>0.26000000000000156</v>
      </c>
      <c r="AE72" s="1" t="s">
        <v>1097</v>
      </c>
      <c r="AF72" s="2">
        <v>0.08</v>
      </c>
      <c r="AH72" s="2">
        <f>AF72-Epanet!T74</f>
        <v>0</v>
      </c>
      <c r="AK72" s="1" t="s">
        <v>102</v>
      </c>
      <c r="AL72" s="2">
        <v>29.32</v>
      </c>
      <c r="AN72" s="2">
        <f>AL72-Epanet!X73</f>
        <v>0.26000000000000156</v>
      </c>
      <c r="AQ72" s="1" t="s">
        <v>1097</v>
      </c>
      <c r="AR72" s="2">
        <v>0.08</v>
      </c>
      <c r="AT72" s="2">
        <f>AR72-Epanet!AB74</f>
        <v>0</v>
      </c>
      <c r="AW72" s="1" t="s">
        <v>102</v>
      </c>
      <c r="AX72" s="2">
        <v>29.32</v>
      </c>
      <c r="AZ72" s="2">
        <f>AX72-Epanet!P73</f>
        <v>0.26000000000000156</v>
      </c>
      <c r="BC72" s="1" t="s">
        <v>1097</v>
      </c>
      <c r="BD72" s="2">
        <v>0.08</v>
      </c>
      <c r="BF72" s="2">
        <f>BD72-Epanet!T74</f>
        <v>0</v>
      </c>
      <c r="BI72" s="1" t="s">
        <v>102</v>
      </c>
      <c r="BJ72" s="2">
        <v>29.32</v>
      </c>
      <c r="BL72" s="2">
        <f>BJ72-Epanet!X73</f>
        <v>0.26000000000000156</v>
      </c>
      <c r="BO72" s="1" t="s">
        <v>1097</v>
      </c>
      <c r="BP72" s="2">
        <v>0.08</v>
      </c>
      <c r="BR72" s="2">
        <f>BP72-Epanet!AB74</f>
        <v>0</v>
      </c>
    </row>
    <row r="73" spans="1:70" x14ac:dyDescent="0.25">
      <c r="A73" s="1" t="s">
        <v>103</v>
      </c>
      <c r="B73" s="2">
        <v>29.3</v>
      </c>
      <c r="D73" s="10">
        <f>'Skenario DMA'!B73-Epanet!P74</f>
        <v>0.26000000000000156</v>
      </c>
      <c r="E73" s="10"/>
      <c r="G73" s="1" t="s">
        <v>1098</v>
      </c>
      <c r="H73" s="2">
        <v>0.08</v>
      </c>
      <c r="J73" s="2">
        <f>H73-Epanet!T75</f>
        <v>0</v>
      </c>
      <c r="M73" s="1" t="s">
        <v>103</v>
      </c>
      <c r="N73" s="2">
        <v>29.3</v>
      </c>
      <c r="P73" s="2">
        <f>N73-Epanet!X74</f>
        <v>0.26000000000000156</v>
      </c>
      <c r="S73" s="1" t="s">
        <v>1098</v>
      </c>
      <c r="T73" s="2">
        <v>0.08</v>
      </c>
      <c r="V73" s="2">
        <f>T73-Epanet!AB75</f>
        <v>0</v>
      </c>
      <c r="Y73" s="1" t="s">
        <v>103</v>
      </c>
      <c r="Z73" s="2">
        <v>29.3</v>
      </c>
      <c r="AB73" s="2">
        <f>Z73-Epanet!P74</f>
        <v>0.26000000000000156</v>
      </c>
      <c r="AE73" s="1" t="s">
        <v>1098</v>
      </c>
      <c r="AF73" s="2">
        <v>0.08</v>
      </c>
      <c r="AH73" s="2">
        <f>AF73-Epanet!T75</f>
        <v>0</v>
      </c>
      <c r="AK73" s="1" t="s">
        <v>103</v>
      </c>
      <c r="AL73" s="2">
        <v>29.3</v>
      </c>
      <c r="AN73" s="2">
        <f>AL73-Epanet!X74</f>
        <v>0.26000000000000156</v>
      </c>
      <c r="AQ73" s="1" t="s">
        <v>1098</v>
      </c>
      <c r="AR73" s="2">
        <v>0.08</v>
      </c>
      <c r="AT73" s="2">
        <f>AR73-Epanet!AB75</f>
        <v>0</v>
      </c>
      <c r="AW73" s="1" t="s">
        <v>103</v>
      </c>
      <c r="AX73" s="2">
        <v>29.3</v>
      </c>
      <c r="AZ73" s="2">
        <f>AX73-Epanet!P74</f>
        <v>0.26000000000000156</v>
      </c>
      <c r="BC73" s="1" t="s">
        <v>1098</v>
      </c>
      <c r="BD73" s="2">
        <v>0.08</v>
      </c>
      <c r="BF73" s="2">
        <f>BD73-Epanet!T75</f>
        <v>0</v>
      </c>
      <c r="BI73" s="1" t="s">
        <v>103</v>
      </c>
      <c r="BJ73" s="2">
        <v>29.3</v>
      </c>
      <c r="BL73" s="2">
        <f>BJ73-Epanet!X74</f>
        <v>0.26000000000000156</v>
      </c>
      <c r="BO73" s="1" t="s">
        <v>1098</v>
      </c>
      <c r="BP73" s="2">
        <v>0.08</v>
      </c>
      <c r="BR73" s="2">
        <f>BP73-Epanet!AB75</f>
        <v>0</v>
      </c>
    </row>
    <row r="74" spans="1:70" x14ac:dyDescent="0.25">
      <c r="A74" s="1" t="s">
        <v>104</v>
      </c>
      <c r="B74" s="2">
        <v>29.29</v>
      </c>
      <c r="D74" s="10">
        <f>'Skenario DMA'!B74-Epanet!P75</f>
        <v>0.25999999999999801</v>
      </c>
      <c r="E74" s="10"/>
      <c r="G74" s="1" t="s">
        <v>1099</v>
      </c>
      <c r="H74" s="2">
        <v>0.19</v>
      </c>
      <c r="J74" s="2">
        <f>H74-Epanet!T76</f>
        <v>0</v>
      </c>
      <c r="M74" s="1" t="s">
        <v>104</v>
      </c>
      <c r="N74" s="2">
        <v>29.3</v>
      </c>
      <c r="P74" s="2">
        <f>N74-Epanet!X75</f>
        <v>0.26999999999999957</v>
      </c>
      <c r="S74" s="1" t="s">
        <v>1099</v>
      </c>
      <c r="T74" s="2">
        <v>0.19</v>
      </c>
      <c r="V74" s="2">
        <f>T74-Epanet!AB76</f>
        <v>0</v>
      </c>
      <c r="Y74" s="1" t="s">
        <v>104</v>
      </c>
      <c r="Z74" s="2">
        <v>29.29</v>
      </c>
      <c r="AB74" s="2">
        <f>Z74-Epanet!P75</f>
        <v>0.25999999999999801</v>
      </c>
      <c r="AE74" s="1" t="s">
        <v>1099</v>
      </c>
      <c r="AF74" s="2">
        <v>0.19</v>
      </c>
      <c r="AH74" s="2">
        <f>AF74-Epanet!T76</f>
        <v>0</v>
      </c>
      <c r="AK74" s="1" t="s">
        <v>104</v>
      </c>
      <c r="AL74" s="2">
        <v>29.3</v>
      </c>
      <c r="AN74" s="2">
        <f>AL74-Epanet!X75</f>
        <v>0.26999999999999957</v>
      </c>
      <c r="AQ74" s="1" t="s">
        <v>1099</v>
      </c>
      <c r="AR74" s="2">
        <v>0.19</v>
      </c>
      <c r="AT74" s="2">
        <f>AR74-Epanet!AB76</f>
        <v>0</v>
      </c>
      <c r="AW74" s="1" t="s">
        <v>104</v>
      </c>
      <c r="AX74" s="2">
        <v>29.29</v>
      </c>
      <c r="AZ74" s="2">
        <f>AX74-Epanet!P75</f>
        <v>0.25999999999999801</v>
      </c>
      <c r="BC74" s="1" t="s">
        <v>1099</v>
      </c>
      <c r="BD74" s="2">
        <v>0.19</v>
      </c>
      <c r="BF74" s="2">
        <f>BD74-Epanet!T76</f>
        <v>0</v>
      </c>
      <c r="BI74" s="1" t="s">
        <v>104</v>
      </c>
      <c r="BJ74" s="2">
        <v>29.3</v>
      </c>
      <c r="BL74" s="2">
        <f>BJ74-Epanet!X75</f>
        <v>0.26999999999999957</v>
      </c>
      <c r="BO74" s="1" t="s">
        <v>1099</v>
      </c>
      <c r="BP74" s="2">
        <v>0.19</v>
      </c>
      <c r="BR74" s="2">
        <f>BP74-Epanet!AB76</f>
        <v>0</v>
      </c>
    </row>
    <row r="75" spans="1:70" x14ac:dyDescent="0.25">
      <c r="A75" s="1" t="s">
        <v>105</v>
      </c>
      <c r="B75" s="2">
        <v>29.29</v>
      </c>
      <c r="D75" s="10">
        <f>'Skenario DMA'!B75-Epanet!P76</f>
        <v>0.26999999999999957</v>
      </c>
      <c r="E75" s="10"/>
      <c r="G75" s="1" t="s">
        <v>1100</v>
      </c>
      <c r="H75" s="2">
        <v>0.08</v>
      </c>
      <c r="J75" s="2">
        <f>H75-Epanet!T77</f>
        <v>0</v>
      </c>
      <c r="M75" s="1" t="s">
        <v>105</v>
      </c>
      <c r="N75" s="2">
        <v>29.29</v>
      </c>
      <c r="P75" s="2">
        <f>N75-Epanet!X76</f>
        <v>0.25999999999999801</v>
      </c>
      <c r="S75" s="1" t="s">
        <v>1100</v>
      </c>
      <c r="T75" s="2">
        <v>0.08</v>
      </c>
      <c r="V75" s="2">
        <f>T75-Epanet!AB77</f>
        <v>0</v>
      </c>
      <c r="Y75" s="1" t="s">
        <v>105</v>
      </c>
      <c r="Z75" s="2">
        <v>29.29</v>
      </c>
      <c r="AB75" s="2">
        <f>Z75-Epanet!P76</f>
        <v>0.26999999999999957</v>
      </c>
      <c r="AE75" s="1" t="s">
        <v>1100</v>
      </c>
      <c r="AF75" s="2">
        <v>0.08</v>
      </c>
      <c r="AH75" s="2">
        <f>AF75-Epanet!T77</f>
        <v>0</v>
      </c>
      <c r="AK75" s="1" t="s">
        <v>105</v>
      </c>
      <c r="AL75" s="2">
        <v>29.29</v>
      </c>
      <c r="AN75" s="2">
        <f>AL75-Epanet!X76</f>
        <v>0.25999999999999801</v>
      </c>
      <c r="AQ75" s="1" t="s">
        <v>1100</v>
      </c>
      <c r="AR75" s="2">
        <v>0.08</v>
      </c>
      <c r="AT75" s="2">
        <f>AR75-Epanet!AB77</f>
        <v>0</v>
      </c>
      <c r="AW75" s="1" t="s">
        <v>105</v>
      </c>
      <c r="AX75" s="2">
        <v>29.29</v>
      </c>
      <c r="AZ75" s="2">
        <f>AX75-Epanet!P76</f>
        <v>0.26999999999999957</v>
      </c>
      <c r="BC75" s="1" t="s">
        <v>1100</v>
      </c>
      <c r="BD75" s="2">
        <v>0.08</v>
      </c>
      <c r="BF75" s="2">
        <f>BD75-Epanet!T77</f>
        <v>0</v>
      </c>
      <c r="BI75" s="1" t="s">
        <v>105</v>
      </c>
      <c r="BJ75" s="2">
        <v>29.29</v>
      </c>
      <c r="BL75" s="2">
        <f>BJ75-Epanet!X76</f>
        <v>0.25999999999999801</v>
      </c>
      <c r="BO75" s="1" t="s">
        <v>1100</v>
      </c>
      <c r="BP75" s="2">
        <v>0.08</v>
      </c>
      <c r="BR75" s="2">
        <f>BP75-Epanet!AB77</f>
        <v>0</v>
      </c>
    </row>
    <row r="76" spans="1:70" x14ac:dyDescent="0.25">
      <c r="A76" s="1" t="s">
        <v>106</v>
      </c>
      <c r="B76" s="2">
        <v>29.27</v>
      </c>
      <c r="D76" s="10">
        <f>'Skenario DMA'!B76-Epanet!P77</f>
        <v>0.25999999999999801</v>
      </c>
      <c r="E76" s="10"/>
      <c r="G76" s="1" t="s">
        <v>1101</v>
      </c>
      <c r="H76" s="2">
        <v>0.08</v>
      </c>
      <c r="J76" s="2">
        <f>H76-Epanet!T78</f>
        <v>0</v>
      </c>
      <c r="M76" s="1" t="s">
        <v>106</v>
      </c>
      <c r="N76" s="2">
        <v>29.27</v>
      </c>
      <c r="P76" s="2">
        <f>N76-Epanet!X77</f>
        <v>0.25999999999999801</v>
      </c>
      <c r="S76" s="1" t="s">
        <v>1101</v>
      </c>
      <c r="T76" s="2">
        <v>0.08</v>
      </c>
      <c r="V76" s="2">
        <f>T76-Epanet!AB78</f>
        <v>0</v>
      </c>
      <c r="Y76" s="1" t="s">
        <v>106</v>
      </c>
      <c r="Z76" s="2">
        <v>29.27</v>
      </c>
      <c r="AB76" s="2">
        <f>Z76-Epanet!P77</f>
        <v>0.25999999999999801</v>
      </c>
      <c r="AE76" s="1" t="s">
        <v>1101</v>
      </c>
      <c r="AF76" s="2">
        <v>0.08</v>
      </c>
      <c r="AH76" s="2">
        <f>AF76-Epanet!T78</f>
        <v>0</v>
      </c>
      <c r="AK76" s="1" t="s">
        <v>106</v>
      </c>
      <c r="AL76" s="2">
        <v>29.27</v>
      </c>
      <c r="AN76" s="2">
        <f>AL76-Epanet!X77</f>
        <v>0.25999999999999801</v>
      </c>
      <c r="AQ76" s="1" t="s">
        <v>1101</v>
      </c>
      <c r="AR76" s="2">
        <v>0.08</v>
      </c>
      <c r="AT76" s="2">
        <f>AR76-Epanet!AB78</f>
        <v>0</v>
      </c>
      <c r="AW76" s="1" t="s">
        <v>106</v>
      </c>
      <c r="AX76" s="2">
        <v>29.27</v>
      </c>
      <c r="AZ76" s="2">
        <f>AX76-Epanet!P77</f>
        <v>0.25999999999999801</v>
      </c>
      <c r="BC76" s="1" t="s">
        <v>1101</v>
      </c>
      <c r="BD76" s="2">
        <v>0.08</v>
      </c>
      <c r="BF76" s="2">
        <f>BD76-Epanet!T78</f>
        <v>0</v>
      </c>
      <c r="BI76" s="1" t="s">
        <v>106</v>
      </c>
      <c r="BJ76" s="2">
        <v>29.27</v>
      </c>
      <c r="BL76" s="2">
        <f>BJ76-Epanet!X77</f>
        <v>0.25999999999999801</v>
      </c>
      <c r="BO76" s="1" t="s">
        <v>1101</v>
      </c>
      <c r="BP76" s="2">
        <v>0.08</v>
      </c>
      <c r="BR76" s="2">
        <f>BP76-Epanet!AB78</f>
        <v>0</v>
      </c>
    </row>
    <row r="77" spans="1:70" x14ac:dyDescent="0.25">
      <c r="A77" s="1" t="s">
        <v>107</v>
      </c>
      <c r="B77" s="2">
        <v>12.31</v>
      </c>
      <c r="D77" s="10">
        <f>'Skenario DMA'!B77-Epanet!P78</f>
        <v>0.27000000000000135</v>
      </c>
      <c r="E77" s="10"/>
      <c r="G77" s="1" t="s">
        <v>1102</v>
      </c>
      <c r="H77" s="2">
        <v>0.08</v>
      </c>
      <c r="J77" s="2">
        <f>H77-Epanet!T79</f>
        <v>0</v>
      </c>
      <c r="M77" s="1" t="s">
        <v>107</v>
      </c>
      <c r="N77" s="2">
        <v>12.31</v>
      </c>
      <c r="P77" s="2">
        <f>N77-Epanet!X78</f>
        <v>0.25999999999999979</v>
      </c>
      <c r="S77" s="1" t="s">
        <v>1102</v>
      </c>
      <c r="T77" s="2">
        <v>0.08</v>
      </c>
      <c r="V77" s="2">
        <f>T77-Epanet!AB79</f>
        <v>0</v>
      </c>
      <c r="Y77" s="1" t="s">
        <v>107</v>
      </c>
      <c r="Z77" s="2">
        <v>12.31</v>
      </c>
      <c r="AB77" s="2">
        <f>Z77-Epanet!P78</f>
        <v>0.27000000000000135</v>
      </c>
      <c r="AE77" s="1" t="s">
        <v>1102</v>
      </c>
      <c r="AF77" s="2">
        <v>0.08</v>
      </c>
      <c r="AH77" s="2">
        <f>AF77-Epanet!T79</f>
        <v>0</v>
      </c>
      <c r="AK77" s="1" t="s">
        <v>107</v>
      </c>
      <c r="AL77" s="2">
        <v>12.31</v>
      </c>
      <c r="AN77" s="2">
        <f>AL77-Epanet!X78</f>
        <v>0.25999999999999979</v>
      </c>
      <c r="AQ77" s="1" t="s">
        <v>1102</v>
      </c>
      <c r="AR77" s="2">
        <v>0.08</v>
      </c>
      <c r="AT77" s="2">
        <f>AR77-Epanet!AB79</f>
        <v>0</v>
      </c>
      <c r="AW77" s="1" t="s">
        <v>107</v>
      </c>
      <c r="AX77" s="2">
        <v>12.31</v>
      </c>
      <c r="AZ77" s="2">
        <f>AX77-Epanet!P78</f>
        <v>0.27000000000000135</v>
      </c>
      <c r="BC77" s="1" t="s">
        <v>1102</v>
      </c>
      <c r="BD77" s="2">
        <v>0.08</v>
      </c>
      <c r="BF77" s="2">
        <f>BD77-Epanet!T79</f>
        <v>0</v>
      </c>
      <c r="BI77" s="1" t="s">
        <v>107</v>
      </c>
      <c r="BJ77" s="2">
        <v>12.31</v>
      </c>
      <c r="BL77" s="2">
        <f>BJ77-Epanet!X78</f>
        <v>0.25999999999999979</v>
      </c>
      <c r="BO77" s="1" t="s">
        <v>1102</v>
      </c>
      <c r="BP77" s="2">
        <v>0.08</v>
      </c>
      <c r="BR77" s="2">
        <f>BP77-Epanet!AB79</f>
        <v>0</v>
      </c>
    </row>
    <row r="78" spans="1:70" x14ac:dyDescent="0.25">
      <c r="A78" s="1" t="s">
        <v>108</v>
      </c>
      <c r="B78" s="2">
        <v>31</v>
      </c>
      <c r="D78" s="10">
        <f>'Skenario DMA'!B78-Epanet!P79</f>
        <v>0.26000000000000156</v>
      </c>
      <c r="E78" s="10"/>
      <c r="G78" s="1" t="s">
        <v>1103</v>
      </c>
      <c r="H78" s="2">
        <v>0.11</v>
      </c>
      <c r="J78" s="2">
        <f>H78-Epanet!T80</f>
        <v>0</v>
      </c>
      <c r="M78" s="1" t="s">
        <v>108</v>
      </c>
      <c r="N78" s="2">
        <v>31</v>
      </c>
      <c r="P78" s="2">
        <f>N78-Epanet!X79</f>
        <v>0.26000000000000156</v>
      </c>
      <c r="S78" s="1" t="s">
        <v>1103</v>
      </c>
      <c r="T78" s="2">
        <v>0.11</v>
      </c>
      <c r="V78" s="2">
        <f>T78-Epanet!AB80</f>
        <v>0</v>
      </c>
      <c r="Y78" s="1" t="s">
        <v>108</v>
      </c>
      <c r="Z78" s="2">
        <v>31</v>
      </c>
      <c r="AB78" s="2">
        <f>Z78-Epanet!P79</f>
        <v>0.26000000000000156</v>
      </c>
      <c r="AE78" s="1" t="s">
        <v>1103</v>
      </c>
      <c r="AF78" s="2">
        <v>0.11</v>
      </c>
      <c r="AH78" s="2">
        <f>AF78-Epanet!T80</f>
        <v>0</v>
      </c>
      <c r="AK78" s="1" t="s">
        <v>108</v>
      </c>
      <c r="AL78" s="2">
        <v>31</v>
      </c>
      <c r="AN78" s="2">
        <f>AL78-Epanet!X79</f>
        <v>0.26000000000000156</v>
      </c>
      <c r="AQ78" s="1" t="s">
        <v>1103</v>
      </c>
      <c r="AR78" s="2">
        <v>0.11</v>
      </c>
      <c r="AT78" s="2">
        <f>AR78-Epanet!AB80</f>
        <v>0</v>
      </c>
      <c r="AW78" s="1" t="s">
        <v>108</v>
      </c>
      <c r="AX78" s="2">
        <v>31</v>
      </c>
      <c r="AZ78" s="2">
        <f>AX78-Epanet!P79</f>
        <v>0.26000000000000156</v>
      </c>
      <c r="BC78" s="1" t="s">
        <v>1103</v>
      </c>
      <c r="BD78" s="2">
        <v>0.11</v>
      </c>
      <c r="BF78" s="2">
        <f>BD78-Epanet!T80</f>
        <v>0</v>
      </c>
      <c r="BI78" s="1" t="s">
        <v>108</v>
      </c>
      <c r="BJ78" s="2">
        <v>31</v>
      </c>
      <c r="BL78" s="2">
        <f>BJ78-Epanet!X79</f>
        <v>0.26000000000000156</v>
      </c>
      <c r="BO78" s="1" t="s">
        <v>1103</v>
      </c>
      <c r="BP78" s="2">
        <v>0.11</v>
      </c>
      <c r="BR78" s="2">
        <f>BP78-Epanet!AB80</f>
        <v>0</v>
      </c>
    </row>
    <row r="79" spans="1:70" x14ac:dyDescent="0.25">
      <c r="A79" s="1" t="s">
        <v>109</v>
      </c>
      <c r="B79" s="2">
        <v>30.92</v>
      </c>
      <c r="D79" s="10">
        <f>'Skenario DMA'!B79-Epanet!P80</f>
        <v>0.27000000000000313</v>
      </c>
      <c r="E79" s="10"/>
      <c r="G79" s="1" t="s">
        <v>1104</v>
      </c>
      <c r="H79" s="2">
        <v>0.2</v>
      </c>
      <c r="J79" s="2">
        <f>H79-Epanet!T81</f>
        <v>0</v>
      </c>
      <c r="M79" s="1" t="s">
        <v>109</v>
      </c>
      <c r="N79" s="2">
        <v>30.92</v>
      </c>
      <c r="P79" s="2">
        <f>N79-Epanet!X80</f>
        <v>0.26000000000000156</v>
      </c>
      <c r="S79" s="1" t="s">
        <v>1104</v>
      </c>
      <c r="T79" s="2">
        <v>0.2</v>
      </c>
      <c r="V79" s="2">
        <f>T79-Epanet!AB81</f>
        <v>0</v>
      </c>
      <c r="Y79" s="1" t="s">
        <v>109</v>
      </c>
      <c r="Z79" s="2">
        <v>30.92</v>
      </c>
      <c r="AB79" s="2">
        <f>Z79-Epanet!P80</f>
        <v>0.27000000000000313</v>
      </c>
      <c r="AE79" s="1" t="s">
        <v>1104</v>
      </c>
      <c r="AF79" s="2">
        <v>0.2</v>
      </c>
      <c r="AH79" s="2">
        <f>AF79-Epanet!T81</f>
        <v>0</v>
      </c>
      <c r="AK79" s="1" t="s">
        <v>109</v>
      </c>
      <c r="AL79" s="2">
        <v>30.92</v>
      </c>
      <c r="AN79" s="2">
        <f>AL79-Epanet!X80</f>
        <v>0.26000000000000156</v>
      </c>
      <c r="AQ79" s="1" t="s">
        <v>1104</v>
      </c>
      <c r="AR79" s="2">
        <v>0.2</v>
      </c>
      <c r="AT79" s="2">
        <f>AR79-Epanet!AB81</f>
        <v>0</v>
      </c>
      <c r="AW79" s="1" t="s">
        <v>109</v>
      </c>
      <c r="AX79" s="2">
        <v>30.92</v>
      </c>
      <c r="AZ79" s="2">
        <f>AX79-Epanet!P80</f>
        <v>0.27000000000000313</v>
      </c>
      <c r="BC79" s="1" t="s">
        <v>1104</v>
      </c>
      <c r="BD79" s="2">
        <v>0.2</v>
      </c>
      <c r="BF79" s="2">
        <f>BD79-Epanet!T81</f>
        <v>0</v>
      </c>
      <c r="BI79" s="1" t="s">
        <v>109</v>
      </c>
      <c r="BJ79" s="2">
        <v>30.92</v>
      </c>
      <c r="BL79" s="2">
        <f>BJ79-Epanet!X80</f>
        <v>0.26000000000000156</v>
      </c>
      <c r="BO79" s="1" t="s">
        <v>1104</v>
      </c>
      <c r="BP79" s="2">
        <v>0.2</v>
      </c>
      <c r="BR79" s="2">
        <f>BP79-Epanet!AB81</f>
        <v>0</v>
      </c>
    </row>
    <row r="80" spans="1:70" x14ac:dyDescent="0.25">
      <c r="A80" s="1" t="s">
        <v>110</v>
      </c>
      <c r="B80" s="2">
        <v>31.9</v>
      </c>
      <c r="D80" s="10">
        <f>'Skenario DMA'!B80-Epanet!P81</f>
        <v>0.25999999999999801</v>
      </c>
      <c r="E80" s="10"/>
      <c r="G80" s="1" t="s">
        <v>1105</v>
      </c>
      <c r="H80" s="2">
        <v>0.04</v>
      </c>
      <c r="J80" s="2">
        <f>H80-Epanet!T82</f>
        <v>0</v>
      </c>
      <c r="M80" s="1" t="s">
        <v>110</v>
      </c>
      <c r="N80" s="2">
        <v>31.9</v>
      </c>
      <c r="P80" s="2">
        <f>N80-Epanet!X81</f>
        <v>0.25999999999999801</v>
      </c>
      <c r="S80" s="1" t="s">
        <v>1105</v>
      </c>
      <c r="T80" s="2">
        <v>0.04</v>
      </c>
      <c r="V80" s="2">
        <f>T80-Epanet!AB82</f>
        <v>0</v>
      </c>
      <c r="Y80" s="1" t="s">
        <v>110</v>
      </c>
      <c r="Z80" s="2">
        <v>31.9</v>
      </c>
      <c r="AB80" s="2">
        <f>Z80-Epanet!P81</f>
        <v>0.25999999999999801</v>
      </c>
      <c r="AE80" s="1" t="s">
        <v>1105</v>
      </c>
      <c r="AF80" s="2">
        <v>0.04</v>
      </c>
      <c r="AH80" s="2">
        <f>AF80-Epanet!T82</f>
        <v>0</v>
      </c>
      <c r="AK80" s="1" t="s">
        <v>110</v>
      </c>
      <c r="AL80" s="2">
        <v>31.9</v>
      </c>
      <c r="AN80" s="2">
        <f>AL80-Epanet!X81</f>
        <v>0.25999999999999801</v>
      </c>
      <c r="AQ80" s="1" t="s">
        <v>1105</v>
      </c>
      <c r="AR80" s="2">
        <v>0.04</v>
      </c>
      <c r="AT80" s="2">
        <f>AR80-Epanet!AB82</f>
        <v>0</v>
      </c>
      <c r="AW80" s="1" t="s">
        <v>110</v>
      </c>
      <c r="AX80" s="2">
        <v>31.9</v>
      </c>
      <c r="AZ80" s="2">
        <f>AX80-Epanet!P81</f>
        <v>0.25999999999999801</v>
      </c>
      <c r="BC80" s="1" t="s">
        <v>1105</v>
      </c>
      <c r="BD80" s="2">
        <v>0.04</v>
      </c>
      <c r="BF80" s="2">
        <f>BD80-Epanet!T82</f>
        <v>0</v>
      </c>
      <c r="BI80" s="1" t="s">
        <v>110</v>
      </c>
      <c r="BJ80" s="2">
        <v>31.9</v>
      </c>
      <c r="BL80" s="2">
        <f>BJ80-Epanet!X81</f>
        <v>0.25999999999999801</v>
      </c>
      <c r="BO80" s="1" t="s">
        <v>1105</v>
      </c>
      <c r="BP80" s="2">
        <v>0.04</v>
      </c>
      <c r="BR80" s="2">
        <f>BP80-Epanet!AB82</f>
        <v>0</v>
      </c>
    </row>
    <row r="81" spans="1:70" x14ac:dyDescent="0.25">
      <c r="A81" s="1" t="s">
        <v>111</v>
      </c>
      <c r="B81" s="2">
        <v>31.9</v>
      </c>
      <c r="D81" s="10">
        <f>'Skenario DMA'!B81-Epanet!P82</f>
        <v>0.26999999999999957</v>
      </c>
      <c r="E81" s="10"/>
      <c r="G81" s="1" t="s">
        <v>1106</v>
      </c>
      <c r="H81" s="2">
        <v>0.08</v>
      </c>
      <c r="J81" s="2">
        <f>H81-Epanet!T83</f>
        <v>0</v>
      </c>
      <c r="M81" s="1" t="s">
        <v>111</v>
      </c>
      <c r="N81" s="2">
        <v>31.9</v>
      </c>
      <c r="P81" s="2">
        <f>N81-Epanet!X82</f>
        <v>0.25999999999999801</v>
      </c>
      <c r="S81" s="1" t="s">
        <v>1106</v>
      </c>
      <c r="T81" s="2">
        <v>0.08</v>
      </c>
      <c r="V81" s="2">
        <f>T81-Epanet!AB83</f>
        <v>0</v>
      </c>
      <c r="Y81" s="1" t="s">
        <v>111</v>
      </c>
      <c r="Z81" s="2">
        <v>31.9</v>
      </c>
      <c r="AB81" s="2">
        <f>Z81-Epanet!P82</f>
        <v>0.26999999999999957</v>
      </c>
      <c r="AE81" s="1" t="s">
        <v>1106</v>
      </c>
      <c r="AF81" s="2">
        <v>0.08</v>
      </c>
      <c r="AH81" s="2">
        <f>AF81-Epanet!T83</f>
        <v>0</v>
      </c>
      <c r="AK81" s="1" t="s">
        <v>111</v>
      </c>
      <c r="AL81" s="2">
        <v>31.9</v>
      </c>
      <c r="AN81" s="2">
        <f>AL81-Epanet!X82</f>
        <v>0.25999999999999801</v>
      </c>
      <c r="AQ81" s="1" t="s">
        <v>1106</v>
      </c>
      <c r="AR81" s="2">
        <v>0.08</v>
      </c>
      <c r="AT81" s="2">
        <f>AR81-Epanet!AB83</f>
        <v>0</v>
      </c>
      <c r="AW81" s="1" t="s">
        <v>111</v>
      </c>
      <c r="AX81" s="2">
        <v>31.9</v>
      </c>
      <c r="AZ81" s="2">
        <f>AX81-Epanet!P82</f>
        <v>0.26999999999999957</v>
      </c>
      <c r="BC81" s="1" t="s">
        <v>1106</v>
      </c>
      <c r="BD81" s="2">
        <v>0.08</v>
      </c>
      <c r="BF81" s="2">
        <f>BD81-Epanet!T83</f>
        <v>0</v>
      </c>
      <c r="BI81" s="1" t="s">
        <v>111</v>
      </c>
      <c r="BJ81" s="2">
        <v>31.9</v>
      </c>
      <c r="BL81" s="2">
        <f>BJ81-Epanet!X82</f>
        <v>0.25999999999999801</v>
      </c>
      <c r="BO81" s="1" t="s">
        <v>1106</v>
      </c>
      <c r="BP81" s="2">
        <v>0.08</v>
      </c>
      <c r="BR81" s="2">
        <f>BP81-Epanet!AB83</f>
        <v>0</v>
      </c>
    </row>
    <row r="82" spans="1:70" x14ac:dyDescent="0.25">
      <c r="A82" s="1" t="s">
        <v>112</v>
      </c>
      <c r="B82" s="2">
        <v>31.87</v>
      </c>
      <c r="D82" s="10">
        <f>'Skenario DMA'!B82-Epanet!P83</f>
        <v>0.26000000000000156</v>
      </c>
      <c r="E82" s="10"/>
      <c r="G82" s="1" t="s">
        <v>1107</v>
      </c>
      <c r="H82" s="2">
        <v>0.15</v>
      </c>
      <c r="J82" s="2">
        <f>H82-Epanet!T84</f>
        <v>0</v>
      </c>
      <c r="M82" s="1" t="s">
        <v>112</v>
      </c>
      <c r="N82" s="2">
        <v>31.88</v>
      </c>
      <c r="P82" s="2">
        <f>N82-Epanet!X83</f>
        <v>0.26999999999999957</v>
      </c>
      <c r="S82" s="1" t="s">
        <v>1107</v>
      </c>
      <c r="T82" s="2">
        <v>0.15</v>
      </c>
      <c r="V82" s="2">
        <f>T82-Epanet!AB84</f>
        <v>0</v>
      </c>
      <c r="Y82" s="1" t="s">
        <v>112</v>
      </c>
      <c r="Z82" s="2">
        <v>31.87</v>
      </c>
      <c r="AB82" s="2">
        <f>Z82-Epanet!P83</f>
        <v>0.26000000000000156</v>
      </c>
      <c r="AE82" s="1" t="s">
        <v>1107</v>
      </c>
      <c r="AF82" s="2">
        <v>0.15</v>
      </c>
      <c r="AH82" s="2">
        <f>AF82-Epanet!T84</f>
        <v>0</v>
      </c>
      <c r="AK82" s="1" t="s">
        <v>112</v>
      </c>
      <c r="AL82" s="2">
        <v>31.88</v>
      </c>
      <c r="AN82" s="2">
        <f>AL82-Epanet!X83</f>
        <v>0.26999999999999957</v>
      </c>
      <c r="AQ82" s="1" t="s">
        <v>1107</v>
      </c>
      <c r="AR82" s="2">
        <v>0.15</v>
      </c>
      <c r="AT82" s="2">
        <f>AR82-Epanet!AB84</f>
        <v>0</v>
      </c>
      <c r="AW82" s="1" t="s">
        <v>112</v>
      </c>
      <c r="AX82" s="2">
        <v>31.87</v>
      </c>
      <c r="AZ82" s="2">
        <f>AX82-Epanet!P83</f>
        <v>0.26000000000000156</v>
      </c>
      <c r="BC82" s="1" t="s">
        <v>1107</v>
      </c>
      <c r="BD82" s="2">
        <v>0.15</v>
      </c>
      <c r="BF82" s="2">
        <f>BD82-Epanet!T84</f>
        <v>0</v>
      </c>
      <c r="BI82" s="1" t="s">
        <v>112</v>
      </c>
      <c r="BJ82" s="2">
        <v>31.88</v>
      </c>
      <c r="BL82" s="2">
        <f>BJ82-Epanet!X83</f>
        <v>0.26999999999999957</v>
      </c>
      <c r="BO82" s="1" t="s">
        <v>1107</v>
      </c>
      <c r="BP82" s="2">
        <v>0.15</v>
      </c>
      <c r="BR82" s="2">
        <f>BP82-Epanet!AB84</f>
        <v>0</v>
      </c>
    </row>
    <row r="83" spans="1:70" x14ac:dyDescent="0.25">
      <c r="A83" s="1" t="s">
        <v>113</v>
      </c>
      <c r="B83" s="2">
        <v>31.86</v>
      </c>
      <c r="D83" s="10">
        <f>'Skenario DMA'!B83-Epanet!P84</f>
        <v>0.25999999999999801</v>
      </c>
      <c r="E83" s="10"/>
      <c r="G83" s="1" t="s">
        <v>1108</v>
      </c>
      <c r="H83" s="2">
        <v>0.08</v>
      </c>
      <c r="J83" s="2">
        <f>H83-Epanet!T85</f>
        <v>0</v>
      </c>
      <c r="M83" s="1" t="s">
        <v>113</v>
      </c>
      <c r="N83" s="2">
        <v>31.86</v>
      </c>
      <c r="P83" s="2">
        <f>N83-Epanet!X84</f>
        <v>0.25999999999999801</v>
      </c>
      <c r="S83" s="1" t="s">
        <v>1108</v>
      </c>
      <c r="T83" s="2">
        <v>0.08</v>
      </c>
      <c r="V83" s="2">
        <f>T83-Epanet!AB85</f>
        <v>0</v>
      </c>
      <c r="Y83" s="1" t="s">
        <v>113</v>
      </c>
      <c r="Z83" s="2">
        <v>31.86</v>
      </c>
      <c r="AB83" s="2">
        <f>Z83-Epanet!P84</f>
        <v>0.25999999999999801</v>
      </c>
      <c r="AE83" s="1" t="s">
        <v>1108</v>
      </c>
      <c r="AF83" s="2">
        <v>0.08</v>
      </c>
      <c r="AH83" s="2">
        <f>AF83-Epanet!T85</f>
        <v>0</v>
      </c>
      <c r="AK83" s="1" t="s">
        <v>113</v>
      </c>
      <c r="AL83" s="2">
        <v>31.86</v>
      </c>
      <c r="AN83" s="2">
        <f>AL83-Epanet!X84</f>
        <v>0.25999999999999801</v>
      </c>
      <c r="AQ83" s="1" t="s">
        <v>1108</v>
      </c>
      <c r="AR83" s="2">
        <v>0.08</v>
      </c>
      <c r="AT83" s="2">
        <f>AR83-Epanet!AB85</f>
        <v>0</v>
      </c>
      <c r="AW83" s="1" t="s">
        <v>113</v>
      </c>
      <c r="AX83" s="2">
        <v>31.86</v>
      </c>
      <c r="AZ83" s="2">
        <f>AX83-Epanet!P84</f>
        <v>0.25999999999999801</v>
      </c>
      <c r="BC83" s="1" t="s">
        <v>1108</v>
      </c>
      <c r="BD83" s="2">
        <v>0.08</v>
      </c>
      <c r="BF83" s="2">
        <f>BD83-Epanet!T85</f>
        <v>0</v>
      </c>
      <c r="BI83" s="1" t="s">
        <v>113</v>
      </c>
      <c r="BJ83" s="2">
        <v>31.86</v>
      </c>
      <c r="BL83" s="2">
        <f>BJ83-Epanet!X84</f>
        <v>0.25999999999999801</v>
      </c>
      <c r="BO83" s="1" t="s">
        <v>1108</v>
      </c>
      <c r="BP83" s="2">
        <v>0.08</v>
      </c>
      <c r="BR83" s="2">
        <f>BP83-Epanet!AB85</f>
        <v>0</v>
      </c>
    </row>
    <row r="84" spans="1:70" x14ac:dyDescent="0.25">
      <c r="A84" s="1" t="s">
        <v>114</v>
      </c>
      <c r="B84" s="2">
        <v>31.86</v>
      </c>
      <c r="D84" s="10">
        <f>'Skenario DMA'!B84-Epanet!P85</f>
        <v>0.25999999999999801</v>
      </c>
      <c r="E84" s="10"/>
      <c r="G84" s="1" t="s">
        <v>1109</v>
      </c>
      <c r="H84" s="2">
        <v>0.08</v>
      </c>
      <c r="J84" s="2">
        <f>H84-Epanet!T86</f>
        <v>0</v>
      </c>
      <c r="M84" s="1" t="s">
        <v>114</v>
      </c>
      <c r="N84" s="2">
        <v>31.87</v>
      </c>
      <c r="P84" s="2">
        <f>N84-Epanet!X85</f>
        <v>0.26999999999999957</v>
      </c>
      <c r="S84" s="1" t="s">
        <v>1109</v>
      </c>
      <c r="T84" s="2">
        <v>0.08</v>
      </c>
      <c r="V84" s="2">
        <f>T84-Epanet!AB86</f>
        <v>0</v>
      </c>
      <c r="Y84" s="1" t="s">
        <v>114</v>
      </c>
      <c r="Z84" s="2">
        <v>31.86</v>
      </c>
      <c r="AB84" s="2">
        <f>Z84-Epanet!P85</f>
        <v>0.25999999999999801</v>
      </c>
      <c r="AE84" s="1" t="s">
        <v>1109</v>
      </c>
      <c r="AF84" s="2">
        <v>0.08</v>
      </c>
      <c r="AH84" s="2">
        <f>AF84-Epanet!T86</f>
        <v>0</v>
      </c>
      <c r="AK84" s="1" t="s">
        <v>114</v>
      </c>
      <c r="AL84" s="2">
        <v>31.87</v>
      </c>
      <c r="AN84" s="2">
        <f>AL84-Epanet!X85</f>
        <v>0.26999999999999957</v>
      </c>
      <c r="AQ84" s="1" t="s">
        <v>1109</v>
      </c>
      <c r="AR84" s="2">
        <v>0.08</v>
      </c>
      <c r="AT84" s="2">
        <f>AR84-Epanet!AB86</f>
        <v>0</v>
      </c>
      <c r="AW84" s="1" t="s">
        <v>114</v>
      </c>
      <c r="AX84" s="2">
        <v>31.86</v>
      </c>
      <c r="AZ84" s="2">
        <f>AX84-Epanet!P85</f>
        <v>0.25999999999999801</v>
      </c>
      <c r="BC84" s="1" t="s">
        <v>1109</v>
      </c>
      <c r="BD84" s="2">
        <v>0.08</v>
      </c>
      <c r="BF84" s="2">
        <f>BD84-Epanet!T86</f>
        <v>0</v>
      </c>
      <c r="BI84" s="1" t="s">
        <v>114</v>
      </c>
      <c r="BJ84" s="2">
        <v>31.87</v>
      </c>
      <c r="BL84" s="2">
        <f>BJ84-Epanet!X85</f>
        <v>0.26999999999999957</v>
      </c>
      <c r="BO84" s="1" t="s">
        <v>1109</v>
      </c>
      <c r="BP84" s="2">
        <v>0.08</v>
      </c>
      <c r="BR84" s="2">
        <f>BP84-Epanet!AB86</f>
        <v>0</v>
      </c>
    </row>
    <row r="85" spans="1:70" x14ac:dyDescent="0.25">
      <c r="A85" s="1" t="s">
        <v>115</v>
      </c>
      <c r="B85" s="2">
        <v>30.95</v>
      </c>
      <c r="D85" s="10">
        <f>'Skenario DMA'!B85-Epanet!P86</f>
        <v>0.26999999999999957</v>
      </c>
      <c r="E85" s="10"/>
      <c r="G85" s="1" t="s">
        <v>1110</v>
      </c>
      <c r="H85" s="2">
        <v>0.08</v>
      </c>
      <c r="J85" s="2">
        <f>H85-Epanet!T87</f>
        <v>0</v>
      </c>
      <c r="M85" s="1" t="s">
        <v>115</v>
      </c>
      <c r="N85" s="2">
        <v>30.95</v>
      </c>
      <c r="P85" s="2">
        <f>N85-Epanet!X86</f>
        <v>0.25999999999999801</v>
      </c>
      <c r="S85" s="1" t="s">
        <v>1110</v>
      </c>
      <c r="T85" s="2">
        <v>0.08</v>
      </c>
      <c r="V85" s="2">
        <f>T85-Epanet!AB87</f>
        <v>0</v>
      </c>
      <c r="Y85" s="1" t="s">
        <v>115</v>
      </c>
      <c r="Z85" s="2">
        <v>30.95</v>
      </c>
      <c r="AB85" s="2">
        <f>Z85-Epanet!P86</f>
        <v>0.26999999999999957</v>
      </c>
      <c r="AE85" s="1" t="s">
        <v>1110</v>
      </c>
      <c r="AF85" s="2">
        <v>0.08</v>
      </c>
      <c r="AH85" s="2">
        <f>AF85-Epanet!T87</f>
        <v>0</v>
      </c>
      <c r="AK85" s="1" t="s">
        <v>115</v>
      </c>
      <c r="AL85" s="2">
        <v>30.95</v>
      </c>
      <c r="AN85" s="2">
        <f>AL85-Epanet!X86</f>
        <v>0.25999999999999801</v>
      </c>
      <c r="AQ85" s="1" t="s">
        <v>1110</v>
      </c>
      <c r="AR85" s="2">
        <v>0.08</v>
      </c>
      <c r="AT85" s="2">
        <f>AR85-Epanet!AB87</f>
        <v>0</v>
      </c>
      <c r="AW85" s="1" t="s">
        <v>115</v>
      </c>
      <c r="AX85" s="2">
        <v>30.95</v>
      </c>
      <c r="AZ85" s="2">
        <f>AX85-Epanet!P86</f>
        <v>0.26999999999999957</v>
      </c>
      <c r="BC85" s="1" t="s">
        <v>1110</v>
      </c>
      <c r="BD85" s="2">
        <v>0.08</v>
      </c>
      <c r="BF85" s="2">
        <f>BD85-Epanet!T87</f>
        <v>0</v>
      </c>
      <c r="BI85" s="1" t="s">
        <v>115</v>
      </c>
      <c r="BJ85" s="2">
        <v>30.95</v>
      </c>
      <c r="BL85" s="2">
        <f>BJ85-Epanet!X86</f>
        <v>0.25999999999999801</v>
      </c>
      <c r="BO85" s="1" t="s">
        <v>1110</v>
      </c>
      <c r="BP85" s="2">
        <v>0.08</v>
      </c>
      <c r="BR85" s="2">
        <f>BP85-Epanet!AB87</f>
        <v>0</v>
      </c>
    </row>
    <row r="86" spans="1:70" x14ac:dyDescent="0.25">
      <c r="A86" s="1" t="s">
        <v>116</v>
      </c>
      <c r="B86" s="2">
        <v>31.81</v>
      </c>
      <c r="D86" s="10">
        <f>'Skenario DMA'!B86-Epanet!P87</f>
        <v>0.25999999999999801</v>
      </c>
      <c r="E86" s="10"/>
      <c r="G86" s="1" t="s">
        <v>1111</v>
      </c>
      <c r="H86" s="2">
        <v>0.08</v>
      </c>
      <c r="J86" s="2">
        <f>H86-Epanet!T88</f>
        <v>0</v>
      </c>
      <c r="M86" s="1" t="s">
        <v>116</v>
      </c>
      <c r="N86" s="2">
        <v>31.82</v>
      </c>
      <c r="P86" s="2">
        <f>N86-Epanet!X87</f>
        <v>0.26999999999999957</v>
      </c>
      <c r="S86" s="1" t="s">
        <v>1111</v>
      </c>
      <c r="T86" s="2">
        <v>0.08</v>
      </c>
      <c r="V86" s="2">
        <f>T86-Epanet!AB88</f>
        <v>0</v>
      </c>
      <c r="Y86" s="1" t="s">
        <v>116</v>
      </c>
      <c r="Z86" s="2">
        <v>31.81</v>
      </c>
      <c r="AB86" s="2">
        <f>Z86-Epanet!P87</f>
        <v>0.25999999999999801</v>
      </c>
      <c r="AE86" s="1" t="s">
        <v>1111</v>
      </c>
      <c r="AF86" s="2">
        <v>0.08</v>
      </c>
      <c r="AH86" s="2">
        <f>AF86-Epanet!T88</f>
        <v>0</v>
      </c>
      <c r="AK86" s="1" t="s">
        <v>116</v>
      </c>
      <c r="AL86" s="2">
        <v>31.82</v>
      </c>
      <c r="AN86" s="2">
        <f>AL86-Epanet!X87</f>
        <v>0.26999999999999957</v>
      </c>
      <c r="AQ86" s="1" t="s">
        <v>1111</v>
      </c>
      <c r="AR86" s="2">
        <v>0.08</v>
      </c>
      <c r="AT86" s="2">
        <f>AR86-Epanet!AB88</f>
        <v>0</v>
      </c>
      <c r="AW86" s="1" t="s">
        <v>116</v>
      </c>
      <c r="AX86" s="2">
        <v>31.81</v>
      </c>
      <c r="AZ86" s="2">
        <f>AX86-Epanet!P87</f>
        <v>0.25999999999999801</v>
      </c>
      <c r="BC86" s="1" t="s">
        <v>1111</v>
      </c>
      <c r="BD86" s="2">
        <v>0.08</v>
      </c>
      <c r="BF86" s="2">
        <f>BD86-Epanet!T88</f>
        <v>0</v>
      </c>
      <c r="BI86" s="1" t="s">
        <v>116</v>
      </c>
      <c r="BJ86" s="2">
        <v>31.82</v>
      </c>
      <c r="BL86" s="2">
        <f>BJ86-Epanet!X87</f>
        <v>0.26999999999999957</v>
      </c>
      <c r="BO86" s="1" t="s">
        <v>1111</v>
      </c>
      <c r="BP86" s="2">
        <v>0.08</v>
      </c>
      <c r="BR86" s="2">
        <f>BP86-Epanet!AB88</f>
        <v>0</v>
      </c>
    </row>
    <row r="87" spans="1:70" x14ac:dyDescent="0.25">
      <c r="A87" s="1" t="s">
        <v>117</v>
      </c>
      <c r="B87" s="2">
        <v>31.85</v>
      </c>
      <c r="D87" s="10">
        <f>'Skenario DMA'!B87-Epanet!P88</f>
        <v>0.26000000000000156</v>
      </c>
      <c r="E87" s="10"/>
      <c r="G87" s="1" t="s">
        <v>1112</v>
      </c>
      <c r="H87" s="2">
        <v>0.08</v>
      </c>
      <c r="J87" s="2">
        <f>H87-Epanet!T89</f>
        <v>0</v>
      </c>
      <c r="M87" s="1" t="s">
        <v>117</v>
      </c>
      <c r="N87" s="2">
        <v>31.85</v>
      </c>
      <c r="P87" s="2">
        <f>N87-Epanet!X88</f>
        <v>0.26000000000000156</v>
      </c>
      <c r="S87" s="1" t="s">
        <v>1112</v>
      </c>
      <c r="T87" s="2">
        <v>0.08</v>
      </c>
      <c r="V87" s="2">
        <f>T87-Epanet!AB89</f>
        <v>0</v>
      </c>
      <c r="Y87" s="1" t="s">
        <v>117</v>
      </c>
      <c r="Z87" s="2">
        <v>31.85</v>
      </c>
      <c r="AB87" s="2">
        <f>Z87-Epanet!P88</f>
        <v>0.26000000000000156</v>
      </c>
      <c r="AE87" s="1" t="s">
        <v>1112</v>
      </c>
      <c r="AF87" s="2">
        <v>0.08</v>
      </c>
      <c r="AH87" s="2">
        <f>AF87-Epanet!T89</f>
        <v>0</v>
      </c>
      <c r="AK87" s="1" t="s">
        <v>117</v>
      </c>
      <c r="AL87" s="2">
        <v>31.85</v>
      </c>
      <c r="AN87" s="2">
        <f>AL87-Epanet!X88</f>
        <v>0.26000000000000156</v>
      </c>
      <c r="AQ87" s="1" t="s">
        <v>1112</v>
      </c>
      <c r="AR87" s="2">
        <v>0.08</v>
      </c>
      <c r="AT87" s="2">
        <f>AR87-Epanet!AB89</f>
        <v>0</v>
      </c>
      <c r="AW87" s="1" t="s">
        <v>117</v>
      </c>
      <c r="AX87" s="2">
        <v>31.85</v>
      </c>
      <c r="AZ87" s="2">
        <f>AX87-Epanet!P88</f>
        <v>0.26000000000000156</v>
      </c>
      <c r="BC87" s="1" t="s">
        <v>1112</v>
      </c>
      <c r="BD87" s="2">
        <v>0.08</v>
      </c>
      <c r="BF87" s="2">
        <f>BD87-Epanet!T89</f>
        <v>0</v>
      </c>
      <c r="BI87" s="1" t="s">
        <v>117</v>
      </c>
      <c r="BJ87" s="2">
        <v>31.85</v>
      </c>
      <c r="BL87" s="2">
        <f>BJ87-Epanet!X88</f>
        <v>0.26000000000000156</v>
      </c>
      <c r="BO87" s="1" t="s">
        <v>1112</v>
      </c>
      <c r="BP87" s="2">
        <v>0.08</v>
      </c>
      <c r="BR87" s="2">
        <f>BP87-Epanet!AB89</f>
        <v>0</v>
      </c>
    </row>
    <row r="88" spans="1:70" x14ac:dyDescent="0.25">
      <c r="A88" s="1" t="s">
        <v>118</v>
      </c>
      <c r="B88" s="2">
        <v>31.84</v>
      </c>
      <c r="D88" s="10">
        <f>'Skenario DMA'!B88-Epanet!P89</f>
        <v>0.26000000000000156</v>
      </c>
      <c r="E88" s="10"/>
      <c r="G88" s="1" t="s">
        <v>1113</v>
      </c>
      <c r="H88" s="2">
        <v>0.1</v>
      </c>
      <c r="J88" s="2">
        <f>H88-Epanet!T90</f>
        <v>0</v>
      </c>
      <c r="M88" s="1" t="s">
        <v>118</v>
      </c>
      <c r="N88" s="2">
        <v>31.85</v>
      </c>
      <c r="P88" s="2">
        <f>N88-Epanet!X89</f>
        <v>0.26000000000000156</v>
      </c>
      <c r="S88" s="1" t="s">
        <v>1113</v>
      </c>
      <c r="T88" s="2">
        <v>0.1</v>
      </c>
      <c r="V88" s="2">
        <f>T88-Epanet!AB90</f>
        <v>0</v>
      </c>
      <c r="Y88" s="1" t="s">
        <v>118</v>
      </c>
      <c r="Z88" s="2">
        <v>31.84</v>
      </c>
      <c r="AB88" s="2">
        <f>Z88-Epanet!P89</f>
        <v>0.26000000000000156</v>
      </c>
      <c r="AE88" s="1" t="s">
        <v>1113</v>
      </c>
      <c r="AF88" s="2">
        <v>0.1</v>
      </c>
      <c r="AH88" s="2">
        <f>AF88-Epanet!T90</f>
        <v>0</v>
      </c>
      <c r="AK88" s="1" t="s">
        <v>118</v>
      </c>
      <c r="AL88" s="2">
        <v>31.85</v>
      </c>
      <c r="AN88" s="2">
        <f>AL88-Epanet!X89</f>
        <v>0.26000000000000156</v>
      </c>
      <c r="AQ88" s="1" t="s">
        <v>1113</v>
      </c>
      <c r="AR88" s="2">
        <v>0.1</v>
      </c>
      <c r="AT88" s="2">
        <f>AR88-Epanet!AB90</f>
        <v>0</v>
      </c>
      <c r="AW88" s="1" t="s">
        <v>118</v>
      </c>
      <c r="AX88" s="2">
        <v>31.84</v>
      </c>
      <c r="AZ88" s="2">
        <f>AX88-Epanet!P89</f>
        <v>0.26000000000000156</v>
      </c>
      <c r="BC88" s="1" t="s">
        <v>1113</v>
      </c>
      <c r="BD88" s="2">
        <v>0.1</v>
      </c>
      <c r="BF88" s="2">
        <f>BD88-Epanet!T90</f>
        <v>0</v>
      </c>
      <c r="BI88" s="1" t="s">
        <v>118</v>
      </c>
      <c r="BJ88" s="2">
        <v>31.85</v>
      </c>
      <c r="BL88" s="2">
        <f>BJ88-Epanet!X89</f>
        <v>0.26000000000000156</v>
      </c>
      <c r="BO88" s="1" t="s">
        <v>1113</v>
      </c>
      <c r="BP88" s="2">
        <v>0.1</v>
      </c>
      <c r="BR88" s="2">
        <f>BP88-Epanet!AB90</f>
        <v>0</v>
      </c>
    </row>
    <row r="89" spans="1:70" x14ac:dyDescent="0.25">
      <c r="A89" s="1" t="s">
        <v>119</v>
      </c>
      <c r="B89" s="2">
        <v>31.83</v>
      </c>
      <c r="D89" s="10">
        <f>'Skenario DMA'!B89-Epanet!P90</f>
        <v>0.25999999999999801</v>
      </c>
      <c r="E89" s="10"/>
      <c r="G89" s="1" t="s">
        <v>1114</v>
      </c>
      <c r="H89" s="2">
        <v>0.08</v>
      </c>
      <c r="J89" s="2">
        <f>H89-Epanet!T91</f>
        <v>0</v>
      </c>
      <c r="M89" s="1" t="s">
        <v>119</v>
      </c>
      <c r="N89" s="2">
        <v>31.84</v>
      </c>
      <c r="P89" s="2">
        <f>N89-Epanet!X90</f>
        <v>0.26000000000000156</v>
      </c>
      <c r="S89" s="1" t="s">
        <v>1114</v>
      </c>
      <c r="T89" s="2">
        <v>0.08</v>
      </c>
      <c r="V89" s="2">
        <f>T89-Epanet!AB91</f>
        <v>0</v>
      </c>
      <c r="Y89" s="1" t="s">
        <v>119</v>
      </c>
      <c r="Z89" s="2">
        <v>31.83</v>
      </c>
      <c r="AB89" s="2">
        <f>Z89-Epanet!P90</f>
        <v>0.25999999999999801</v>
      </c>
      <c r="AE89" s="1" t="s">
        <v>1114</v>
      </c>
      <c r="AF89" s="2">
        <v>0.08</v>
      </c>
      <c r="AH89" s="2">
        <f>AF89-Epanet!T91</f>
        <v>0</v>
      </c>
      <c r="AK89" s="1" t="s">
        <v>119</v>
      </c>
      <c r="AL89" s="2">
        <v>31.84</v>
      </c>
      <c r="AN89" s="2">
        <f>AL89-Epanet!X90</f>
        <v>0.26000000000000156</v>
      </c>
      <c r="AQ89" s="1" t="s">
        <v>1114</v>
      </c>
      <c r="AR89" s="2">
        <v>0.08</v>
      </c>
      <c r="AT89" s="2">
        <f>AR89-Epanet!AB91</f>
        <v>0</v>
      </c>
      <c r="AW89" s="1" t="s">
        <v>119</v>
      </c>
      <c r="AX89" s="2">
        <v>31.83</v>
      </c>
      <c r="AZ89" s="2">
        <f>AX89-Epanet!P90</f>
        <v>0.25999999999999801</v>
      </c>
      <c r="BC89" s="1" t="s">
        <v>1114</v>
      </c>
      <c r="BD89" s="2">
        <v>0.08</v>
      </c>
      <c r="BF89" s="2">
        <f>BD89-Epanet!T91</f>
        <v>0</v>
      </c>
      <c r="BI89" s="1" t="s">
        <v>119</v>
      </c>
      <c r="BJ89" s="2">
        <v>31.84</v>
      </c>
      <c r="BL89" s="2">
        <f>BJ89-Epanet!X90</f>
        <v>0.26000000000000156</v>
      </c>
      <c r="BO89" s="1" t="s">
        <v>1114</v>
      </c>
      <c r="BP89" s="2">
        <v>0.08</v>
      </c>
      <c r="BR89" s="2">
        <f>BP89-Epanet!AB91</f>
        <v>0</v>
      </c>
    </row>
    <row r="90" spans="1:70" x14ac:dyDescent="0.25">
      <c r="A90" s="1" t="s">
        <v>120</v>
      </c>
      <c r="B90" s="2">
        <v>31.81</v>
      </c>
      <c r="D90" s="10">
        <f>'Skenario DMA'!B90-Epanet!P91</f>
        <v>0.25999999999999801</v>
      </c>
      <c r="E90" s="10"/>
      <c r="G90" s="1" t="s">
        <v>1115</v>
      </c>
      <c r="H90" s="2">
        <v>0.1</v>
      </c>
      <c r="J90" s="2">
        <f>H90-Epanet!T92</f>
        <v>0</v>
      </c>
      <c r="M90" s="1" t="s">
        <v>120</v>
      </c>
      <c r="N90" s="2">
        <v>31.82</v>
      </c>
      <c r="P90" s="2">
        <f>N90-Epanet!X91</f>
        <v>0.26999999999999957</v>
      </c>
      <c r="S90" s="1" t="s">
        <v>1115</v>
      </c>
      <c r="T90" s="2">
        <v>0.1</v>
      </c>
      <c r="V90" s="2">
        <f>T90-Epanet!AB92</f>
        <v>0</v>
      </c>
      <c r="Y90" s="1" t="s">
        <v>120</v>
      </c>
      <c r="Z90" s="2">
        <v>31.81</v>
      </c>
      <c r="AB90" s="2">
        <f>Z90-Epanet!P91</f>
        <v>0.25999999999999801</v>
      </c>
      <c r="AE90" s="1" t="s">
        <v>1115</v>
      </c>
      <c r="AF90" s="2">
        <v>0.1</v>
      </c>
      <c r="AH90" s="2">
        <f>AF90-Epanet!T92</f>
        <v>0</v>
      </c>
      <c r="AK90" s="1" t="s">
        <v>120</v>
      </c>
      <c r="AL90" s="2">
        <v>31.82</v>
      </c>
      <c r="AN90" s="2">
        <f>AL90-Epanet!X91</f>
        <v>0.26999999999999957</v>
      </c>
      <c r="AQ90" s="1" t="s">
        <v>1115</v>
      </c>
      <c r="AR90" s="2">
        <v>0.1</v>
      </c>
      <c r="AT90" s="2">
        <f>AR90-Epanet!AB92</f>
        <v>0</v>
      </c>
      <c r="AW90" s="1" t="s">
        <v>120</v>
      </c>
      <c r="AX90" s="2">
        <v>31.81</v>
      </c>
      <c r="AZ90" s="2">
        <f>AX90-Epanet!P91</f>
        <v>0.25999999999999801</v>
      </c>
      <c r="BC90" s="1" t="s">
        <v>1115</v>
      </c>
      <c r="BD90" s="2">
        <v>0.1</v>
      </c>
      <c r="BF90" s="2">
        <f>BD90-Epanet!T92</f>
        <v>0</v>
      </c>
      <c r="BI90" s="1" t="s">
        <v>120</v>
      </c>
      <c r="BJ90" s="2">
        <v>31.82</v>
      </c>
      <c r="BL90" s="2">
        <f>BJ90-Epanet!X91</f>
        <v>0.26999999999999957</v>
      </c>
      <c r="BO90" s="1" t="s">
        <v>1115</v>
      </c>
      <c r="BP90" s="2">
        <v>0.1</v>
      </c>
      <c r="BR90" s="2">
        <f>BP90-Epanet!AB92</f>
        <v>0</v>
      </c>
    </row>
    <row r="91" spans="1:70" x14ac:dyDescent="0.25">
      <c r="A91" s="1" t="s">
        <v>121</v>
      </c>
      <c r="B91" s="2">
        <v>31.8</v>
      </c>
      <c r="D91" s="10">
        <f>'Skenario DMA'!B91-Epanet!P92</f>
        <v>0.26999999999999957</v>
      </c>
      <c r="E91" s="10"/>
      <c r="G91" s="1" t="s">
        <v>1116</v>
      </c>
      <c r="H91" s="2">
        <v>0.08</v>
      </c>
      <c r="J91" s="2">
        <f>H91-Epanet!T93</f>
        <v>0</v>
      </c>
      <c r="M91" s="1" t="s">
        <v>121</v>
      </c>
      <c r="N91" s="2">
        <v>31.8</v>
      </c>
      <c r="P91" s="2">
        <f>N91-Epanet!X92</f>
        <v>0.26000000000000156</v>
      </c>
      <c r="S91" s="1" t="s">
        <v>1116</v>
      </c>
      <c r="T91" s="2">
        <v>0.08</v>
      </c>
      <c r="V91" s="2">
        <f>T91-Epanet!AB93</f>
        <v>0</v>
      </c>
      <c r="Y91" s="1" t="s">
        <v>121</v>
      </c>
      <c r="Z91" s="2">
        <v>31.8</v>
      </c>
      <c r="AB91" s="2">
        <f>Z91-Epanet!P92</f>
        <v>0.26999999999999957</v>
      </c>
      <c r="AE91" s="1" t="s">
        <v>1116</v>
      </c>
      <c r="AF91" s="2">
        <v>0.08</v>
      </c>
      <c r="AH91" s="2">
        <f>AF91-Epanet!T93</f>
        <v>0</v>
      </c>
      <c r="AK91" s="1" t="s">
        <v>121</v>
      </c>
      <c r="AL91" s="2">
        <v>31.8</v>
      </c>
      <c r="AN91" s="2">
        <f>AL91-Epanet!X92</f>
        <v>0.26000000000000156</v>
      </c>
      <c r="AQ91" s="1" t="s">
        <v>1116</v>
      </c>
      <c r="AR91" s="2">
        <v>0.08</v>
      </c>
      <c r="AT91" s="2">
        <f>AR91-Epanet!AB93</f>
        <v>0</v>
      </c>
      <c r="AW91" s="1" t="s">
        <v>121</v>
      </c>
      <c r="AX91" s="2">
        <v>31.8</v>
      </c>
      <c r="AZ91" s="2">
        <f>AX91-Epanet!P92</f>
        <v>0.26999999999999957</v>
      </c>
      <c r="BC91" s="1" t="s">
        <v>1116</v>
      </c>
      <c r="BD91" s="2">
        <v>0.08</v>
      </c>
      <c r="BF91" s="2">
        <f>BD91-Epanet!T93</f>
        <v>0</v>
      </c>
      <c r="BI91" s="1" t="s">
        <v>121</v>
      </c>
      <c r="BJ91" s="2">
        <v>31.8</v>
      </c>
      <c r="BL91" s="2">
        <f>BJ91-Epanet!X92</f>
        <v>0.26000000000000156</v>
      </c>
      <c r="BO91" s="1" t="s">
        <v>1116</v>
      </c>
      <c r="BP91" s="2">
        <v>0.08</v>
      </c>
      <c r="BR91" s="2">
        <f>BP91-Epanet!AB93</f>
        <v>0</v>
      </c>
    </row>
    <row r="92" spans="1:70" x14ac:dyDescent="0.25">
      <c r="A92" s="1" t="s">
        <v>122</v>
      </c>
      <c r="B92" s="2">
        <v>31.7</v>
      </c>
      <c r="D92" s="10">
        <f>'Skenario DMA'!B92-Epanet!P93</f>
        <v>0.26999999999999957</v>
      </c>
      <c r="E92" s="10"/>
      <c r="G92" s="1" t="s">
        <v>1117</v>
      </c>
      <c r="H92" s="2">
        <v>0.02</v>
      </c>
      <c r="J92" s="2">
        <f>H92-Epanet!T94</f>
        <v>0</v>
      </c>
      <c r="M92" s="1" t="s">
        <v>122</v>
      </c>
      <c r="N92" s="2">
        <v>31.7</v>
      </c>
      <c r="P92" s="2">
        <f>N92-Epanet!X93</f>
        <v>0.25999999999999801</v>
      </c>
      <c r="S92" s="1" t="s">
        <v>1117</v>
      </c>
      <c r="T92" s="2">
        <v>0.02</v>
      </c>
      <c r="V92" s="2">
        <f>T92-Epanet!AB94</f>
        <v>0</v>
      </c>
      <c r="Y92" s="1" t="s">
        <v>122</v>
      </c>
      <c r="Z92" s="2">
        <v>31.7</v>
      </c>
      <c r="AB92" s="2">
        <f>Z92-Epanet!P93</f>
        <v>0.26999999999999957</v>
      </c>
      <c r="AE92" s="1" t="s">
        <v>1117</v>
      </c>
      <c r="AF92" s="2">
        <v>0.02</v>
      </c>
      <c r="AH92" s="2">
        <f>AF92-Epanet!T94</f>
        <v>0</v>
      </c>
      <c r="AK92" s="1" t="s">
        <v>122</v>
      </c>
      <c r="AL92" s="2">
        <v>31.7</v>
      </c>
      <c r="AN92" s="2">
        <f>AL92-Epanet!X93</f>
        <v>0.25999999999999801</v>
      </c>
      <c r="AQ92" s="1" t="s">
        <v>1117</v>
      </c>
      <c r="AR92" s="2">
        <v>0.02</v>
      </c>
      <c r="AT92" s="2">
        <f>AR92-Epanet!AB94</f>
        <v>0</v>
      </c>
      <c r="AW92" s="1" t="s">
        <v>122</v>
      </c>
      <c r="AX92" s="2">
        <v>31.7</v>
      </c>
      <c r="AZ92" s="2">
        <f>AX92-Epanet!P93</f>
        <v>0.26999999999999957</v>
      </c>
      <c r="BC92" s="1" t="s">
        <v>1117</v>
      </c>
      <c r="BD92" s="2">
        <v>0.02</v>
      </c>
      <c r="BF92" s="2">
        <f>BD92-Epanet!T94</f>
        <v>0</v>
      </c>
      <c r="BI92" s="1" t="s">
        <v>122</v>
      </c>
      <c r="BJ92" s="2">
        <v>31.7</v>
      </c>
      <c r="BL92" s="2">
        <f>BJ92-Epanet!X93</f>
        <v>0.25999999999999801</v>
      </c>
      <c r="BO92" s="1" t="s">
        <v>1117</v>
      </c>
      <c r="BP92" s="2">
        <v>0.02</v>
      </c>
      <c r="BR92" s="2">
        <f>BP92-Epanet!AB94</f>
        <v>0</v>
      </c>
    </row>
    <row r="93" spans="1:70" x14ac:dyDescent="0.25">
      <c r="A93" s="1" t="s">
        <v>123</v>
      </c>
      <c r="B93" s="2">
        <v>31.67</v>
      </c>
      <c r="D93" s="10">
        <f>'Skenario DMA'!B93-Epanet!P94</f>
        <v>0.26000000000000156</v>
      </c>
      <c r="E93" s="10"/>
      <c r="G93" s="1" t="s">
        <v>1118</v>
      </c>
      <c r="H93" s="2">
        <v>0.18</v>
      </c>
      <c r="J93" s="2">
        <f>H93-Epanet!T95</f>
        <v>0</v>
      </c>
      <c r="M93" s="1" t="s">
        <v>123</v>
      </c>
      <c r="N93" s="2">
        <v>31.67</v>
      </c>
      <c r="P93" s="2">
        <f>N93-Epanet!X94</f>
        <v>0.26000000000000156</v>
      </c>
      <c r="S93" s="1" t="s">
        <v>1118</v>
      </c>
      <c r="T93" s="2">
        <v>0.18</v>
      </c>
      <c r="V93" s="2">
        <f>T93-Epanet!AB95</f>
        <v>0</v>
      </c>
      <c r="Y93" s="1" t="s">
        <v>123</v>
      </c>
      <c r="Z93" s="2">
        <v>31.67</v>
      </c>
      <c r="AB93" s="2">
        <f>Z93-Epanet!P94</f>
        <v>0.26000000000000156</v>
      </c>
      <c r="AE93" s="1" t="s">
        <v>1118</v>
      </c>
      <c r="AF93" s="2">
        <v>0.18</v>
      </c>
      <c r="AH93" s="2">
        <f>AF93-Epanet!T95</f>
        <v>0</v>
      </c>
      <c r="AK93" s="1" t="s">
        <v>123</v>
      </c>
      <c r="AL93" s="2">
        <v>31.67</v>
      </c>
      <c r="AN93" s="2">
        <f>AL93-Epanet!X94</f>
        <v>0.26000000000000156</v>
      </c>
      <c r="AQ93" s="1" t="s">
        <v>1118</v>
      </c>
      <c r="AR93" s="2">
        <v>0.18</v>
      </c>
      <c r="AT93" s="2">
        <f>AR93-Epanet!AB95</f>
        <v>0</v>
      </c>
      <c r="AW93" s="1" t="s">
        <v>123</v>
      </c>
      <c r="AX93" s="2">
        <v>31.67</v>
      </c>
      <c r="AZ93" s="2">
        <f>AX93-Epanet!P94</f>
        <v>0.26000000000000156</v>
      </c>
      <c r="BC93" s="1" t="s">
        <v>1118</v>
      </c>
      <c r="BD93" s="2">
        <v>0.18</v>
      </c>
      <c r="BF93" s="2">
        <f>BD93-Epanet!T95</f>
        <v>0</v>
      </c>
      <c r="BI93" s="1" t="s">
        <v>123</v>
      </c>
      <c r="BJ93" s="2">
        <v>31.67</v>
      </c>
      <c r="BL93" s="2">
        <f>BJ93-Epanet!X94</f>
        <v>0.26000000000000156</v>
      </c>
      <c r="BO93" s="1" t="s">
        <v>1118</v>
      </c>
      <c r="BP93" s="2">
        <v>0.18</v>
      </c>
      <c r="BR93" s="2">
        <f>BP93-Epanet!AB95</f>
        <v>0</v>
      </c>
    </row>
    <row r="94" spans="1:70" x14ac:dyDescent="0.25">
      <c r="A94" s="1" t="s">
        <v>124</v>
      </c>
      <c r="B94" s="2">
        <v>30.64</v>
      </c>
      <c r="D94" s="10">
        <f>'Skenario DMA'!B94-Epanet!P95</f>
        <v>0.26000000000000156</v>
      </c>
      <c r="E94" s="10"/>
      <c r="G94" s="1" t="s">
        <v>1119</v>
      </c>
      <c r="H94" s="2">
        <v>0.08</v>
      </c>
      <c r="J94" s="2">
        <f>H94-Epanet!T96</f>
        <v>0</v>
      </c>
      <c r="M94" s="1" t="s">
        <v>124</v>
      </c>
      <c r="N94" s="2">
        <v>30.65</v>
      </c>
      <c r="P94" s="2">
        <f>N94-Epanet!X95</f>
        <v>0.26999999999999957</v>
      </c>
      <c r="S94" s="1" t="s">
        <v>1119</v>
      </c>
      <c r="T94" s="2">
        <v>0.08</v>
      </c>
      <c r="V94" s="2">
        <f>T94-Epanet!AB96</f>
        <v>0</v>
      </c>
      <c r="Y94" s="1" t="s">
        <v>124</v>
      </c>
      <c r="Z94" s="2">
        <v>30.64</v>
      </c>
      <c r="AB94" s="2">
        <f>Z94-Epanet!P95</f>
        <v>0.26000000000000156</v>
      </c>
      <c r="AE94" s="1" t="s">
        <v>1119</v>
      </c>
      <c r="AF94" s="2">
        <v>0.08</v>
      </c>
      <c r="AH94" s="2">
        <f>AF94-Epanet!T96</f>
        <v>0</v>
      </c>
      <c r="AK94" s="1" t="s">
        <v>124</v>
      </c>
      <c r="AL94" s="2">
        <v>30.65</v>
      </c>
      <c r="AN94" s="2">
        <f>AL94-Epanet!X95</f>
        <v>0.26999999999999957</v>
      </c>
      <c r="AQ94" s="1" t="s">
        <v>1119</v>
      </c>
      <c r="AR94" s="2">
        <v>0.08</v>
      </c>
      <c r="AT94" s="2">
        <f>AR94-Epanet!AB96</f>
        <v>0</v>
      </c>
      <c r="AW94" s="1" t="s">
        <v>124</v>
      </c>
      <c r="AX94" s="2">
        <v>30.64</v>
      </c>
      <c r="AZ94" s="2">
        <f>AX94-Epanet!P95</f>
        <v>0.26000000000000156</v>
      </c>
      <c r="BC94" s="1" t="s">
        <v>1119</v>
      </c>
      <c r="BD94" s="2">
        <v>0.08</v>
      </c>
      <c r="BF94" s="2">
        <f>BD94-Epanet!T96</f>
        <v>0</v>
      </c>
      <c r="BI94" s="1" t="s">
        <v>124</v>
      </c>
      <c r="BJ94" s="2">
        <v>30.65</v>
      </c>
      <c r="BL94" s="2">
        <f>BJ94-Epanet!X95</f>
        <v>0.26999999999999957</v>
      </c>
      <c r="BO94" s="1" t="s">
        <v>1119</v>
      </c>
      <c r="BP94" s="2">
        <v>0.08</v>
      </c>
      <c r="BR94" s="2">
        <f>BP94-Epanet!AB96</f>
        <v>0</v>
      </c>
    </row>
    <row r="95" spans="1:70" x14ac:dyDescent="0.25">
      <c r="A95" s="1" t="s">
        <v>125</v>
      </c>
      <c r="B95" s="2">
        <v>31.6</v>
      </c>
      <c r="D95" s="10">
        <f>'Skenario DMA'!B95-Epanet!P96</f>
        <v>0.26000000000000156</v>
      </c>
      <c r="E95" s="10"/>
      <c r="G95" s="1" t="s">
        <v>1120</v>
      </c>
      <c r="H95" s="2">
        <v>0.08</v>
      </c>
      <c r="J95" s="2">
        <f>H95-Epanet!T97</f>
        <v>0</v>
      </c>
      <c r="M95" s="1" t="s">
        <v>125</v>
      </c>
      <c r="N95" s="2">
        <v>31.61</v>
      </c>
      <c r="P95" s="2">
        <f>N95-Epanet!X96</f>
        <v>0.26999999999999957</v>
      </c>
      <c r="S95" s="1" t="s">
        <v>1120</v>
      </c>
      <c r="T95" s="2">
        <v>0.08</v>
      </c>
      <c r="V95" s="2">
        <f>T95-Epanet!AB97</f>
        <v>0</v>
      </c>
      <c r="Y95" s="1" t="s">
        <v>125</v>
      </c>
      <c r="Z95" s="2">
        <v>31.6</v>
      </c>
      <c r="AB95" s="2">
        <f>Z95-Epanet!P96</f>
        <v>0.26000000000000156</v>
      </c>
      <c r="AE95" s="1" t="s">
        <v>1120</v>
      </c>
      <c r="AF95" s="2">
        <v>0.08</v>
      </c>
      <c r="AH95" s="2">
        <f>AF95-Epanet!T97</f>
        <v>0</v>
      </c>
      <c r="AK95" s="1" t="s">
        <v>125</v>
      </c>
      <c r="AL95" s="2">
        <v>31.61</v>
      </c>
      <c r="AN95" s="2">
        <f>AL95-Epanet!X96</f>
        <v>0.26999999999999957</v>
      </c>
      <c r="AQ95" s="1" t="s">
        <v>1120</v>
      </c>
      <c r="AR95" s="2">
        <v>0.08</v>
      </c>
      <c r="AT95" s="2">
        <f>AR95-Epanet!AB97</f>
        <v>0</v>
      </c>
      <c r="AW95" s="1" t="s">
        <v>125</v>
      </c>
      <c r="AX95" s="2">
        <v>31.6</v>
      </c>
      <c r="AZ95" s="2">
        <f>AX95-Epanet!P96</f>
        <v>0.26000000000000156</v>
      </c>
      <c r="BC95" s="1" t="s">
        <v>1120</v>
      </c>
      <c r="BD95" s="2">
        <v>0.08</v>
      </c>
      <c r="BF95" s="2">
        <f>BD95-Epanet!T97</f>
        <v>0</v>
      </c>
      <c r="BI95" s="1" t="s">
        <v>125</v>
      </c>
      <c r="BJ95" s="2">
        <v>31.61</v>
      </c>
      <c r="BL95" s="2">
        <f>BJ95-Epanet!X96</f>
        <v>0.26999999999999957</v>
      </c>
      <c r="BO95" s="1" t="s">
        <v>1120</v>
      </c>
      <c r="BP95" s="2">
        <v>0.08</v>
      </c>
      <c r="BR95" s="2">
        <f>BP95-Epanet!AB97</f>
        <v>0</v>
      </c>
    </row>
    <row r="96" spans="1:70" x14ac:dyDescent="0.25">
      <c r="A96" s="1" t="s">
        <v>126</v>
      </c>
      <c r="B96" s="2">
        <v>31.58</v>
      </c>
      <c r="D96" s="10">
        <f>'Skenario DMA'!B96-Epanet!P97</f>
        <v>0.25999999999999801</v>
      </c>
      <c r="E96" s="10"/>
      <c r="G96" s="1" t="s">
        <v>1121</v>
      </c>
      <c r="H96" s="2">
        <v>0.08</v>
      </c>
      <c r="J96" s="2">
        <f>H96-Epanet!T98</f>
        <v>0</v>
      </c>
      <c r="M96" s="1" t="s">
        <v>126</v>
      </c>
      <c r="N96" s="2">
        <v>31.59</v>
      </c>
      <c r="P96" s="2">
        <f>N96-Epanet!X97</f>
        <v>0.26000000000000156</v>
      </c>
      <c r="S96" s="1" t="s">
        <v>1121</v>
      </c>
      <c r="T96" s="2">
        <v>0.08</v>
      </c>
      <c r="V96" s="2">
        <f>T96-Epanet!AB98</f>
        <v>0</v>
      </c>
      <c r="Y96" s="1" t="s">
        <v>126</v>
      </c>
      <c r="Z96" s="2">
        <v>31.58</v>
      </c>
      <c r="AB96" s="2">
        <f>Z96-Epanet!P97</f>
        <v>0.25999999999999801</v>
      </c>
      <c r="AE96" s="1" t="s">
        <v>1121</v>
      </c>
      <c r="AF96" s="2">
        <v>0.08</v>
      </c>
      <c r="AH96" s="2">
        <f>AF96-Epanet!T98</f>
        <v>0</v>
      </c>
      <c r="AK96" s="1" t="s">
        <v>126</v>
      </c>
      <c r="AL96" s="2">
        <v>31.59</v>
      </c>
      <c r="AN96" s="2">
        <f>AL96-Epanet!X97</f>
        <v>0.26000000000000156</v>
      </c>
      <c r="AQ96" s="1" t="s">
        <v>1121</v>
      </c>
      <c r="AR96" s="2">
        <v>0.08</v>
      </c>
      <c r="AT96" s="2">
        <f>AR96-Epanet!AB98</f>
        <v>0</v>
      </c>
      <c r="AW96" s="1" t="s">
        <v>126</v>
      </c>
      <c r="AX96" s="2">
        <v>31.58</v>
      </c>
      <c r="AZ96" s="2">
        <f>AX96-Epanet!P97</f>
        <v>0.25999999999999801</v>
      </c>
      <c r="BC96" s="1" t="s">
        <v>1121</v>
      </c>
      <c r="BD96" s="2">
        <v>0.08</v>
      </c>
      <c r="BF96" s="2">
        <f>BD96-Epanet!T98</f>
        <v>0</v>
      </c>
      <c r="BI96" s="1" t="s">
        <v>126</v>
      </c>
      <c r="BJ96" s="2">
        <v>31.59</v>
      </c>
      <c r="BL96" s="2">
        <f>BJ96-Epanet!X97</f>
        <v>0.26000000000000156</v>
      </c>
      <c r="BO96" s="1" t="s">
        <v>1121</v>
      </c>
      <c r="BP96" s="2">
        <v>0.08</v>
      </c>
      <c r="BR96" s="2">
        <f>BP96-Epanet!AB98</f>
        <v>0</v>
      </c>
    </row>
    <row r="97" spans="1:70" x14ac:dyDescent="0.25">
      <c r="A97" s="1" t="s">
        <v>127</v>
      </c>
      <c r="B97" s="2">
        <v>31.83</v>
      </c>
      <c r="D97" s="10">
        <f>'Skenario DMA'!B97-Epanet!P98</f>
        <v>0.25999999999999801</v>
      </c>
      <c r="E97" s="10"/>
      <c r="G97" s="1" t="s">
        <v>1122</v>
      </c>
      <c r="H97" s="2">
        <v>0.23</v>
      </c>
      <c r="J97" s="2">
        <f>H97-Epanet!T99</f>
        <v>0</v>
      </c>
      <c r="M97" s="1" t="s">
        <v>127</v>
      </c>
      <c r="N97" s="2">
        <v>31.83</v>
      </c>
      <c r="P97" s="2">
        <f>N97-Epanet!X98</f>
        <v>0.25999999999999801</v>
      </c>
      <c r="S97" s="1" t="s">
        <v>1122</v>
      </c>
      <c r="T97" s="2">
        <v>0.23</v>
      </c>
      <c r="V97" s="2">
        <f>T97-Epanet!AB99</f>
        <v>0</v>
      </c>
      <c r="Y97" s="1" t="s">
        <v>127</v>
      </c>
      <c r="Z97" s="2">
        <v>31.83</v>
      </c>
      <c r="AB97" s="2">
        <f>Z97-Epanet!P98</f>
        <v>0.25999999999999801</v>
      </c>
      <c r="AE97" s="1" t="s">
        <v>1122</v>
      </c>
      <c r="AF97" s="2">
        <v>0.23</v>
      </c>
      <c r="AH97" s="2">
        <f>AF97-Epanet!T99</f>
        <v>0</v>
      </c>
      <c r="AK97" s="1" t="s">
        <v>127</v>
      </c>
      <c r="AL97" s="2">
        <v>31.83</v>
      </c>
      <c r="AN97" s="2">
        <f>AL97-Epanet!X98</f>
        <v>0.25999999999999801</v>
      </c>
      <c r="AQ97" s="1" t="s">
        <v>1122</v>
      </c>
      <c r="AR97" s="2">
        <v>0.23</v>
      </c>
      <c r="AT97" s="2">
        <f>AR97-Epanet!AB99</f>
        <v>0</v>
      </c>
      <c r="AW97" s="1" t="s">
        <v>127</v>
      </c>
      <c r="AX97" s="2">
        <v>31.83</v>
      </c>
      <c r="AZ97" s="2">
        <f>AX97-Epanet!P98</f>
        <v>0.25999999999999801</v>
      </c>
      <c r="BC97" s="1" t="s">
        <v>1122</v>
      </c>
      <c r="BD97" s="2">
        <v>0.23</v>
      </c>
      <c r="BF97" s="2">
        <f>BD97-Epanet!T99</f>
        <v>0</v>
      </c>
      <c r="BI97" s="1" t="s">
        <v>127</v>
      </c>
      <c r="BJ97" s="2">
        <v>31.83</v>
      </c>
      <c r="BL97" s="2">
        <f>BJ97-Epanet!X98</f>
        <v>0.25999999999999801</v>
      </c>
      <c r="BO97" s="1" t="s">
        <v>1122</v>
      </c>
      <c r="BP97" s="2">
        <v>0.23</v>
      </c>
      <c r="BR97" s="2">
        <f>BP97-Epanet!AB99</f>
        <v>0</v>
      </c>
    </row>
    <row r="98" spans="1:70" x14ac:dyDescent="0.25">
      <c r="A98" s="1" t="s">
        <v>128</v>
      </c>
      <c r="B98" s="2">
        <v>31.83</v>
      </c>
      <c r="D98" s="10">
        <f>'Skenario DMA'!B98-Epanet!P99</f>
        <v>0.25999999999999801</v>
      </c>
      <c r="E98" s="10"/>
      <c r="G98" s="1" t="s">
        <v>1123</v>
      </c>
      <c r="H98" s="2">
        <v>0.08</v>
      </c>
      <c r="J98" s="2">
        <f>H98-Epanet!T100</f>
        <v>0</v>
      </c>
      <c r="M98" s="1" t="s">
        <v>128</v>
      </c>
      <c r="N98" s="2">
        <v>31.83</v>
      </c>
      <c r="P98" s="2">
        <f>N98-Epanet!X99</f>
        <v>0.25999999999999801</v>
      </c>
      <c r="S98" s="1" t="s">
        <v>1123</v>
      </c>
      <c r="T98" s="2">
        <v>0.08</v>
      </c>
      <c r="V98" s="2">
        <f>T98-Epanet!AB100</f>
        <v>0</v>
      </c>
      <c r="Y98" s="1" t="s">
        <v>128</v>
      </c>
      <c r="Z98" s="2">
        <v>31.83</v>
      </c>
      <c r="AB98" s="2">
        <f>Z98-Epanet!P99</f>
        <v>0.25999999999999801</v>
      </c>
      <c r="AE98" s="1" t="s">
        <v>1123</v>
      </c>
      <c r="AF98" s="2">
        <v>0.08</v>
      </c>
      <c r="AH98" s="2">
        <f>AF98-Epanet!T100</f>
        <v>0</v>
      </c>
      <c r="AK98" s="1" t="s">
        <v>128</v>
      </c>
      <c r="AL98" s="2">
        <v>31.83</v>
      </c>
      <c r="AN98" s="2">
        <f>AL98-Epanet!X99</f>
        <v>0.25999999999999801</v>
      </c>
      <c r="AQ98" s="1" t="s">
        <v>1123</v>
      </c>
      <c r="AR98" s="2">
        <v>0.08</v>
      </c>
      <c r="AT98" s="2">
        <f>AR98-Epanet!AB100</f>
        <v>0</v>
      </c>
      <c r="AW98" s="1" t="s">
        <v>128</v>
      </c>
      <c r="AX98" s="2">
        <v>31.83</v>
      </c>
      <c r="AZ98" s="2">
        <f>AX98-Epanet!P99</f>
        <v>0.25999999999999801</v>
      </c>
      <c r="BC98" s="1" t="s">
        <v>1123</v>
      </c>
      <c r="BD98" s="2">
        <v>0.08</v>
      </c>
      <c r="BF98" s="2">
        <f>BD98-Epanet!T100</f>
        <v>0</v>
      </c>
      <c r="BI98" s="1" t="s">
        <v>128</v>
      </c>
      <c r="BJ98" s="2">
        <v>31.83</v>
      </c>
      <c r="BL98" s="2">
        <f>BJ98-Epanet!X99</f>
        <v>0.25999999999999801</v>
      </c>
      <c r="BO98" s="1" t="s">
        <v>1123</v>
      </c>
      <c r="BP98" s="2">
        <v>0.08</v>
      </c>
      <c r="BR98" s="2">
        <f>BP98-Epanet!AB100</f>
        <v>0</v>
      </c>
    </row>
    <row r="99" spans="1:70" x14ac:dyDescent="0.25">
      <c r="A99" s="1" t="s">
        <v>129</v>
      </c>
      <c r="B99" s="2">
        <v>31.81</v>
      </c>
      <c r="D99" s="10">
        <f>'Skenario DMA'!B99-Epanet!P100</f>
        <v>0.25999999999999801</v>
      </c>
      <c r="E99" s="10"/>
      <c r="G99" s="1" t="s">
        <v>1124</v>
      </c>
      <c r="H99" s="2">
        <v>0.08</v>
      </c>
      <c r="J99" s="2">
        <f>H99-Epanet!T101</f>
        <v>0</v>
      </c>
      <c r="M99" s="1" t="s">
        <v>129</v>
      </c>
      <c r="N99" s="2">
        <v>31.82</v>
      </c>
      <c r="P99" s="2">
        <f>N99-Epanet!X100</f>
        <v>0.26999999999999957</v>
      </c>
      <c r="S99" s="1" t="s">
        <v>1124</v>
      </c>
      <c r="T99" s="2">
        <v>0.08</v>
      </c>
      <c r="V99" s="2">
        <f>T99-Epanet!AB101</f>
        <v>0</v>
      </c>
      <c r="Y99" s="1" t="s">
        <v>129</v>
      </c>
      <c r="Z99" s="2">
        <v>31.81</v>
      </c>
      <c r="AB99" s="2">
        <f>Z99-Epanet!P100</f>
        <v>0.25999999999999801</v>
      </c>
      <c r="AE99" s="1" t="s">
        <v>1124</v>
      </c>
      <c r="AF99" s="2">
        <v>0.08</v>
      </c>
      <c r="AH99" s="2">
        <f>AF99-Epanet!T101</f>
        <v>0</v>
      </c>
      <c r="AK99" s="1" t="s">
        <v>129</v>
      </c>
      <c r="AL99" s="2">
        <v>31.82</v>
      </c>
      <c r="AN99" s="2">
        <f>AL99-Epanet!X100</f>
        <v>0.26999999999999957</v>
      </c>
      <c r="AQ99" s="1" t="s">
        <v>1124</v>
      </c>
      <c r="AR99" s="2">
        <v>0.08</v>
      </c>
      <c r="AT99" s="2">
        <f>AR99-Epanet!AB101</f>
        <v>0</v>
      </c>
      <c r="AW99" s="1" t="s">
        <v>129</v>
      </c>
      <c r="AX99" s="2">
        <v>31.81</v>
      </c>
      <c r="AZ99" s="2">
        <f>AX99-Epanet!P100</f>
        <v>0.25999999999999801</v>
      </c>
      <c r="BC99" s="1" t="s">
        <v>1124</v>
      </c>
      <c r="BD99" s="2">
        <v>0.08</v>
      </c>
      <c r="BF99" s="2">
        <f>BD99-Epanet!T101</f>
        <v>0</v>
      </c>
      <c r="BI99" s="1" t="s">
        <v>129</v>
      </c>
      <c r="BJ99" s="2">
        <v>31.82</v>
      </c>
      <c r="BL99" s="2">
        <f>BJ99-Epanet!X100</f>
        <v>0.26999999999999957</v>
      </c>
      <c r="BO99" s="1" t="s">
        <v>1124</v>
      </c>
      <c r="BP99" s="2">
        <v>0.08</v>
      </c>
      <c r="BR99" s="2">
        <f>BP99-Epanet!AB101</f>
        <v>0</v>
      </c>
    </row>
    <row r="100" spans="1:70" x14ac:dyDescent="0.25">
      <c r="A100" s="1" t="s">
        <v>130</v>
      </c>
      <c r="B100" s="2">
        <v>30.86</v>
      </c>
      <c r="D100" s="10">
        <f>'Skenario DMA'!B100-Epanet!P101</f>
        <v>0.25999999999999801</v>
      </c>
      <c r="E100" s="10"/>
      <c r="G100" s="1" t="s">
        <v>1125</v>
      </c>
      <c r="H100" s="2">
        <v>0.08</v>
      </c>
      <c r="J100" s="2">
        <f>H100-Epanet!T102</f>
        <v>0</v>
      </c>
      <c r="M100" s="1" t="s">
        <v>130</v>
      </c>
      <c r="N100" s="2">
        <v>30.87</v>
      </c>
      <c r="P100" s="2">
        <f>N100-Epanet!X101</f>
        <v>0.26999999999999957</v>
      </c>
      <c r="S100" s="1" t="s">
        <v>1125</v>
      </c>
      <c r="T100" s="2">
        <v>0.08</v>
      </c>
      <c r="V100" s="2">
        <f>T100-Epanet!AB102</f>
        <v>0</v>
      </c>
      <c r="Y100" s="1" t="s">
        <v>130</v>
      </c>
      <c r="Z100" s="2">
        <v>30.86</v>
      </c>
      <c r="AB100" s="2">
        <f>Z100-Epanet!P101</f>
        <v>0.25999999999999801</v>
      </c>
      <c r="AE100" s="1" t="s">
        <v>1125</v>
      </c>
      <c r="AF100" s="2">
        <v>0.08</v>
      </c>
      <c r="AH100" s="2">
        <f>AF100-Epanet!T102</f>
        <v>0</v>
      </c>
      <c r="AK100" s="1" t="s">
        <v>130</v>
      </c>
      <c r="AL100" s="2">
        <v>30.87</v>
      </c>
      <c r="AN100" s="2">
        <f>AL100-Epanet!X101</f>
        <v>0.26999999999999957</v>
      </c>
      <c r="AQ100" s="1" t="s">
        <v>1125</v>
      </c>
      <c r="AR100" s="2">
        <v>0.08</v>
      </c>
      <c r="AT100" s="2">
        <f>AR100-Epanet!AB102</f>
        <v>0</v>
      </c>
      <c r="AW100" s="1" t="s">
        <v>130</v>
      </c>
      <c r="AX100" s="2">
        <v>30.86</v>
      </c>
      <c r="AZ100" s="2">
        <f>AX100-Epanet!P101</f>
        <v>0.25999999999999801</v>
      </c>
      <c r="BC100" s="1" t="s">
        <v>1125</v>
      </c>
      <c r="BD100" s="2">
        <v>0.08</v>
      </c>
      <c r="BF100" s="2">
        <f>BD100-Epanet!T102</f>
        <v>0</v>
      </c>
      <c r="BI100" s="1" t="s">
        <v>130</v>
      </c>
      <c r="BJ100" s="2">
        <v>30.87</v>
      </c>
      <c r="BL100" s="2">
        <f>BJ100-Epanet!X101</f>
        <v>0.26999999999999957</v>
      </c>
      <c r="BO100" s="1" t="s">
        <v>1125</v>
      </c>
      <c r="BP100" s="2">
        <v>0.08</v>
      </c>
      <c r="BR100" s="2">
        <f>BP100-Epanet!AB102</f>
        <v>0</v>
      </c>
    </row>
    <row r="101" spans="1:70" x14ac:dyDescent="0.25">
      <c r="A101" s="1" t="s">
        <v>131</v>
      </c>
      <c r="B101" s="2">
        <v>30.85</v>
      </c>
      <c r="D101" s="10">
        <f>'Skenario DMA'!B101-Epanet!P102</f>
        <v>0.26000000000000156</v>
      </c>
      <c r="E101" s="10"/>
      <c r="G101" s="1" t="s">
        <v>1126</v>
      </c>
      <c r="H101" s="2">
        <v>0.08</v>
      </c>
      <c r="J101" s="2">
        <f>H101-Epanet!T103</f>
        <v>0</v>
      </c>
      <c r="M101" s="1" t="s">
        <v>131</v>
      </c>
      <c r="N101" s="2">
        <v>30.86</v>
      </c>
      <c r="P101" s="2">
        <f>N101-Epanet!X102</f>
        <v>0.26999999999999957</v>
      </c>
      <c r="S101" s="1" t="s">
        <v>1126</v>
      </c>
      <c r="T101" s="2">
        <v>0.08</v>
      </c>
      <c r="V101" s="2">
        <f>T101-Epanet!AB103</f>
        <v>0</v>
      </c>
      <c r="Y101" s="1" t="s">
        <v>131</v>
      </c>
      <c r="Z101" s="2">
        <v>30.85</v>
      </c>
      <c r="AB101" s="2">
        <f>Z101-Epanet!P102</f>
        <v>0.26000000000000156</v>
      </c>
      <c r="AE101" s="1" t="s">
        <v>1126</v>
      </c>
      <c r="AF101" s="2">
        <v>0.08</v>
      </c>
      <c r="AH101" s="2">
        <f>AF101-Epanet!T103</f>
        <v>0</v>
      </c>
      <c r="AK101" s="1" t="s">
        <v>131</v>
      </c>
      <c r="AL101" s="2">
        <v>30.86</v>
      </c>
      <c r="AN101" s="2">
        <f>AL101-Epanet!X102</f>
        <v>0.26999999999999957</v>
      </c>
      <c r="AQ101" s="1" t="s">
        <v>1126</v>
      </c>
      <c r="AR101" s="2">
        <v>0.08</v>
      </c>
      <c r="AT101" s="2">
        <f>AR101-Epanet!AB103</f>
        <v>0</v>
      </c>
      <c r="AW101" s="1" t="s">
        <v>131</v>
      </c>
      <c r="AX101" s="2">
        <v>30.85</v>
      </c>
      <c r="AZ101" s="2">
        <f>AX101-Epanet!P102</f>
        <v>0.26000000000000156</v>
      </c>
      <c r="BC101" s="1" t="s">
        <v>1126</v>
      </c>
      <c r="BD101" s="2">
        <v>0.08</v>
      </c>
      <c r="BF101" s="2">
        <f>BD101-Epanet!T103</f>
        <v>0</v>
      </c>
      <c r="BI101" s="1" t="s">
        <v>131</v>
      </c>
      <c r="BJ101" s="2">
        <v>30.86</v>
      </c>
      <c r="BL101" s="2">
        <f>BJ101-Epanet!X102</f>
        <v>0.26999999999999957</v>
      </c>
      <c r="BO101" s="1" t="s">
        <v>1126</v>
      </c>
      <c r="BP101" s="2">
        <v>0.08</v>
      </c>
      <c r="BR101" s="2">
        <f>BP101-Epanet!AB103</f>
        <v>0</v>
      </c>
    </row>
    <row r="102" spans="1:70" x14ac:dyDescent="0.25">
      <c r="A102" s="1" t="s">
        <v>132</v>
      </c>
      <c r="B102" s="2">
        <v>31.78</v>
      </c>
      <c r="D102" s="10">
        <f>'Skenario DMA'!B102-Epanet!P103</f>
        <v>0.26000000000000156</v>
      </c>
      <c r="E102" s="10"/>
      <c r="G102" s="1" t="s">
        <v>1127</v>
      </c>
      <c r="H102" s="2">
        <v>0.08</v>
      </c>
      <c r="J102" s="2">
        <f>H102-Epanet!T104</f>
        <v>0</v>
      </c>
      <c r="M102" s="1" t="s">
        <v>132</v>
      </c>
      <c r="N102" s="2">
        <v>31.79</v>
      </c>
      <c r="P102" s="2">
        <f>N102-Epanet!X103</f>
        <v>0.25999999999999801</v>
      </c>
      <c r="S102" s="1" t="s">
        <v>1127</v>
      </c>
      <c r="T102" s="2">
        <v>0.08</v>
      </c>
      <c r="V102" s="2">
        <f>T102-Epanet!AB104</f>
        <v>0</v>
      </c>
      <c r="Y102" s="1" t="s">
        <v>132</v>
      </c>
      <c r="Z102" s="2">
        <v>31.78</v>
      </c>
      <c r="AB102" s="2">
        <f>Z102-Epanet!P103</f>
        <v>0.26000000000000156</v>
      </c>
      <c r="AE102" s="1" t="s">
        <v>1127</v>
      </c>
      <c r="AF102" s="2">
        <v>0.08</v>
      </c>
      <c r="AH102" s="2">
        <f>AF102-Epanet!T104</f>
        <v>0</v>
      </c>
      <c r="AK102" s="1" t="s">
        <v>132</v>
      </c>
      <c r="AL102" s="2">
        <v>31.79</v>
      </c>
      <c r="AN102" s="2">
        <f>AL102-Epanet!X103</f>
        <v>0.25999999999999801</v>
      </c>
      <c r="AQ102" s="1" t="s">
        <v>1127</v>
      </c>
      <c r="AR102" s="2">
        <v>0.08</v>
      </c>
      <c r="AT102" s="2">
        <f>AR102-Epanet!AB104</f>
        <v>0</v>
      </c>
      <c r="AW102" s="1" t="s">
        <v>132</v>
      </c>
      <c r="AX102" s="2">
        <v>31.78</v>
      </c>
      <c r="AZ102" s="2">
        <f>AX102-Epanet!P103</f>
        <v>0.26000000000000156</v>
      </c>
      <c r="BC102" s="1" t="s">
        <v>1127</v>
      </c>
      <c r="BD102" s="2">
        <v>0.08</v>
      </c>
      <c r="BF102" s="2">
        <f>BD102-Epanet!T104</f>
        <v>0</v>
      </c>
      <c r="BI102" s="1" t="s">
        <v>132</v>
      </c>
      <c r="BJ102" s="2">
        <v>31.79</v>
      </c>
      <c r="BL102" s="2">
        <f>BJ102-Epanet!X103</f>
        <v>0.25999999999999801</v>
      </c>
      <c r="BO102" s="1" t="s">
        <v>1127</v>
      </c>
      <c r="BP102" s="2">
        <v>0.08</v>
      </c>
      <c r="BR102" s="2">
        <f>BP102-Epanet!AB104</f>
        <v>0</v>
      </c>
    </row>
    <row r="103" spans="1:70" x14ac:dyDescent="0.25">
      <c r="A103" s="1" t="s">
        <v>133</v>
      </c>
      <c r="B103" s="2">
        <v>31.38</v>
      </c>
      <c r="D103" s="10">
        <f>'Skenario DMA'!B103-Epanet!P104</f>
        <v>0.26999999999999957</v>
      </c>
      <c r="E103" s="10"/>
      <c r="G103" s="1" t="s">
        <v>1128</v>
      </c>
      <c r="H103" s="2">
        <v>0.08</v>
      </c>
      <c r="J103" s="2">
        <f>H103-Epanet!T105</f>
        <v>0</v>
      </c>
      <c r="M103" s="1" t="s">
        <v>133</v>
      </c>
      <c r="N103" s="2">
        <v>31.38</v>
      </c>
      <c r="P103" s="2">
        <f>N103-Epanet!X104</f>
        <v>0.25999999999999801</v>
      </c>
      <c r="S103" s="1" t="s">
        <v>1128</v>
      </c>
      <c r="T103" s="2">
        <v>0.08</v>
      </c>
      <c r="V103" s="2">
        <f>T103-Epanet!AB105</f>
        <v>0</v>
      </c>
      <c r="Y103" s="1" t="s">
        <v>133</v>
      </c>
      <c r="Z103" s="2">
        <v>31.38</v>
      </c>
      <c r="AB103" s="2">
        <f>Z103-Epanet!P104</f>
        <v>0.26999999999999957</v>
      </c>
      <c r="AE103" s="1" t="s">
        <v>1128</v>
      </c>
      <c r="AF103" s="2">
        <v>0.08</v>
      </c>
      <c r="AH103" s="2">
        <f>AF103-Epanet!T105</f>
        <v>0</v>
      </c>
      <c r="AK103" s="1" t="s">
        <v>133</v>
      </c>
      <c r="AL103" s="2">
        <v>31.38</v>
      </c>
      <c r="AN103" s="2">
        <f>AL103-Epanet!X104</f>
        <v>0.25999999999999801</v>
      </c>
      <c r="AQ103" s="1" t="s">
        <v>1128</v>
      </c>
      <c r="AR103" s="2">
        <v>0.08</v>
      </c>
      <c r="AT103" s="2">
        <f>AR103-Epanet!AB105</f>
        <v>0</v>
      </c>
      <c r="AW103" s="1" t="s">
        <v>133</v>
      </c>
      <c r="AX103" s="2">
        <v>31.38</v>
      </c>
      <c r="AZ103" s="2">
        <f>AX103-Epanet!P104</f>
        <v>0.26999999999999957</v>
      </c>
      <c r="BC103" s="1" t="s">
        <v>1128</v>
      </c>
      <c r="BD103" s="2">
        <v>0.08</v>
      </c>
      <c r="BF103" s="2">
        <f>BD103-Epanet!T105</f>
        <v>0</v>
      </c>
      <c r="BI103" s="1" t="s">
        <v>133</v>
      </c>
      <c r="BJ103" s="2">
        <v>31.38</v>
      </c>
      <c r="BL103" s="2">
        <f>BJ103-Epanet!X104</f>
        <v>0.25999999999999801</v>
      </c>
      <c r="BO103" s="1" t="s">
        <v>1128</v>
      </c>
      <c r="BP103" s="2">
        <v>0.08</v>
      </c>
      <c r="BR103" s="2">
        <f>BP103-Epanet!AB105</f>
        <v>0</v>
      </c>
    </row>
    <row r="104" spans="1:70" x14ac:dyDescent="0.25">
      <c r="A104" s="1" t="s">
        <v>134</v>
      </c>
      <c r="B104" s="2">
        <v>30.53</v>
      </c>
      <c r="D104" s="10">
        <f>'Skenario DMA'!B104-Epanet!P105</f>
        <v>0.26000000000000156</v>
      </c>
      <c r="E104" s="10"/>
      <c r="G104" s="1" t="s">
        <v>1129</v>
      </c>
      <c r="H104" s="2">
        <v>0.08</v>
      </c>
      <c r="J104" s="2">
        <f>H104-Epanet!T106</f>
        <v>0</v>
      </c>
      <c r="M104" s="1" t="s">
        <v>134</v>
      </c>
      <c r="N104" s="2">
        <v>30.54</v>
      </c>
      <c r="P104" s="2">
        <f>N104-Epanet!X105</f>
        <v>0.26999999999999957</v>
      </c>
      <c r="S104" s="1" t="s">
        <v>1129</v>
      </c>
      <c r="T104" s="2">
        <v>0.08</v>
      </c>
      <c r="V104" s="2">
        <f>T104-Epanet!AB106</f>
        <v>0</v>
      </c>
      <c r="Y104" s="1" t="s">
        <v>134</v>
      </c>
      <c r="Z104" s="2">
        <v>30.53</v>
      </c>
      <c r="AB104" s="2">
        <f>Z104-Epanet!P105</f>
        <v>0.26000000000000156</v>
      </c>
      <c r="AE104" s="1" t="s">
        <v>1129</v>
      </c>
      <c r="AF104" s="2">
        <v>0.08</v>
      </c>
      <c r="AH104" s="2">
        <f>AF104-Epanet!T106</f>
        <v>0</v>
      </c>
      <c r="AK104" s="1" t="s">
        <v>134</v>
      </c>
      <c r="AL104" s="2">
        <v>30.54</v>
      </c>
      <c r="AN104" s="2">
        <f>AL104-Epanet!X105</f>
        <v>0.26999999999999957</v>
      </c>
      <c r="AQ104" s="1" t="s">
        <v>1129</v>
      </c>
      <c r="AR104" s="2">
        <v>0.08</v>
      </c>
      <c r="AT104" s="2">
        <f>AR104-Epanet!AB106</f>
        <v>0</v>
      </c>
      <c r="AW104" s="1" t="s">
        <v>134</v>
      </c>
      <c r="AX104" s="2">
        <v>30.53</v>
      </c>
      <c r="AZ104" s="2">
        <f>AX104-Epanet!P105</f>
        <v>0.26000000000000156</v>
      </c>
      <c r="BC104" s="1" t="s">
        <v>1129</v>
      </c>
      <c r="BD104" s="2">
        <v>0.08</v>
      </c>
      <c r="BF104" s="2">
        <f>BD104-Epanet!T106</f>
        <v>0</v>
      </c>
      <c r="BI104" s="1" t="s">
        <v>134</v>
      </c>
      <c r="BJ104" s="2">
        <v>30.54</v>
      </c>
      <c r="BL104" s="2">
        <f>BJ104-Epanet!X105</f>
        <v>0.26999999999999957</v>
      </c>
      <c r="BO104" s="1" t="s">
        <v>1129</v>
      </c>
      <c r="BP104" s="2">
        <v>0.08</v>
      </c>
      <c r="BR104" s="2">
        <f>BP104-Epanet!AB106</f>
        <v>0</v>
      </c>
    </row>
    <row r="105" spans="1:70" x14ac:dyDescent="0.25">
      <c r="A105" s="1" t="s">
        <v>135</v>
      </c>
      <c r="B105" s="2">
        <v>30.45</v>
      </c>
      <c r="D105" s="10">
        <f>'Skenario DMA'!B105-Epanet!P106</f>
        <v>0.25999999999999801</v>
      </c>
      <c r="E105" s="10"/>
      <c r="G105" s="1" t="s">
        <v>1130</v>
      </c>
      <c r="H105" s="2">
        <v>0.08</v>
      </c>
      <c r="J105" s="2">
        <f>H105-Epanet!T107</f>
        <v>0</v>
      </c>
      <c r="M105" s="1" t="s">
        <v>135</v>
      </c>
      <c r="N105" s="2">
        <v>30.46</v>
      </c>
      <c r="P105" s="2">
        <f>N105-Epanet!X106</f>
        <v>0.26000000000000156</v>
      </c>
      <c r="S105" s="1" t="s">
        <v>1130</v>
      </c>
      <c r="T105" s="2">
        <v>0.08</v>
      </c>
      <c r="V105" s="2">
        <f>T105-Epanet!AB107</f>
        <v>0</v>
      </c>
      <c r="Y105" s="1" t="s">
        <v>135</v>
      </c>
      <c r="Z105" s="2">
        <v>30.45</v>
      </c>
      <c r="AB105" s="2">
        <f>Z105-Epanet!P106</f>
        <v>0.25999999999999801</v>
      </c>
      <c r="AE105" s="1" t="s">
        <v>1130</v>
      </c>
      <c r="AF105" s="2">
        <v>0.08</v>
      </c>
      <c r="AH105" s="2">
        <f>AF105-Epanet!T107</f>
        <v>0</v>
      </c>
      <c r="AK105" s="1" t="s">
        <v>135</v>
      </c>
      <c r="AL105" s="2">
        <v>30.46</v>
      </c>
      <c r="AN105" s="2">
        <f>AL105-Epanet!X106</f>
        <v>0.26000000000000156</v>
      </c>
      <c r="AQ105" s="1" t="s">
        <v>1130</v>
      </c>
      <c r="AR105" s="2">
        <v>0.08</v>
      </c>
      <c r="AT105" s="2">
        <f>AR105-Epanet!AB107</f>
        <v>0</v>
      </c>
      <c r="AW105" s="1" t="s">
        <v>135</v>
      </c>
      <c r="AX105" s="2">
        <v>30.45</v>
      </c>
      <c r="AZ105" s="2">
        <f>AX105-Epanet!P106</f>
        <v>0.25999999999999801</v>
      </c>
      <c r="BC105" s="1" t="s">
        <v>1130</v>
      </c>
      <c r="BD105" s="2">
        <v>0.08</v>
      </c>
      <c r="BF105" s="2">
        <f>BD105-Epanet!T107</f>
        <v>0</v>
      </c>
      <c r="BI105" s="1" t="s">
        <v>135</v>
      </c>
      <c r="BJ105" s="2">
        <v>30.46</v>
      </c>
      <c r="BL105" s="2">
        <f>BJ105-Epanet!X106</f>
        <v>0.26000000000000156</v>
      </c>
      <c r="BO105" s="1" t="s">
        <v>1130</v>
      </c>
      <c r="BP105" s="2">
        <v>0.08</v>
      </c>
      <c r="BR105" s="2">
        <f>BP105-Epanet!AB107</f>
        <v>0</v>
      </c>
    </row>
    <row r="106" spans="1:70" x14ac:dyDescent="0.25">
      <c r="A106" s="1" t="s">
        <v>136</v>
      </c>
      <c r="B106" s="2">
        <v>30.44</v>
      </c>
      <c r="D106" s="10">
        <f>'Skenario DMA'!B106-Epanet!P107</f>
        <v>0.26000000000000156</v>
      </c>
      <c r="E106" s="10"/>
      <c r="G106" s="1" t="s">
        <v>1131</v>
      </c>
      <c r="H106" s="2">
        <v>0.15</v>
      </c>
      <c r="J106" s="2">
        <f>H106-Epanet!T108</f>
        <v>0</v>
      </c>
      <c r="M106" s="1" t="s">
        <v>136</v>
      </c>
      <c r="N106" s="2">
        <v>30.45</v>
      </c>
      <c r="P106" s="2">
        <f>N106-Epanet!X107</f>
        <v>0.26999999999999957</v>
      </c>
      <c r="S106" s="1" t="s">
        <v>1131</v>
      </c>
      <c r="T106" s="2">
        <v>0.15</v>
      </c>
      <c r="V106" s="2">
        <f>T106-Epanet!AB108</f>
        <v>0</v>
      </c>
      <c r="Y106" s="1" t="s">
        <v>136</v>
      </c>
      <c r="Z106" s="2">
        <v>30.44</v>
      </c>
      <c r="AB106" s="2">
        <f>Z106-Epanet!P107</f>
        <v>0.26000000000000156</v>
      </c>
      <c r="AE106" s="1" t="s">
        <v>1131</v>
      </c>
      <c r="AF106" s="2">
        <v>0.15</v>
      </c>
      <c r="AH106" s="2">
        <f>AF106-Epanet!T108</f>
        <v>0</v>
      </c>
      <c r="AK106" s="1" t="s">
        <v>136</v>
      </c>
      <c r="AL106" s="2">
        <v>30.45</v>
      </c>
      <c r="AN106" s="2">
        <f>AL106-Epanet!X107</f>
        <v>0.26999999999999957</v>
      </c>
      <c r="AQ106" s="1" t="s">
        <v>1131</v>
      </c>
      <c r="AR106" s="2">
        <v>0.15</v>
      </c>
      <c r="AT106" s="2">
        <f>AR106-Epanet!AB108</f>
        <v>0</v>
      </c>
      <c r="AW106" s="1" t="s">
        <v>136</v>
      </c>
      <c r="AX106" s="2">
        <v>30.44</v>
      </c>
      <c r="AZ106" s="2">
        <f>AX106-Epanet!P107</f>
        <v>0.26000000000000156</v>
      </c>
      <c r="BC106" s="1" t="s">
        <v>1131</v>
      </c>
      <c r="BD106" s="2">
        <v>0.15</v>
      </c>
      <c r="BF106" s="2">
        <f>BD106-Epanet!T108</f>
        <v>0</v>
      </c>
      <c r="BI106" s="1" t="s">
        <v>136</v>
      </c>
      <c r="BJ106" s="2">
        <v>30.45</v>
      </c>
      <c r="BL106" s="2">
        <f>BJ106-Epanet!X107</f>
        <v>0.26999999999999957</v>
      </c>
      <c r="BO106" s="1" t="s">
        <v>1131</v>
      </c>
      <c r="BP106" s="2">
        <v>0.15</v>
      </c>
      <c r="BR106" s="2">
        <f>BP106-Epanet!AB108</f>
        <v>0</v>
      </c>
    </row>
    <row r="107" spans="1:70" x14ac:dyDescent="0.25">
      <c r="A107" s="1" t="s">
        <v>137</v>
      </c>
      <c r="B107" s="2">
        <v>30.44</v>
      </c>
      <c r="D107" s="10">
        <f>'Skenario DMA'!B107-Epanet!P108</f>
        <v>0.26999999999999957</v>
      </c>
      <c r="E107" s="10"/>
      <c r="G107" s="1" t="s">
        <v>1132</v>
      </c>
      <c r="H107" s="2">
        <v>0.15</v>
      </c>
      <c r="J107" s="2">
        <f>H107-Epanet!T109</f>
        <v>0</v>
      </c>
      <c r="M107" s="1" t="s">
        <v>137</v>
      </c>
      <c r="N107" s="2">
        <v>30.44</v>
      </c>
      <c r="P107" s="2">
        <f>N107-Epanet!X108</f>
        <v>0.26000000000000156</v>
      </c>
      <c r="S107" s="1" t="s">
        <v>1132</v>
      </c>
      <c r="T107" s="2">
        <v>0.15</v>
      </c>
      <c r="V107" s="2">
        <f>T107-Epanet!AB109</f>
        <v>0</v>
      </c>
      <c r="Y107" s="1" t="s">
        <v>137</v>
      </c>
      <c r="Z107" s="2">
        <v>30.44</v>
      </c>
      <c r="AB107" s="2">
        <f>Z107-Epanet!P108</f>
        <v>0.26999999999999957</v>
      </c>
      <c r="AE107" s="1" t="s">
        <v>1132</v>
      </c>
      <c r="AF107" s="2">
        <v>0.15</v>
      </c>
      <c r="AH107" s="2">
        <f>AF107-Epanet!T109</f>
        <v>0</v>
      </c>
      <c r="AK107" s="1" t="s">
        <v>137</v>
      </c>
      <c r="AL107" s="2">
        <v>30.44</v>
      </c>
      <c r="AN107" s="2">
        <f>AL107-Epanet!X108</f>
        <v>0.26000000000000156</v>
      </c>
      <c r="AQ107" s="1" t="s">
        <v>1132</v>
      </c>
      <c r="AR107" s="2">
        <v>0.15</v>
      </c>
      <c r="AT107" s="2">
        <f>AR107-Epanet!AB109</f>
        <v>0</v>
      </c>
      <c r="AW107" s="1" t="s">
        <v>137</v>
      </c>
      <c r="AX107" s="2">
        <v>30.44</v>
      </c>
      <c r="AZ107" s="2">
        <f>AX107-Epanet!P108</f>
        <v>0.26999999999999957</v>
      </c>
      <c r="BC107" s="1" t="s">
        <v>1132</v>
      </c>
      <c r="BD107" s="2">
        <v>0.15</v>
      </c>
      <c r="BF107" s="2">
        <f>BD107-Epanet!T109</f>
        <v>0</v>
      </c>
      <c r="BI107" s="1" t="s">
        <v>137</v>
      </c>
      <c r="BJ107" s="2">
        <v>30.44</v>
      </c>
      <c r="BL107" s="2">
        <f>BJ107-Epanet!X108</f>
        <v>0.26000000000000156</v>
      </c>
      <c r="BO107" s="1" t="s">
        <v>1132</v>
      </c>
      <c r="BP107" s="2">
        <v>0.15</v>
      </c>
      <c r="BR107" s="2">
        <f>BP107-Epanet!AB109</f>
        <v>0</v>
      </c>
    </row>
    <row r="108" spans="1:70" x14ac:dyDescent="0.25">
      <c r="A108" s="1" t="s">
        <v>138</v>
      </c>
      <c r="B108" s="2">
        <v>31.43</v>
      </c>
      <c r="D108" s="10">
        <f>'Skenario DMA'!B108-Epanet!P109</f>
        <v>0.26999999999999957</v>
      </c>
      <c r="E108" s="10"/>
      <c r="G108" s="1" t="s">
        <v>1133</v>
      </c>
      <c r="H108" s="2">
        <v>0.15</v>
      </c>
      <c r="J108" s="2">
        <f>H108-Epanet!T110</f>
        <v>0</v>
      </c>
      <c r="M108" s="1" t="s">
        <v>138</v>
      </c>
      <c r="N108" s="2">
        <v>31.43</v>
      </c>
      <c r="P108" s="2">
        <f>N108-Epanet!X109</f>
        <v>0.25999999999999801</v>
      </c>
      <c r="S108" s="1" t="s">
        <v>1133</v>
      </c>
      <c r="T108" s="2">
        <v>0.15</v>
      </c>
      <c r="V108" s="2">
        <f>T108-Epanet!AB110</f>
        <v>0</v>
      </c>
      <c r="Y108" s="1" t="s">
        <v>138</v>
      </c>
      <c r="Z108" s="2">
        <v>31.43</v>
      </c>
      <c r="AB108" s="2">
        <f>Z108-Epanet!P109</f>
        <v>0.26999999999999957</v>
      </c>
      <c r="AE108" s="1" t="s">
        <v>1133</v>
      </c>
      <c r="AF108" s="2">
        <v>0.15</v>
      </c>
      <c r="AH108" s="2">
        <f>AF108-Epanet!T110</f>
        <v>0</v>
      </c>
      <c r="AK108" s="1" t="s">
        <v>138</v>
      </c>
      <c r="AL108" s="2">
        <v>31.43</v>
      </c>
      <c r="AN108" s="2">
        <f>AL108-Epanet!X109</f>
        <v>0.25999999999999801</v>
      </c>
      <c r="AQ108" s="1" t="s">
        <v>1133</v>
      </c>
      <c r="AR108" s="2">
        <v>0.15</v>
      </c>
      <c r="AT108" s="2">
        <f>AR108-Epanet!AB110</f>
        <v>0</v>
      </c>
      <c r="AW108" s="1" t="s">
        <v>138</v>
      </c>
      <c r="AX108" s="2">
        <v>31.43</v>
      </c>
      <c r="AZ108" s="2">
        <f>AX108-Epanet!P109</f>
        <v>0.26999999999999957</v>
      </c>
      <c r="BC108" s="1" t="s">
        <v>1133</v>
      </c>
      <c r="BD108" s="2">
        <v>0.15</v>
      </c>
      <c r="BF108" s="2">
        <f>BD108-Epanet!T110</f>
        <v>0</v>
      </c>
      <c r="BI108" s="1" t="s">
        <v>138</v>
      </c>
      <c r="BJ108" s="2">
        <v>31.43</v>
      </c>
      <c r="BL108" s="2">
        <f>BJ108-Epanet!X109</f>
        <v>0.25999999999999801</v>
      </c>
      <c r="BO108" s="1" t="s">
        <v>1133</v>
      </c>
      <c r="BP108" s="2">
        <v>0.15</v>
      </c>
      <c r="BR108" s="2">
        <f>BP108-Epanet!AB110</f>
        <v>0</v>
      </c>
    </row>
    <row r="109" spans="1:70" x14ac:dyDescent="0.25">
      <c r="A109" s="1" t="s">
        <v>139</v>
      </c>
      <c r="B109" s="2">
        <v>31.41</v>
      </c>
      <c r="D109" s="10">
        <f>'Skenario DMA'!B109-Epanet!P110</f>
        <v>0.26000000000000156</v>
      </c>
      <c r="E109" s="10"/>
      <c r="G109" s="1" t="s">
        <v>1134</v>
      </c>
      <c r="H109" s="2">
        <v>0.15</v>
      </c>
      <c r="J109" s="2">
        <f>H109-Epanet!T111</f>
        <v>0</v>
      </c>
      <c r="M109" s="1" t="s">
        <v>139</v>
      </c>
      <c r="N109" s="2">
        <v>31.42</v>
      </c>
      <c r="P109" s="2">
        <f>N109-Epanet!X110</f>
        <v>0.27000000000000313</v>
      </c>
      <c r="S109" s="1" t="s">
        <v>1134</v>
      </c>
      <c r="T109" s="2">
        <v>0.15</v>
      </c>
      <c r="V109" s="2">
        <f>T109-Epanet!AB111</f>
        <v>0</v>
      </c>
      <c r="Y109" s="1" t="s">
        <v>139</v>
      </c>
      <c r="Z109" s="2">
        <v>31.41</v>
      </c>
      <c r="AB109" s="2">
        <f>Z109-Epanet!P110</f>
        <v>0.26000000000000156</v>
      </c>
      <c r="AE109" s="1" t="s">
        <v>1134</v>
      </c>
      <c r="AF109" s="2">
        <v>0.15</v>
      </c>
      <c r="AH109" s="2">
        <f>AF109-Epanet!T111</f>
        <v>0</v>
      </c>
      <c r="AK109" s="1" t="s">
        <v>139</v>
      </c>
      <c r="AL109" s="2">
        <v>31.42</v>
      </c>
      <c r="AN109" s="2">
        <f>AL109-Epanet!X110</f>
        <v>0.27000000000000313</v>
      </c>
      <c r="AQ109" s="1" t="s">
        <v>1134</v>
      </c>
      <c r="AR109" s="2">
        <v>0.15</v>
      </c>
      <c r="AT109" s="2">
        <f>AR109-Epanet!AB111</f>
        <v>0</v>
      </c>
      <c r="AW109" s="1" t="s">
        <v>139</v>
      </c>
      <c r="AX109" s="2">
        <v>31.41</v>
      </c>
      <c r="AZ109" s="2">
        <f>AX109-Epanet!P110</f>
        <v>0.26000000000000156</v>
      </c>
      <c r="BC109" s="1" t="s">
        <v>1134</v>
      </c>
      <c r="BD109" s="2">
        <v>0.15</v>
      </c>
      <c r="BF109" s="2">
        <f>BD109-Epanet!T111</f>
        <v>0</v>
      </c>
      <c r="BI109" s="1" t="s">
        <v>139</v>
      </c>
      <c r="BJ109" s="2">
        <v>31.42</v>
      </c>
      <c r="BL109" s="2">
        <f>BJ109-Epanet!X110</f>
        <v>0.27000000000000313</v>
      </c>
      <c r="BO109" s="1" t="s">
        <v>1134</v>
      </c>
      <c r="BP109" s="2">
        <v>0.15</v>
      </c>
      <c r="BR109" s="2">
        <f>BP109-Epanet!AB111</f>
        <v>0</v>
      </c>
    </row>
    <row r="110" spans="1:70" x14ac:dyDescent="0.25">
      <c r="A110" s="1" t="s">
        <v>140</v>
      </c>
      <c r="B110" s="2">
        <v>31.41</v>
      </c>
      <c r="D110" s="10">
        <f>'Skenario DMA'!B110-Epanet!P111</f>
        <v>0.26999999999999957</v>
      </c>
      <c r="E110" s="10"/>
      <c r="G110" s="1" t="s">
        <v>1135</v>
      </c>
      <c r="H110" s="2">
        <v>0.15</v>
      </c>
      <c r="J110" s="2">
        <f>H110-Epanet!T112</f>
        <v>0</v>
      </c>
      <c r="M110" s="1" t="s">
        <v>140</v>
      </c>
      <c r="N110" s="2">
        <v>31.41</v>
      </c>
      <c r="P110" s="2">
        <f>N110-Epanet!X111</f>
        <v>0.26000000000000156</v>
      </c>
      <c r="S110" s="1" t="s">
        <v>1135</v>
      </c>
      <c r="T110" s="2">
        <v>0.15</v>
      </c>
      <c r="V110" s="2">
        <f>T110-Epanet!AB112</f>
        <v>0</v>
      </c>
      <c r="Y110" s="1" t="s">
        <v>140</v>
      </c>
      <c r="Z110" s="2">
        <v>31.41</v>
      </c>
      <c r="AB110" s="2">
        <f>Z110-Epanet!P111</f>
        <v>0.26999999999999957</v>
      </c>
      <c r="AE110" s="1" t="s">
        <v>1135</v>
      </c>
      <c r="AF110" s="2">
        <v>0.15</v>
      </c>
      <c r="AH110" s="2">
        <f>AF110-Epanet!T112</f>
        <v>0</v>
      </c>
      <c r="AK110" s="1" t="s">
        <v>140</v>
      </c>
      <c r="AL110" s="2">
        <v>31.41</v>
      </c>
      <c r="AN110" s="2">
        <f>AL110-Epanet!X111</f>
        <v>0.26000000000000156</v>
      </c>
      <c r="AQ110" s="1" t="s">
        <v>1135</v>
      </c>
      <c r="AR110" s="2">
        <v>0.15</v>
      </c>
      <c r="AT110" s="2">
        <f>AR110-Epanet!AB112</f>
        <v>0</v>
      </c>
      <c r="AW110" s="1" t="s">
        <v>140</v>
      </c>
      <c r="AX110" s="2">
        <v>31.41</v>
      </c>
      <c r="AZ110" s="2">
        <f>AX110-Epanet!P111</f>
        <v>0.26999999999999957</v>
      </c>
      <c r="BC110" s="1" t="s">
        <v>1135</v>
      </c>
      <c r="BD110" s="2">
        <v>0.15</v>
      </c>
      <c r="BF110" s="2">
        <f>BD110-Epanet!T112</f>
        <v>0</v>
      </c>
      <c r="BI110" s="1" t="s">
        <v>140</v>
      </c>
      <c r="BJ110" s="2">
        <v>31.41</v>
      </c>
      <c r="BL110" s="2">
        <f>BJ110-Epanet!X111</f>
        <v>0.26000000000000156</v>
      </c>
      <c r="BO110" s="1" t="s">
        <v>1135</v>
      </c>
      <c r="BP110" s="2">
        <v>0.15</v>
      </c>
      <c r="BR110" s="2">
        <f>BP110-Epanet!AB112</f>
        <v>0</v>
      </c>
    </row>
    <row r="111" spans="1:70" x14ac:dyDescent="0.25">
      <c r="A111" s="1" t="s">
        <v>141</v>
      </c>
      <c r="B111" s="2">
        <v>31.4</v>
      </c>
      <c r="D111" s="10">
        <f>'Skenario DMA'!B111-Epanet!P112</f>
        <v>0.26999999999999957</v>
      </c>
      <c r="E111" s="10"/>
      <c r="G111" s="1" t="s">
        <v>1136</v>
      </c>
      <c r="H111" s="2">
        <v>0.15</v>
      </c>
      <c r="J111" s="2">
        <f>H111-Epanet!T113</f>
        <v>0</v>
      </c>
      <c r="M111" s="1" t="s">
        <v>141</v>
      </c>
      <c r="N111" s="2">
        <v>31.4</v>
      </c>
      <c r="P111" s="2">
        <f>N111-Epanet!X112</f>
        <v>0.25999999999999801</v>
      </c>
      <c r="S111" s="1" t="s">
        <v>1136</v>
      </c>
      <c r="T111" s="2">
        <v>0.15</v>
      </c>
      <c r="V111" s="2">
        <f>T111-Epanet!AB113</f>
        <v>0</v>
      </c>
      <c r="Y111" s="1" t="s">
        <v>141</v>
      </c>
      <c r="Z111" s="2">
        <v>31.4</v>
      </c>
      <c r="AB111" s="2">
        <f>Z111-Epanet!P112</f>
        <v>0.26999999999999957</v>
      </c>
      <c r="AE111" s="1" t="s">
        <v>1136</v>
      </c>
      <c r="AF111" s="2">
        <v>0.15</v>
      </c>
      <c r="AH111" s="2">
        <f>AF111-Epanet!T113</f>
        <v>0</v>
      </c>
      <c r="AK111" s="1" t="s">
        <v>141</v>
      </c>
      <c r="AL111" s="2">
        <v>31.4</v>
      </c>
      <c r="AN111" s="2">
        <f>AL111-Epanet!X112</f>
        <v>0.25999999999999801</v>
      </c>
      <c r="AQ111" s="1" t="s">
        <v>1136</v>
      </c>
      <c r="AR111" s="2">
        <v>0.15</v>
      </c>
      <c r="AT111" s="2">
        <f>AR111-Epanet!AB113</f>
        <v>0</v>
      </c>
      <c r="AW111" s="1" t="s">
        <v>141</v>
      </c>
      <c r="AX111" s="2">
        <v>31.4</v>
      </c>
      <c r="AZ111" s="2">
        <f>AX111-Epanet!P112</f>
        <v>0.26999999999999957</v>
      </c>
      <c r="BC111" s="1" t="s">
        <v>1136</v>
      </c>
      <c r="BD111" s="2">
        <v>0.15</v>
      </c>
      <c r="BF111" s="2">
        <f>BD111-Epanet!T113</f>
        <v>0</v>
      </c>
      <c r="BI111" s="1" t="s">
        <v>141</v>
      </c>
      <c r="BJ111" s="2">
        <v>31.4</v>
      </c>
      <c r="BL111" s="2">
        <f>BJ111-Epanet!X112</f>
        <v>0.25999999999999801</v>
      </c>
      <c r="BO111" s="1" t="s">
        <v>1136</v>
      </c>
      <c r="BP111" s="2">
        <v>0.15</v>
      </c>
      <c r="BR111" s="2">
        <f>BP111-Epanet!AB113</f>
        <v>0</v>
      </c>
    </row>
    <row r="112" spans="1:70" x14ac:dyDescent="0.25">
      <c r="A112" s="1" t="s">
        <v>142</v>
      </c>
      <c r="B112" s="2">
        <v>31.38</v>
      </c>
      <c r="D112" s="10">
        <f>'Skenario DMA'!B112-Epanet!P113</f>
        <v>0.25999999999999801</v>
      </c>
      <c r="E112" s="10"/>
      <c r="G112" s="1" t="s">
        <v>1137</v>
      </c>
      <c r="H112" s="2">
        <v>0.15</v>
      </c>
      <c r="J112" s="2">
        <f>H112-Epanet!T114</f>
        <v>0</v>
      </c>
      <c r="M112" s="1" t="s">
        <v>142</v>
      </c>
      <c r="N112" s="2">
        <v>31.39</v>
      </c>
      <c r="P112" s="2">
        <f>N112-Epanet!X113</f>
        <v>0.26000000000000156</v>
      </c>
      <c r="S112" s="1" t="s">
        <v>1137</v>
      </c>
      <c r="T112" s="2">
        <v>0.15</v>
      </c>
      <c r="V112" s="2">
        <f>T112-Epanet!AB114</f>
        <v>0</v>
      </c>
      <c r="Y112" s="1" t="s">
        <v>142</v>
      </c>
      <c r="Z112" s="2">
        <v>31.38</v>
      </c>
      <c r="AB112" s="2">
        <f>Z112-Epanet!P113</f>
        <v>0.25999999999999801</v>
      </c>
      <c r="AE112" s="1" t="s">
        <v>1137</v>
      </c>
      <c r="AF112" s="2">
        <v>0.15</v>
      </c>
      <c r="AH112" s="2">
        <f>AF112-Epanet!T114</f>
        <v>0</v>
      </c>
      <c r="AK112" s="1" t="s">
        <v>142</v>
      </c>
      <c r="AL112" s="2">
        <v>31.39</v>
      </c>
      <c r="AN112" s="2">
        <f>AL112-Epanet!X113</f>
        <v>0.26000000000000156</v>
      </c>
      <c r="AQ112" s="1" t="s">
        <v>1137</v>
      </c>
      <c r="AR112" s="2">
        <v>0.15</v>
      </c>
      <c r="AT112" s="2">
        <f>AR112-Epanet!AB114</f>
        <v>0</v>
      </c>
      <c r="AW112" s="1" t="s">
        <v>142</v>
      </c>
      <c r="AX112" s="2">
        <v>31.38</v>
      </c>
      <c r="AZ112" s="2">
        <f>AX112-Epanet!P113</f>
        <v>0.25999999999999801</v>
      </c>
      <c r="BC112" s="1" t="s">
        <v>1137</v>
      </c>
      <c r="BD112" s="2">
        <v>0.15</v>
      </c>
      <c r="BF112" s="2">
        <f>BD112-Epanet!T114</f>
        <v>0</v>
      </c>
      <c r="BI112" s="1" t="s">
        <v>142</v>
      </c>
      <c r="BJ112" s="2">
        <v>31.39</v>
      </c>
      <c r="BL112" s="2">
        <f>BJ112-Epanet!X113</f>
        <v>0.26000000000000156</v>
      </c>
      <c r="BO112" s="1" t="s">
        <v>1137</v>
      </c>
      <c r="BP112" s="2">
        <v>0.15</v>
      </c>
      <c r="BR112" s="2">
        <f>BP112-Epanet!AB114</f>
        <v>0</v>
      </c>
    </row>
    <row r="113" spans="1:70" x14ac:dyDescent="0.25">
      <c r="A113" s="1" t="s">
        <v>143</v>
      </c>
      <c r="B113" s="2">
        <v>31.38</v>
      </c>
      <c r="D113" s="10">
        <f>'Skenario DMA'!B113-Epanet!P114</f>
        <v>0.25999999999999801</v>
      </c>
      <c r="E113" s="10"/>
      <c r="G113" s="1" t="s">
        <v>1138</v>
      </c>
      <c r="H113" s="2">
        <v>0.15</v>
      </c>
      <c r="J113" s="2">
        <f>H113-Epanet!T115</f>
        <v>0</v>
      </c>
      <c r="M113" s="1" t="s">
        <v>143</v>
      </c>
      <c r="N113" s="2">
        <v>31.39</v>
      </c>
      <c r="P113" s="2">
        <f>N113-Epanet!X114</f>
        <v>0.26000000000000156</v>
      </c>
      <c r="S113" s="1" t="s">
        <v>1138</v>
      </c>
      <c r="T113" s="2">
        <v>0.15</v>
      </c>
      <c r="V113" s="2">
        <f>T113-Epanet!AB115</f>
        <v>0</v>
      </c>
      <c r="Y113" s="1" t="s">
        <v>143</v>
      </c>
      <c r="Z113" s="2">
        <v>31.38</v>
      </c>
      <c r="AB113" s="2">
        <f>Z113-Epanet!P114</f>
        <v>0.25999999999999801</v>
      </c>
      <c r="AE113" s="1" t="s">
        <v>1138</v>
      </c>
      <c r="AF113" s="2">
        <v>0.15</v>
      </c>
      <c r="AH113" s="2">
        <f>AF113-Epanet!T115</f>
        <v>0</v>
      </c>
      <c r="AK113" s="1" t="s">
        <v>143</v>
      </c>
      <c r="AL113" s="2">
        <v>31.39</v>
      </c>
      <c r="AN113" s="2">
        <f>AL113-Epanet!X114</f>
        <v>0.26000000000000156</v>
      </c>
      <c r="AQ113" s="1" t="s">
        <v>1138</v>
      </c>
      <c r="AR113" s="2">
        <v>0.15</v>
      </c>
      <c r="AT113" s="2">
        <f>AR113-Epanet!AB115</f>
        <v>0</v>
      </c>
      <c r="AW113" s="1" t="s">
        <v>143</v>
      </c>
      <c r="AX113" s="2">
        <v>31.38</v>
      </c>
      <c r="AZ113" s="2">
        <f>AX113-Epanet!P114</f>
        <v>0.25999999999999801</v>
      </c>
      <c r="BC113" s="1" t="s">
        <v>1138</v>
      </c>
      <c r="BD113" s="2">
        <v>0.15</v>
      </c>
      <c r="BF113" s="2">
        <f>BD113-Epanet!T115</f>
        <v>0</v>
      </c>
      <c r="BI113" s="1" t="s">
        <v>143</v>
      </c>
      <c r="BJ113" s="2">
        <v>31.39</v>
      </c>
      <c r="BL113" s="2">
        <f>BJ113-Epanet!X114</f>
        <v>0.26000000000000156</v>
      </c>
      <c r="BO113" s="1" t="s">
        <v>1138</v>
      </c>
      <c r="BP113" s="2">
        <v>0.15</v>
      </c>
      <c r="BR113" s="2">
        <f>BP113-Epanet!AB115</f>
        <v>0</v>
      </c>
    </row>
    <row r="114" spans="1:70" x14ac:dyDescent="0.25">
      <c r="A114" s="1" t="s">
        <v>144</v>
      </c>
      <c r="B114" s="2">
        <v>31.47</v>
      </c>
      <c r="D114" s="10">
        <f>'Skenario DMA'!B114-Epanet!P115</f>
        <v>0.26999999999999957</v>
      </c>
      <c r="E114" s="10"/>
      <c r="G114" s="1" t="s">
        <v>1139</v>
      </c>
      <c r="H114" s="2">
        <v>0.08</v>
      </c>
      <c r="J114" s="2">
        <f>H114-Epanet!T116</f>
        <v>0</v>
      </c>
      <c r="M114" s="1" t="s">
        <v>144</v>
      </c>
      <c r="N114" s="2">
        <v>31.47</v>
      </c>
      <c r="P114" s="2">
        <f>N114-Epanet!X115</f>
        <v>0.25999999999999801</v>
      </c>
      <c r="S114" s="1" t="s">
        <v>1139</v>
      </c>
      <c r="T114" s="2">
        <v>0.08</v>
      </c>
      <c r="V114" s="2">
        <f>T114-Epanet!AB116</f>
        <v>0</v>
      </c>
      <c r="Y114" s="1" t="s">
        <v>144</v>
      </c>
      <c r="Z114" s="2">
        <v>31.47</v>
      </c>
      <c r="AB114" s="2">
        <f>Z114-Epanet!P115</f>
        <v>0.26999999999999957</v>
      </c>
      <c r="AE114" s="1" t="s">
        <v>1139</v>
      </c>
      <c r="AF114" s="2">
        <v>0.08</v>
      </c>
      <c r="AH114" s="2">
        <f>AF114-Epanet!T116</f>
        <v>0</v>
      </c>
      <c r="AK114" s="1" t="s">
        <v>144</v>
      </c>
      <c r="AL114" s="2">
        <v>31.47</v>
      </c>
      <c r="AN114" s="2">
        <f>AL114-Epanet!X115</f>
        <v>0.25999999999999801</v>
      </c>
      <c r="AQ114" s="1" t="s">
        <v>1139</v>
      </c>
      <c r="AR114" s="2">
        <v>0.08</v>
      </c>
      <c r="AT114" s="2">
        <f>AR114-Epanet!AB116</f>
        <v>0</v>
      </c>
      <c r="AW114" s="1" t="s">
        <v>144</v>
      </c>
      <c r="AX114" s="2">
        <v>31.47</v>
      </c>
      <c r="AZ114" s="2">
        <f>AX114-Epanet!P115</f>
        <v>0.26999999999999957</v>
      </c>
      <c r="BC114" s="1" t="s">
        <v>1139</v>
      </c>
      <c r="BD114" s="2">
        <v>0.08</v>
      </c>
      <c r="BF114" s="2">
        <f>BD114-Epanet!T116</f>
        <v>0</v>
      </c>
      <c r="BI114" s="1" t="s">
        <v>144</v>
      </c>
      <c r="BJ114" s="2">
        <v>31.47</v>
      </c>
      <c r="BL114" s="2">
        <f>BJ114-Epanet!X115</f>
        <v>0.25999999999999801</v>
      </c>
      <c r="BO114" s="1" t="s">
        <v>1139</v>
      </c>
      <c r="BP114" s="2">
        <v>0.08</v>
      </c>
      <c r="BR114" s="2">
        <f>BP114-Epanet!AB116</f>
        <v>0</v>
      </c>
    </row>
    <row r="115" spans="1:70" x14ac:dyDescent="0.25">
      <c r="A115" s="1" t="s">
        <v>145</v>
      </c>
      <c r="B115" s="2">
        <v>31.37</v>
      </c>
      <c r="D115" s="10">
        <f>'Skenario DMA'!B115-Epanet!P116</f>
        <v>0.26000000000000156</v>
      </c>
      <c r="E115" s="10"/>
      <c r="G115" s="1" t="s">
        <v>1140</v>
      </c>
      <c r="H115" s="2">
        <v>0.08</v>
      </c>
      <c r="J115" s="2">
        <f>H115-Epanet!T117</f>
        <v>0</v>
      </c>
      <c r="M115" s="1" t="s">
        <v>145</v>
      </c>
      <c r="N115" s="2">
        <v>31.38</v>
      </c>
      <c r="P115" s="2">
        <f>N115-Epanet!X116</f>
        <v>0.25999999999999801</v>
      </c>
      <c r="S115" s="1" t="s">
        <v>1140</v>
      </c>
      <c r="T115" s="2">
        <v>0.08</v>
      </c>
      <c r="V115" s="2">
        <f>T115-Epanet!AB117</f>
        <v>0</v>
      </c>
      <c r="Y115" s="1" t="s">
        <v>145</v>
      </c>
      <c r="Z115" s="2">
        <v>31.37</v>
      </c>
      <c r="AB115" s="2">
        <f>Z115-Epanet!P116</f>
        <v>0.26000000000000156</v>
      </c>
      <c r="AE115" s="1" t="s">
        <v>1140</v>
      </c>
      <c r="AF115" s="2">
        <v>0.08</v>
      </c>
      <c r="AH115" s="2">
        <f>AF115-Epanet!T117</f>
        <v>0</v>
      </c>
      <c r="AK115" s="1" t="s">
        <v>145</v>
      </c>
      <c r="AL115" s="2">
        <v>31.38</v>
      </c>
      <c r="AN115" s="2">
        <f>AL115-Epanet!X116</f>
        <v>0.25999999999999801</v>
      </c>
      <c r="AQ115" s="1" t="s">
        <v>1140</v>
      </c>
      <c r="AR115" s="2">
        <v>0.08</v>
      </c>
      <c r="AT115" s="2">
        <f>AR115-Epanet!AB117</f>
        <v>0</v>
      </c>
      <c r="AW115" s="1" t="s">
        <v>145</v>
      </c>
      <c r="AX115" s="2">
        <v>31.37</v>
      </c>
      <c r="AZ115" s="2">
        <f>AX115-Epanet!P116</f>
        <v>0.26000000000000156</v>
      </c>
      <c r="BC115" s="1" t="s">
        <v>1140</v>
      </c>
      <c r="BD115" s="2">
        <v>0.08</v>
      </c>
      <c r="BF115" s="2">
        <f>BD115-Epanet!T117</f>
        <v>0</v>
      </c>
      <c r="BI115" s="1" t="s">
        <v>145</v>
      </c>
      <c r="BJ115" s="2">
        <v>31.38</v>
      </c>
      <c r="BL115" s="2">
        <f>BJ115-Epanet!X116</f>
        <v>0.25999999999999801</v>
      </c>
      <c r="BO115" s="1" t="s">
        <v>1140</v>
      </c>
      <c r="BP115" s="2">
        <v>0.08</v>
      </c>
      <c r="BR115" s="2">
        <f>BP115-Epanet!AB117</f>
        <v>0</v>
      </c>
    </row>
    <row r="116" spans="1:70" x14ac:dyDescent="0.25">
      <c r="A116" s="1" t="s">
        <v>146</v>
      </c>
      <c r="B116" s="2">
        <v>31.37</v>
      </c>
      <c r="D116" s="10">
        <f>'Skenario DMA'!B116-Epanet!P117</f>
        <v>0.26999999999999957</v>
      </c>
      <c r="E116" s="10"/>
      <c r="G116" s="1" t="s">
        <v>1141</v>
      </c>
      <c r="H116" s="2">
        <v>0.08</v>
      </c>
      <c r="J116" s="2">
        <f>H116-Epanet!T118</f>
        <v>0</v>
      </c>
      <c r="M116" s="1" t="s">
        <v>146</v>
      </c>
      <c r="N116" s="2">
        <v>31.37</v>
      </c>
      <c r="P116" s="2">
        <f>N116-Epanet!X117</f>
        <v>0.26000000000000156</v>
      </c>
      <c r="S116" s="1" t="s">
        <v>1141</v>
      </c>
      <c r="T116" s="2">
        <v>0.08</v>
      </c>
      <c r="V116" s="2">
        <f>T116-Epanet!AB118</f>
        <v>0</v>
      </c>
      <c r="Y116" s="1" t="s">
        <v>146</v>
      </c>
      <c r="Z116" s="2">
        <v>31.37</v>
      </c>
      <c r="AB116" s="2">
        <f>Z116-Epanet!P117</f>
        <v>0.26999999999999957</v>
      </c>
      <c r="AE116" s="1" t="s">
        <v>1141</v>
      </c>
      <c r="AF116" s="2">
        <v>0.08</v>
      </c>
      <c r="AH116" s="2">
        <f>AF116-Epanet!T118</f>
        <v>0</v>
      </c>
      <c r="AK116" s="1" t="s">
        <v>146</v>
      </c>
      <c r="AL116" s="2">
        <v>31.37</v>
      </c>
      <c r="AN116" s="2">
        <f>AL116-Epanet!X117</f>
        <v>0.26000000000000156</v>
      </c>
      <c r="AQ116" s="1" t="s">
        <v>1141</v>
      </c>
      <c r="AR116" s="2">
        <v>0.08</v>
      </c>
      <c r="AT116" s="2">
        <f>AR116-Epanet!AB118</f>
        <v>0</v>
      </c>
      <c r="AW116" s="1" t="s">
        <v>146</v>
      </c>
      <c r="AX116" s="2">
        <v>31.37</v>
      </c>
      <c r="AZ116" s="2">
        <f>AX116-Epanet!P117</f>
        <v>0.26999999999999957</v>
      </c>
      <c r="BC116" s="1" t="s">
        <v>1141</v>
      </c>
      <c r="BD116" s="2">
        <v>0.08</v>
      </c>
      <c r="BF116" s="2">
        <f>BD116-Epanet!T118</f>
        <v>0</v>
      </c>
      <c r="BI116" s="1" t="s">
        <v>146</v>
      </c>
      <c r="BJ116" s="2">
        <v>31.37</v>
      </c>
      <c r="BL116" s="2">
        <f>BJ116-Epanet!X117</f>
        <v>0.26000000000000156</v>
      </c>
      <c r="BO116" s="1" t="s">
        <v>1141</v>
      </c>
      <c r="BP116" s="2">
        <v>0.08</v>
      </c>
      <c r="BR116" s="2">
        <f>BP116-Epanet!AB118</f>
        <v>0</v>
      </c>
    </row>
    <row r="117" spans="1:70" x14ac:dyDescent="0.25">
      <c r="A117" s="1" t="s">
        <v>147</v>
      </c>
      <c r="B117" s="2">
        <v>31.3</v>
      </c>
      <c r="D117" s="10">
        <f>'Skenario DMA'!B117-Epanet!P118</f>
        <v>0.26000000000000156</v>
      </c>
      <c r="E117" s="10"/>
      <c r="G117" s="1" t="s">
        <v>1142</v>
      </c>
      <c r="H117" s="2">
        <v>0.15</v>
      </c>
      <c r="J117" s="2">
        <f>H117-Epanet!T119</f>
        <v>0</v>
      </c>
      <c r="M117" s="1" t="s">
        <v>147</v>
      </c>
      <c r="N117" s="2">
        <v>31.31</v>
      </c>
      <c r="P117" s="2">
        <f>N117-Epanet!X118</f>
        <v>0.25999999999999801</v>
      </c>
      <c r="S117" s="1" t="s">
        <v>1142</v>
      </c>
      <c r="T117" s="2">
        <v>0.15</v>
      </c>
      <c r="V117" s="2">
        <f>T117-Epanet!AB119</f>
        <v>0</v>
      </c>
      <c r="Y117" s="1" t="s">
        <v>147</v>
      </c>
      <c r="Z117" s="2">
        <v>31.3</v>
      </c>
      <c r="AB117" s="2">
        <f>Z117-Epanet!P118</f>
        <v>0.26000000000000156</v>
      </c>
      <c r="AE117" s="1" t="s">
        <v>1142</v>
      </c>
      <c r="AF117" s="2">
        <v>0.15</v>
      </c>
      <c r="AH117" s="2">
        <f>AF117-Epanet!T119</f>
        <v>0</v>
      </c>
      <c r="AK117" s="1" t="s">
        <v>147</v>
      </c>
      <c r="AL117" s="2">
        <v>31.31</v>
      </c>
      <c r="AN117" s="2">
        <f>AL117-Epanet!X118</f>
        <v>0.25999999999999801</v>
      </c>
      <c r="AQ117" s="1" t="s">
        <v>1142</v>
      </c>
      <c r="AR117" s="2">
        <v>0.15</v>
      </c>
      <c r="AT117" s="2">
        <f>AR117-Epanet!AB119</f>
        <v>0</v>
      </c>
      <c r="AW117" s="1" t="s">
        <v>147</v>
      </c>
      <c r="AX117" s="2">
        <v>31.3</v>
      </c>
      <c r="AZ117" s="2">
        <f>AX117-Epanet!P118</f>
        <v>0.26000000000000156</v>
      </c>
      <c r="BC117" s="1" t="s">
        <v>1142</v>
      </c>
      <c r="BD117" s="2">
        <v>0.15</v>
      </c>
      <c r="BF117" s="2">
        <f>BD117-Epanet!T119</f>
        <v>0</v>
      </c>
      <c r="BI117" s="1" t="s">
        <v>147</v>
      </c>
      <c r="BJ117" s="2">
        <v>31.31</v>
      </c>
      <c r="BL117" s="2">
        <f>BJ117-Epanet!X118</f>
        <v>0.25999999999999801</v>
      </c>
      <c r="BO117" s="1" t="s">
        <v>1142</v>
      </c>
      <c r="BP117" s="2">
        <v>0.15</v>
      </c>
      <c r="BR117" s="2">
        <f>BP117-Epanet!AB119</f>
        <v>0</v>
      </c>
    </row>
    <row r="118" spans="1:70" x14ac:dyDescent="0.25">
      <c r="A118" s="1" t="s">
        <v>148</v>
      </c>
      <c r="B118" s="2">
        <v>31.3</v>
      </c>
      <c r="D118" s="10">
        <f>'Skenario DMA'!B118-Epanet!P119</f>
        <v>0.26999999999999957</v>
      </c>
      <c r="E118" s="10"/>
      <c r="G118" s="1" t="s">
        <v>1143</v>
      </c>
      <c r="H118" s="2">
        <v>0.15</v>
      </c>
      <c r="J118" s="2">
        <f>H118-Epanet!T120</f>
        <v>0</v>
      </c>
      <c r="M118" s="1" t="s">
        <v>148</v>
      </c>
      <c r="N118" s="2">
        <v>31.3</v>
      </c>
      <c r="P118" s="2">
        <f>N118-Epanet!X119</f>
        <v>0.26000000000000156</v>
      </c>
      <c r="S118" s="1" t="s">
        <v>1143</v>
      </c>
      <c r="T118" s="2">
        <v>0.15</v>
      </c>
      <c r="V118" s="2">
        <f>T118-Epanet!AB120</f>
        <v>0</v>
      </c>
      <c r="Y118" s="1" t="s">
        <v>148</v>
      </c>
      <c r="Z118" s="2">
        <v>31.3</v>
      </c>
      <c r="AB118" s="2">
        <f>Z118-Epanet!P119</f>
        <v>0.26999999999999957</v>
      </c>
      <c r="AE118" s="1" t="s">
        <v>1143</v>
      </c>
      <c r="AF118" s="2">
        <v>0.15</v>
      </c>
      <c r="AH118" s="2">
        <f>AF118-Epanet!T120</f>
        <v>0</v>
      </c>
      <c r="AK118" s="1" t="s">
        <v>148</v>
      </c>
      <c r="AL118" s="2">
        <v>31.3</v>
      </c>
      <c r="AN118" s="2">
        <f>AL118-Epanet!X119</f>
        <v>0.26000000000000156</v>
      </c>
      <c r="AQ118" s="1" t="s">
        <v>1143</v>
      </c>
      <c r="AR118" s="2">
        <v>0.15</v>
      </c>
      <c r="AT118" s="2">
        <f>AR118-Epanet!AB120</f>
        <v>0</v>
      </c>
      <c r="AW118" s="1" t="s">
        <v>148</v>
      </c>
      <c r="AX118" s="2">
        <v>31.3</v>
      </c>
      <c r="AZ118" s="2">
        <f>AX118-Epanet!P119</f>
        <v>0.26999999999999957</v>
      </c>
      <c r="BC118" s="1" t="s">
        <v>1143</v>
      </c>
      <c r="BD118" s="2">
        <v>0.15</v>
      </c>
      <c r="BF118" s="2">
        <f>BD118-Epanet!T120</f>
        <v>0</v>
      </c>
      <c r="BI118" s="1" t="s">
        <v>148</v>
      </c>
      <c r="BJ118" s="2">
        <v>31.3</v>
      </c>
      <c r="BL118" s="2">
        <f>BJ118-Epanet!X119</f>
        <v>0.26000000000000156</v>
      </c>
      <c r="BO118" s="1" t="s">
        <v>1143</v>
      </c>
      <c r="BP118" s="2">
        <v>0.15</v>
      </c>
      <c r="BR118" s="2">
        <f>BP118-Epanet!AB120</f>
        <v>0</v>
      </c>
    </row>
    <row r="119" spans="1:70" x14ac:dyDescent="0.25">
      <c r="A119" s="1" t="s">
        <v>149</v>
      </c>
      <c r="B119" s="2">
        <v>31.37</v>
      </c>
      <c r="D119" s="10">
        <f>'Skenario DMA'!B119-Epanet!P120</f>
        <v>0.26000000000000156</v>
      </c>
      <c r="E119" s="10"/>
      <c r="G119" s="1" t="s">
        <v>1144</v>
      </c>
      <c r="H119" s="2">
        <v>0.08</v>
      </c>
      <c r="J119" s="2">
        <f>H119-Epanet!T121</f>
        <v>0</v>
      </c>
      <c r="M119" s="1" t="s">
        <v>149</v>
      </c>
      <c r="N119" s="2">
        <v>31.38</v>
      </c>
      <c r="P119" s="2">
        <f>N119-Epanet!X120</f>
        <v>0.25999999999999801</v>
      </c>
      <c r="S119" s="1" t="s">
        <v>1144</v>
      </c>
      <c r="T119" s="2">
        <v>0.08</v>
      </c>
      <c r="V119" s="2">
        <f>T119-Epanet!AB121</f>
        <v>0</v>
      </c>
      <c r="Y119" s="1" t="s">
        <v>149</v>
      </c>
      <c r="Z119" s="2">
        <v>31.37</v>
      </c>
      <c r="AB119" s="2">
        <f>Z119-Epanet!P120</f>
        <v>0.26000000000000156</v>
      </c>
      <c r="AE119" s="1" t="s">
        <v>1144</v>
      </c>
      <c r="AF119" s="2">
        <v>0.08</v>
      </c>
      <c r="AH119" s="2">
        <f>AF119-Epanet!T121</f>
        <v>0</v>
      </c>
      <c r="AK119" s="1" t="s">
        <v>149</v>
      </c>
      <c r="AL119" s="2">
        <v>31.38</v>
      </c>
      <c r="AN119" s="2">
        <f>AL119-Epanet!X120</f>
        <v>0.25999999999999801</v>
      </c>
      <c r="AQ119" s="1" t="s">
        <v>1144</v>
      </c>
      <c r="AR119" s="2">
        <v>0.08</v>
      </c>
      <c r="AT119" s="2">
        <f>AR119-Epanet!AB121</f>
        <v>0</v>
      </c>
      <c r="AW119" s="1" t="s">
        <v>149</v>
      </c>
      <c r="AX119" s="2">
        <v>31.37</v>
      </c>
      <c r="AZ119" s="2">
        <f>AX119-Epanet!P120</f>
        <v>0.26000000000000156</v>
      </c>
      <c r="BC119" s="1" t="s">
        <v>1144</v>
      </c>
      <c r="BD119" s="2">
        <v>0.08</v>
      </c>
      <c r="BF119" s="2">
        <f>BD119-Epanet!T121</f>
        <v>0</v>
      </c>
      <c r="BI119" s="1" t="s">
        <v>149</v>
      </c>
      <c r="BJ119" s="2">
        <v>31.38</v>
      </c>
      <c r="BL119" s="2">
        <f>BJ119-Epanet!X120</f>
        <v>0.25999999999999801</v>
      </c>
      <c r="BO119" s="1" t="s">
        <v>1144</v>
      </c>
      <c r="BP119" s="2">
        <v>0.08</v>
      </c>
      <c r="BR119" s="2">
        <f>BP119-Epanet!AB121</f>
        <v>0</v>
      </c>
    </row>
    <row r="120" spans="1:70" x14ac:dyDescent="0.25">
      <c r="A120" s="1" t="s">
        <v>150</v>
      </c>
      <c r="B120" s="2">
        <v>31.37</v>
      </c>
      <c r="D120" s="10">
        <f>'Skenario DMA'!B120-Epanet!P121</f>
        <v>0.26999999999999957</v>
      </c>
      <c r="E120" s="10"/>
      <c r="G120" s="1" t="s">
        <v>1145</v>
      </c>
      <c r="H120" s="2">
        <v>0.08</v>
      </c>
      <c r="J120" s="2">
        <f>H120-Epanet!T122</f>
        <v>0</v>
      </c>
      <c r="M120" s="1" t="s">
        <v>150</v>
      </c>
      <c r="N120" s="2">
        <v>31.37</v>
      </c>
      <c r="P120" s="2">
        <f>N120-Epanet!X121</f>
        <v>0.26000000000000156</v>
      </c>
      <c r="S120" s="1" t="s">
        <v>1145</v>
      </c>
      <c r="T120" s="2">
        <v>0.08</v>
      </c>
      <c r="V120" s="2">
        <f>T120-Epanet!AB122</f>
        <v>0</v>
      </c>
      <c r="Y120" s="1" t="s">
        <v>150</v>
      </c>
      <c r="Z120" s="2">
        <v>31.37</v>
      </c>
      <c r="AB120" s="2">
        <f>Z120-Epanet!P121</f>
        <v>0.26999999999999957</v>
      </c>
      <c r="AE120" s="1" t="s">
        <v>1145</v>
      </c>
      <c r="AF120" s="2">
        <v>0.08</v>
      </c>
      <c r="AH120" s="2">
        <f>AF120-Epanet!T122</f>
        <v>0</v>
      </c>
      <c r="AK120" s="1" t="s">
        <v>150</v>
      </c>
      <c r="AL120" s="2">
        <v>31.37</v>
      </c>
      <c r="AN120" s="2">
        <f>AL120-Epanet!X121</f>
        <v>0.26000000000000156</v>
      </c>
      <c r="AQ120" s="1" t="s">
        <v>1145</v>
      </c>
      <c r="AR120" s="2">
        <v>0.08</v>
      </c>
      <c r="AT120" s="2">
        <f>AR120-Epanet!AB122</f>
        <v>0</v>
      </c>
      <c r="AW120" s="1" t="s">
        <v>150</v>
      </c>
      <c r="AX120" s="2">
        <v>31.37</v>
      </c>
      <c r="AZ120" s="2">
        <f>AX120-Epanet!P121</f>
        <v>0.26999999999999957</v>
      </c>
      <c r="BC120" s="1" t="s">
        <v>1145</v>
      </c>
      <c r="BD120" s="2">
        <v>0.08</v>
      </c>
      <c r="BF120" s="2">
        <f>BD120-Epanet!T122</f>
        <v>0</v>
      </c>
      <c r="BI120" s="1" t="s">
        <v>150</v>
      </c>
      <c r="BJ120" s="2">
        <v>31.37</v>
      </c>
      <c r="BL120" s="2">
        <f>BJ120-Epanet!X121</f>
        <v>0.26000000000000156</v>
      </c>
      <c r="BO120" s="1" t="s">
        <v>1145</v>
      </c>
      <c r="BP120" s="2">
        <v>0.08</v>
      </c>
      <c r="BR120" s="2">
        <f>BP120-Epanet!AB122</f>
        <v>0</v>
      </c>
    </row>
    <row r="121" spans="1:70" x14ac:dyDescent="0.25">
      <c r="A121" s="1" t="s">
        <v>151</v>
      </c>
      <c r="B121" s="2">
        <v>31.28</v>
      </c>
      <c r="D121" s="10">
        <f>'Skenario DMA'!B121-Epanet!P122</f>
        <v>0.26999999999999957</v>
      </c>
      <c r="E121" s="10"/>
      <c r="G121" s="1" t="s">
        <v>1146</v>
      </c>
      <c r="H121" s="2">
        <v>0.08</v>
      </c>
      <c r="J121" s="2">
        <f>H121-Epanet!T123</f>
        <v>0</v>
      </c>
      <c r="M121" s="1" t="s">
        <v>151</v>
      </c>
      <c r="N121" s="2">
        <v>31.28</v>
      </c>
      <c r="P121" s="2">
        <f>N121-Epanet!X122</f>
        <v>0.26000000000000156</v>
      </c>
      <c r="S121" s="1" t="s">
        <v>1146</v>
      </c>
      <c r="T121" s="2">
        <v>0.08</v>
      </c>
      <c r="V121" s="2">
        <f>T121-Epanet!AB123</f>
        <v>0</v>
      </c>
      <c r="Y121" s="1" t="s">
        <v>151</v>
      </c>
      <c r="Z121" s="2">
        <v>31.28</v>
      </c>
      <c r="AB121" s="2">
        <f>Z121-Epanet!P122</f>
        <v>0.26999999999999957</v>
      </c>
      <c r="AE121" s="1" t="s">
        <v>1146</v>
      </c>
      <c r="AF121" s="2">
        <v>0.08</v>
      </c>
      <c r="AH121" s="2">
        <f>AF121-Epanet!T123</f>
        <v>0</v>
      </c>
      <c r="AK121" s="1" t="s">
        <v>151</v>
      </c>
      <c r="AL121" s="2">
        <v>31.28</v>
      </c>
      <c r="AN121" s="2">
        <f>AL121-Epanet!X122</f>
        <v>0.26000000000000156</v>
      </c>
      <c r="AQ121" s="1" t="s">
        <v>1146</v>
      </c>
      <c r="AR121" s="2">
        <v>0.08</v>
      </c>
      <c r="AT121" s="2">
        <f>AR121-Epanet!AB123</f>
        <v>0</v>
      </c>
      <c r="AW121" s="1" t="s">
        <v>151</v>
      </c>
      <c r="AX121" s="2">
        <v>31.28</v>
      </c>
      <c r="AZ121" s="2">
        <f>AX121-Epanet!P122</f>
        <v>0.26999999999999957</v>
      </c>
      <c r="BC121" s="1" t="s">
        <v>1146</v>
      </c>
      <c r="BD121" s="2">
        <v>0.08</v>
      </c>
      <c r="BF121" s="2">
        <f>BD121-Epanet!T123</f>
        <v>0</v>
      </c>
      <c r="BI121" s="1" t="s">
        <v>151</v>
      </c>
      <c r="BJ121" s="2">
        <v>31.28</v>
      </c>
      <c r="BL121" s="2">
        <f>BJ121-Epanet!X122</f>
        <v>0.26000000000000156</v>
      </c>
      <c r="BO121" s="1" t="s">
        <v>1146</v>
      </c>
      <c r="BP121" s="2">
        <v>0.08</v>
      </c>
      <c r="BR121" s="2">
        <f>BP121-Epanet!AB123</f>
        <v>0</v>
      </c>
    </row>
    <row r="122" spans="1:70" x14ac:dyDescent="0.25">
      <c r="A122" s="1" t="s">
        <v>152</v>
      </c>
      <c r="B122" s="2">
        <v>31.36</v>
      </c>
      <c r="D122" s="10">
        <f>'Skenario DMA'!B122-Epanet!P123</f>
        <v>0.25999999999999801</v>
      </c>
      <c r="E122" s="10"/>
      <c r="G122" s="1" t="s">
        <v>1147</v>
      </c>
      <c r="H122" s="2">
        <v>0.08</v>
      </c>
      <c r="J122" s="2">
        <f>H122-Epanet!T124</f>
        <v>0</v>
      </c>
      <c r="M122" s="1" t="s">
        <v>152</v>
      </c>
      <c r="N122" s="2">
        <v>31.37</v>
      </c>
      <c r="P122" s="2">
        <f>N122-Epanet!X123</f>
        <v>0.26999999999999957</v>
      </c>
      <c r="S122" s="1" t="s">
        <v>1147</v>
      </c>
      <c r="T122" s="2">
        <v>0.08</v>
      </c>
      <c r="V122" s="2">
        <f>T122-Epanet!AB124</f>
        <v>0</v>
      </c>
      <c r="Y122" s="1" t="s">
        <v>152</v>
      </c>
      <c r="Z122" s="2">
        <v>31.36</v>
      </c>
      <c r="AB122" s="2">
        <f>Z122-Epanet!P123</f>
        <v>0.25999999999999801</v>
      </c>
      <c r="AE122" s="1" t="s">
        <v>1147</v>
      </c>
      <c r="AF122" s="2">
        <v>0.08</v>
      </c>
      <c r="AH122" s="2">
        <f>AF122-Epanet!T124</f>
        <v>0</v>
      </c>
      <c r="AK122" s="1" t="s">
        <v>152</v>
      </c>
      <c r="AL122" s="2">
        <v>31.37</v>
      </c>
      <c r="AN122" s="2">
        <f>AL122-Epanet!X123</f>
        <v>0.26999999999999957</v>
      </c>
      <c r="AQ122" s="1" t="s">
        <v>1147</v>
      </c>
      <c r="AR122" s="2">
        <v>0.08</v>
      </c>
      <c r="AT122" s="2">
        <f>AR122-Epanet!AB124</f>
        <v>0</v>
      </c>
      <c r="AW122" s="1" t="s">
        <v>152</v>
      </c>
      <c r="AX122" s="2">
        <v>31.36</v>
      </c>
      <c r="AZ122" s="2">
        <f>AX122-Epanet!P123</f>
        <v>0.25999999999999801</v>
      </c>
      <c r="BC122" s="1" t="s">
        <v>1147</v>
      </c>
      <c r="BD122" s="2">
        <v>0.08</v>
      </c>
      <c r="BF122" s="2">
        <f>BD122-Epanet!T124</f>
        <v>0</v>
      </c>
      <c r="BI122" s="1" t="s">
        <v>152</v>
      </c>
      <c r="BJ122" s="2">
        <v>31.37</v>
      </c>
      <c r="BL122" s="2">
        <f>BJ122-Epanet!X123</f>
        <v>0.26999999999999957</v>
      </c>
      <c r="BO122" s="1" t="s">
        <v>1147</v>
      </c>
      <c r="BP122" s="2">
        <v>0.08</v>
      </c>
      <c r="BR122" s="2">
        <f>BP122-Epanet!AB124</f>
        <v>0</v>
      </c>
    </row>
    <row r="123" spans="1:70" x14ac:dyDescent="0.25">
      <c r="A123" s="1" t="s">
        <v>153</v>
      </c>
      <c r="B123" s="2">
        <v>31.27</v>
      </c>
      <c r="D123" s="10">
        <f>'Skenario DMA'!B123-Epanet!P124</f>
        <v>0.26999999999999957</v>
      </c>
      <c r="E123" s="10"/>
      <c r="G123" s="1" t="s">
        <v>1148</v>
      </c>
      <c r="H123" s="2">
        <v>0.08</v>
      </c>
      <c r="J123" s="2">
        <f>H123-Epanet!T125</f>
        <v>0</v>
      </c>
      <c r="M123" s="1" t="s">
        <v>153</v>
      </c>
      <c r="N123" s="2">
        <v>31.27</v>
      </c>
      <c r="P123" s="2">
        <f>N123-Epanet!X124</f>
        <v>0.25999999999999801</v>
      </c>
      <c r="S123" s="1" t="s">
        <v>1148</v>
      </c>
      <c r="T123" s="2">
        <v>0.08</v>
      </c>
      <c r="V123" s="2">
        <f>T123-Epanet!AB125</f>
        <v>0</v>
      </c>
      <c r="Y123" s="1" t="s">
        <v>153</v>
      </c>
      <c r="Z123" s="2">
        <v>31.27</v>
      </c>
      <c r="AB123" s="2">
        <f>Z123-Epanet!P124</f>
        <v>0.26999999999999957</v>
      </c>
      <c r="AE123" s="1" t="s">
        <v>1148</v>
      </c>
      <c r="AF123" s="2">
        <v>0.08</v>
      </c>
      <c r="AH123" s="2">
        <f>AF123-Epanet!T125</f>
        <v>0</v>
      </c>
      <c r="AK123" s="1" t="s">
        <v>153</v>
      </c>
      <c r="AL123" s="2">
        <v>31.27</v>
      </c>
      <c r="AN123" s="2">
        <f>AL123-Epanet!X124</f>
        <v>0.25999999999999801</v>
      </c>
      <c r="AQ123" s="1" t="s">
        <v>1148</v>
      </c>
      <c r="AR123" s="2">
        <v>0.08</v>
      </c>
      <c r="AT123" s="2">
        <f>AR123-Epanet!AB125</f>
        <v>0</v>
      </c>
      <c r="AW123" s="1" t="s">
        <v>153</v>
      </c>
      <c r="AX123" s="2">
        <v>31.27</v>
      </c>
      <c r="AZ123" s="2">
        <f>AX123-Epanet!P124</f>
        <v>0.26999999999999957</v>
      </c>
      <c r="BC123" s="1" t="s">
        <v>1148</v>
      </c>
      <c r="BD123" s="2">
        <v>0.08</v>
      </c>
      <c r="BF123" s="2">
        <f>BD123-Epanet!T125</f>
        <v>0</v>
      </c>
      <c r="BI123" s="1" t="s">
        <v>153</v>
      </c>
      <c r="BJ123" s="2">
        <v>31.27</v>
      </c>
      <c r="BL123" s="2">
        <f>BJ123-Epanet!X124</f>
        <v>0.25999999999999801</v>
      </c>
      <c r="BO123" s="1" t="s">
        <v>1148</v>
      </c>
      <c r="BP123" s="2">
        <v>0.08</v>
      </c>
      <c r="BR123" s="2">
        <f>BP123-Epanet!AB125</f>
        <v>0</v>
      </c>
    </row>
    <row r="124" spans="1:70" x14ac:dyDescent="0.25">
      <c r="A124" s="1" t="s">
        <v>154</v>
      </c>
      <c r="B124" s="2">
        <v>32.25</v>
      </c>
      <c r="D124" s="10">
        <f>'Skenario DMA'!B124-Epanet!P125</f>
        <v>0.26000000000000156</v>
      </c>
      <c r="E124" s="10"/>
      <c r="G124" s="1" t="s">
        <v>1149</v>
      </c>
      <c r="H124" s="2">
        <v>0.15</v>
      </c>
      <c r="J124" s="2">
        <f>H124-Epanet!T126</f>
        <v>0</v>
      </c>
      <c r="M124" s="1" t="s">
        <v>154</v>
      </c>
      <c r="N124" s="2">
        <v>32.26</v>
      </c>
      <c r="P124" s="2">
        <f>N124-Epanet!X125</f>
        <v>0.26999999999999957</v>
      </c>
      <c r="S124" s="1" t="s">
        <v>1149</v>
      </c>
      <c r="T124" s="2">
        <v>0.15</v>
      </c>
      <c r="V124" s="2">
        <f>T124-Epanet!AB126</f>
        <v>0</v>
      </c>
      <c r="Y124" s="1" t="s">
        <v>154</v>
      </c>
      <c r="Z124" s="2">
        <v>32.25</v>
      </c>
      <c r="AB124" s="2">
        <f>Z124-Epanet!P125</f>
        <v>0.26000000000000156</v>
      </c>
      <c r="AE124" s="1" t="s">
        <v>1149</v>
      </c>
      <c r="AF124" s="2">
        <v>0.15</v>
      </c>
      <c r="AH124" s="2">
        <f>AF124-Epanet!T126</f>
        <v>0</v>
      </c>
      <c r="AK124" s="1" t="s">
        <v>154</v>
      </c>
      <c r="AL124" s="2">
        <v>32.26</v>
      </c>
      <c r="AN124" s="2">
        <f>AL124-Epanet!X125</f>
        <v>0.26999999999999957</v>
      </c>
      <c r="AQ124" s="1" t="s">
        <v>1149</v>
      </c>
      <c r="AR124" s="2">
        <v>0.15</v>
      </c>
      <c r="AT124" s="2">
        <f>AR124-Epanet!AB126</f>
        <v>0</v>
      </c>
      <c r="AW124" s="1" t="s">
        <v>154</v>
      </c>
      <c r="AX124" s="2">
        <v>32.25</v>
      </c>
      <c r="AZ124" s="2">
        <f>AX124-Epanet!P125</f>
        <v>0.26000000000000156</v>
      </c>
      <c r="BC124" s="1" t="s">
        <v>1149</v>
      </c>
      <c r="BD124" s="2">
        <v>0.15</v>
      </c>
      <c r="BF124" s="2">
        <f>BD124-Epanet!T126</f>
        <v>0</v>
      </c>
      <c r="BI124" s="1" t="s">
        <v>154</v>
      </c>
      <c r="BJ124" s="2">
        <v>32.26</v>
      </c>
      <c r="BL124" s="2">
        <f>BJ124-Epanet!X125</f>
        <v>0.26999999999999957</v>
      </c>
      <c r="BO124" s="1" t="s">
        <v>1149</v>
      </c>
      <c r="BP124" s="2">
        <v>0.15</v>
      </c>
      <c r="BR124" s="2">
        <f>BP124-Epanet!AB126</f>
        <v>0</v>
      </c>
    </row>
    <row r="125" spans="1:70" x14ac:dyDescent="0.25">
      <c r="A125" s="1" t="s">
        <v>155</v>
      </c>
      <c r="B125" s="2">
        <v>32.24</v>
      </c>
      <c r="D125" s="10">
        <f>'Skenario DMA'!B125-Epanet!P126</f>
        <v>0.26000000000000156</v>
      </c>
      <c r="E125" s="10"/>
      <c r="G125" s="1" t="s">
        <v>1150</v>
      </c>
      <c r="H125" s="2">
        <v>0.15</v>
      </c>
      <c r="J125" s="2">
        <f>H125-Epanet!T127</f>
        <v>0</v>
      </c>
      <c r="M125" s="1" t="s">
        <v>155</v>
      </c>
      <c r="N125" s="2">
        <v>32.25</v>
      </c>
      <c r="P125" s="2">
        <f>N125-Epanet!X126</f>
        <v>0.26999999999999957</v>
      </c>
      <c r="S125" s="1" t="s">
        <v>1150</v>
      </c>
      <c r="T125" s="2">
        <v>0.15</v>
      </c>
      <c r="V125" s="2">
        <f>T125-Epanet!AB127</f>
        <v>0</v>
      </c>
      <c r="Y125" s="1" t="s">
        <v>155</v>
      </c>
      <c r="Z125" s="2">
        <v>32.24</v>
      </c>
      <c r="AB125" s="2">
        <f>Z125-Epanet!P126</f>
        <v>0.26000000000000156</v>
      </c>
      <c r="AE125" s="1" t="s">
        <v>1150</v>
      </c>
      <c r="AF125" s="2">
        <v>0.15</v>
      </c>
      <c r="AH125" s="2">
        <f>AF125-Epanet!T127</f>
        <v>0</v>
      </c>
      <c r="AK125" s="1" t="s">
        <v>155</v>
      </c>
      <c r="AL125" s="2">
        <v>32.25</v>
      </c>
      <c r="AN125" s="2">
        <f>AL125-Epanet!X126</f>
        <v>0.26999999999999957</v>
      </c>
      <c r="AQ125" s="1" t="s">
        <v>1150</v>
      </c>
      <c r="AR125" s="2">
        <v>0.15</v>
      </c>
      <c r="AT125" s="2">
        <f>AR125-Epanet!AB127</f>
        <v>0</v>
      </c>
      <c r="AW125" s="1" t="s">
        <v>155</v>
      </c>
      <c r="AX125" s="2">
        <v>32.24</v>
      </c>
      <c r="AZ125" s="2">
        <f>AX125-Epanet!P126</f>
        <v>0.26000000000000156</v>
      </c>
      <c r="BC125" s="1" t="s">
        <v>1150</v>
      </c>
      <c r="BD125" s="2">
        <v>0.15</v>
      </c>
      <c r="BF125" s="2">
        <f>BD125-Epanet!T127</f>
        <v>0</v>
      </c>
      <c r="BI125" s="1" t="s">
        <v>155</v>
      </c>
      <c r="BJ125" s="2">
        <v>32.25</v>
      </c>
      <c r="BL125" s="2">
        <f>BJ125-Epanet!X126</f>
        <v>0.26999999999999957</v>
      </c>
      <c r="BO125" s="1" t="s">
        <v>1150</v>
      </c>
      <c r="BP125" s="2">
        <v>0.15</v>
      </c>
      <c r="BR125" s="2">
        <f>BP125-Epanet!AB127</f>
        <v>0</v>
      </c>
    </row>
    <row r="126" spans="1:70" x14ac:dyDescent="0.25">
      <c r="A126" s="1" t="s">
        <v>156</v>
      </c>
      <c r="B126" s="2">
        <v>32.229999999999997</v>
      </c>
      <c r="D126" s="10">
        <f>'Skenario DMA'!B126-Epanet!P127</f>
        <v>0.25999999999999801</v>
      </c>
      <c r="E126" s="10"/>
      <c r="G126" s="1" t="s">
        <v>1151</v>
      </c>
      <c r="H126" s="2">
        <v>0.15</v>
      </c>
      <c r="J126" s="2">
        <f>H126-Epanet!T128</f>
        <v>0</v>
      </c>
      <c r="M126" s="1" t="s">
        <v>156</v>
      </c>
      <c r="N126" s="2">
        <v>32.24</v>
      </c>
      <c r="P126" s="2">
        <f>N126-Epanet!X127</f>
        <v>0.27000000000000313</v>
      </c>
      <c r="S126" s="1" t="s">
        <v>1151</v>
      </c>
      <c r="T126" s="2">
        <v>0.15</v>
      </c>
      <c r="V126" s="2">
        <f>T126-Epanet!AB128</f>
        <v>0</v>
      </c>
      <c r="Y126" s="1" t="s">
        <v>156</v>
      </c>
      <c r="Z126" s="2">
        <v>32.229999999999997</v>
      </c>
      <c r="AB126" s="2">
        <f>Z126-Epanet!P127</f>
        <v>0.25999999999999801</v>
      </c>
      <c r="AE126" s="1" t="s">
        <v>1151</v>
      </c>
      <c r="AF126" s="2">
        <v>0.15</v>
      </c>
      <c r="AH126" s="2">
        <f>AF126-Epanet!T128</f>
        <v>0</v>
      </c>
      <c r="AK126" s="1" t="s">
        <v>156</v>
      </c>
      <c r="AL126" s="2">
        <v>32.24</v>
      </c>
      <c r="AN126" s="2">
        <f>AL126-Epanet!X127</f>
        <v>0.27000000000000313</v>
      </c>
      <c r="AQ126" s="1" t="s">
        <v>1151</v>
      </c>
      <c r="AR126" s="2">
        <v>0.15</v>
      </c>
      <c r="AT126" s="2">
        <f>AR126-Epanet!AB128</f>
        <v>0</v>
      </c>
      <c r="AW126" s="1" t="s">
        <v>156</v>
      </c>
      <c r="AX126" s="2">
        <v>32.229999999999997</v>
      </c>
      <c r="AZ126" s="2">
        <f>AX126-Epanet!P127</f>
        <v>0.25999999999999801</v>
      </c>
      <c r="BC126" s="1" t="s">
        <v>1151</v>
      </c>
      <c r="BD126" s="2">
        <v>0.15</v>
      </c>
      <c r="BF126" s="2">
        <f>BD126-Epanet!T128</f>
        <v>0</v>
      </c>
      <c r="BI126" s="1" t="s">
        <v>156</v>
      </c>
      <c r="BJ126" s="2">
        <v>32.24</v>
      </c>
      <c r="BL126" s="2">
        <f>BJ126-Epanet!X127</f>
        <v>0.27000000000000313</v>
      </c>
      <c r="BO126" s="1" t="s">
        <v>1151</v>
      </c>
      <c r="BP126" s="2">
        <v>0.15</v>
      </c>
      <c r="BR126" s="2">
        <f>BP126-Epanet!AB128</f>
        <v>0</v>
      </c>
    </row>
    <row r="127" spans="1:70" x14ac:dyDescent="0.25">
      <c r="A127" s="1" t="s">
        <v>157</v>
      </c>
      <c r="B127" s="2">
        <v>32.24</v>
      </c>
      <c r="D127" s="10">
        <f>'Skenario DMA'!B127-Epanet!P128</f>
        <v>0.26000000000000156</v>
      </c>
      <c r="E127" s="10"/>
      <c r="G127" s="1" t="s">
        <v>1152</v>
      </c>
      <c r="H127" s="2">
        <v>0.08</v>
      </c>
      <c r="J127" s="2">
        <f>H127-Epanet!T129</f>
        <v>0</v>
      </c>
      <c r="M127" s="1" t="s">
        <v>157</v>
      </c>
      <c r="N127" s="2">
        <v>32.25</v>
      </c>
      <c r="P127" s="2">
        <f>N127-Epanet!X128</f>
        <v>0.26999999999999957</v>
      </c>
      <c r="S127" s="1" t="s">
        <v>1152</v>
      </c>
      <c r="T127" s="2">
        <v>0.08</v>
      </c>
      <c r="V127" s="2">
        <f>T127-Epanet!AB129</f>
        <v>0</v>
      </c>
      <c r="Y127" s="1" t="s">
        <v>157</v>
      </c>
      <c r="Z127" s="2">
        <v>32.24</v>
      </c>
      <c r="AB127" s="2">
        <f>Z127-Epanet!P128</f>
        <v>0.26000000000000156</v>
      </c>
      <c r="AE127" s="1" t="s">
        <v>1152</v>
      </c>
      <c r="AF127" s="2">
        <v>0.08</v>
      </c>
      <c r="AH127" s="2">
        <f>AF127-Epanet!T129</f>
        <v>0</v>
      </c>
      <c r="AK127" s="1" t="s">
        <v>157</v>
      </c>
      <c r="AL127" s="2">
        <v>32.25</v>
      </c>
      <c r="AN127" s="2">
        <f>AL127-Epanet!X128</f>
        <v>0.26999999999999957</v>
      </c>
      <c r="AQ127" s="1" t="s">
        <v>1152</v>
      </c>
      <c r="AR127" s="2">
        <v>0.08</v>
      </c>
      <c r="AT127" s="2">
        <f>AR127-Epanet!AB129</f>
        <v>0</v>
      </c>
      <c r="AW127" s="1" t="s">
        <v>157</v>
      </c>
      <c r="AX127" s="2">
        <v>32.24</v>
      </c>
      <c r="AZ127" s="2">
        <f>AX127-Epanet!P128</f>
        <v>0.26000000000000156</v>
      </c>
      <c r="BC127" s="1" t="s">
        <v>1152</v>
      </c>
      <c r="BD127" s="2">
        <v>0.08</v>
      </c>
      <c r="BF127" s="2">
        <f>BD127-Epanet!T129</f>
        <v>0</v>
      </c>
      <c r="BI127" s="1" t="s">
        <v>157</v>
      </c>
      <c r="BJ127" s="2">
        <v>32.25</v>
      </c>
      <c r="BL127" s="2">
        <f>BJ127-Epanet!X128</f>
        <v>0.26999999999999957</v>
      </c>
      <c r="BO127" s="1" t="s">
        <v>1152</v>
      </c>
      <c r="BP127" s="2">
        <v>0.08</v>
      </c>
      <c r="BR127" s="2">
        <f>BP127-Epanet!AB129</f>
        <v>0</v>
      </c>
    </row>
    <row r="128" spans="1:70" x14ac:dyDescent="0.25">
      <c r="A128" s="1" t="s">
        <v>158</v>
      </c>
      <c r="B128" s="2">
        <v>32.229999999999997</v>
      </c>
      <c r="D128" s="10">
        <f>'Skenario DMA'!B128-Epanet!P129</f>
        <v>0.25999999999999801</v>
      </c>
      <c r="E128" s="10"/>
      <c r="G128" s="1" t="s">
        <v>1153</v>
      </c>
      <c r="H128" s="2">
        <v>0.08</v>
      </c>
      <c r="J128" s="2">
        <f>H128-Epanet!T130</f>
        <v>0</v>
      </c>
      <c r="M128" s="1" t="s">
        <v>158</v>
      </c>
      <c r="N128" s="2">
        <v>32.24</v>
      </c>
      <c r="P128" s="2">
        <f>N128-Epanet!X129</f>
        <v>0.26000000000000156</v>
      </c>
      <c r="S128" s="1" t="s">
        <v>1153</v>
      </c>
      <c r="T128" s="2">
        <v>0.08</v>
      </c>
      <c r="V128" s="2">
        <f>T128-Epanet!AB130</f>
        <v>0</v>
      </c>
      <c r="Y128" s="1" t="s">
        <v>158</v>
      </c>
      <c r="Z128" s="2">
        <v>32.229999999999997</v>
      </c>
      <c r="AB128" s="2">
        <f>Z128-Epanet!P129</f>
        <v>0.25999999999999801</v>
      </c>
      <c r="AE128" s="1" t="s">
        <v>1153</v>
      </c>
      <c r="AF128" s="2">
        <v>0.08</v>
      </c>
      <c r="AH128" s="2">
        <f>AF128-Epanet!T130</f>
        <v>0</v>
      </c>
      <c r="AK128" s="1" t="s">
        <v>158</v>
      </c>
      <c r="AL128" s="2">
        <v>32.24</v>
      </c>
      <c r="AN128" s="2">
        <f>AL128-Epanet!X129</f>
        <v>0.26000000000000156</v>
      </c>
      <c r="AQ128" s="1" t="s">
        <v>1153</v>
      </c>
      <c r="AR128" s="2">
        <v>0.08</v>
      </c>
      <c r="AT128" s="2">
        <f>AR128-Epanet!AB130</f>
        <v>0</v>
      </c>
      <c r="AW128" s="1" t="s">
        <v>158</v>
      </c>
      <c r="AX128" s="2">
        <v>32.229999999999997</v>
      </c>
      <c r="AZ128" s="2">
        <f>AX128-Epanet!P129</f>
        <v>0.25999999999999801</v>
      </c>
      <c r="BC128" s="1" t="s">
        <v>1153</v>
      </c>
      <c r="BD128" s="2">
        <v>0.08</v>
      </c>
      <c r="BF128" s="2">
        <f>BD128-Epanet!T130</f>
        <v>0</v>
      </c>
      <c r="BI128" s="1" t="s">
        <v>158</v>
      </c>
      <c r="BJ128" s="2">
        <v>32.24</v>
      </c>
      <c r="BL128" s="2">
        <f>BJ128-Epanet!X129</f>
        <v>0.26000000000000156</v>
      </c>
      <c r="BO128" s="1" t="s">
        <v>1153</v>
      </c>
      <c r="BP128" s="2">
        <v>0.08</v>
      </c>
      <c r="BR128" s="2">
        <f>BP128-Epanet!AB130</f>
        <v>0</v>
      </c>
    </row>
    <row r="129" spans="1:70" x14ac:dyDescent="0.25">
      <c r="A129" s="1" t="s">
        <v>159</v>
      </c>
      <c r="B129" s="2">
        <v>30.34</v>
      </c>
      <c r="D129" s="10">
        <f>'Skenario DMA'!B129-Epanet!P130</f>
        <v>0.26000000000000156</v>
      </c>
      <c r="E129" s="10"/>
      <c r="G129" s="1" t="s">
        <v>1154</v>
      </c>
      <c r="H129" s="2">
        <v>0.08</v>
      </c>
      <c r="J129" s="2">
        <f>H129-Epanet!T131</f>
        <v>0</v>
      </c>
      <c r="M129" s="1" t="s">
        <v>159</v>
      </c>
      <c r="N129" s="2">
        <v>30.35</v>
      </c>
      <c r="P129" s="2">
        <f>N129-Epanet!X130</f>
        <v>0.27000000000000313</v>
      </c>
      <c r="S129" s="1" t="s">
        <v>1154</v>
      </c>
      <c r="T129" s="2">
        <v>0.08</v>
      </c>
      <c r="V129" s="2">
        <f>T129-Epanet!AB131</f>
        <v>0</v>
      </c>
      <c r="Y129" s="1" t="s">
        <v>159</v>
      </c>
      <c r="Z129" s="2">
        <v>30.34</v>
      </c>
      <c r="AB129" s="2">
        <f>Z129-Epanet!P130</f>
        <v>0.26000000000000156</v>
      </c>
      <c r="AE129" s="1" t="s">
        <v>1154</v>
      </c>
      <c r="AF129" s="2">
        <v>0.08</v>
      </c>
      <c r="AH129" s="2">
        <f>AF129-Epanet!T131</f>
        <v>0</v>
      </c>
      <c r="AK129" s="1" t="s">
        <v>159</v>
      </c>
      <c r="AL129" s="2">
        <v>30.35</v>
      </c>
      <c r="AN129" s="2">
        <f>AL129-Epanet!X130</f>
        <v>0.27000000000000313</v>
      </c>
      <c r="AQ129" s="1" t="s">
        <v>1154</v>
      </c>
      <c r="AR129" s="2">
        <v>0.08</v>
      </c>
      <c r="AT129" s="2">
        <f>AR129-Epanet!AB131</f>
        <v>0</v>
      </c>
      <c r="AW129" s="1" t="s">
        <v>159</v>
      </c>
      <c r="AX129" s="2">
        <v>30.34</v>
      </c>
      <c r="AZ129" s="2">
        <f>AX129-Epanet!P130</f>
        <v>0.26000000000000156</v>
      </c>
      <c r="BC129" s="1" t="s">
        <v>1154</v>
      </c>
      <c r="BD129" s="2">
        <v>0.08</v>
      </c>
      <c r="BF129" s="2">
        <f>BD129-Epanet!T131</f>
        <v>0</v>
      </c>
      <c r="BI129" s="1" t="s">
        <v>159</v>
      </c>
      <c r="BJ129" s="2">
        <v>30.35</v>
      </c>
      <c r="BL129" s="2">
        <f>BJ129-Epanet!X130</f>
        <v>0.27000000000000313</v>
      </c>
      <c r="BO129" s="1" t="s">
        <v>1154</v>
      </c>
      <c r="BP129" s="2">
        <v>0.08</v>
      </c>
      <c r="BR129" s="2">
        <f>BP129-Epanet!AB131</f>
        <v>0</v>
      </c>
    </row>
    <row r="130" spans="1:70" x14ac:dyDescent="0.25">
      <c r="A130" s="1" t="s">
        <v>160</v>
      </c>
      <c r="B130" s="2">
        <v>30.41</v>
      </c>
      <c r="D130" s="10">
        <f>'Skenario DMA'!B130-Epanet!P131</f>
        <v>0.26000000000000156</v>
      </c>
      <c r="E130" s="10"/>
      <c r="G130" s="1" t="s">
        <v>1155</v>
      </c>
      <c r="H130" s="2">
        <v>0.26</v>
      </c>
      <c r="J130" s="2">
        <f>H130-Epanet!T132</f>
        <v>0</v>
      </c>
      <c r="M130" s="1" t="s">
        <v>160</v>
      </c>
      <c r="N130" s="2">
        <v>30.42</v>
      </c>
      <c r="P130" s="2">
        <f>N130-Epanet!X131</f>
        <v>0.26000000000000156</v>
      </c>
      <c r="S130" s="1" t="s">
        <v>1155</v>
      </c>
      <c r="T130" s="2">
        <v>0.26</v>
      </c>
      <c r="V130" s="2">
        <f>T130-Epanet!AB132</f>
        <v>0</v>
      </c>
      <c r="Y130" s="1" t="s">
        <v>160</v>
      </c>
      <c r="Z130" s="2">
        <v>30.41</v>
      </c>
      <c r="AB130" s="2">
        <f>Z130-Epanet!P131</f>
        <v>0.26000000000000156</v>
      </c>
      <c r="AE130" s="1" t="s">
        <v>1155</v>
      </c>
      <c r="AF130" s="2">
        <v>0.26</v>
      </c>
      <c r="AH130" s="2">
        <f>AF130-Epanet!T132</f>
        <v>0</v>
      </c>
      <c r="AK130" s="1" t="s">
        <v>160</v>
      </c>
      <c r="AL130" s="2">
        <v>30.42</v>
      </c>
      <c r="AN130" s="2">
        <f>AL130-Epanet!X131</f>
        <v>0.26000000000000156</v>
      </c>
      <c r="AQ130" s="1" t="s">
        <v>1155</v>
      </c>
      <c r="AR130" s="2">
        <v>0.26</v>
      </c>
      <c r="AT130" s="2">
        <f>AR130-Epanet!AB132</f>
        <v>0</v>
      </c>
      <c r="AW130" s="1" t="s">
        <v>160</v>
      </c>
      <c r="AX130" s="2">
        <v>30.41</v>
      </c>
      <c r="AZ130" s="2">
        <f>AX130-Epanet!P131</f>
        <v>0.26000000000000156</v>
      </c>
      <c r="BC130" s="1" t="s">
        <v>1155</v>
      </c>
      <c r="BD130" s="2">
        <v>0.26</v>
      </c>
      <c r="BF130" s="2">
        <f>BD130-Epanet!T132</f>
        <v>0</v>
      </c>
      <c r="BI130" s="1" t="s">
        <v>160</v>
      </c>
      <c r="BJ130" s="2">
        <v>30.42</v>
      </c>
      <c r="BL130" s="2">
        <f>BJ130-Epanet!X131</f>
        <v>0.26000000000000156</v>
      </c>
      <c r="BO130" s="1" t="s">
        <v>1155</v>
      </c>
      <c r="BP130" s="2">
        <v>0.26</v>
      </c>
      <c r="BR130" s="2">
        <f>BP130-Epanet!AB132</f>
        <v>0</v>
      </c>
    </row>
    <row r="131" spans="1:70" x14ac:dyDescent="0.25">
      <c r="A131" s="1" t="s">
        <v>161</v>
      </c>
      <c r="B131" s="2">
        <v>32.39</v>
      </c>
      <c r="D131" s="10">
        <f>'Skenario DMA'!B131-Epanet!P132</f>
        <v>0.27000000000000313</v>
      </c>
      <c r="E131" s="10"/>
      <c r="G131" s="1" t="s">
        <v>1156</v>
      </c>
      <c r="H131" s="2">
        <v>0.2</v>
      </c>
      <c r="J131" s="2">
        <f>H131-Epanet!T133</f>
        <v>0</v>
      </c>
      <c r="M131" s="1" t="s">
        <v>161</v>
      </c>
      <c r="N131" s="2">
        <v>32.39</v>
      </c>
      <c r="P131" s="2">
        <f>N131-Epanet!X132</f>
        <v>0.25999999999999801</v>
      </c>
      <c r="S131" s="1" t="s">
        <v>1156</v>
      </c>
      <c r="T131" s="2">
        <v>0.2</v>
      </c>
      <c r="V131" s="2">
        <f>T131-Epanet!AB133</f>
        <v>0</v>
      </c>
      <c r="Y131" s="1" t="s">
        <v>161</v>
      </c>
      <c r="Z131" s="2">
        <v>32.39</v>
      </c>
      <c r="AB131" s="2">
        <f>Z131-Epanet!P132</f>
        <v>0.27000000000000313</v>
      </c>
      <c r="AE131" s="1" t="s">
        <v>1156</v>
      </c>
      <c r="AF131" s="2">
        <v>0.2</v>
      </c>
      <c r="AH131" s="2">
        <f>AF131-Epanet!T133</f>
        <v>0</v>
      </c>
      <c r="AK131" s="1" t="s">
        <v>161</v>
      </c>
      <c r="AL131" s="2">
        <v>32.39</v>
      </c>
      <c r="AN131" s="2">
        <f>AL131-Epanet!X132</f>
        <v>0.25999999999999801</v>
      </c>
      <c r="AQ131" s="1" t="s">
        <v>1156</v>
      </c>
      <c r="AR131" s="2">
        <v>0.2</v>
      </c>
      <c r="AT131" s="2">
        <f>AR131-Epanet!AB133</f>
        <v>0</v>
      </c>
      <c r="AW131" s="1" t="s">
        <v>161</v>
      </c>
      <c r="AX131" s="2">
        <v>32.39</v>
      </c>
      <c r="AZ131" s="2">
        <f>AX131-Epanet!P132</f>
        <v>0.27000000000000313</v>
      </c>
      <c r="BC131" s="1" t="s">
        <v>1156</v>
      </c>
      <c r="BD131" s="2">
        <v>0.2</v>
      </c>
      <c r="BF131" s="2">
        <f>BD131-Epanet!T133</f>
        <v>0</v>
      </c>
      <c r="BI131" s="1" t="s">
        <v>161</v>
      </c>
      <c r="BJ131" s="2">
        <v>32.39</v>
      </c>
      <c r="BL131" s="2">
        <f>BJ131-Epanet!X132</f>
        <v>0.25999999999999801</v>
      </c>
      <c r="BO131" s="1" t="s">
        <v>1156</v>
      </c>
      <c r="BP131" s="2">
        <v>0.2</v>
      </c>
      <c r="BR131" s="2">
        <f>BP131-Epanet!AB133</f>
        <v>0</v>
      </c>
    </row>
    <row r="132" spans="1:70" x14ac:dyDescent="0.25">
      <c r="A132" s="1" t="s">
        <v>162</v>
      </c>
      <c r="B132" s="2">
        <v>32.33</v>
      </c>
      <c r="D132" s="10">
        <f>'Skenario DMA'!B132-Epanet!P133</f>
        <v>0.25999999999999801</v>
      </c>
      <c r="E132" s="10"/>
      <c r="G132" s="1" t="s">
        <v>1157</v>
      </c>
      <c r="H132" s="2">
        <v>0.2</v>
      </c>
      <c r="J132" s="2">
        <f>H132-Epanet!T134</f>
        <v>0</v>
      </c>
      <c r="M132" s="1" t="s">
        <v>162</v>
      </c>
      <c r="N132" s="2">
        <v>32.340000000000003</v>
      </c>
      <c r="P132" s="2">
        <f>N132-Epanet!X133</f>
        <v>0.26000000000000512</v>
      </c>
      <c r="S132" s="1" t="s">
        <v>1157</v>
      </c>
      <c r="T132" s="2">
        <v>0.2</v>
      </c>
      <c r="V132" s="2">
        <f>T132-Epanet!AB134</f>
        <v>0</v>
      </c>
      <c r="Y132" s="1" t="s">
        <v>162</v>
      </c>
      <c r="Z132" s="2">
        <v>32.33</v>
      </c>
      <c r="AB132" s="2">
        <f>Z132-Epanet!P133</f>
        <v>0.25999999999999801</v>
      </c>
      <c r="AE132" s="1" t="s">
        <v>1157</v>
      </c>
      <c r="AF132" s="2">
        <v>0.2</v>
      </c>
      <c r="AH132" s="2">
        <f>AF132-Epanet!T134</f>
        <v>0</v>
      </c>
      <c r="AK132" s="1" t="s">
        <v>162</v>
      </c>
      <c r="AL132" s="2">
        <v>32.340000000000003</v>
      </c>
      <c r="AN132" s="2">
        <f>AL132-Epanet!X133</f>
        <v>0.26000000000000512</v>
      </c>
      <c r="AQ132" s="1" t="s">
        <v>1157</v>
      </c>
      <c r="AR132" s="2">
        <v>0.2</v>
      </c>
      <c r="AT132" s="2">
        <f>AR132-Epanet!AB134</f>
        <v>0</v>
      </c>
      <c r="AW132" s="1" t="s">
        <v>162</v>
      </c>
      <c r="AX132" s="2">
        <v>32.33</v>
      </c>
      <c r="AZ132" s="2">
        <f>AX132-Epanet!P133</f>
        <v>0.25999999999999801</v>
      </c>
      <c r="BC132" s="1" t="s">
        <v>1157</v>
      </c>
      <c r="BD132" s="2">
        <v>0.2</v>
      </c>
      <c r="BF132" s="2">
        <f>BD132-Epanet!T134</f>
        <v>0</v>
      </c>
      <c r="BI132" s="1" t="s">
        <v>162</v>
      </c>
      <c r="BJ132" s="2">
        <v>32.340000000000003</v>
      </c>
      <c r="BL132" s="2">
        <f>BJ132-Epanet!X133</f>
        <v>0.26000000000000512</v>
      </c>
      <c r="BO132" s="1" t="s">
        <v>1157</v>
      </c>
      <c r="BP132" s="2">
        <v>0.2</v>
      </c>
      <c r="BR132" s="2">
        <f>BP132-Epanet!AB134</f>
        <v>0</v>
      </c>
    </row>
    <row r="133" spans="1:70" x14ac:dyDescent="0.25">
      <c r="A133" s="1" t="s">
        <v>163</v>
      </c>
      <c r="B133" s="2">
        <v>32.28</v>
      </c>
      <c r="D133" s="10">
        <f>'Skenario DMA'!B133-Epanet!P134</f>
        <v>0.27000000000000313</v>
      </c>
      <c r="E133" s="10"/>
      <c r="G133" s="1" t="s">
        <v>1158</v>
      </c>
      <c r="H133" s="2">
        <v>0.06</v>
      </c>
      <c r="J133" s="2">
        <f>H133-Epanet!T135</f>
        <v>0</v>
      </c>
      <c r="M133" s="1" t="s">
        <v>163</v>
      </c>
      <c r="N133" s="2">
        <v>32.28</v>
      </c>
      <c r="P133" s="2">
        <f>N133-Epanet!X134</f>
        <v>0.25999999999999801</v>
      </c>
      <c r="S133" s="1" t="s">
        <v>1158</v>
      </c>
      <c r="T133" s="2">
        <v>0.06</v>
      </c>
      <c r="V133" s="2">
        <f>T133-Epanet!AB135</f>
        <v>0</v>
      </c>
      <c r="Y133" s="1" t="s">
        <v>163</v>
      </c>
      <c r="Z133" s="2">
        <v>32.28</v>
      </c>
      <c r="AB133" s="2">
        <f>Z133-Epanet!P134</f>
        <v>0.27000000000000313</v>
      </c>
      <c r="AE133" s="1" t="s">
        <v>1158</v>
      </c>
      <c r="AF133" s="2">
        <v>0.06</v>
      </c>
      <c r="AH133" s="2">
        <f>AF133-Epanet!T135</f>
        <v>0</v>
      </c>
      <c r="AK133" s="1" t="s">
        <v>163</v>
      </c>
      <c r="AL133" s="2">
        <v>32.28</v>
      </c>
      <c r="AN133" s="2">
        <f>AL133-Epanet!X134</f>
        <v>0.25999999999999801</v>
      </c>
      <c r="AQ133" s="1" t="s">
        <v>1158</v>
      </c>
      <c r="AR133" s="2">
        <v>0.06</v>
      </c>
      <c r="AT133" s="2">
        <f>AR133-Epanet!AB135</f>
        <v>0</v>
      </c>
      <c r="AW133" s="1" t="s">
        <v>163</v>
      </c>
      <c r="AX133" s="2">
        <v>32.28</v>
      </c>
      <c r="AZ133" s="2">
        <f>AX133-Epanet!P134</f>
        <v>0.27000000000000313</v>
      </c>
      <c r="BC133" s="1" t="s">
        <v>1158</v>
      </c>
      <c r="BD133" s="2">
        <v>0.06</v>
      </c>
      <c r="BF133" s="2">
        <f>BD133-Epanet!T135</f>
        <v>0</v>
      </c>
      <c r="BI133" s="1" t="s">
        <v>163</v>
      </c>
      <c r="BJ133" s="2">
        <v>32.28</v>
      </c>
      <c r="BL133" s="2">
        <f>BJ133-Epanet!X134</f>
        <v>0.25999999999999801</v>
      </c>
      <c r="BO133" s="1" t="s">
        <v>1158</v>
      </c>
      <c r="BP133" s="2">
        <v>0.06</v>
      </c>
      <c r="BR133" s="2">
        <f>BP133-Epanet!AB135</f>
        <v>0</v>
      </c>
    </row>
    <row r="134" spans="1:70" x14ac:dyDescent="0.25">
      <c r="A134" s="1" t="s">
        <v>164</v>
      </c>
      <c r="B134" s="2">
        <v>31.19</v>
      </c>
      <c r="D134" s="10">
        <f>'Skenario DMA'!B134-Epanet!P135</f>
        <v>0.26999999999999957</v>
      </c>
      <c r="E134" s="10"/>
      <c r="G134" s="1" t="s">
        <v>1159</v>
      </c>
      <c r="H134" s="2">
        <v>0.2</v>
      </c>
      <c r="J134" s="2">
        <f>H134-Epanet!T136</f>
        <v>0</v>
      </c>
      <c r="M134" s="1" t="s">
        <v>164</v>
      </c>
      <c r="N134" s="2">
        <v>31.19</v>
      </c>
      <c r="P134" s="2">
        <f>N134-Epanet!X135</f>
        <v>0.26000000000000156</v>
      </c>
      <c r="S134" s="1" t="s">
        <v>1159</v>
      </c>
      <c r="T134" s="2">
        <v>0.2</v>
      </c>
      <c r="V134" s="2">
        <f>T134-Epanet!AB136</f>
        <v>0</v>
      </c>
      <c r="Y134" s="1" t="s">
        <v>164</v>
      </c>
      <c r="Z134" s="2">
        <v>31.19</v>
      </c>
      <c r="AB134" s="2">
        <f>Z134-Epanet!P135</f>
        <v>0.26999999999999957</v>
      </c>
      <c r="AE134" s="1" t="s">
        <v>1159</v>
      </c>
      <c r="AF134" s="2">
        <v>0.2</v>
      </c>
      <c r="AH134" s="2">
        <f>AF134-Epanet!T136</f>
        <v>0</v>
      </c>
      <c r="AK134" s="1" t="s">
        <v>164</v>
      </c>
      <c r="AL134" s="2">
        <v>31.19</v>
      </c>
      <c r="AN134" s="2">
        <f>AL134-Epanet!X135</f>
        <v>0.26000000000000156</v>
      </c>
      <c r="AQ134" s="1" t="s">
        <v>1159</v>
      </c>
      <c r="AR134" s="2">
        <v>0.2</v>
      </c>
      <c r="AT134" s="2">
        <f>AR134-Epanet!AB136</f>
        <v>0</v>
      </c>
      <c r="AW134" s="1" t="s">
        <v>164</v>
      </c>
      <c r="AX134" s="2">
        <v>31.19</v>
      </c>
      <c r="AZ134" s="2">
        <f>AX134-Epanet!P135</f>
        <v>0.26999999999999957</v>
      </c>
      <c r="BC134" s="1" t="s">
        <v>1159</v>
      </c>
      <c r="BD134" s="2">
        <v>0.2</v>
      </c>
      <c r="BF134" s="2">
        <f>BD134-Epanet!T136</f>
        <v>0</v>
      </c>
      <c r="BI134" s="1" t="s">
        <v>164</v>
      </c>
      <c r="BJ134" s="2">
        <v>31.19</v>
      </c>
      <c r="BL134" s="2">
        <f>BJ134-Epanet!X135</f>
        <v>0.26000000000000156</v>
      </c>
      <c r="BO134" s="1" t="s">
        <v>1159</v>
      </c>
      <c r="BP134" s="2">
        <v>0.2</v>
      </c>
      <c r="BR134" s="2">
        <f>BP134-Epanet!AB136</f>
        <v>0</v>
      </c>
    </row>
    <row r="135" spans="1:70" x14ac:dyDescent="0.25">
      <c r="A135" s="1" t="s">
        <v>165</v>
      </c>
      <c r="B135" s="2">
        <v>33.21</v>
      </c>
      <c r="D135" s="10">
        <f>'Skenario DMA'!B135-Epanet!P136</f>
        <v>0.27000000000000313</v>
      </c>
      <c r="E135" s="10"/>
      <c r="G135" s="1" t="s">
        <v>1160</v>
      </c>
      <c r="H135" s="2">
        <v>0.08</v>
      </c>
      <c r="J135" s="2">
        <f>H135-Epanet!T137</f>
        <v>0</v>
      </c>
      <c r="M135" s="1" t="s">
        <v>165</v>
      </c>
      <c r="N135" s="2">
        <v>33.21</v>
      </c>
      <c r="P135" s="2">
        <f>N135-Epanet!X136</f>
        <v>0.25999999999999801</v>
      </c>
      <c r="S135" s="1" t="s">
        <v>1160</v>
      </c>
      <c r="T135" s="2">
        <v>0.08</v>
      </c>
      <c r="V135" s="2">
        <f>T135-Epanet!AB137</f>
        <v>0</v>
      </c>
      <c r="Y135" s="1" t="s">
        <v>165</v>
      </c>
      <c r="Z135" s="2">
        <v>33.21</v>
      </c>
      <c r="AB135" s="2">
        <f>Z135-Epanet!P136</f>
        <v>0.27000000000000313</v>
      </c>
      <c r="AE135" s="1" t="s">
        <v>1160</v>
      </c>
      <c r="AF135" s="2">
        <v>0.08</v>
      </c>
      <c r="AH135" s="2">
        <f>AF135-Epanet!T137</f>
        <v>0</v>
      </c>
      <c r="AK135" s="1" t="s">
        <v>165</v>
      </c>
      <c r="AL135" s="2">
        <v>33.21</v>
      </c>
      <c r="AN135" s="2">
        <f>AL135-Epanet!X136</f>
        <v>0.25999999999999801</v>
      </c>
      <c r="AQ135" s="1" t="s">
        <v>1160</v>
      </c>
      <c r="AR135" s="2">
        <v>0.08</v>
      </c>
      <c r="AT135" s="2">
        <f>AR135-Epanet!AB137</f>
        <v>0</v>
      </c>
      <c r="AW135" s="1" t="s">
        <v>165</v>
      </c>
      <c r="AX135" s="2">
        <v>33.21</v>
      </c>
      <c r="AZ135" s="2">
        <f>AX135-Epanet!P136</f>
        <v>0.27000000000000313</v>
      </c>
      <c r="BC135" s="1" t="s">
        <v>1160</v>
      </c>
      <c r="BD135" s="2">
        <v>0.08</v>
      </c>
      <c r="BF135" s="2">
        <f>BD135-Epanet!T137</f>
        <v>0</v>
      </c>
      <c r="BI135" s="1" t="s">
        <v>165</v>
      </c>
      <c r="BJ135" s="2">
        <v>33.21</v>
      </c>
      <c r="BL135" s="2">
        <f>BJ135-Epanet!X136</f>
        <v>0.25999999999999801</v>
      </c>
      <c r="BO135" s="1" t="s">
        <v>1160</v>
      </c>
      <c r="BP135" s="2">
        <v>0.08</v>
      </c>
      <c r="BR135" s="2">
        <f>BP135-Epanet!AB137</f>
        <v>0</v>
      </c>
    </row>
    <row r="136" spans="1:70" x14ac:dyDescent="0.25">
      <c r="A136" s="1" t="s">
        <v>166</v>
      </c>
      <c r="B136" s="2">
        <v>33.24</v>
      </c>
      <c r="D136" s="10">
        <f>'Skenario DMA'!B136-Epanet!P137</f>
        <v>0.26000000000000512</v>
      </c>
      <c r="E136" s="10"/>
      <c r="G136" s="1" t="s">
        <v>1161</v>
      </c>
      <c r="H136" s="2">
        <v>0.08</v>
      </c>
      <c r="J136" s="2">
        <f>H136-Epanet!T138</f>
        <v>0</v>
      </c>
      <c r="M136" s="1" t="s">
        <v>166</v>
      </c>
      <c r="N136" s="2">
        <v>33.25</v>
      </c>
      <c r="P136" s="2">
        <f>N136-Epanet!X137</f>
        <v>0.25999999999999801</v>
      </c>
      <c r="S136" s="1" t="s">
        <v>1161</v>
      </c>
      <c r="T136" s="2">
        <v>0.08</v>
      </c>
      <c r="V136" s="2">
        <f>T136-Epanet!AB138</f>
        <v>0</v>
      </c>
      <c r="Y136" s="1" t="s">
        <v>166</v>
      </c>
      <c r="Z136" s="2">
        <v>33.24</v>
      </c>
      <c r="AB136" s="2">
        <f>Z136-Epanet!P137</f>
        <v>0.26000000000000512</v>
      </c>
      <c r="AE136" s="1" t="s">
        <v>1161</v>
      </c>
      <c r="AF136" s="2">
        <v>0.08</v>
      </c>
      <c r="AH136" s="2">
        <f>AF136-Epanet!T138</f>
        <v>0</v>
      </c>
      <c r="AK136" s="1" t="s">
        <v>166</v>
      </c>
      <c r="AL136" s="2">
        <v>33.25</v>
      </c>
      <c r="AN136" s="2">
        <f>AL136-Epanet!X137</f>
        <v>0.25999999999999801</v>
      </c>
      <c r="AQ136" s="1" t="s">
        <v>1161</v>
      </c>
      <c r="AR136" s="2">
        <v>0.08</v>
      </c>
      <c r="AT136" s="2">
        <f>AR136-Epanet!AB138</f>
        <v>0</v>
      </c>
      <c r="AW136" s="1" t="s">
        <v>166</v>
      </c>
      <c r="AX136" s="2">
        <v>33.24</v>
      </c>
      <c r="AZ136" s="2">
        <f>AX136-Epanet!P137</f>
        <v>0.26000000000000512</v>
      </c>
      <c r="BC136" s="1" t="s">
        <v>1161</v>
      </c>
      <c r="BD136" s="2">
        <v>0.08</v>
      </c>
      <c r="BF136" s="2">
        <f>BD136-Epanet!T138</f>
        <v>0</v>
      </c>
      <c r="BI136" s="1" t="s">
        <v>166</v>
      </c>
      <c r="BJ136" s="2">
        <v>33.25</v>
      </c>
      <c r="BL136" s="2">
        <f>BJ136-Epanet!X137</f>
        <v>0.25999999999999801</v>
      </c>
      <c r="BO136" s="1" t="s">
        <v>1161</v>
      </c>
      <c r="BP136" s="2">
        <v>0.08</v>
      </c>
      <c r="BR136" s="2">
        <f>BP136-Epanet!AB138</f>
        <v>0</v>
      </c>
    </row>
    <row r="137" spans="1:70" x14ac:dyDescent="0.25">
      <c r="A137" s="1" t="s">
        <v>167</v>
      </c>
      <c r="B137" s="2">
        <v>33.22</v>
      </c>
      <c r="D137" s="10">
        <f>'Skenario DMA'!B137-Epanet!P138</f>
        <v>0.25999999999999801</v>
      </c>
      <c r="E137" s="10"/>
      <c r="G137" s="1" t="s">
        <v>1162</v>
      </c>
      <c r="H137" s="2">
        <v>0.06</v>
      </c>
      <c r="J137" s="2">
        <f>H137-Epanet!T139</f>
        <v>0</v>
      </c>
      <c r="M137" s="1" t="s">
        <v>167</v>
      </c>
      <c r="N137" s="2">
        <v>33.229999999999997</v>
      </c>
      <c r="P137" s="2">
        <f>N137-Epanet!X138</f>
        <v>0.25999999999999801</v>
      </c>
      <c r="S137" s="1" t="s">
        <v>1162</v>
      </c>
      <c r="T137" s="2">
        <v>0.06</v>
      </c>
      <c r="V137" s="2">
        <f>T137-Epanet!AB139</f>
        <v>0</v>
      </c>
      <c r="Y137" s="1" t="s">
        <v>167</v>
      </c>
      <c r="Z137" s="2">
        <v>33.22</v>
      </c>
      <c r="AB137" s="2">
        <f>Z137-Epanet!P138</f>
        <v>0.25999999999999801</v>
      </c>
      <c r="AE137" s="1" t="s">
        <v>1162</v>
      </c>
      <c r="AF137" s="2">
        <v>0.06</v>
      </c>
      <c r="AH137" s="2">
        <f>AF137-Epanet!T139</f>
        <v>0</v>
      </c>
      <c r="AK137" s="1" t="s">
        <v>167</v>
      </c>
      <c r="AL137" s="2">
        <v>33.229999999999997</v>
      </c>
      <c r="AN137" s="2">
        <f>AL137-Epanet!X138</f>
        <v>0.25999999999999801</v>
      </c>
      <c r="AQ137" s="1" t="s">
        <v>1162</v>
      </c>
      <c r="AR137" s="2">
        <v>0.06</v>
      </c>
      <c r="AT137" s="2">
        <f>AR137-Epanet!AB139</f>
        <v>0</v>
      </c>
      <c r="AW137" s="1" t="s">
        <v>167</v>
      </c>
      <c r="AX137" s="2">
        <v>33.22</v>
      </c>
      <c r="AZ137" s="2">
        <f>AX137-Epanet!P138</f>
        <v>0.25999999999999801</v>
      </c>
      <c r="BC137" s="1" t="s">
        <v>1162</v>
      </c>
      <c r="BD137" s="2">
        <v>0.06</v>
      </c>
      <c r="BF137" s="2">
        <f>BD137-Epanet!T139</f>
        <v>0</v>
      </c>
      <c r="BI137" s="1" t="s">
        <v>167</v>
      </c>
      <c r="BJ137" s="2">
        <v>33.229999999999997</v>
      </c>
      <c r="BL137" s="2">
        <f>BJ137-Epanet!X138</f>
        <v>0.25999999999999801</v>
      </c>
      <c r="BO137" s="1" t="s">
        <v>1162</v>
      </c>
      <c r="BP137" s="2">
        <v>0.06</v>
      </c>
      <c r="BR137" s="2">
        <f>BP137-Epanet!AB139</f>
        <v>0</v>
      </c>
    </row>
    <row r="138" spans="1:70" x14ac:dyDescent="0.25">
      <c r="A138" s="1" t="s">
        <v>168</v>
      </c>
      <c r="B138" s="2">
        <v>33.25</v>
      </c>
      <c r="D138" s="10">
        <f>'Skenario DMA'!B138-Epanet!P139</f>
        <v>0.27000000000000313</v>
      </c>
      <c r="E138" s="10"/>
      <c r="G138" s="1" t="s">
        <v>1163</v>
      </c>
      <c r="H138" s="2">
        <v>0.13</v>
      </c>
      <c r="J138" s="2">
        <f>H138-Epanet!T140</f>
        <v>0</v>
      </c>
      <c r="M138" s="1" t="s">
        <v>168</v>
      </c>
      <c r="N138" s="2">
        <v>33.25</v>
      </c>
      <c r="P138" s="2">
        <f>N138-Epanet!X139</f>
        <v>0.25999999999999801</v>
      </c>
      <c r="S138" s="1" t="s">
        <v>1163</v>
      </c>
      <c r="T138" s="2">
        <v>0.13</v>
      </c>
      <c r="V138" s="2">
        <f>T138-Epanet!AB140</f>
        <v>0</v>
      </c>
      <c r="Y138" s="1" t="s">
        <v>168</v>
      </c>
      <c r="Z138" s="2">
        <v>33.25</v>
      </c>
      <c r="AB138" s="2">
        <f>Z138-Epanet!P139</f>
        <v>0.27000000000000313</v>
      </c>
      <c r="AE138" s="1" t="s">
        <v>1163</v>
      </c>
      <c r="AF138" s="2">
        <v>0.13</v>
      </c>
      <c r="AH138" s="2">
        <f>AF138-Epanet!T140</f>
        <v>0</v>
      </c>
      <c r="AK138" s="1" t="s">
        <v>168</v>
      </c>
      <c r="AL138" s="2">
        <v>33.25</v>
      </c>
      <c r="AN138" s="2">
        <f>AL138-Epanet!X139</f>
        <v>0.25999999999999801</v>
      </c>
      <c r="AQ138" s="1" t="s">
        <v>1163</v>
      </c>
      <c r="AR138" s="2">
        <v>0.13</v>
      </c>
      <c r="AT138" s="2">
        <f>AR138-Epanet!AB140</f>
        <v>0</v>
      </c>
      <c r="AW138" s="1" t="s">
        <v>168</v>
      </c>
      <c r="AX138" s="2">
        <v>33.25</v>
      </c>
      <c r="AZ138" s="2">
        <f>AX138-Epanet!P139</f>
        <v>0.27000000000000313</v>
      </c>
      <c r="BC138" s="1" t="s">
        <v>1163</v>
      </c>
      <c r="BD138" s="2">
        <v>0.13</v>
      </c>
      <c r="BF138" s="2">
        <f>BD138-Epanet!T140</f>
        <v>0</v>
      </c>
      <c r="BI138" s="1" t="s">
        <v>168</v>
      </c>
      <c r="BJ138" s="2">
        <v>33.25</v>
      </c>
      <c r="BL138" s="2">
        <f>BJ138-Epanet!X139</f>
        <v>0.25999999999999801</v>
      </c>
      <c r="BO138" s="1" t="s">
        <v>1163</v>
      </c>
      <c r="BP138" s="2">
        <v>0.13</v>
      </c>
      <c r="BR138" s="2">
        <f>BP138-Epanet!AB140</f>
        <v>0</v>
      </c>
    </row>
    <row r="139" spans="1:70" x14ac:dyDescent="0.25">
      <c r="A139" s="1" t="s">
        <v>169</v>
      </c>
      <c r="B139" s="2">
        <v>32.200000000000003</v>
      </c>
      <c r="D139" s="10">
        <f>'Skenario DMA'!B139-Epanet!P140</f>
        <v>0.26000000000000156</v>
      </c>
      <c r="E139" s="10"/>
      <c r="G139" s="1" t="s">
        <v>1164</v>
      </c>
      <c r="H139" s="2">
        <v>0.45</v>
      </c>
      <c r="J139" s="2">
        <f>H139-Epanet!T141</f>
        <v>0</v>
      </c>
      <c r="M139" s="1" t="s">
        <v>169</v>
      </c>
      <c r="N139" s="2">
        <v>32.21</v>
      </c>
      <c r="P139" s="2">
        <f>N139-Epanet!X140</f>
        <v>0.26999999999999957</v>
      </c>
      <c r="S139" s="1" t="s">
        <v>1164</v>
      </c>
      <c r="T139" s="2">
        <v>0.45</v>
      </c>
      <c r="V139" s="2">
        <f>T139-Epanet!AB141</f>
        <v>0</v>
      </c>
      <c r="Y139" s="1" t="s">
        <v>169</v>
      </c>
      <c r="Z139" s="2">
        <v>32.200000000000003</v>
      </c>
      <c r="AB139" s="2">
        <f>Z139-Epanet!P140</f>
        <v>0.26000000000000156</v>
      </c>
      <c r="AE139" s="1" t="s">
        <v>1164</v>
      </c>
      <c r="AF139" s="2">
        <v>0.45</v>
      </c>
      <c r="AH139" s="2">
        <f>AF139-Epanet!T141</f>
        <v>0</v>
      </c>
      <c r="AK139" s="1" t="s">
        <v>169</v>
      </c>
      <c r="AL139" s="2">
        <v>32.21</v>
      </c>
      <c r="AN139" s="2">
        <f>AL139-Epanet!X140</f>
        <v>0.26999999999999957</v>
      </c>
      <c r="AQ139" s="1" t="s">
        <v>1164</v>
      </c>
      <c r="AR139" s="2">
        <v>0.45</v>
      </c>
      <c r="AT139" s="2">
        <f>AR139-Epanet!AB141</f>
        <v>0</v>
      </c>
      <c r="AW139" s="1" t="s">
        <v>169</v>
      </c>
      <c r="AX139" s="2">
        <v>32.200000000000003</v>
      </c>
      <c r="AZ139" s="2">
        <f>AX139-Epanet!P140</f>
        <v>0.26000000000000156</v>
      </c>
      <c r="BC139" s="1" t="s">
        <v>1164</v>
      </c>
      <c r="BD139" s="2">
        <v>0.45</v>
      </c>
      <c r="BF139" s="2">
        <f>BD139-Epanet!T141</f>
        <v>0</v>
      </c>
      <c r="BI139" s="1" t="s">
        <v>169</v>
      </c>
      <c r="BJ139" s="2">
        <v>32.21</v>
      </c>
      <c r="BL139" s="2">
        <f>BJ139-Epanet!X140</f>
        <v>0.26999999999999957</v>
      </c>
      <c r="BO139" s="1" t="s">
        <v>1164</v>
      </c>
      <c r="BP139" s="2">
        <v>0.45</v>
      </c>
      <c r="BR139" s="2">
        <f>BP139-Epanet!AB141</f>
        <v>0</v>
      </c>
    </row>
    <row r="140" spans="1:70" x14ac:dyDescent="0.25">
      <c r="A140" s="1" t="s">
        <v>170</v>
      </c>
      <c r="B140" s="2">
        <v>32.44</v>
      </c>
      <c r="D140" s="10">
        <f>'Skenario DMA'!B140-Epanet!P141</f>
        <v>0.26999999999999602</v>
      </c>
      <c r="E140" s="10"/>
      <c r="G140" s="1" t="s">
        <v>1165</v>
      </c>
      <c r="H140" s="2">
        <v>0.45</v>
      </c>
      <c r="J140" s="2">
        <f>H140-Epanet!T142</f>
        <v>0</v>
      </c>
      <c r="M140" s="1" t="s">
        <v>170</v>
      </c>
      <c r="N140" s="2">
        <v>32.44</v>
      </c>
      <c r="P140" s="2">
        <f>N140-Epanet!X141</f>
        <v>0.25999999999999801</v>
      </c>
      <c r="S140" s="1" t="s">
        <v>1165</v>
      </c>
      <c r="T140" s="2">
        <v>0.45</v>
      </c>
      <c r="V140" s="2">
        <f>T140-Epanet!AB142</f>
        <v>0</v>
      </c>
      <c r="Y140" s="1" t="s">
        <v>170</v>
      </c>
      <c r="Z140" s="2">
        <v>32.44</v>
      </c>
      <c r="AB140" s="2">
        <f>Z140-Epanet!P141</f>
        <v>0.26999999999999602</v>
      </c>
      <c r="AE140" s="1" t="s">
        <v>1165</v>
      </c>
      <c r="AF140" s="2">
        <v>0.45</v>
      </c>
      <c r="AH140" s="2">
        <f>AF140-Epanet!T142</f>
        <v>0</v>
      </c>
      <c r="AK140" s="1" t="s">
        <v>170</v>
      </c>
      <c r="AL140" s="2">
        <v>32.450000000000003</v>
      </c>
      <c r="AN140" s="2">
        <f>AL140-Epanet!X141</f>
        <v>0.27000000000000313</v>
      </c>
      <c r="AQ140" s="1" t="s">
        <v>1165</v>
      </c>
      <c r="AR140" s="2">
        <v>0.45</v>
      </c>
      <c r="AT140" s="2">
        <f>AR140-Epanet!AB142</f>
        <v>0</v>
      </c>
      <c r="AW140" s="1" t="s">
        <v>170</v>
      </c>
      <c r="AX140" s="2">
        <v>32.44</v>
      </c>
      <c r="AZ140" s="2">
        <f>AX140-Epanet!P141</f>
        <v>0.26999999999999602</v>
      </c>
      <c r="BC140" s="1" t="s">
        <v>1165</v>
      </c>
      <c r="BD140" s="2">
        <v>0.45</v>
      </c>
      <c r="BF140" s="2">
        <f>BD140-Epanet!T142</f>
        <v>0</v>
      </c>
      <c r="BI140" s="1" t="s">
        <v>170</v>
      </c>
      <c r="BJ140" s="2">
        <v>32.44</v>
      </c>
      <c r="BL140" s="2">
        <f>BJ140-Epanet!X141</f>
        <v>0.25999999999999801</v>
      </c>
      <c r="BO140" s="1" t="s">
        <v>1165</v>
      </c>
      <c r="BP140" s="2">
        <v>0.45</v>
      </c>
      <c r="BR140" s="2">
        <f>BP140-Epanet!AB142</f>
        <v>0</v>
      </c>
    </row>
    <row r="141" spans="1:70" x14ac:dyDescent="0.25">
      <c r="A141" s="1" t="s">
        <v>171</v>
      </c>
      <c r="B141" s="2">
        <v>31.56</v>
      </c>
      <c r="D141" s="10">
        <f>'Skenario DMA'!B141-Epanet!P142</f>
        <v>0.26999999999999957</v>
      </c>
      <c r="E141" s="10"/>
      <c r="G141" s="1" t="s">
        <v>1166</v>
      </c>
      <c r="H141" s="2">
        <v>0.45</v>
      </c>
      <c r="J141" s="2">
        <f>H141-Epanet!T143</f>
        <v>0</v>
      </c>
      <c r="M141" s="1" t="s">
        <v>171</v>
      </c>
      <c r="N141" s="2">
        <v>31.56</v>
      </c>
      <c r="P141" s="2">
        <f>N141-Epanet!X142</f>
        <v>0.25999999999999801</v>
      </c>
      <c r="S141" s="1" t="s">
        <v>1166</v>
      </c>
      <c r="T141" s="2">
        <v>0.45</v>
      </c>
      <c r="V141" s="2">
        <f>T141-Epanet!AB143</f>
        <v>0</v>
      </c>
      <c r="Y141" s="1" t="s">
        <v>171</v>
      </c>
      <c r="Z141" s="2">
        <v>31.56</v>
      </c>
      <c r="AB141" s="2">
        <f>Z141-Epanet!P142</f>
        <v>0.26999999999999957</v>
      </c>
      <c r="AE141" s="1" t="s">
        <v>1166</v>
      </c>
      <c r="AF141" s="2">
        <v>0.45</v>
      </c>
      <c r="AH141" s="2">
        <f>AF141-Epanet!T143</f>
        <v>0</v>
      </c>
      <c r="AK141" s="1" t="s">
        <v>171</v>
      </c>
      <c r="AL141" s="2">
        <v>31.57</v>
      </c>
      <c r="AN141" s="2">
        <f>AL141-Epanet!X142</f>
        <v>0.26999999999999957</v>
      </c>
      <c r="AQ141" s="1" t="s">
        <v>1166</v>
      </c>
      <c r="AR141" s="2">
        <v>0.45</v>
      </c>
      <c r="AT141" s="2">
        <f>AR141-Epanet!AB143</f>
        <v>0</v>
      </c>
      <c r="AW141" s="1" t="s">
        <v>171</v>
      </c>
      <c r="AX141" s="2">
        <v>31.56</v>
      </c>
      <c r="AZ141" s="2">
        <f>AX141-Epanet!P142</f>
        <v>0.26999999999999957</v>
      </c>
      <c r="BC141" s="1" t="s">
        <v>1166</v>
      </c>
      <c r="BD141" s="2">
        <v>0.45</v>
      </c>
      <c r="BF141" s="2">
        <f>BD141-Epanet!T143</f>
        <v>0</v>
      </c>
      <c r="BI141" s="1" t="s">
        <v>171</v>
      </c>
      <c r="BJ141" s="2">
        <v>31.56</v>
      </c>
      <c r="BL141" s="2">
        <f>BJ141-Epanet!X142</f>
        <v>0.25999999999999801</v>
      </c>
      <c r="BO141" s="1" t="s">
        <v>1166</v>
      </c>
      <c r="BP141" s="2">
        <v>0.45</v>
      </c>
      <c r="BR141" s="2">
        <f>BP141-Epanet!AB143</f>
        <v>0</v>
      </c>
    </row>
    <row r="142" spans="1:70" x14ac:dyDescent="0.25">
      <c r="A142" s="1" t="s">
        <v>172</v>
      </c>
      <c r="B142" s="2">
        <v>30.64</v>
      </c>
      <c r="D142" s="10">
        <f>'Skenario DMA'!B142-Epanet!P143</f>
        <v>0.26999999999999957</v>
      </c>
      <c r="E142" s="10"/>
      <c r="G142" s="1" t="s">
        <v>1167</v>
      </c>
      <c r="H142" s="2">
        <v>0.32</v>
      </c>
      <c r="J142" s="2">
        <f>H142-Epanet!T144</f>
        <v>0</v>
      </c>
      <c r="M142" s="1" t="s">
        <v>172</v>
      </c>
      <c r="N142" s="2">
        <v>30.64</v>
      </c>
      <c r="P142" s="2">
        <f>N142-Epanet!X143</f>
        <v>0.26000000000000156</v>
      </c>
      <c r="S142" s="1" t="s">
        <v>1167</v>
      </c>
      <c r="T142" s="2">
        <v>0.32</v>
      </c>
      <c r="V142" s="2">
        <f>T142-Epanet!AB144</f>
        <v>0</v>
      </c>
      <c r="Y142" s="1" t="s">
        <v>172</v>
      </c>
      <c r="Z142" s="2">
        <v>30.64</v>
      </c>
      <c r="AB142" s="2">
        <f>Z142-Epanet!P143</f>
        <v>0.26999999999999957</v>
      </c>
      <c r="AE142" s="1" t="s">
        <v>1167</v>
      </c>
      <c r="AF142" s="2">
        <v>0.32</v>
      </c>
      <c r="AH142" s="2">
        <f>AF142-Epanet!T144</f>
        <v>0</v>
      </c>
      <c r="AK142" s="1" t="s">
        <v>172</v>
      </c>
      <c r="AL142" s="2">
        <v>30.65</v>
      </c>
      <c r="AN142" s="2">
        <f>AL142-Epanet!X143</f>
        <v>0.26999999999999957</v>
      </c>
      <c r="AQ142" s="1" t="s">
        <v>1167</v>
      </c>
      <c r="AR142" s="2">
        <v>0.32</v>
      </c>
      <c r="AT142" s="2">
        <f>AR142-Epanet!AB144</f>
        <v>0</v>
      </c>
      <c r="AW142" s="1" t="s">
        <v>172</v>
      </c>
      <c r="AX142" s="2">
        <v>30.64</v>
      </c>
      <c r="AZ142" s="2">
        <f>AX142-Epanet!P143</f>
        <v>0.26999999999999957</v>
      </c>
      <c r="BC142" s="1" t="s">
        <v>1167</v>
      </c>
      <c r="BD142" s="2">
        <v>0.32</v>
      </c>
      <c r="BF142" s="2">
        <f>BD142-Epanet!T144</f>
        <v>0</v>
      </c>
      <c r="BI142" s="1" t="s">
        <v>172</v>
      </c>
      <c r="BJ142" s="2">
        <v>30.64</v>
      </c>
      <c r="BL142" s="2">
        <f>BJ142-Epanet!X143</f>
        <v>0.26000000000000156</v>
      </c>
      <c r="BO142" s="1" t="s">
        <v>1167</v>
      </c>
      <c r="BP142" s="2">
        <v>0.32</v>
      </c>
      <c r="BR142" s="2">
        <f>BP142-Epanet!AB144</f>
        <v>0</v>
      </c>
    </row>
    <row r="143" spans="1:70" x14ac:dyDescent="0.25">
      <c r="A143" s="1" t="s">
        <v>173</v>
      </c>
      <c r="B143" s="2">
        <v>30.71</v>
      </c>
      <c r="D143" s="10">
        <f>'Skenario DMA'!B143-Epanet!P144</f>
        <v>0.26000000000000156</v>
      </c>
      <c r="E143" s="10"/>
      <c r="G143" s="1" t="s">
        <v>1168</v>
      </c>
      <c r="H143" s="2">
        <v>0.32</v>
      </c>
      <c r="J143" s="2">
        <f>H143-Epanet!T145</f>
        <v>0</v>
      </c>
      <c r="M143" s="1" t="s">
        <v>173</v>
      </c>
      <c r="N143" s="2">
        <v>30.72</v>
      </c>
      <c r="P143" s="2">
        <f>N143-Epanet!X144</f>
        <v>0.26999999999999957</v>
      </c>
      <c r="S143" s="1" t="s">
        <v>1168</v>
      </c>
      <c r="T143" s="2">
        <v>0.32</v>
      </c>
      <c r="V143" s="2">
        <f>T143-Epanet!AB145</f>
        <v>0</v>
      </c>
      <c r="Y143" s="1" t="s">
        <v>173</v>
      </c>
      <c r="Z143" s="2">
        <v>30.71</v>
      </c>
      <c r="AB143" s="2">
        <f>Z143-Epanet!P144</f>
        <v>0.26000000000000156</v>
      </c>
      <c r="AE143" s="1" t="s">
        <v>1168</v>
      </c>
      <c r="AF143" s="2">
        <v>0.32</v>
      </c>
      <c r="AH143" s="2">
        <f>AF143-Epanet!T145</f>
        <v>0</v>
      </c>
      <c r="AK143" s="1" t="s">
        <v>173</v>
      </c>
      <c r="AL143" s="2">
        <v>30.72</v>
      </c>
      <c r="AN143" s="2">
        <f>AL143-Epanet!X144</f>
        <v>0.26999999999999957</v>
      </c>
      <c r="AQ143" s="1" t="s">
        <v>1168</v>
      </c>
      <c r="AR143" s="2">
        <v>0.32</v>
      </c>
      <c r="AT143" s="2">
        <f>AR143-Epanet!AB145</f>
        <v>0</v>
      </c>
      <c r="AW143" s="1" t="s">
        <v>173</v>
      </c>
      <c r="AX143" s="2">
        <v>30.71</v>
      </c>
      <c r="AZ143" s="2">
        <f>AX143-Epanet!P144</f>
        <v>0.26000000000000156</v>
      </c>
      <c r="BC143" s="1" t="s">
        <v>1168</v>
      </c>
      <c r="BD143" s="2">
        <v>0.32</v>
      </c>
      <c r="BF143" s="2">
        <f>BD143-Epanet!T145</f>
        <v>0</v>
      </c>
      <c r="BI143" s="1" t="s">
        <v>173</v>
      </c>
      <c r="BJ143" s="2">
        <v>30.71</v>
      </c>
      <c r="BL143" s="2">
        <f>BJ143-Epanet!X144</f>
        <v>0.26000000000000156</v>
      </c>
      <c r="BO143" s="1" t="s">
        <v>1168</v>
      </c>
      <c r="BP143" s="2">
        <v>0.32</v>
      </c>
      <c r="BR143" s="2">
        <f>BP143-Epanet!AB145</f>
        <v>0</v>
      </c>
    </row>
    <row r="144" spans="1:70" x14ac:dyDescent="0.25">
      <c r="A144" s="1" t="s">
        <v>174</v>
      </c>
      <c r="B144" s="2">
        <v>31.23</v>
      </c>
      <c r="D144" s="10">
        <f>'Skenario DMA'!B144-Epanet!P145</f>
        <v>0.26000000000000156</v>
      </c>
      <c r="E144" s="10"/>
      <c r="G144" s="1" t="s">
        <v>1169</v>
      </c>
      <c r="H144" s="2">
        <v>0.45</v>
      </c>
      <c r="J144" s="2">
        <f>H144-Epanet!T146</f>
        <v>0</v>
      </c>
      <c r="M144" s="1" t="s">
        <v>174</v>
      </c>
      <c r="N144" s="2">
        <v>31.24</v>
      </c>
      <c r="P144" s="2">
        <f>N144-Epanet!X145</f>
        <v>0.26999999999999957</v>
      </c>
      <c r="S144" s="1" t="s">
        <v>1169</v>
      </c>
      <c r="T144" s="2">
        <v>0.45</v>
      </c>
      <c r="V144" s="2">
        <f>T144-Epanet!AB146</f>
        <v>0</v>
      </c>
      <c r="Y144" s="1" t="s">
        <v>174</v>
      </c>
      <c r="Z144" s="2">
        <v>31.23</v>
      </c>
      <c r="AB144" s="2">
        <f>Z144-Epanet!P145</f>
        <v>0.26000000000000156</v>
      </c>
      <c r="AE144" s="1" t="s">
        <v>1169</v>
      </c>
      <c r="AF144" s="2">
        <v>0.45</v>
      </c>
      <c r="AH144" s="2">
        <f>AF144-Epanet!T146</f>
        <v>0</v>
      </c>
      <c r="AK144" s="1" t="s">
        <v>174</v>
      </c>
      <c r="AL144" s="2">
        <v>31.24</v>
      </c>
      <c r="AN144" s="2">
        <f>AL144-Epanet!X145</f>
        <v>0.26999999999999957</v>
      </c>
      <c r="AQ144" s="1" t="s">
        <v>1169</v>
      </c>
      <c r="AR144" s="2">
        <v>0.45</v>
      </c>
      <c r="AT144" s="2">
        <f>AR144-Epanet!AB146</f>
        <v>0</v>
      </c>
      <c r="AW144" s="1" t="s">
        <v>174</v>
      </c>
      <c r="AX144" s="2">
        <v>31.23</v>
      </c>
      <c r="AZ144" s="2">
        <f>AX144-Epanet!P145</f>
        <v>0.26000000000000156</v>
      </c>
      <c r="BC144" s="1" t="s">
        <v>1169</v>
      </c>
      <c r="BD144" s="2">
        <v>0.45</v>
      </c>
      <c r="BF144" s="2">
        <f>BD144-Epanet!T146</f>
        <v>0</v>
      </c>
      <c r="BI144" s="1" t="s">
        <v>174</v>
      </c>
      <c r="BJ144" s="2">
        <v>31.24</v>
      </c>
      <c r="BL144" s="2">
        <f>BJ144-Epanet!X145</f>
        <v>0.26999999999999957</v>
      </c>
      <c r="BO144" s="1" t="s">
        <v>1169</v>
      </c>
      <c r="BP144" s="2">
        <v>0.45</v>
      </c>
      <c r="BR144" s="2">
        <f>BP144-Epanet!AB146</f>
        <v>0</v>
      </c>
    </row>
    <row r="145" spans="1:70" x14ac:dyDescent="0.25">
      <c r="A145" s="1" t="s">
        <v>175</v>
      </c>
      <c r="B145" s="2">
        <v>30.7</v>
      </c>
      <c r="D145" s="10">
        <f>'Skenario DMA'!B145-Epanet!P146</f>
        <v>0.25999999999999801</v>
      </c>
      <c r="E145" s="10"/>
      <c r="G145" s="1" t="s">
        <v>1170</v>
      </c>
      <c r="H145" s="2">
        <v>0.45</v>
      </c>
      <c r="J145" s="2">
        <f>H145-Epanet!T147</f>
        <v>0</v>
      </c>
      <c r="M145" s="1" t="s">
        <v>175</v>
      </c>
      <c r="N145" s="2">
        <v>30.71</v>
      </c>
      <c r="P145" s="2">
        <f>N145-Epanet!X146</f>
        <v>0.26999999999999957</v>
      </c>
      <c r="S145" s="1" t="s">
        <v>1170</v>
      </c>
      <c r="T145" s="2">
        <v>0.45</v>
      </c>
      <c r="V145" s="2">
        <f>T145-Epanet!AB147</f>
        <v>0</v>
      </c>
      <c r="Y145" s="1" t="s">
        <v>175</v>
      </c>
      <c r="Z145" s="2">
        <v>30.7</v>
      </c>
      <c r="AB145" s="2">
        <f>Z145-Epanet!P146</f>
        <v>0.25999999999999801</v>
      </c>
      <c r="AE145" s="1" t="s">
        <v>1170</v>
      </c>
      <c r="AF145" s="2">
        <v>0.45</v>
      </c>
      <c r="AH145" s="2">
        <f>AF145-Epanet!T147</f>
        <v>0</v>
      </c>
      <c r="AK145" s="1" t="s">
        <v>175</v>
      </c>
      <c r="AL145" s="2">
        <v>30.71</v>
      </c>
      <c r="AN145" s="2">
        <f>AL145-Epanet!X146</f>
        <v>0.26999999999999957</v>
      </c>
      <c r="AQ145" s="1" t="s">
        <v>1170</v>
      </c>
      <c r="AR145" s="2">
        <v>0.45</v>
      </c>
      <c r="AT145" s="2">
        <f>AR145-Epanet!AB147</f>
        <v>0</v>
      </c>
      <c r="AW145" s="1" t="s">
        <v>175</v>
      </c>
      <c r="AX145" s="2">
        <v>30.7</v>
      </c>
      <c r="AZ145" s="2">
        <f>AX145-Epanet!P146</f>
        <v>0.25999999999999801</v>
      </c>
      <c r="BC145" s="1" t="s">
        <v>1170</v>
      </c>
      <c r="BD145" s="2">
        <v>0.45</v>
      </c>
      <c r="BF145" s="2">
        <f>BD145-Epanet!T147</f>
        <v>0</v>
      </c>
      <c r="BI145" s="1" t="s">
        <v>175</v>
      </c>
      <c r="BJ145" s="2">
        <v>30.7</v>
      </c>
      <c r="BL145" s="2">
        <f>BJ145-Epanet!X146</f>
        <v>0.25999999999999801</v>
      </c>
      <c r="BO145" s="1" t="s">
        <v>1170</v>
      </c>
      <c r="BP145" s="2">
        <v>0.45</v>
      </c>
      <c r="BR145" s="2">
        <f>BP145-Epanet!AB147</f>
        <v>0</v>
      </c>
    </row>
    <row r="146" spans="1:70" x14ac:dyDescent="0.25">
      <c r="A146" s="1" t="s">
        <v>176</v>
      </c>
      <c r="B146" s="2">
        <v>30.69</v>
      </c>
      <c r="D146" s="10">
        <f>'Skenario DMA'!B146-Epanet!P147</f>
        <v>0.26000000000000156</v>
      </c>
      <c r="E146" s="10"/>
      <c r="G146" s="1" t="s">
        <v>1171</v>
      </c>
      <c r="H146" s="2">
        <v>0.45</v>
      </c>
      <c r="J146" s="2">
        <f>H146-Epanet!T148</f>
        <v>0</v>
      </c>
      <c r="M146" s="1" t="s">
        <v>176</v>
      </c>
      <c r="N146" s="2">
        <v>30.7</v>
      </c>
      <c r="P146" s="2">
        <f>N146-Epanet!X147</f>
        <v>0.25999999999999801</v>
      </c>
      <c r="S146" s="1" t="s">
        <v>1171</v>
      </c>
      <c r="T146" s="2">
        <v>0.45</v>
      </c>
      <c r="V146" s="2">
        <f>T146-Epanet!AB148</f>
        <v>0</v>
      </c>
      <c r="Y146" s="1" t="s">
        <v>176</v>
      </c>
      <c r="Z146" s="2">
        <v>30.69</v>
      </c>
      <c r="AB146" s="2">
        <f>Z146-Epanet!P147</f>
        <v>0.26000000000000156</v>
      </c>
      <c r="AE146" s="1" t="s">
        <v>1171</v>
      </c>
      <c r="AF146" s="2">
        <v>0.45</v>
      </c>
      <c r="AH146" s="2">
        <f>AF146-Epanet!T148</f>
        <v>0</v>
      </c>
      <c r="AK146" s="1" t="s">
        <v>176</v>
      </c>
      <c r="AL146" s="2">
        <v>30.7</v>
      </c>
      <c r="AN146" s="2">
        <f>AL146-Epanet!X147</f>
        <v>0.25999999999999801</v>
      </c>
      <c r="AQ146" s="1" t="s">
        <v>1171</v>
      </c>
      <c r="AR146" s="2">
        <v>0.45</v>
      </c>
      <c r="AT146" s="2">
        <f>AR146-Epanet!AB148</f>
        <v>0</v>
      </c>
      <c r="AW146" s="1" t="s">
        <v>176</v>
      </c>
      <c r="AX146" s="2">
        <v>30.69</v>
      </c>
      <c r="AZ146" s="2">
        <f>AX146-Epanet!P147</f>
        <v>0.26000000000000156</v>
      </c>
      <c r="BC146" s="1" t="s">
        <v>1171</v>
      </c>
      <c r="BD146" s="2">
        <v>0.45</v>
      </c>
      <c r="BF146" s="2">
        <f>BD146-Epanet!T148</f>
        <v>0</v>
      </c>
      <c r="BI146" s="1" t="s">
        <v>176</v>
      </c>
      <c r="BJ146" s="2">
        <v>30.7</v>
      </c>
      <c r="BL146" s="2">
        <f>BJ146-Epanet!X147</f>
        <v>0.25999999999999801</v>
      </c>
      <c r="BO146" s="1" t="s">
        <v>1171</v>
      </c>
      <c r="BP146" s="2">
        <v>0.45</v>
      </c>
      <c r="BR146" s="2">
        <f>BP146-Epanet!AB148</f>
        <v>0</v>
      </c>
    </row>
    <row r="147" spans="1:70" x14ac:dyDescent="0.25">
      <c r="A147" s="1" t="s">
        <v>177</v>
      </c>
      <c r="B147" s="2">
        <v>31.71</v>
      </c>
      <c r="D147" s="10">
        <f>'Skenario DMA'!B147-Epanet!P148</f>
        <v>0.26000000000000156</v>
      </c>
      <c r="E147" s="10"/>
      <c r="G147" s="1" t="s">
        <v>1172</v>
      </c>
      <c r="H147" s="2">
        <v>0.03</v>
      </c>
      <c r="J147" s="2">
        <f>H147-Epanet!T149</f>
        <v>9.9999999999999985E-3</v>
      </c>
      <c r="M147" s="1" t="s">
        <v>177</v>
      </c>
      <c r="N147" s="2">
        <v>31.72</v>
      </c>
      <c r="P147" s="2">
        <f>N147-Epanet!X148</f>
        <v>0.25999999999999801</v>
      </c>
      <c r="S147" s="1" t="s">
        <v>1172</v>
      </c>
      <c r="T147" s="2">
        <v>0.03</v>
      </c>
      <c r="V147" s="2">
        <f>T147-Epanet!AB149</f>
        <v>9.9999999999999985E-3</v>
      </c>
      <c r="Y147" s="1" t="s">
        <v>177</v>
      </c>
      <c r="Z147" s="2">
        <v>31.71</v>
      </c>
      <c r="AB147" s="2">
        <f>Z147-Epanet!P148</f>
        <v>0.26000000000000156</v>
      </c>
      <c r="AE147" s="1" t="s">
        <v>1172</v>
      </c>
      <c r="AF147" s="2">
        <v>0.13</v>
      </c>
      <c r="AH147" s="2">
        <f>AF147-Epanet!T149</f>
        <v>0.11</v>
      </c>
      <c r="AK147" s="1" t="s">
        <v>177</v>
      </c>
      <c r="AL147" s="2">
        <v>31.72</v>
      </c>
      <c r="AN147" s="2">
        <f>AL147-Epanet!X148</f>
        <v>0.25999999999999801</v>
      </c>
      <c r="AQ147" s="1" t="s">
        <v>1172</v>
      </c>
      <c r="AR147" s="2">
        <v>0.13</v>
      </c>
      <c r="AT147" s="2">
        <f>AR147-Epanet!AB149</f>
        <v>0.11</v>
      </c>
      <c r="AW147" s="1" t="s">
        <v>177</v>
      </c>
      <c r="AX147" s="2">
        <v>31.71</v>
      </c>
      <c r="AZ147" s="2">
        <f>AX147-Epanet!P148</f>
        <v>0.26000000000000156</v>
      </c>
      <c r="BC147" s="1" t="s">
        <v>1172</v>
      </c>
      <c r="BD147" s="2">
        <v>0.56000000000000005</v>
      </c>
      <c r="BF147" s="2">
        <f>BD147-Epanet!T149</f>
        <v>0.54</v>
      </c>
      <c r="BI147" s="1" t="s">
        <v>177</v>
      </c>
      <c r="BJ147" s="2">
        <v>31.72</v>
      </c>
      <c r="BL147" s="2">
        <f>BJ147-Epanet!X148</f>
        <v>0.25999999999999801</v>
      </c>
      <c r="BO147" s="1" t="s">
        <v>1172</v>
      </c>
      <c r="BP147" s="2">
        <v>0.57999999999999996</v>
      </c>
      <c r="BR147" s="2">
        <f>BP147-Epanet!AB149</f>
        <v>0.55999999999999994</v>
      </c>
    </row>
    <row r="148" spans="1:70" x14ac:dyDescent="0.25">
      <c r="A148" s="1" t="s">
        <v>178</v>
      </c>
      <c r="B148" s="2">
        <v>32.72</v>
      </c>
      <c r="D148" s="10">
        <f>'Skenario DMA'!B148-Epanet!P149</f>
        <v>0.25999999999999801</v>
      </c>
      <c r="E148" s="10"/>
      <c r="G148" s="1" t="s">
        <v>1173</v>
      </c>
      <c r="H148" s="2">
        <v>0.03</v>
      </c>
      <c r="J148" s="2">
        <f>H148-Epanet!T150</f>
        <v>9.9999999999999985E-3</v>
      </c>
      <c r="M148" s="1" t="s">
        <v>178</v>
      </c>
      <c r="N148" s="2">
        <v>32.729999999999997</v>
      </c>
      <c r="P148" s="2">
        <f>N148-Epanet!X149</f>
        <v>0.25999999999999801</v>
      </c>
      <c r="S148" s="1" t="s">
        <v>1173</v>
      </c>
      <c r="T148" s="2">
        <v>0.03</v>
      </c>
      <c r="V148" s="2">
        <f>T148-Epanet!AB150</f>
        <v>9.9999999999999985E-3</v>
      </c>
      <c r="Y148" s="1" t="s">
        <v>178</v>
      </c>
      <c r="Z148" s="2">
        <v>32.72</v>
      </c>
      <c r="AB148" s="2">
        <f>Z148-Epanet!P149</f>
        <v>0.25999999999999801</v>
      </c>
      <c r="AE148" s="1" t="s">
        <v>1173</v>
      </c>
      <c r="AF148" s="2">
        <v>0.13</v>
      </c>
      <c r="AH148" s="2">
        <f>AF148-Epanet!T150</f>
        <v>0.11</v>
      </c>
      <c r="AK148" s="1" t="s">
        <v>178</v>
      </c>
      <c r="AL148" s="2">
        <v>32.729999999999997</v>
      </c>
      <c r="AN148" s="2">
        <f>AL148-Epanet!X149</f>
        <v>0.25999999999999801</v>
      </c>
      <c r="AQ148" s="1" t="s">
        <v>1173</v>
      </c>
      <c r="AR148" s="2">
        <v>0.13</v>
      </c>
      <c r="AT148" s="2">
        <f>AR148-Epanet!AB150</f>
        <v>0.11</v>
      </c>
      <c r="AW148" s="1" t="s">
        <v>178</v>
      </c>
      <c r="AX148" s="2">
        <v>32.72</v>
      </c>
      <c r="AZ148" s="2">
        <f>AX148-Epanet!P149</f>
        <v>0.25999999999999801</v>
      </c>
      <c r="BC148" s="1" t="s">
        <v>1173</v>
      </c>
      <c r="BD148" s="2">
        <v>0.56000000000000005</v>
      </c>
      <c r="BF148" s="2">
        <f>BD148-Epanet!T150</f>
        <v>0.54</v>
      </c>
      <c r="BI148" s="1" t="s">
        <v>178</v>
      </c>
      <c r="BJ148" s="2">
        <v>32.729999999999997</v>
      </c>
      <c r="BL148" s="2">
        <f>BJ148-Epanet!X149</f>
        <v>0.25999999999999801</v>
      </c>
      <c r="BO148" s="1" t="s">
        <v>1173</v>
      </c>
      <c r="BP148" s="2">
        <v>0.57999999999999996</v>
      </c>
      <c r="BR148" s="2">
        <f>BP148-Epanet!AB150</f>
        <v>0.55999999999999994</v>
      </c>
    </row>
    <row r="149" spans="1:70" x14ac:dyDescent="0.25">
      <c r="A149" s="1" t="s">
        <v>179</v>
      </c>
      <c r="B149" s="2">
        <v>30.63</v>
      </c>
      <c r="D149" s="10">
        <f>'Skenario DMA'!B149-Epanet!P150</f>
        <v>0.25999999999999801</v>
      </c>
      <c r="E149" s="10"/>
      <c r="G149" s="1" t="s">
        <v>1174</v>
      </c>
      <c r="H149" s="2">
        <v>0.03</v>
      </c>
      <c r="J149" s="2">
        <f>H149-Epanet!T151</f>
        <v>9.9999999999999985E-3</v>
      </c>
      <c r="M149" s="1" t="s">
        <v>179</v>
      </c>
      <c r="N149" s="2">
        <v>30.64</v>
      </c>
      <c r="P149" s="2">
        <f>N149-Epanet!X150</f>
        <v>0.26000000000000156</v>
      </c>
      <c r="S149" s="1" t="s">
        <v>1174</v>
      </c>
      <c r="T149" s="2">
        <v>0.03</v>
      </c>
      <c r="V149" s="2">
        <f>T149-Epanet!AB151</f>
        <v>9.9999999999999985E-3</v>
      </c>
      <c r="Y149" s="1" t="s">
        <v>179</v>
      </c>
      <c r="Z149" s="2">
        <v>30.64</v>
      </c>
      <c r="AB149" s="2">
        <f>Z149-Epanet!P150</f>
        <v>0.26999999999999957</v>
      </c>
      <c r="AE149" s="1" t="s">
        <v>1174</v>
      </c>
      <c r="AF149" s="2">
        <v>0.13</v>
      </c>
      <c r="AH149" s="2">
        <f>AF149-Epanet!T151</f>
        <v>0.11</v>
      </c>
      <c r="AK149" s="1" t="s">
        <v>179</v>
      </c>
      <c r="AL149" s="2">
        <v>30.64</v>
      </c>
      <c r="AN149" s="2">
        <f>AL149-Epanet!X150</f>
        <v>0.26000000000000156</v>
      </c>
      <c r="AQ149" s="1" t="s">
        <v>1174</v>
      </c>
      <c r="AR149" s="2">
        <v>0.13</v>
      </c>
      <c r="AT149" s="2">
        <f>AR149-Epanet!AB151</f>
        <v>0.11</v>
      </c>
      <c r="AW149" s="1" t="s">
        <v>179</v>
      </c>
      <c r="AX149" s="2">
        <v>30.63</v>
      </c>
      <c r="AZ149" s="2">
        <f>AX149-Epanet!P150</f>
        <v>0.25999999999999801</v>
      </c>
      <c r="BC149" s="1" t="s">
        <v>1174</v>
      </c>
      <c r="BD149" s="2">
        <v>0.56000000000000005</v>
      </c>
      <c r="BF149" s="2">
        <f>BD149-Epanet!T151</f>
        <v>0.54</v>
      </c>
      <c r="BI149" s="1" t="s">
        <v>179</v>
      </c>
      <c r="BJ149" s="2">
        <v>30.64</v>
      </c>
      <c r="BL149" s="2">
        <f>BJ149-Epanet!X150</f>
        <v>0.26000000000000156</v>
      </c>
      <c r="BO149" s="1" t="s">
        <v>1174</v>
      </c>
      <c r="BP149" s="2">
        <v>0.57999999999999996</v>
      </c>
      <c r="BR149" s="2">
        <f>BP149-Epanet!AB151</f>
        <v>0.55999999999999994</v>
      </c>
    </row>
    <row r="150" spans="1:70" x14ac:dyDescent="0.25">
      <c r="A150" s="1" t="s">
        <v>180</v>
      </c>
      <c r="B150" s="2">
        <v>30.89</v>
      </c>
      <c r="D150" s="10">
        <f>'Skenario DMA'!B150-Epanet!P151</f>
        <v>0.26000000000000156</v>
      </c>
      <c r="E150" s="10"/>
      <c r="G150" s="1" t="s">
        <v>1175</v>
      </c>
      <c r="H150" s="2">
        <v>0.03</v>
      </c>
      <c r="J150" s="2">
        <f>H150-Epanet!T152</f>
        <v>9.9999999999999985E-3</v>
      </c>
      <c r="M150" s="1" t="s">
        <v>180</v>
      </c>
      <c r="N150" s="2">
        <v>30.9</v>
      </c>
      <c r="P150" s="2">
        <f>N150-Epanet!X151</f>
        <v>0.25999999999999801</v>
      </c>
      <c r="S150" s="1" t="s">
        <v>1175</v>
      </c>
      <c r="T150" s="2">
        <v>0.03</v>
      </c>
      <c r="V150" s="2">
        <f>T150-Epanet!AB152</f>
        <v>9.9999999999999985E-3</v>
      </c>
      <c r="Y150" s="1" t="s">
        <v>180</v>
      </c>
      <c r="Z150" s="2">
        <v>30.89</v>
      </c>
      <c r="AB150" s="2">
        <f>Z150-Epanet!P151</f>
        <v>0.26000000000000156</v>
      </c>
      <c r="AE150" s="1" t="s">
        <v>1175</v>
      </c>
      <c r="AF150" s="2">
        <v>0.13</v>
      </c>
      <c r="AH150" s="2">
        <f>AF150-Epanet!T152</f>
        <v>0.11</v>
      </c>
      <c r="AK150" s="1" t="s">
        <v>180</v>
      </c>
      <c r="AL150" s="2">
        <v>30.9</v>
      </c>
      <c r="AN150" s="2">
        <f>AL150-Epanet!X151</f>
        <v>0.25999999999999801</v>
      </c>
      <c r="AQ150" s="1" t="s">
        <v>1175</v>
      </c>
      <c r="AR150" s="2">
        <v>0.13</v>
      </c>
      <c r="AT150" s="2">
        <f>AR150-Epanet!AB152</f>
        <v>0.11</v>
      </c>
      <c r="AW150" s="1" t="s">
        <v>180</v>
      </c>
      <c r="AX150" s="2">
        <v>30.89</v>
      </c>
      <c r="AZ150" s="2">
        <f>AX150-Epanet!P151</f>
        <v>0.26000000000000156</v>
      </c>
      <c r="BC150" s="1" t="s">
        <v>1175</v>
      </c>
      <c r="BD150" s="2">
        <v>0.56000000000000005</v>
      </c>
      <c r="BF150" s="2">
        <f>BD150-Epanet!T152</f>
        <v>0.54</v>
      </c>
      <c r="BI150" s="1" t="s">
        <v>180</v>
      </c>
      <c r="BJ150" s="2">
        <v>30.9</v>
      </c>
      <c r="BL150" s="2">
        <f>BJ150-Epanet!X151</f>
        <v>0.25999999999999801</v>
      </c>
      <c r="BO150" s="1" t="s">
        <v>1175</v>
      </c>
      <c r="BP150" s="2">
        <v>0.57999999999999996</v>
      </c>
      <c r="BR150" s="2">
        <f>BP150-Epanet!AB152</f>
        <v>0.55999999999999994</v>
      </c>
    </row>
    <row r="151" spans="1:70" x14ac:dyDescent="0.25">
      <c r="A151" s="1" t="s">
        <v>181</v>
      </c>
      <c r="B151" s="2">
        <v>31.04</v>
      </c>
      <c r="D151" s="10">
        <f>'Skenario DMA'!B151-Epanet!P152</f>
        <v>0.26999999999999957</v>
      </c>
      <c r="E151" s="10"/>
      <c r="G151" s="1" t="s">
        <v>1176</v>
      </c>
      <c r="H151" s="2">
        <v>0.03</v>
      </c>
      <c r="J151" s="2">
        <f>H151-Epanet!T153</f>
        <v>9.9999999999999985E-3</v>
      </c>
      <c r="M151" s="1" t="s">
        <v>181</v>
      </c>
      <c r="N151" s="2">
        <v>31.04</v>
      </c>
      <c r="P151" s="2">
        <f>N151-Epanet!X152</f>
        <v>0.25999999999999801</v>
      </c>
      <c r="S151" s="1" t="s">
        <v>1176</v>
      </c>
      <c r="T151" s="2">
        <v>0.03</v>
      </c>
      <c r="V151" s="2">
        <f>T151-Epanet!AB153</f>
        <v>9.9999999999999985E-3</v>
      </c>
      <c r="Y151" s="1" t="s">
        <v>181</v>
      </c>
      <c r="Z151" s="2">
        <v>31.04</v>
      </c>
      <c r="AB151" s="2">
        <f>Z151-Epanet!P152</f>
        <v>0.26999999999999957</v>
      </c>
      <c r="AE151" s="1" t="s">
        <v>1176</v>
      </c>
      <c r="AF151" s="2">
        <v>0.13</v>
      </c>
      <c r="AH151" s="2">
        <f>AF151-Epanet!T153</f>
        <v>0.11</v>
      </c>
      <c r="AK151" s="1" t="s">
        <v>181</v>
      </c>
      <c r="AL151" s="2">
        <v>31.04</v>
      </c>
      <c r="AN151" s="2">
        <f>AL151-Epanet!X152</f>
        <v>0.25999999999999801</v>
      </c>
      <c r="AQ151" s="1" t="s">
        <v>1176</v>
      </c>
      <c r="AR151" s="2">
        <v>0.13</v>
      </c>
      <c r="AT151" s="2">
        <f>AR151-Epanet!AB153</f>
        <v>0.11</v>
      </c>
      <c r="AW151" s="1" t="s">
        <v>181</v>
      </c>
      <c r="AX151" s="2">
        <v>31.04</v>
      </c>
      <c r="AZ151" s="2">
        <f>AX151-Epanet!P152</f>
        <v>0.26999999999999957</v>
      </c>
      <c r="BC151" s="1" t="s">
        <v>1176</v>
      </c>
      <c r="BD151" s="2">
        <v>0.56000000000000005</v>
      </c>
      <c r="BF151" s="2">
        <f>BD151-Epanet!T153</f>
        <v>0.54</v>
      </c>
      <c r="BI151" s="1" t="s">
        <v>181</v>
      </c>
      <c r="BJ151" s="2">
        <v>31.04</v>
      </c>
      <c r="BL151" s="2">
        <f>BJ151-Epanet!X152</f>
        <v>0.25999999999999801</v>
      </c>
      <c r="BO151" s="1" t="s">
        <v>1176</v>
      </c>
      <c r="BP151" s="2">
        <v>0.57999999999999996</v>
      </c>
      <c r="BR151" s="2">
        <f>BP151-Epanet!AB153</f>
        <v>0.55999999999999994</v>
      </c>
    </row>
    <row r="152" spans="1:70" x14ac:dyDescent="0.25">
      <c r="A152" s="1" t="s">
        <v>182</v>
      </c>
      <c r="B152" s="2">
        <v>29.77</v>
      </c>
      <c r="D152" s="10">
        <f>'Skenario DMA'!B152-Epanet!P153</f>
        <v>0.25999999999999801</v>
      </c>
      <c r="E152" s="10"/>
      <c r="G152" s="1" t="s">
        <v>1177</v>
      </c>
      <c r="H152" s="2">
        <v>0.03</v>
      </c>
      <c r="J152" s="2">
        <f>H152-Epanet!T154</f>
        <v>9.9999999999999985E-3</v>
      </c>
      <c r="M152" s="1" t="s">
        <v>182</v>
      </c>
      <c r="N152" s="2">
        <v>29.78</v>
      </c>
      <c r="P152" s="2">
        <f>N152-Epanet!X153</f>
        <v>0.26000000000000156</v>
      </c>
      <c r="S152" s="1" t="s">
        <v>1177</v>
      </c>
      <c r="T152" s="2">
        <v>0.03</v>
      </c>
      <c r="V152" s="2">
        <f>T152-Epanet!AB154</f>
        <v>9.9999999999999985E-3</v>
      </c>
      <c r="Y152" s="1" t="s">
        <v>182</v>
      </c>
      <c r="Z152" s="2">
        <v>29.78</v>
      </c>
      <c r="AB152" s="2">
        <f>Z152-Epanet!P153</f>
        <v>0.26999999999999957</v>
      </c>
      <c r="AE152" s="1" t="s">
        <v>1177</v>
      </c>
      <c r="AF152" s="2">
        <v>0.13</v>
      </c>
      <c r="AH152" s="2">
        <f>AF152-Epanet!T154</f>
        <v>0.11</v>
      </c>
      <c r="AK152" s="1" t="s">
        <v>182</v>
      </c>
      <c r="AL152" s="2">
        <v>29.79</v>
      </c>
      <c r="AN152" s="2">
        <f>AL152-Epanet!X153</f>
        <v>0.26999999999999957</v>
      </c>
      <c r="AQ152" s="1" t="s">
        <v>1177</v>
      </c>
      <c r="AR152" s="2">
        <v>0.13</v>
      </c>
      <c r="AT152" s="2">
        <f>AR152-Epanet!AB154</f>
        <v>0.11</v>
      </c>
      <c r="AW152" s="1" t="s">
        <v>182</v>
      </c>
      <c r="AX152" s="2">
        <v>29.77</v>
      </c>
      <c r="AZ152" s="2">
        <f>AX152-Epanet!P153</f>
        <v>0.25999999999999801</v>
      </c>
      <c r="BC152" s="1" t="s">
        <v>1177</v>
      </c>
      <c r="BD152" s="2">
        <v>0.56000000000000005</v>
      </c>
      <c r="BF152" s="2">
        <f>BD152-Epanet!T154</f>
        <v>0.54</v>
      </c>
      <c r="BI152" s="1" t="s">
        <v>182</v>
      </c>
      <c r="BJ152" s="2">
        <v>29.77</v>
      </c>
      <c r="BL152" s="2">
        <f>BJ152-Epanet!X153</f>
        <v>0.25</v>
      </c>
      <c r="BO152" s="1" t="s">
        <v>1177</v>
      </c>
      <c r="BP152" s="2">
        <v>0.57999999999999996</v>
      </c>
      <c r="BR152" s="2">
        <f>BP152-Epanet!AB154</f>
        <v>0.55999999999999994</v>
      </c>
    </row>
    <row r="153" spans="1:70" x14ac:dyDescent="0.25">
      <c r="A153" s="1" t="s">
        <v>183</v>
      </c>
      <c r="B153" s="2">
        <v>29.64</v>
      </c>
      <c r="D153" s="10">
        <f>'Skenario DMA'!B153-Epanet!P154</f>
        <v>0.26000000000000156</v>
      </c>
      <c r="E153" s="10"/>
      <c r="G153" s="1" t="s">
        <v>1178</v>
      </c>
      <c r="H153" s="2">
        <v>0.08</v>
      </c>
      <c r="J153" s="2">
        <f>H153-Epanet!T155</f>
        <v>0</v>
      </c>
      <c r="M153" s="1" t="s">
        <v>183</v>
      </c>
      <c r="N153" s="2">
        <v>29.65</v>
      </c>
      <c r="P153" s="2">
        <f>N153-Epanet!X154</f>
        <v>0.25999999999999801</v>
      </c>
      <c r="S153" s="1" t="s">
        <v>1178</v>
      </c>
      <c r="T153" s="2">
        <v>0.08</v>
      </c>
      <c r="V153" s="2">
        <f>T153-Epanet!AB155</f>
        <v>0</v>
      </c>
      <c r="Y153" s="1" t="s">
        <v>183</v>
      </c>
      <c r="Z153" s="2">
        <v>29.65</v>
      </c>
      <c r="AB153" s="2">
        <f>Z153-Epanet!P154</f>
        <v>0.26999999999999957</v>
      </c>
      <c r="AE153" s="1" t="s">
        <v>1178</v>
      </c>
      <c r="AF153" s="2">
        <v>0.08</v>
      </c>
      <c r="AH153" s="2">
        <f>AF153-Epanet!T155</f>
        <v>0</v>
      </c>
      <c r="AK153" s="1" t="s">
        <v>183</v>
      </c>
      <c r="AL153" s="2">
        <v>29.66</v>
      </c>
      <c r="AN153" s="2">
        <f>AL153-Epanet!X154</f>
        <v>0.26999999999999957</v>
      </c>
      <c r="AQ153" s="1" t="s">
        <v>1178</v>
      </c>
      <c r="AR153" s="2">
        <v>0.08</v>
      </c>
      <c r="AT153" s="2">
        <f>AR153-Epanet!AB155</f>
        <v>0</v>
      </c>
      <c r="AW153" s="1" t="s">
        <v>183</v>
      </c>
      <c r="AX153" s="2">
        <v>29.64</v>
      </c>
      <c r="AZ153" s="2">
        <f>AX153-Epanet!P154</f>
        <v>0.26000000000000156</v>
      </c>
      <c r="BC153" s="1" t="s">
        <v>1178</v>
      </c>
      <c r="BD153" s="2">
        <v>0.08</v>
      </c>
      <c r="BF153" s="2">
        <f>BD153-Epanet!T155</f>
        <v>0</v>
      </c>
      <c r="BI153" s="1" t="s">
        <v>183</v>
      </c>
      <c r="BJ153" s="2">
        <v>29.64</v>
      </c>
      <c r="BL153" s="2">
        <f>BJ153-Epanet!X154</f>
        <v>0.25</v>
      </c>
      <c r="BO153" s="1" t="s">
        <v>1178</v>
      </c>
      <c r="BP153" s="2">
        <v>0.08</v>
      </c>
      <c r="BR153" s="2">
        <f>BP153-Epanet!AB155</f>
        <v>0</v>
      </c>
    </row>
    <row r="154" spans="1:70" x14ac:dyDescent="0.25">
      <c r="A154" s="1" t="s">
        <v>184</v>
      </c>
      <c r="B154" s="2">
        <v>29.39</v>
      </c>
      <c r="D154" s="10">
        <f>'Skenario DMA'!B154-Epanet!P155</f>
        <v>0.26000000000000156</v>
      </c>
      <c r="E154" s="10"/>
      <c r="G154" s="1" t="s">
        <v>1179</v>
      </c>
      <c r="H154" s="2">
        <v>0.08</v>
      </c>
      <c r="J154" s="2">
        <f>H154-Epanet!T156</f>
        <v>0</v>
      </c>
      <c r="M154" s="1" t="s">
        <v>184</v>
      </c>
      <c r="N154" s="2">
        <v>29.4</v>
      </c>
      <c r="P154" s="2">
        <f>N154-Epanet!X155</f>
        <v>0.25999999999999801</v>
      </c>
      <c r="S154" s="1" t="s">
        <v>1179</v>
      </c>
      <c r="T154" s="2">
        <v>0.08</v>
      </c>
      <c r="V154" s="2">
        <f>T154-Epanet!AB156</f>
        <v>0</v>
      </c>
      <c r="Y154" s="1" t="s">
        <v>184</v>
      </c>
      <c r="Z154" s="2">
        <v>29.4</v>
      </c>
      <c r="AB154" s="2">
        <f>Z154-Epanet!P155</f>
        <v>0.26999999999999957</v>
      </c>
      <c r="AE154" s="1" t="s">
        <v>1179</v>
      </c>
      <c r="AF154" s="2">
        <v>0.08</v>
      </c>
      <c r="AH154" s="2">
        <f>AF154-Epanet!T156</f>
        <v>0</v>
      </c>
      <c r="AK154" s="1" t="s">
        <v>184</v>
      </c>
      <c r="AL154" s="2">
        <v>29.41</v>
      </c>
      <c r="AN154" s="2">
        <f>AL154-Epanet!X155</f>
        <v>0.26999999999999957</v>
      </c>
      <c r="AQ154" s="1" t="s">
        <v>1179</v>
      </c>
      <c r="AR154" s="2">
        <v>0.08</v>
      </c>
      <c r="AT154" s="2">
        <f>AR154-Epanet!AB156</f>
        <v>0</v>
      </c>
      <c r="AW154" s="1" t="s">
        <v>184</v>
      </c>
      <c r="AX154" s="2">
        <v>29.39</v>
      </c>
      <c r="AZ154" s="2">
        <f>AX154-Epanet!P155</f>
        <v>0.26000000000000156</v>
      </c>
      <c r="BC154" s="1" t="s">
        <v>1179</v>
      </c>
      <c r="BD154" s="2">
        <v>0.08</v>
      </c>
      <c r="BF154" s="2">
        <f>BD154-Epanet!T156</f>
        <v>0</v>
      </c>
      <c r="BI154" s="1" t="s">
        <v>184</v>
      </c>
      <c r="BJ154" s="2">
        <v>29.39</v>
      </c>
      <c r="BL154" s="2">
        <f>BJ154-Epanet!X155</f>
        <v>0.25</v>
      </c>
      <c r="BO154" s="1" t="s">
        <v>1179</v>
      </c>
      <c r="BP154" s="2">
        <v>0.08</v>
      </c>
      <c r="BR154" s="2">
        <f>BP154-Epanet!AB156</f>
        <v>0</v>
      </c>
    </row>
    <row r="155" spans="1:70" x14ac:dyDescent="0.25">
      <c r="A155" s="1" t="s">
        <v>185</v>
      </c>
      <c r="B155" s="2">
        <v>29.2</v>
      </c>
      <c r="D155" s="10">
        <f>'Skenario DMA'!B155-Epanet!P156</f>
        <v>0.25999999999999801</v>
      </c>
      <c r="E155" s="10"/>
      <c r="G155" s="1" t="s">
        <v>1180</v>
      </c>
      <c r="H155" s="2">
        <v>0.08</v>
      </c>
      <c r="J155" s="2">
        <f>H155-Epanet!T157</f>
        <v>0</v>
      </c>
      <c r="M155" s="1" t="s">
        <v>185</v>
      </c>
      <c r="N155" s="2">
        <v>29.21</v>
      </c>
      <c r="P155" s="2">
        <f>N155-Epanet!X156</f>
        <v>0.26000000000000156</v>
      </c>
      <c r="S155" s="1" t="s">
        <v>1180</v>
      </c>
      <c r="T155" s="2">
        <v>0.08</v>
      </c>
      <c r="V155" s="2">
        <f>T155-Epanet!AB157</f>
        <v>0</v>
      </c>
      <c r="Y155" s="1" t="s">
        <v>185</v>
      </c>
      <c r="Z155" s="2">
        <v>29.21</v>
      </c>
      <c r="AB155" s="2">
        <f>Z155-Epanet!P156</f>
        <v>0.26999999999999957</v>
      </c>
      <c r="AE155" s="1" t="s">
        <v>1180</v>
      </c>
      <c r="AF155" s="2">
        <v>0.08</v>
      </c>
      <c r="AH155" s="2">
        <f>AF155-Epanet!T157</f>
        <v>0</v>
      </c>
      <c r="AK155" s="1" t="s">
        <v>185</v>
      </c>
      <c r="AL155" s="2">
        <v>29.22</v>
      </c>
      <c r="AN155" s="2">
        <f>AL155-Epanet!X156</f>
        <v>0.26999999999999957</v>
      </c>
      <c r="AQ155" s="1" t="s">
        <v>1180</v>
      </c>
      <c r="AR155" s="2">
        <v>0.08</v>
      </c>
      <c r="AT155" s="2">
        <f>AR155-Epanet!AB157</f>
        <v>0</v>
      </c>
      <c r="AW155" s="1" t="s">
        <v>185</v>
      </c>
      <c r="AX155" s="2">
        <v>29.2</v>
      </c>
      <c r="AZ155" s="2">
        <f>AX155-Epanet!P156</f>
        <v>0.25999999999999801</v>
      </c>
      <c r="BC155" s="1" t="s">
        <v>1180</v>
      </c>
      <c r="BD155" s="2">
        <v>0.08</v>
      </c>
      <c r="BF155" s="2">
        <f>BD155-Epanet!T157</f>
        <v>0</v>
      </c>
      <c r="BI155" s="1" t="s">
        <v>185</v>
      </c>
      <c r="BJ155" s="2">
        <v>29.2</v>
      </c>
      <c r="BL155" s="2">
        <f>BJ155-Epanet!X156</f>
        <v>0.25</v>
      </c>
      <c r="BO155" s="1" t="s">
        <v>1180</v>
      </c>
      <c r="BP155" s="2">
        <v>0.08</v>
      </c>
      <c r="BR155" s="2">
        <f>BP155-Epanet!AB157</f>
        <v>0</v>
      </c>
    </row>
    <row r="156" spans="1:70" x14ac:dyDescent="0.25">
      <c r="A156" s="1" t="s">
        <v>186</v>
      </c>
      <c r="B156" s="2">
        <v>28.91</v>
      </c>
      <c r="D156" s="10">
        <f>'Skenario DMA'!B156-Epanet!P157</f>
        <v>0.25</v>
      </c>
      <c r="E156" s="10"/>
      <c r="G156" s="1" t="s">
        <v>1181</v>
      </c>
      <c r="H156" s="2">
        <v>0.08</v>
      </c>
      <c r="J156" s="2">
        <f>H156-Epanet!T158</f>
        <v>0</v>
      </c>
      <c r="M156" s="1" t="s">
        <v>186</v>
      </c>
      <c r="N156" s="2">
        <v>28.92</v>
      </c>
      <c r="P156" s="2">
        <f>N156-Epanet!X157</f>
        <v>0.25</v>
      </c>
      <c r="S156" s="1" t="s">
        <v>1181</v>
      </c>
      <c r="T156" s="2">
        <v>0.08</v>
      </c>
      <c r="V156" s="2">
        <f>T156-Epanet!AB158</f>
        <v>0</v>
      </c>
      <c r="Y156" s="1" t="s">
        <v>186</v>
      </c>
      <c r="Z156" s="2">
        <v>28.93</v>
      </c>
      <c r="AB156" s="2">
        <f>Z156-Epanet!P157</f>
        <v>0.26999999999999957</v>
      </c>
      <c r="AE156" s="1" t="s">
        <v>1181</v>
      </c>
      <c r="AF156" s="2">
        <v>0.08</v>
      </c>
      <c r="AH156" s="2">
        <f>AF156-Epanet!T158</f>
        <v>0</v>
      </c>
      <c r="AK156" s="1" t="s">
        <v>186</v>
      </c>
      <c r="AL156" s="2">
        <v>28.94</v>
      </c>
      <c r="AN156" s="2">
        <f>AL156-Epanet!X157</f>
        <v>0.26999999999999957</v>
      </c>
      <c r="AQ156" s="1" t="s">
        <v>1181</v>
      </c>
      <c r="AR156" s="2">
        <v>0.08</v>
      </c>
      <c r="AT156" s="2">
        <f>AR156-Epanet!AB158</f>
        <v>0</v>
      </c>
      <c r="AW156" s="1" t="s">
        <v>186</v>
      </c>
      <c r="AX156" s="2">
        <v>28.91</v>
      </c>
      <c r="AZ156" s="2">
        <f>AX156-Epanet!P157</f>
        <v>0.25</v>
      </c>
      <c r="BC156" s="1" t="s">
        <v>1181</v>
      </c>
      <c r="BD156" s="2">
        <v>0.08</v>
      </c>
      <c r="BF156" s="2">
        <f>BD156-Epanet!T158</f>
        <v>0</v>
      </c>
      <c r="BI156" s="1" t="s">
        <v>186</v>
      </c>
      <c r="BJ156" s="2">
        <v>28.91</v>
      </c>
      <c r="BL156" s="2">
        <f>BJ156-Epanet!X157</f>
        <v>0.23999999999999844</v>
      </c>
      <c r="BO156" s="1" t="s">
        <v>1181</v>
      </c>
      <c r="BP156" s="2">
        <v>0.08</v>
      </c>
      <c r="BR156" s="2">
        <f>BP156-Epanet!AB158</f>
        <v>0</v>
      </c>
    </row>
    <row r="157" spans="1:70" x14ac:dyDescent="0.25">
      <c r="A157" s="1" t="s">
        <v>187</v>
      </c>
      <c r="B157" s="2">
        <v>29.55</v>
      </c>
      <c r="D157" s="10">
        <f>'Skenario DMA'!B157-Epanet!P158</f>
        <v>0.25</v>
      </c>
      <c r="E157" s="10"/>
      <c r="G157" s="1" t="s">
        <v>1182</v>
      </c>
      <c r="H157" s="2">
        <v>0.08</v>
      </c>
      <c r="J157" s="2">
        <f>H157-Epanet!T159</f>
        <v>0</v>
      </c>
      <c r="M157" s="1" t="s">
        <v>187</v>
      </c>
      <c r="N157" s="2">
        <v>29.56</v>
      </c>
      <c r="P157" s="2">
        <f>N157-Epanet!X158</f>
        <v>0.25999999999999801</v>
      </c>
      <c r="S157" s="1" t="s">
        <v>1182</v>
      </c>
      <c r="T157" s="2">
        <v>0.08</v>
      </c>
      <c r="V157" s="2">
        <f>T157-Epanet!AB159</f>
        <v>0</v>
      </c>
      <c r="Y157" s="1" t="s">
        <v>187</v>
      </c>
      <c r="Z157" s="2">
        <v>29.57</v>
      </c>
      <c r="AB157" s="2">
        <f>Z157-Epanet!P158</f>
        <v>0.26999999999999957</v>
      </c>
      <c r="AE157" s="1" t="s">
        <v>1182</v>
      </c>
      <c r="AF157" s="2">
        <v>0.08</v>
      </c>
      <c r="AH157" s="2">
        <f>AF157-Epanet!T159</f>
        <v>0</v>
      </c>
      <c r="AK157" s="1" t="s">
        <v>187</v>
      </c>
      <c r="AL157" s="2">
        <v>29.58</v>
      </c>
      <c r="AN157" s="2">
        <f>AL157-Epanet!X158</f>
        <v>0.27999999999999758</v>
      </c>
      <c r="AQ157" s="1" t="s">
        <v>1182</v>
      </c>
      <c r="AR157" s="2">
        <v>0.08</v>
      </c>
      <c r="AT157" s="2">
        <f>AR157-Epanet!AB159</f>
        <v>0</v>
      </c>
      <c r="AW157" s="1" t="s">
        <v>187</v>
      </c>
      <c r="AX157" s="2">
        <v>29.54</v>
      </c>
      <c r="AZ157" s="2">
        <f>AX157-Epanet!P158</f>
        <v>0.23999999999999844</v>
      </c>
      <c r="BC157" s="1" t="s">
        <v>1182</v>
      </c>
      <c r="BD157" s="2">
        <v>0.08</v>
      </c>
      <c r="BF157" s="2">
        <f>BD157-Epanet!T159</f>
        <v>0</v>
      </c>
      <c r="BI157" s="1" t="s">
        <v>187</v>
      </c>
      <c r="BJ157" s="2">
        <v>29.55</v>
      </c>
      <c r="BL157" s="2">
        <f>BJ157-Epanet!X158</f>
        <v>0.25</v>
      </c>
      <c r="BO157" s="1" t="s">
        <v>1182</v>
      </c>
      <c r="BP157" s="2">
        <v>0.08</v>
      </c>
      <c r="BR157" s="2">
        <f>BP157-Epanet!AB159</f>
        <v>0</v>
      </c>
    </row>
    <row r="158" spans="1:70" x14ac:dyDescent="0.25">
      <c r="A158" s="1" t="s">
        <v>188</v>
      </c>
      <c r="B158" s="2">
        <v>31.88</v>
      </c>
      <c r="D158" s="10">
        <f>'Skenario DMA'!B158-Epanet!P159</f>
        <v>0.25</v>
      </c>
      <c r="E158" s="10"/>
      <c r="G158" s="1" t="s">
        <v>1183</v>
      </c>
      <c r="H158" s="2">
        <v>7.0000000000000007E-2</v>
      </c>
      <c r="J158" s="2">
        <f>H158-Epanet!T160</f>
        <v>0</v>
      </c>
      <c r="M158" s="1" t="s">
        <v>188</v>
      </c>
      <c r="N158" s="2">
        <v>31.88</v>
      </c>
      <c r="P158" s="2">
        <f>N158-Epanet!X159</f>
        <v>0.23999999999999844</v>
      </c>
      <c r="S158" s="1" t="s">
        <v>1183</v>
      </c>
      <c r="T158" s="2">
        <v>7.0000000000000007E-2</v>
      </c>
      <c r="V158" s="2">
        <f>T158-Epanet!AB160</f>
        <v>0</v>
      </c>
      <c r="Y158" s="1" t="s">
        <v>188</v>
      </c>
      <c r="Z158" s="2">
        <v>31.64</v>
      </c>
      <c r="AB158" s="2">
        <f>Z158-Epanet!P159</f>
        <v>1.0000000000001563E-2</v>
      </c>
      <c r="AE158" s="1" t="s">
        <v>1183</v>
      </c>
      <c r="AF158" s="2">
        <v>7.0000000000000007E-2</v>
      </c>
      <c r="AH158" s="2">
        <f>AF158-Epanet!T160</f>
        <v>0</v>
      </c>
      <c r="AK158" s="1" t="s">
        <v>188</v>
      </c>
      <c r="AL158" s="2">
        <v>31.64</v>
      </c>
      <c r="AN158" s="2">
        <f>AL158-Epanet!X159</f>
        <v>0</v>
      </c>
      <c r="AQ158" s="1" t="s">
        <v>1183</v>
      </c>
      <c r="AR158" s="2">
        <v>7.0000000000000007E-2</v>
      </c>
      <c r="AT158" s="2">
        <f>AR158-Epanet!AB160</f>
        <v>0</v>
      </c>
      <c r="AW158" s="1" t="s">
        <v>188</v>
      </c>
      <c r="AX158" s="2">
        <v>27.83</v>
      </c>
      <c r="AZ158" s="2">
        <f>AX158-Epanet!P159</f>
        <v>-3.8000000000000007</v>
      </c>
      <c r="BC158" s="1" t="s">
        <v>1183</v>
      </c>
      <c r="BD158" s="2">
        <v>7.0000000000000007E-2</v>
      </c>
      <c r="BF158" s="2">
        <f>BD158-Epanet!T160</f>
        <v>0</v>
      </c>
      <c r="BI158" s="1" t="s">
        <v>188</v>
      </c>
      <c r="BJ158" s="2">
        <v>27.57</v>
      </c>
      <c r="BL158" s="2">
        <f>BJ158-Epanet!X159</f>
        <v>-4.07</v>
      </c>
      <c r="BO158" s="1" t="s">
        <v>1183</v>
      </c>
      <c r="BP158" s="2">
        <v>7.0000000000000007E-2</v>
      </c>
      <c r="BR158" s="2">
        <f>BP158-Epanet!AB160</f>
        <v>0</v>
      </c>
    </row>
    <row r="159" spans="1:70" x14ac:dyDescent="0.25">
      <c r="A159" s="1" t="s">
        <v>189</v>
      </c>
      <c r="B159" s="2">
        <v>31.88</v>
      </c>
      <c r="D159" s="10">
        <f>'Skenario DMA'!B159-Epanet!P160</f>
        <v>0.25</v>
      </c>
      <c r="E159" s="10"/>
      <c r="G159" s="1" t="s">
        <v>1184</v>
      </c>
      <c r="H159" s="2">
        <v>0.08</v>
      </c>
      <c r="J159" s="2">
        <f>H159-Epanet!T161</f>
        <v>0</v>
      </c>
      <c r="M159" s="1" t="s">
        <v>189</v>
      </c>
      <c r="N159" s="2">
        <v>31.89</v>
      </c>
      <c r="P159" s="2">
        <f>N159-Epanet!X160</f>
        <v>0.25</v>
      </c>
      <c r="S159" s="1" t="s">
        <v>1184</v>
      </c>
      <c r="T159" s="2">
        <v>0.08</v>
      </c>
      <c r="V159" s="2">
        <f>T159-Epanet!AB161</f>
        <v>0</v>
      </c>
      <c r="Y159" s="1" t="s">
        <v>189</v>
      </c>
      <c r="Z159" s="2">
        <v>31.73</v>
      </c>
      <c r="AB159" s="2">
        <f>Z159-Epanet!P160</f>
        <v>0.10000000000000142</v>
      </c>
      <c r="AE159" s="1" t="s">
        <v>1184</v>
      </c>
      <c r="AF159" s="2">
        <v>0.08</v>
      </c>
      <c r="AH159" s="2">
        <f>AF159-Epanet!T161</f>
        <v>0</v>
      </c>
      <c r="AK159" s="1" t="s">
        <v>189</v>
      </c>
      <c r="AL159" s="2">
        <v>31.73</v>
      </c>
      <c r="AN159" s="2">
        <f>AL159-Epanet!X160</f>
        <v>8.9999999999999858E-2</v>
      </c>
      <c r="AQ159" s="1" t="s">
        <v>1184</v>
      </c>
      <c r="AR159" s="2">
        <v>0.08</v>
      </c>
      <c r="AT159" s="2">
        <f>AR159-Epanet!AB161</f>
        <v>0</v>
      </c>
      <c r="AW159" s="1" t="s">
        <v>189</v>
      </c>
      <c r="AX159" s="2">
        <v>29.16</v>
      </c>
      <c r="AZ159" s="2">
        <f>AX159-Epanet!P160</f>
        <v>-2.4699999999999989</v>
      </c>
      <c r="BC159" s="1" t="s">
        <v>1184</v>
      </c>
      <c r="BD159" s="2">
        <v>0.08</v>
      </c>
      <c r="BF159" s="2">
        <f>BD159-Epanet!T161</f>
        <v>0</v>
      </c>
      <c r="BI159" s="1" t="s">
        <v>189</v>
      </c>
      <c r="BJ159" s="2">
        <v>28.99</v>
      </c>
      <c r="BL159" s="2">
        <f>BJ159-Epanet!X160</f>
        <v>-2.6500000000000021</v>
      </c>
      <c r="BO159" s="1" t="s">
        <v>1184</v>
      </c>
      <c r="BP159" s="2">
        <v>0.08</v>
      </c>
      <c r="BR159" s="2">
        <f>BP159-Epanet!AB161</f>
        <v>0</v>
      </c>
    </row>
    <row r="160" spans="1:70" x14ac:dyDescent="0.25">
      <c r="A160" s="1" t="s">
        <v>190</v>
      </c>
      <c r="B160" s="2">
        <v>31.88</v>
      </c>
      <c r="D160" s="10">
        <f>'Skenario DMA'!B160-Epanet!P161</f>
        <v>0.25</v>
      </c>
      <c r="E160" s="10"/>
      <c r="G160" s="1" t="s">
        <v>1185</v>
      </c>
      <c r="H160" s="2">
        <v>0</v>
      </c>
      <c r="J160" s="2">
        <f>H160-Epanet!T162</f>
        <v>-0.01</v>
      </c>
      <c r="M160" s="1" t="s">
        <v>190</v>
      </c>
      <c r="N160" s="2">
        <v>31.89</v>
      </c>
      <c r="P160" s="2">
        <f>N160-Epanet!X161</f>
        <v>0.25</v>
      </c>
      <c r="S160" s="1" t="s">
        <v>1185</v>
      </c>
      <c r="T160" s="2">
        <v>0</v>
      </c>
      <c r="V160" s="2">
        <f>T160-Epanet!AB162</f>
        <v>0</v>
      </c>
      <c r="Y160" s="1" t="s">
        <v>190</v>
      </c>
      <c r="Z160" s="2">
        <v>31.75</v>
      </c>
      <c r="AB160" s="2">
        <f>Z160-Epanet!P161</f>
        <v>0.12000000000000099</v>
      </c>
      <c r="AE160" s="1" t="s">
        <v>1185</v>
      </c>
      <c r="AF160" s="2">
        <v>0.01</v>
      </c>
      <c r="AH160" s="2">
        <f>AF160-Epanet!T162</f>
        <v>0</v>
      </c>
      <c r="AK160" s="1" t="s">
        <v>190</v>
      </c>
      <c r="AL160" s="2">
        <v>31.76</v>
      </c>
      <c r="AN160" s="2">
        <f>AL160-Epanet!X161</f>
        <v>0.12000000000000099</v>
      </c>
      <c r="AQ160" s="1" t="s">
        <v>1185</v>
      </c>
      <c r="AR160" s="2">
        <v>0.01</v>
      </c>
      <c r="AT160" s="2">
        <f>AR160-Epanet!AB162</f>
        <v>0.01</v>
      </c>
      <c r="AW160" s="1" t="s">
        <v>190</v>
      </c>
      <c r="AX160" s="2">
        <v>29.54</v>
      </c>
      <c r="AZ160" s="2">
        <f>AX160-Epanet!P161</f>
        <v>-2.09</v>
      </c>
      <c r="BC160" s="1" t="s">
        <v>1185</v>
      </c>
      <c r="BD160" s="2">
        <v>0</v>
      </c>
      <c r="BF160" s="2">
        <f>BD160-Epanet!T162</f>
        <v>-0.01</v>
      </c>
      <c r="BI160" s="1" t="s">
        <v>190</v>
      </c>
      <c r="BJ160" s="2">
        <v>29.39</v>
      </c>
      <c r="BL160" s="2">
        <f>BJ160-Epanet!X161</f>
        <v>-2.25</v>
      </c>
      <c r="BO160" s="1" t="s">
        <v>1185</v>
      </c>
      <c r="BP160" s="2">
        <v>0</v>
      </c>
      <c r="BR160" s="2">
        <f>BP160-Epanet!AB162</f>
        <v>0</v>
      </c>
    </row>
    <row r="161" spans="1:70" x14ac:dyDescent="0.25">
      <c r="A161" s="1" t="s">
        <v>191</v>
      </c>
      <c r="B161" s="2">
        <v>31.89</v>
      </c>
      <c r="D161" s="10">
        <f>'Skenario DMA'!B161-Epanet!P162</f>
        <v>0.26000000000000156</v>
      </c>
      <c r="E161" s="10"/>
      <c r="G161" s="1" t="s">
        <v>1186</v>
      </c>
      <c r="H161" s="2">
        <v>0.04</v>
      </c>
      <c r="J161" s="2">
        <f>H161-Epanet!T163</f>
        <v>1.0000000000000002E-2</v>
      </c>
      <c r="M161" s="1" t="s">
        <v>191</v>
      </c>
      <c r="N161" s="2">
        <v>31.89</v>
      </c>
      <c r="P161" s="2">
        <f>N161-Epanet!X162</f>
        <v>0.25</v>
      </c>
      <c r="S161" s="1" t="s">
        <v>1186</v>
      </c>
      <c r="T161" s="2">
        <v>0.04</v>
      </c>
      <c r="V161" s="2">
        <f>T161-Epanet!AB163</f>
        <v>1.0000000000000002E-2</v>
      </c>
      <c r="Y161" s="1" t="s">
        <v>191</v>
      </c>
      <c r="Z161" s="2">
        <v>31.78</v>
      </c>
      <c r="AB161" s="2">
        <f>Z161-Epanet!P162</f>
        <v>0.15000000000000213</v>
      </c>
      <c r="AE161" s="1" t="s">
        <v>1186</v>
      </c>
      <c r="AF161" s="2">
        <v>0.1</v>
      </c>
      <c r="AH161" s="2">
        <f>AF161-Epanet!T163</f>
        <v>7.0000000000000007E-2</v>
      </c>
      <c r="AK161" s="1" t="s">
        <v>191</v>
      </c>
      <c r="AL161" s="2">
        <v>31.79</v>
      </c>
      <c r="AN161" s="2">
        <f>AL161-Epanet!X162</f>
        <v>0.14999999999999858</v>
      </c>
      <c r="AQ161" s="1" t="s">
        <v>1186</v>
      </c>
      <c r="AR161" s="2">
        <v>0.1</v>
      </c>
      <c r="AT161" s="2">
        <f>AR161-Epanet!AB163</f>
        <v>7.0000000000000007E-2</v>
      </c>
      <c r="AW161" s="1" t="s">
        <v>191</v>
      </c>
      <c r="AX161" s="2">
        <v>29.95</v>
      </c>
      <c r="AZ161" s="2">
        <f>AX161-Epanet!P162</f>
        <v>-1.6799999999999997</v>
      </c>
      <c r="BC161" s="1" t="s">
        <v>1186</v>
      </c>
      <c r="BD161" s="2">
        <v>0.42</v>
      </c>
      <c r="BF161" s="2">
        <f>BD161-Epanet!T163</f>
        <v>0.39</v>
      </c>
      <c r="BI161" s="1" t="s">
        <v>191</v>
      </c>
      <c r="BJ161" s="2">
        <v>29.83</v>
      </c>
      <c r="BL161" s="2">
        <f>BJ161-Epanet!X162</f>
        <v>-1.8100000000000023</v>
      </c>
      <c r="BO161" s="1" t="s">
        <v>1186</v>
      </c>
      <c r="BP161" s="2">
        <v>0.43</v>
      </c>
      <c r="BR161" s="2">
        <f>BP161-Epanet!AB163</f>
        <v>0.4</v>
      </c>
    </row>
    <row r="162" spans="1:70" x14ac:dyDescent="0.25">
      <c r="A162" s="1" t="s">
        <v>192</v>
      </c>
      <c r="B162" s="2">
        <v>31.89</v>
      </c>
      <c r="D162" s="10">
        <f>'Skenario DMA'!B162-Epanet!P163</f>
        <v>0.26000000000000156</v>
      </c>
      <c r="E162" s="10"/>
      <c r="G162" s="1" t="s">
        <v>1187</v>
      </c>
      <c r="H162" s="2">
        <v>0.04</v>
      </c>
      <c r="J162" s="2">
        <f>H162-Epanet!T164</f>
        <v>1.0000000000000002E-2</v>
      </c>
      <c r="M162" s="1" t="s">
        <v>192</v>
      </c>
      <c r="N162" s="2">
        <v>31.89</v>
      </c>
      <c r="P162" s="2">
        <f>N162-Epanet!X163</f>
        <v>0.25</v>
      </c>
      <c r="S162" s="1" t="s">
        <v>1187</v>
      </c>
      <c r="T162" s="2">
        <v>0.04</v>
      </c>
      <c r="V162" s="2">
        <f>T162-Epanet!AB164</f>
        <v>1.0000000000000002E-2</v>
      </c>
      <c r="Y162" s="1" t="s">
        <v>192</v>
      </c>
      <c r="Z162" s="2">
        <v>31.79</v>
      </c>
      <c r="AB162" s="2">
        <f>Z162-Epanet!P163</f>
        <v>0.16000000000000014</v>
      </c>
      <c r="AE162" s="1" t="s">
        <v>1187</v>
      </c>
      <c r="AF162" s="2">
        <v>0.1</v>
      </c>
      <c r="AH162" s="2">
        <f>AF162-Epanet!T164</f>
        <v>7.0000000000000007E-2</v>
      </c>
      <c r="AK162" s="1" t="s">
        <v>192</v>
      </c>
      <c r="AL162" s="2">
        <v>31.8</v>
      </c>
      <c r="AN162" s="2">
        <f>AL162-Epanet!X163</f>
        <v>0.16000000000000014</v>
      </c>
      <c r="AQ162" s="1" t="s">
        <v>1187</v>
      </c>
      <c r="AR162" s="2">
        <v>0.1</v>
      </c>
      <c r="AT162" s="2">
        <f>AR162-Epanet!AB164</f>
        <v>7.0000000000000007E-2</v>
      </c>
      <c r="AW162" s="1" t="s">
        <v>192</v>
      </c>
      <c r="AX162" s="2">
        <v>30.1</v>
      </c>
      <c r="AZ162" s="2">
        <f>AX162-Epanet!P163</f>
        <v>-1.5299999999999976</v>
      </c>
      <c r="BC162" s="1" t="s">
        <v>1187</v>
      </c>
      <c r="BD162" s="2">
        <v>0.42</v>
      </c>
      <c r="BF162" s="2">
        <f>BD162-Epanet!T164</f>
        <v>0.39</v>
      </c>
      <c r="BI162" s="1" t="s">
        <v>192</v>
      </c>
      <c r="BJ162" s="2">
        <v>29.99</v>
      </c>
      <c r="BL162" s="2">
        <f>BJ162-Epanet!X163</f>
        <v>-1.6500000000000021</v>
      </c>
      <c r="BO162" s="1" t="s">
        <v>1187</v>
      </c>
      <c r="BP162" s="2">
        <v>0.43</v>
      </c>
      <c r="BR162" s="2">
        <f>BP162-Epanet!AB164</f>
        <v>0.4</v>
      </c>
    </row>
    <row r="163" spans="1:70" x14ac:dyDescent="0.25">
      <c r="A163" s="1" t="s">
        <v>193</v>
      </c>
      <c r="B163" s="2">
        <v>31.89</v>
      </c>
      <c r="D163" s="10">
        <f>'Skenario DMA'!B163-Epanet!P164</f>
        <v>0.25</v>
      </c>
      <c r="E163" s="10"/>
      <c r="G163" s="1" t="s">
        <v>1188</v>
      </c>
      <c r="H163" s="2">
        <v>0.04</v>
      </c>
      <c r="J163" s="2">
        <f>H163-Epanet!T165</f>
        <v>1.0000000000000002E-2</v>
      </c>
      <c r="M163" s="1" t="s">
        <v>193</v>
      </c>
      <c r="N163" s="2">
        <v>31.9</v>
      </c>
      <c r="P163" s="2">
        <f>N163-Epanet!X164</f>
        <v>0.25</v>
      </c>
      <c r="S163" s="1" t="s">
        <v>1188</v>
      </c>
      <c r="T163" s="2">
        <v>0.04</v>
      </c>
      <c r="V163" s="2">
        <f>T163-Epanet!AB165</f>
        <v>1.0000000000000002E-2</v>
      </c>
      <c r="Y163" s="1" t="s">
        <v>193</v>
      </c>
      <c r="Z163" s="2">
        <v>31.91</v>
      </c>
      <c r="AB163" s="2">
        <f>Z163-Epanet!P164</f>
        <v>0.26999999999999957</v>
      </c>
      <c r="AE163" s="1" t="s">
        <v>1188</v>
      </c>
      <c r="AF163" s="2">
        <v>0.1</v>
      </c>
      <c r="AH163" s="2">
        <f>AF163-Epanet!T165</f>
        <v>7.0000000000000007E-2</v>
      </c>
      <c r="AK163" s="1" t="s">
        <v>193</v>
      </c>
      <c r="AL163" s="2">
        <v>31.92</v>
      </c>
      <c r="AN163" s="2">
        <f>AL163-Epanet!X164</f>
        <v>0.27000000000000313</v>
      </c>
      <c r="AQ163" s="1" t="s">
        <v>1188</v>
      </c>
      <c r="AR163" s="2">
        <v>0.1</v>
      </c>
      <c r="AT163" s="2">
        <f>AR163-Epanet!AB165</f>
        <v>7.0000000000000007E-2</v>
      </c>
      <c r="AW163" s="1" t="s">
        <v>193</v>
      </c>
      <c r="AX163" s="2">
        <v>31.86</v>
      </c>
      <c r="AZ163" s="2">
        <f>AX163-Epanet!P164</f>
        <v>0.21999999999999886</v>
      </c>
      <c r="BC163" s="1" t="s">
        <v>1188</v>
      </c>
      <c r="BD163" s="2">
        <v>0.42</v>
      </c>
      <c r="BF163" s="2">
        <f>BD163-Epanet!T165</f>
        <v>0.39</v>
      </c>
      <c r="BI163" s="1" t="s">
        <v>193</v>
      </c>
      <c r="BJ163" s="2">
        <v>31.87</v>
      </c>
      <c r="BL163" s="2">
        <f>BJ163-Epanet!X164</f>
        <v>0.22000000000000242</v>
      </c>
      <c r="BO163" s="1" t="s">
        <v>1188</v>
      </c>
      <c r="BP163" s="2">
        <v>0.43</v>
      </c>
      <c r="BR163" s="2">
        <f>BP163-Epanet!AB165</f>
        <v>0.4</v>
      </c>
    </row>
    <row r="164" spans="1:70" x14ac:dyDescent="0.25">
      <c r="A164" s="1" t="s">
        <v>194</v>
      </c>
      <c r="B164" s="2">
        <v>31.88</v>
      </c>
      <c r="D164" s="10">
        <f>'Skenario DMA'!B164-Epanet!P165</f>
        <v>0.25</v>
      </c>
      <c r="E164" s="10"/>
      <c r="G164" s="1" t="s">
        <v>1189</v>
      </c>
      <c r="H164" s="2">
        <v>0.08</v>
      </c>
      <c r="J164" s="2">
        <f>H164-Epanet!T166</f>
        <v>0</v>
      </c>
      <c r="M164" s="1" t="s">
        <v>194</v>
      </c>
      <c r="N164" s="2">
        <v>31.89</v>
      </c>
      <c r="P164" s="2">
        <f>N164-Epanet!X165</f>
        <v>0.25</v>
      </c>
      <c r="S164" s="1" t="s">
        <v>1189</v>
      </c>
      <c r="T164" s="2">
        <v>0.08</v>
      </c>
      <c r="V164" s="2">
        <f>T164-Epanet!AB166</f>
        <v>0</v>
      </c>
      <c r="Y164" s="1" t="s">
        <v>194</v>
      </c>
      <c r="Z164" s="2">
        <v>31.68</v>
      </c>
      <c r="AB164" s="2">
        <f>Z164-Epanet!P165</f>
        <v>5.0000000000000711E-2</v>
      </c>
      <c r="AE164" s="1" t="s">
        <v>1189</v>
      </c>
      <c r="AF164" s="2">
        <v>0.08</v>
      </c>
      <c r="AH164" s="2">
        <f>AF164-Epanet!T166</f>
        <v>0</v>
      </c>
      <c r="AK164" s="1" t="s">
        <v>194</v>
      </c>
      <c r="AL164" s="2">
        <v>31.69</v>
      </c>
      <c r="AN164" s="2">
        <f>AL164-Epanet!X165</f>
        <v>5.0000000000000711E-2</v>
      </c>
      <c r="AQ164" s="1" t="s">
        <v>1189</v>
      </c>
      <c r="AR164" s="2">
        <v>0.08</v>
      </c>
      <c r="AT164" s="2">
        <f>AR164-Epanet!AB166</f>
        <v>0</v>
      </c>
      <c r="AW164" s="1" t="s">
        <v>194</v>
      </c>
      <c r="AX164" s="2">
        <v>28.49</v>
      </c>
      <c r="AZ164" s="2">
        <f>AX164-Epanet!P165</f>
        <v>-3.1400000000000006</v>
      </c>
      <c r="BC164" s="1" t="s">
        <v>1189</v>
      </c>
      <c r="BD164" s="2">
        <v>0.08</v>
      </c>
      <c r="BF164" s="2">
        <f>BD164-Epanet!T166</f>
        <v>0</v>
      </c>
      <c r="BI164" s="1" t="s">
        <v>194</v>
      </c>
      <c r="BJ164" s="2">
        <v>28.28</v>
      </c>
      <c r="BL164" s="2">
        <f>BJ164-Epanet!X165</f>
        <v>-3.3599999999999994</v>
      </c>
      <c r="BO164" s="1" t="s">
        <v>1189</v>
      </c>
      <c r="BP164" s="2">
        <v>0.08</v>
      </c>
      <c r="BR164" s="2">
        <f>BP164-Epanet!AB166</f>
        <v>0</v>
      </c>
    </row>
    <row r="165" spans="1:70" x14ac:dyDescent="0.25">
      <c r="A165" s="1" t="s">
        <v>195</v>
      </c>
      <c r="B165" s="2">
        <v>31.84</v>
      </c>
      <c r="D165" s="10">
        <f>'Skenario DMA'!B165-Epanet!P166</f>
        <v>0.23999999999999844</v>
      </c>
      <c r="E165" s="10"/>
      <c r="G165" s="1" t="s">
        <v>1190</v>
      </c>
      <c r="H165" s="2">
        <v>0.04</v>
      </c>
      <c r="J165" s="2">
        <f>H165-Epanet!T167</f>
        <v>1.0000000000000002E-2</v>
      </c>
      <c r="M165" s="1" t="s">
        <v>195</v>
      </c>
      <c r="N165" s="2">
        <v>31.85</v>
      </c>
      <c r="P165" s="2">
        <f>N165-Epanet!X166</f>
        <v>0.24000000000000199</v>
      </c>
      <c r="S165" s="1" t="s">
        <v>1190</v>
      </c>
      <c r="T165" s="2">
        <v>0.04</v>
      </c>
      <c r="V165" s="2">
        <f>T165-Epanet!AB167</f>
        <v>1.0000000000000002E-2</v>
      </c>
      <c r="Y165" s="1" t="s">
        <v>195</v>
      </c>
      <c r="Z165" s="2">
        <v>31.78</v>
      </c>
      <c r="AB165" s="2">
        <f>Z165-Epanet!P166</f>
        <v>0.17999999999999972</v>
      </c>
      <c r="AE165" s="1" t="s">
        <v>1190</v>
      </c>
      <c r="AF165" s="2">
        <v>0.1</v>
      </c>
      <c r="AH165" s="2">
        <f>AF165-Epanet!T167</f>
        <v>7.0000000000000007E-2</v>
      </c>
      <c r="AK165" s="1" t="s">
        <v>195</v>
      </c>
      <c r="AL165" s="2">
        <v>31.78</v>
      </c>
      <c r="AN165" s="2">
        <f>AL165-Epanet!X166</f>
        <v>0.17000000000000171</v>
      </c>
      <c r="AQ165" s="1" t="s">
        <v>1190</v>
      </c>
      <c r="AR165" s="2">
        <v>0.1</v>
      </c>
      <c r="AT165" s="2">
        <f>AR165-Epanet!AB167</f>
        <v>7.0000000000000007E-2</v>
      </c>
      <c r="AW165" s="1" t="s">
        <v>195</v>
      </c>
      <c r="AX165" s="2">
        <v>30.33</v>
      </c>
      <c r="AZ165" s="2">
        <f>AX165-Epanet!P166</f>
        <v>-1.2700000000000031</v>
      </c>
      <c r="BC165" s="1" t="s">
        <v>1190</v>
      </c>
      <c r="BD165" s="2">
        <v>0.42</v>
      </c>
      <c r="BF165" s="2">
        <f>BD165-Epanet!T167</f>
        <v>0.39</v>
      </c>
      <c r="BI165" s="1" t="s">
        <v>195</v>
      </c>
      <c r="BJ165" s="2">
        <v>30.23</v>
      </c>
      <c r="BL165" s="2">
        <f>BJ165-Epanet!X166</f>
        <v>-1.379999999999999</v>
      </c>
      <c r="BO165" s="1" t="s">
        <v>1190</v>
      </c>
      <c r="BP165" s="2">
        <v>0.43</v>
      </c>
      <c r="BR165" s="2">
        <f>BP165-Epanet!AB167</f>
        <v>0.4</v>
      </c>
    </row>
    <row r="166" spans="1:70" x14ac:dyDescent="0.25">
      <c r="A166" s="1" t="s">
        <v>196</v>
      </c>
      <c r="B166" s="2">
        <v>32.869999999999997</v>
      </c>
      <c r="D166" s="10">
        <f>'Skenario DMA'!B166-Epanet!P167</f>
        <v>0.23999999999999488</v>
      </c>
      <c r="E166" s="10"/>
      <c r="G166" s="1" t="s">
        <v>1191</v>
      </c>
      <c r="H166" s="2">
        <v>0.04</v>
      </c>
      <c r="J166" s="2">
        <f>H166-Epanet!T168</f>
        <v>1.0000000000000002E-2</v>
      </c>
      <c r="M166" s="1" t="s">
        <v>196</v>
      </c>
      <c r="N166" s="2">
        <v>32.880000000000003</v>
      </c>
      <c r="P166" s="2">
        <f>N166-Epanet!X167</f>
        <v>0.24000000000000199</v>
      </c>
      <c r="S166" s="1" t="s">
        <v>1191</v>
      </c>
      <c r="T166" s="2">
        <v>0.04</v>
      </c>
      <c r="V166" s="2">
        <f>T166-Epanet!AB168</f>
        <v>1.0000000000000002E-2</v>
      </c>
      <c r="Y166" s="1" t="s">
        <v>196</v>
      </c>
      <c r="Z166" s="2">
        <v>32.81</v>
      </c>
      <c r="AB166" s="2">
        <f>Z166-Epanet!P167</f>
        <v>0.17999999999999972</v>
      </c>
      <c r="AE166" s="1" t="s">
        <v>1191</v>
      </c>
      <c r="AF166" s="2">
        <v>0.1</v>
      </c>
      <c r="AH166" s="2">
        <f>AF166-Epanet!T168</f>
        <v>7.0000000000000007E-2</v>
      </c>
      <c r="AK166" s="1" t="s">
        <v>196</v>
      </c>
      <c r="AL166" s="2">
        <v>32.82</v>
      </c>
      <c r="AN166" s="2">
        <f>AL166-Epanet!X167</f>
        <v>0.17999999999999972</v>
      </c>
      <c r="AQ166" s="1" t="s">
        <v>1191</v>
      </c>
      <c r="AR166" s="2">
        <v>0.1</v>
      </c>
      <c r="AT166" s="2">
        <f>AR166-Epanet!AB168</f>
        <v>7.0000000000000007E-2</v>
      </c>
      <c r="AW166" s="1" t="s">
        <v>196</v>
      </c>
      <c r="AX166" s="2">
        <v>31.36</v>
      </c>
      <c r="AZ166" s="2">
        <f>AX166-Epanet!P167</f>
        <v>-1.2700000000000031</v>
      </c>
      <c r="BC166" s="1" t="s">
        <v>1191</v>
      </c>
      <c r="BD166" s="2">
        <v>0.42</v>
      </c>
      <c r="BF166" s="2">
        <f>BD166-Epanet!T168</f>
        <v>0.39</v>
      </c>
      <c r="BI166" s="1" t="s">
        <v>196</v>
      </c>
      <c r="BJ166" s="2">
        <v>31.27</v>
      </c>
      <c r="BL166" s="2">
        <f>BJ166-Epanet!X167</f>
        <v>-1.370000000000001</v>
      </c>
      <c r="BO166" s="1" t="s">
        <v>1191</v>
      </c>
      <c r="BP166" s="2">
        <v>0.43</v>
      </c>
      <c r="BR166" s="2">
        <f>BP166-Epanet!AB168</f>
        <v>0.4</v>
      </c>
    </row>
    <row r="167" spans="1:70" x14ac:dyDescent="0.25">
      <c r="A167" s="1" t="s">
        <v>197</v>
      </c>
      <c r="B167" s="2">
        <v>31.87</v>
      </c>
      <c r="D167" s="10">
        <f>'Skenario DMA'!B167-Epanet!P168</f>
        <v>0.24000000000000199</v>
      </c>
      <c r="E167" s="10"/>
      <c r="G167" s="1" t="s">
        <v>1192</v>
      </c>
      <c r="H167" s="2">
        <v>0.04</v>
      </c>
      <c r="J167" s="2">
        <f>H167-Epanet!T169</f>
        <v>1.0000000000000002E-2</v>
      </c>
      <c r="M167" s="1" t="s">
        <v>197</v>
      </c>
      <c r="N167" s="2">
        <v>31.87</v>
      </c>
      <c r="P167" s="2">
        <f>N167-Epanet!X168</f>
        <v>0.23000000000000043</v>
      </c>
      <c r="S167" s="1" t="s">
        <v>1192</v>
      </c>
      <c r="T167" s="2">
        <v>0.04</v>
      </c>
      <c r="V167" s="2">
        <f>T167-Epanet!AB169</f>
        <v>1.0000000000000002E-2</v>
      </c>
      <c r="Y167" s="1" t="s">
        <v>197</v>
      </c>
      <c r="Z167" s="2">
        <v>31.78</v>
      </c>
      <c r="AB167" s="2">
        <f>Z167-Epanet!P168</f>
        <v>0.15000000000000213</v>
      </c>
      <c r="AE167" s="1" t="s">
        <v>1192</v>
      </c>
      <c r="AF167" s="2">
        <v>0.1</v>
      </c>
      <c r="AH167" s="2">
        <f>AF167-Epanet!T169</f>
        <v>7.0000000000000007E-2</v>
      </c>
      <c r="AK167" s="1" t="s">
        <v>197</v>
      </c>
      <c r="AL167" s="2">
        <v>31.79</v>
      </c>
      <c r="AN167" s="2">
        <f>AL167-Epanet!X168</f>
        <v>0.14999999999999858</v>
      </c>
      <c r="AQ167" s="1" t="s">
        <v>1192</v>
      </c>
      <c r="AR167" s="2">
        <v>0.1</v>
      </c>
      <c r="AT167" s="2">
        <f>AR167-Epanet!AB169</f>
        <v>7.0000000000000007E-2</v>
      </c>
      <c r="AW167" s="1" t="s">
        <v>197</v>
      </c>
      <c r="AX167" s="2">
        <v>29.99</v>
      </c>
      <c r="AZ167" s="2">
        <f>AX167-Epanet!P168</f>
        <v>-1.6400000000000006</v>
      </c>
      <c r="BC167" s="1" t="s">
        <v>1192</v>
      </c>
      <c r="BD167" s="2">
        <v>0.42</v>
      </c>
      <c r="BF167" s="2">
        <f>BD167-Epanet!T169</f>
        <v>0.39</v>
      </c>
      <c r="BI167" s="1" t="s">
        <v>197</v>
      </c>
      <c r="BJ167" s="2">
        <v>29.87</v>
      </c>
      <c r="BL167" s="2">
        <f>BJ167-Epanet!X168</f>
        <v>-1.7699999999999996</v>
      </c>
      <c r="BO167" s="1" t="s">
        <v>1192</v>
      </c>
      <c r="BP167" s="2">
        <v>0.43</v>
      </c>
      <c r="BR167" s="2">
        <f>BP167-Epanet!AB169</f>
        <v>0.4</v>
      </c>
    </row>
    <row r="168" spans="1:70" x14ac:dyDescent="0.25">
      <c r="A168" s="1" t="s">
        <v>198</v>
      </c>
      <c r="B168" s="2">
        <v>30.86</v>
      </c>
      <c r="D168" s="10">
        <f>'Skenario DMA'!B168-Epanet!P169</f>
        <v>0.23999999999999844</v>
      </c>
      <c r="E168" s="10"/>
      <c r="G168" s="1" t="s">
        <v>1193</v>
      </c>
      <c r="H168" s="2">
        <v>0.04</v>
      </c>
      <c r="J168" s="2">
        <f>H168-Epanet!T170</f>
        <v>1.0000000000000002E-2</v>
      </c>
      <c r="M168" s="1" t="s">
        <v>198</v>
      </c>
      <c r="N168" s="2">
        <v>30.87</v>
      </c>
      <c r="P168" s="2">
        <f>N168-Epanet!X169</f>
        <v>0.24000000000000199</v>
      </c>
      <c r="S168" s="1" t="s">
        <v>1193</v>
      </c>
      <c r="T168" s="2">
        <v>0.04</v>
      </c>
      <c r="V168" s="2">
        <f>T168-Epanet!AB170</f>
        <v>1.0000000000000002E-2</v>
      </c>
      <c r="Y168" s="1" t="s">
        <v>198</v>
      </c>
      <c r="Z168" s="2">
        <v>30.76</v>
      </c>
      <c r="AB168" s="2">
        <f>Z168-Epanet!P169</f>
        <v>0.14000000000000057</v>
      </c>
      <c r="AE168" s="1" t="s">
        <v>1193</v>
      </c>
      <c r="AF168" s="2">
        <v>0.1</v>
      </c>
      <c r="AH168" s="2">
        <f>AF168-Epanet!T170</f>
        <v>7.0000000000000007E-2</v>
      </c>
      <c r="AK168" s="1" t="s">
        <v>198</v>
      </c>
      <c r="AL168" s="2">
        <v>30.77</v>
      </c>
      <c r="AN168" s="2">
        <f>AL168-Epanet!X169</f>
        <v>0.14000000000000057</v>
      </c>
      <c r="AQ168" s="1" t="s">
        <v>1193</v>
      </c>
      <c r="AR168" s="2">
        <v>0.1</v>
      </c>
      <c r="AT168" s="2">
        <f>AR168-Epanet!AB170</f>
        <v>7.0000000000000007E-2</v>
      </c>
      <c r="AW168" s="1" t="s">
        <v>198</v>
      </c>
      <c r="AX168" s="2">
        <v>28.63</v>
      </c>
      <c r="AZ168" s="2">
        <f>AX168-Epanet!P169</f>
        <v>-1.990000000000002</v>
      </c>
      <c r="BC168" s="1" t="s">
        <v>1193</v>
      </c>
      <c r="BD168" s="2">
        <v>0.42</v>
      </c>
      <c r="BF168" s="2">
        <f>BD168-Epanet!T170</f>
        <v>0.39</v>
      </c>
      <c r="BI168" s="1" t="s">
        <v>198</v>
      </c>
      <c r="BJ168" s="2">
        <v>28.49</v>
      </c>
      <c r="BL168" s="2">
        <f>BJ168-Epanet!X169</f>
        <v>-2.1400000000000006</v>
      </c>
      <c r="BO168" s="1" t="s">
        <v>1193</v>
      </c>
      <c r="BP168" s="2">
        <v>0.43</v>
      </c>
      <c r="BR168" s="2">
        <f>BP168-Epanet!AB170</f>
        <v>0.4</v>
      </c>
    </row>
    <row r="169" spans="1:70" x14ac:dyDescent="0.25">
      <c r="A169" s="1" t="s">
        <v>199</v>
      </c>
      <c r="B169" s="2">
        <v>30.86</v>
      </c>
      <c r="D169" s="10">
        <f>'Skenario DMA'!B169-Epanet!P170</f>
        <v>0.23999999999999844</v>
      </c>
      <c r="E169" s="10"/>
      <c r="G169" s="1" t="s">
        <v>1194</v>
      </c>
      <c r="H169" s="2">
        <v>0.04</v>
      </c>
      <c r="J169" s="2">
        <f>H169-Epanet!T171</f>
        <v>1.0000000000000002E-2</v>
      </c>
      <c r="M169" s="1" t="s">
        <v>199</v>
      </c>
      <c r="N169" s="2">
        <v>30.87</v>
      </c>
      <c r="P169" s="2">
        <f>N169-Epanet!X170</f>
        <v>0.24000000000000199</v>
      </c>
      <c r="S169" s="1" t="s">
        <v>1194</v>
      </c>
      <c r="T169" s="2">
        <v>0.04</v>
      </c>
      <c r="V169" s="2">
        <f>T169-Epanet!AB171</f>
        <v>1.0000000000000002E-2</v>
      </c>
      <c r="Y169" s="1" t="s">
        <v>199</v>
      </c>
      <c r="Z169" s="2">
        <v>30.75</v>
      </c>
      <c r="AB169" s="2">
        <f>Z169-Epanet!P170</f>
        <v>0.12999999999999901</v>
      </c>
      <c r="AE169" s="1" t="s">
        <v>1194</v>
      </c>
      <c r="AF169" s="2">
        <v>0.1</v>
      </c>
      <c r="AH169" s="2">
        <f>AF169-Epanet!T171</f>
        <v>7.0000000000000007E-2</v>
      </c>
      <c r="AK169" s="1" t="s">
        <v>199</v>
      </c>
      <c r="AL169" s="2">
        <v>30.76</v>
      </c>
      <c r="AN169" s="2">
        <f>AL169-Epanet!X170</f>
        <v>0.13000000000000256</v>
      </c>
      <c r="AQ169" s="1" t="s">
        <v>1194</v>
      </c>
      <c r="AR169" s="2">
        <v>0.1</v>
      </c>
      <c r="AT169" s="2">
        <f>AR169-Epanet!AB171</f>
        <v>7.0000000000000007E-2</v>
      </c>
      <c r="AW169" s="1" t="s">
        <v>199</v>
      </c>
      <c r="AX169" s="2">
        <v>28.48</v>
      </c>
      <c r="AZ169" s="2">
        <f>AX169-Epanet!P170</f>
        <v>-2.1400000000000006</v>
      </c>
      <c r="BC169" s="1" t="s">
        <v>1194</v>
      </c>
      <c r="BD169" s="2">
        <v>0.42</v>
      </c>
      <c r="BF169" s="2">
        <f>BD169-Epanet!T171</f>
        <v>0.39</v>
      </c>
      <c r="BI169" s="1" t="s">
        <v>199</v>
      </c>
      <c r="BJ169" s="2">
        <v>28.33</v>
      </c>
      <c r="BL169" s="2">
        <f>BJ169-Epanet!X170</f>
        <v>-2.3000000000000007</v>
      </c>
      <c r="BO169" s="1" t="s">
        <v>1194</v>
      </c>
      <c r="BP169" s="2">
        <v>0.43</v>
      </c>
      <c r="BR169" s="2">
        <f>BP169-Epanet!AB171</f>
        <v>0.4</v>
      </c>
    </row>
    <row r="170" spans="1:70" x14ac:dyDescent="0.25">
      <c r="A170" s="1" t="s">
        <v>200</v>
      </c>
      <c r="B170" s="2">
        <v>29.85</v>
      </c>
      <c r="D170" s="10">
        <f>'Skenario DMA'!B170-Epanet!P171</f>
        <v>0.23000000000000043</v>
      </c>
      <c r="E170" s="10"/>
      <c r="G170" s="1" t="s">
        <v>1195</v>
      </c>
      <c r="H170" s="2">
        <v>0.04</v>
      </c>
      <c r="J170" s="2">
        <f>H170-Epanet!T172</f>
        <v>1.0000000000000002E-2</v>
      </c>
      <c r="M170" s="1" t="s">
        <v>200</v>
      </c>
      <c r="N170" s="2">
        <v>29.86</v>
      </c>
      <c r="P170" s="2">
        <f>N170-Epanet!X171</f>
        <v>0.23000000000000043</v>
      </c>
      <c r="S170" s="1" t="s">
        <v>1195</v>
      </c>
      <c r="T170" s="2">
        <v>0.04</v>
      </c>
      <c r="V170" s="2">
        <f>T170-Epanet!AB172</f>
        <v>1.0000000000000002E-2</v>
      </c>
      <c r="Y170" s="1" t="s">
        <v>200</v>
      </c>
      <c r="Z170" s="2">
        <v>29.7</v>
      </c>
      <c r="AB170" s="2">
        <f>Z170-Epanet!P171</f>
        <v>7.9999999999998295E-2</v>
      </c>
      <c r="AE170" s="1" t="s">
        <v>1195</v>
      </c>
      <c r="AF170" s="2">
        <v>0.1</v>
      </c>
      <c r="AH170" s="2">
        <f>AF170-Epanet!T172</f>
        <v>7.0000000000000007E-2</v>
      </c>
      <c r="AK170" s="1" t="s">
        <v>200</v>
      </c>
      <c r="AL170" s="2">
        <v>29.7</v>
      </c>
      <c r="AN170" s="2">
        <f>AL170-Epanet!X171</f>
        <v>7.0000000000000284E-2</v>
      </c>
      <c r="AQ170" s="1" t="s">
        <v>1195</v>
      </c>
      <c r="AR170" s="2">
        <v>0.1</v>
      </c>
      <c r="AT170" s="2">
        <f>AR170-Epanet!AB172</f>
        <v>7.0000000000000007E-2</v>
      </c>
      <c r="AW170" s="1" t="s">
        <v>200</v>
      </c>
      <c r="AX170" s="2">
        <v>26.74</v>
      </c>
      <c r="AZ170" s="2">
        <f>AX170-Epanet!P171</f>
        <v>-2.8800000000000026</v>
      </c>
      <c r="BC170" s="1" t="s">
        <v>1195</v>
      </c>
      <c r="BD170" s="2">
        <v>0.42</v>
      </c>
      <c r="BF170" s="2">
        <f>BD170-Epanet!T172</f>
        <v>0.39</v>
      </c>
      <c r="BI170" s="1" t="s">
        <v>200</v>
      </c>
      <c r="BJ170" s="2">
        <v>26.55</v>
      </c>
      <c r="BL170" s="2">
        <f>BJ170-Epanet!X171</f>
        <v>-3.0799999999999983</v>
      </c>
      <c r="BO170" s="1" t="s">
        <v>1195</v>
      </c>
      <c r="BP170" s="2">
        <v>0.43</v>
      </c>
      <c r="BR170" s="2">
        <f>BP170-Epanet!AB172</f>
        <v>0.4</v>
      </c>
    </row>
    <row r="171" spans="1:70" x14ac:dyDescent="0.25">
      <c r="A171" s="1" t="s">
        <v>201</v>
      </c>
      <c r="B171" s="2">
        <v>28.85</v>
      </c>
      <c r="D171" s="10">
        <f>'Skenario DMA'!B171-Epanet!P172</f>
        <v>0.23000000000000043</v>
      </c>
      <c r="E171" s="10"/>
      <c r="G171" s="1" t="s">
        <v>1196</v>
      </c>
      <c r="H171" s="2">
        <v>0.04</v>
      </c>
      <c r="J171" s="2">
        <f>H171-Epanet!T173</f>
        <v>1.0000000000000002E-2</v>
      </c>
      <c r="M171" s="1" t="s">
        <v>201</v>
      </c>
      <c r="N171" s="2">
        <v>28.85</v>
      </c>
      <c r="P171" s="2">
        <f>N171-Epanet!X172</f>
        <v>0.23000000000000043</v>
      </c>
      <c r="S171" s="1" t="s">
        <v>1196</v>
      </c>
      <c r="T171" s="2">
        <v>0.04</v>
      </c>
      <c r="V171" s="2">
        <f>T171-Epanet!AB173</f>
        <v>1.0000000000000002E-2</v>
      </c>
      <c r="Y171" s="1" t="s">
        <v>201</v>
      </c>
      <c r="Z171" s="2">
        <v>28.68</v>
      </c>
      <c r="AB171" s="2">
        <f>Z171-Epanet!P172</f>
        <v>5.9999999999998721E-2</v>
      </c>
      <c r="AE171" s="1" t="s">
        <v>1196</v>
      </c>
      <c r="AF171" s="2">
        <v>0.1</v>
      </c>
      <c r="AH171" s="2">
        <f>AF171-Epanet!T173</f>
        <v>7.0000000000000007E-2</v>
      </c>
      <c r="AK171" s="1" t="s">
        <v>201</v>
      </c>
      <c r="AL171" s="2">
        <v>28.68</v>
      </c>
      <c r="AN171" s="2">
        <f>AL171-Epanet!X172</f>
        <v>5.9999999999998721E-2</v>
      </c>
      <c r="AQ171" s="1" t="s">
        <v>1196</v>
      </c>
      <c r="AR171" s="2">
        <v>0.1</v>
      </c>
      <c r="AT171" s="2">
        <f>AR171-Epanet!AB173</f>
        <v>7.0000000000000007E-2</v>
      </c>
      <c r="AW171" s="1" t="s">
        <v>201</v>
      </c>
      <c r="AX171" s="2">
        <v>25.39</v>
      </c>
      <c r="AZ171" s="2">
        <f>AX171-Epanet!P172</f>
        <v>-3.2300000000000004</v>
      </c>
      <c r="BC171" s="1" t="s">
        <v>1196</v>
      </c>
      <c r="BD171" s="2">
        <v>0.42</v>
      </c>
      <c r="BF171" s="2">
        <f>BD171-Epanet!T173</f>
        <v>0.39</v>
      </c>
      <c r="BI171" s="1" t="s">
        <v>201</v>
      </c>
      <c r="BJ171" s="2">
        <v>25.17</v>
      </c>
      <c r="BL171" s="2">
        <f>BJ171-Epanet!X172</f>
        <v>-3.4499999999999993</v>
      </c>
      <c r="BO171" s="1" t="s">
        <v>1196</v>
      </c>
      <c r="BP171" s="2">
        <v>0.43</v>
      </c>
      <c r="BR171" s="2">
        <f>BP171-Epanet!AB173</f>
        <v>0.4</v>
      </c>
    </row>
    <row r="172" spans="1:70" x14ac:dyDescent="0.25">
      <c r="A172" s="1" t="s">
        <v>202</v>
      </c>
      <c r="B172" s="2">
        <v>28.84</v>
      </c>
      <c r="D172" s="10">
        <f>'Skenario DMA'!B172-Epanet!P173</f>
        <v>0.21999999999999886</v>
      </c>
      <c r="E172" s="10"/>
      <c r="G172" s="1" t="s">
        <v>1197</v>
      </c>
      <c r="H172" s="2">
        <v>0.08</v>
      </c>
      <c r="J172" s="2">
        <f>H172-Epanet!T174</f>
        <v>0</v>
      </c>
      <c r="M172" s="1" t="s">
        <v>202</v>
      </c>
      <c r="N172" s="2">
        <v>28.85</v>
      </c>
      <c r="P172" s="2">
        <f>N172-Epanet!X173</f>
        <v>0.23000000000000043</v>
      </c>
      <c r="S172" s="1" t="s">
        <v>1197</v>
      </c>
      <c r="T172" s="2">
        <v>0.08</v>
      </c>
      <c r="V172" s="2">
        <f>T172-Epanet!AB174</f>
        <v>0</v>
      </c>
      <c r="Y172" s="1" t="s">
        <v>202</v>
      </c>
      <c r="Z172" s="2">
        <v>28.67</v>
      </c>
      <c r="AB172" s="2">
        <f>Z172-Epanet!P173</f>
        <v>5.0000000000000711E-2</v>
      </c>
      <c r="AE172" s="1" t="s">
        <v>1197</v>
      </c>
      <c r="AF172" s="2">
        <v>0.08</v>
      </c>
      <c r="AH172" s="2">
        <f>AF172-Epanet!T174</f>
        <v>0</v>
      </c>
      <c r="AK172" s="1" t="s">
        <v>202</v>
      </c>
      <c r="AL172" s="2">
        <v>28.67</v>
      </c>
      <c r="AN172" s="2">
        <f>AL172-Epanet!X173</f>
        <v>5.0000000000000711E-2</v>
      </c>
      <c r="AQ172" s="1" t="s">
        <v>1197</v>
      </c>
      <c r="AR172" s="2">
        <v>0.08</v>
      </c>
      <c r="AT172" s="2">
        <f>AR172-Epanet!AB174</f>
        <v>0</v>
      </c>
      <c r="AW172" s="1" t="s">
        <v>202</v>
      </c>
      <c r="AX172" s="2">
        <v>25.25</v>
      </c>
      <c r="AZ172" s="2">
        <f>AX172-Epanet!P173</f>
        <v>-3.370000000000001</v>
      </c>
      <c r="BC172" s="1" t="s">
        <v>1197</v>
      </c>
      <c r="BD172" s="2">
        <v>0.08</v>
      </c>
      <c r="BF172" s="2">
        <f>BD172-Epanet!T174</f>
        <v>0</v>
      </c>
      <c r="BI172" s="1" t="s">
        <v>202</v>
      </c>
      <c r="BJ172" s="2">
        <v>25.02</v>
      </c>
      <c r="BL172" s="2">
        <f>BJ172-Epanet!X173</f>
        <v>-3.6000000000000014</v>
      </c>
      <c r="BO172" s="1" t="s">
        <v>1197</v>
      </c>
      <c r="BP172" s="2">
        <v>0.08</v>
      </c>
      <c r="BR172" s="2">
        <f>BP172-Epanet!AB174</f>
        <v>0</v>
      </c>
    </row>
    <row r="173" spans="1:70" x14ac:dyDescent="0.25">
      <c r="A173" s="1" t="s">
        <v>203</v>
      </c>
      <c r="B173" s="2">
        <v>30.84</v>
      </c>
      <c r="D173" s="10">
        <f>'Skenario DMA'!B173-Epanet!P174</f>
        <v>0.23000000000000043</v>
      </c>
      <c r="E173" s="10"/>
      <c r="G173" s="1" t="s">
        <v>1198</v>
      </c>
      <c r="H173" s="2">
        <v>0.08</v>
      </c>
      <c r="J173" s="2">
        <f>H173-Epanet!T175</f>
        <v>0</v>
      </c>
      <c r="M173" s="1" t="s">
        <v>203</v>
      </c>
      <c r="N173" s="2">
        <v>30.84</v>
      </c>
      <c r="P173" s="2">
        <f>N173-Epanet!X174</f>
        <v>0.21999999999999886</v>
      </c>
      <c r="S173" s="1" t="s">
        <v>1198</v>
      </c>
      <c r="T173" s="2">
        <v>0.08</v>
      </c>
      <c r="V173" s="2">
        <f>T173-Epanet!AB175</f>
        <v>0</v>
      </c>
      <c r="Y173" s="1" t="s">
        <v>203</v>
      </c>
      <c r="Z173" s="2">
        <v>30.64</v>
      </c>
      <c r="AB173" s="2">
        <f>Z173-Epanet!P174</f>
        <v>3.0000000000001137E-2</v>
      </c>
      <c r="AE173" s="1" t="s">
        <v>1198</v>
      </c>
      <c r="AF173" s="2">
        <v>0.08</v>
      </c>
      <c r="AH173" s="2">
        <f>AF173-Epanet!T175</f>
        <v>0</v>
      </c>
      <c r="AK173" s="1" t="s">
        <v>203</v>
      </c>
      <c r="AL173" s="2">
        <v>30.64</v>
      </c>
      <c r="AN173" s="2">
        <f>AL173-Epanet!X174</f>
        <v>1.9999999999999574E-2</v>
      </c>
      <c r="AQ173" s="1" t="s">
        <v>1198</v>
      </c>
      <c r="AR173" s="2">
        <v>0.08</v>
      </c>
      <c r="AT173" s="2">
        <f>AR173-Epanet!AB175</f>
        <v>0</v>
      </c>
      <c r="AW173" s="1" t="s">
        <v>203</v>
      </c>
      <c r="AX173" s="2">
        <v>26.81</v>
      </c>
      <c r="AZ173" s="2">
        <f>AX173-Epanet!P174</f>
        <v>-3.8000000000000007</v>
      </c>
      <c r="BC173" s="1" t="s">
        <v>1198</v>
      </c>
      <c r="BD173" s="2">
        <v>0.08</v>
      </c>
      <c r="BF173" s="2">
        <f>BD173-Epanet!T175</f>
        <v>0</v>
      </c>
      <c r="BI173" s="1" t="s">
        <v>203</v>
      </c>
      <c r="BJ173" s="2">
        <v>26.56</v>
      </c>
      <c r="BL173" s="2">
        <f>BJ173-Epanet!X174</f>
        <v>-4.0600000000000023</v>
      </c>
      <c r="BO173" s="1" t="s">
        <v>1198</v>
      </c>
      <c r="BP173" s="2">
        <v>0.08</v>
      </c>
      <c r="BR173" s="2">
        <f>BP173-Epanet!AB175</f>
        <v>0</v>
      </c>
    </row>
    <row r="174" spans="1:70" x14ac:dyDescent="0.25">
      <c r="A174" s="1" t="s">
        <v>204</v>
      </c>
      <c r="B174" s="2">
        <v>32.880000000000003</v>
      </c>
      <c r="D174" s="10">
        <f>'Skenario DMA'!B174-Epanet!P175</f>
        <v>0.25</v>
      </c>
      <c r="E174" s="10"/>
      <c r="G174" s="1" t="s">
        <v>1199</v>
      </c>
      <c r="H174" s="2">
        <v>0.08</v>
      </c>
      <c r="J174" s="2">
        <f>H174-Epanet!T176</f>
        <v>0</v>
      </c>
      <c r="M174" s="1" t="s">
        <v>204</v>
      </c>
      <c r="N174" s="2">
        <v>32.880000000000003</v>
      </c>
      <c r="P174" s="2">
        <f>N174-Epanet!X175</f>
        <v>0.24000000000000199</v>
      </c>
      <c r="S174" s="1" t="s">
        <v>1199</v>
      </c>
      <c r="T174" s="2">
        <v>0.08</v>
      </c>
      <c r="V174" s="2">
        <f>T174-Epanet!AB176</f>
        <v>0</v>
      </c>
      <c r="Y174" s="1" t="s">
        <v>204</v>
      </c>
      <c r="Z174" s="2">
        <v>32.82</v>
      </c>
      <c r="AB174" s="2">
        <f>Z174-Epanet!P175</f>
        <v>0.18999999999999773</v>
      </c>
      <c r="AE174" s="1" t="s">
        <v>1199</v>
      </c>
      <c r="AF174" s="2">
        <v>0.08</v>
      </c>
      <c r="AH174" s="2">
        <f>AF174-Epanet!T176</f>
        <v>0</v>
      </c>
      <c r="AK174" s="1" t="s">
        <v>204</v>
      </c>
      <c r="AL174" s="2">
        <v>32.83</v>
      </c>
      <c r="AN174" s="2">
        <f>AL174-Epanet!X175</f>
        <v>0.18999999999999773</v>
      </c>
      <c r="AQ174" s="1" t="s">
        <v>1199</v>
      </c>
      <c r="AR174" s="2">
        <v>0.08</v>
      </c>
      <c r="AT174" s="2">
        <f>AR174-Epanet!AB176</f>
        <v>0</v>
      </c>
      <c r="AW174" s="1" t="s">
        <v>204</v>
      </c>
      <c r="AX174" s="2">
        <v>31.52</v>
      </c>
      <c r="AZ174" s="2">
        <f>AX174-Epanet!P175</f>
        <v>-1.110000000000003</v>
      </c>
      <c r="BC174" s="1" t="s">
        <v>1199</v>
      </c>
      <c r="BD174" s="2">
        <v>0.08</v>
      </c>
      <c r="BF174" s="2">
        <f>BD174-Epanet!T176</f>
        <v>0</v>
      </c>
      <c r="BI174" s="1" t="s">
        <v>204</v>
      </c>
      <c r="BJ174" s="2">
        <v>31.43</v>
      </c>
      <c r="BL174" s="2">
        <f>BJ174-Epanet!X175</f>
        <v>-1.2100000000000009</v>
      </c>
      <c r="BO174" s="1" t="s">
        <v>1199</v>
      </c>
      <c r="BP174" s="2">
        <v>0.08</v>
      </c>
      <c r="BR174" s="2">
        <f>BP174-Epanet!AB176</f>
        <v>0</v>
      </c>
    </row>
    <row r="175" spans="1:70" x14ac:dyDescent="0.25">
      <c r="A175" s="1" t="s">
        <v>205</v>
      </c>
      <c r="B175" s="2">
        <v>33.880000000000003</v>
      </c>
      <c r="D175" s="10">
        <f>'Skenario DMA'!B175-Epanet!P176</f>
        <v>0.25</v>
      </c>
      <c r="E175" s="10"/>
      <c r="G175" s="1" t="s">
        <v>1200</v>
      </c>
      <c r="H175" s="2">
        <v>0.08</v>
      </c>
      <c r="J175" s="2">
        <f>H175-Epanet!T177</f>
        <v>0</v>
      </c>
      <c r="M175" s="1" t="s">
        <v>205</v>
      </c>
      <c r="N175" s="2">
        <v>33.89</v>
      </c>
      <c r="P175" s="2">
        <f>N175-Epanet!X176</f>
        <v>0.25</v>
      </c>
      <c r="S175" s="1" t="s">
        <v>1200</v>
      </c>
      <c r="T175" s="2">
        <v>0.08</v>
      </c>
      <c r="V175" s="2">
        <f>T175-Epanet!AB177</f>
        <v>0</v>
      </c>
      <c r="Y175" s="1" t="s">
        <v>205</v>
      </c>
      <c r="Z175" s="2">
        <v>33.840000000000003</v>
      </c>
      <c r="AB175" s="2">
        <f>Z175-Epanet!P176</f>
        <v>0.21000000000000085</v>
      </c>
      <c r="AE175" s="1" t="s">
        <v>1200</v>
      </c>
      <c r="AF175" s="2">
        <v>0.08</v>
      </c>
      <c r="AH175" s="2">
        <f>AF175-Epanet!T177</f>
        <v>0</v>
      </c>
      <c r="AK175" s="1" t="s">
        <v>205</v>
      </c>
      <c r="AL175" s="2">
        <v>33.840000000000003</v>
      </c>
      <c r="AN175" s="2">
        <f>AL175-Epanet!X176</f>
        <v>0.20000000000000284</v>
      </c>
      <c r="AQ175" s="1" t="s">
        <v>1200</v>
      </c>
      <c r="AR175" s="2">
        <v>0.08</v>
      </c>
      <c r="AT175" s="2">
        <f>AR175-Epanet!AB177</f>
        <v>0</v>
      </c>
      <c r="AW175" s="1" t="s">
        <v>205</v>
      </c>
      <c r="AX175" s="2">
        <v>32.79</v>
      </c>
      <c r="AZ175" s="2">
        <f>AX175-Epanet!P176</f>
        <v>-0.84000000000000341</v>
      </c>
      <c r="BC175" s="1" t="s">
        <v>1200</v>
      </c>
      <c r="BD175" s="2">
        <v>0.08</v>
      </c>
      <c r="BF175" s="2">
        <f>BD175-Epanet!T177</f>
        <v>0</v>
      </c>
      <c r="BI175" s="1" t="s">
        <v>205</v>
      </c>
      <c r="BJ175" s="2">
        <v>32.72</v>
      </c>
      <c r="BL175" s="2">
        <f>BJ175-Epanet!X176</f>
        <v>-0.92000000000000171</v>
      </c>
      <c r="BO175" s="1" t="s">
        <v>1200</v>
      </c>
      <c r="BP175" s="2">
        <v>0.08</v>
      </c>
      <c r="BR175" s="2">
        <f>BP175-Epanet!AB177</f>
        <v>0</v>
      </c>
    </row>
    <row r="176" spans="1:70" x14ac:dyDescent="0.25">
      <c r="A176" s="1" t="s">
        <v>206</v>
      </c>
      <c r="B176" s="2">
        <v>34.9</v>
      </c>
      <c r="D176" s="10">
        <f>'Skenario DMA'!B176-Epanet!P177</f>
        <v>0.25999999999999801</v>
      </c>
      <c r="E176" s="10"/>
      <c r="G176" s="1" t="s">
        <v>1201</v>
      </c>
      <c r="H176" s="2">
        <v>0.08</v>
      </c>
      <c r="J176" s="2">
        <f>H176-Epanet!T178</f>
        <v>0</v>
      </c>
      <c r="M176" s="1" t="s">
        <v>206</v>
      </c>
      <c r="N176" s="2">
        <v>34.9</v>
      </c>
      <c r="P176" s="2">
        <f>N176-Epanet!X177</f>
        <v>0.25</v>
      </c>
      <c r="S176" s="1" t="s">
        <v>1201</v>
      </c>
      <c r="T176" s="2">
        <v>0.08</v>
      </c>
      <c r="V176" s="2">
        <f>T176-Epanet!AB178</f>
        <v>0</v>
      </c>
      <c r="Y176" s="1" t="s">
        <v>206</v>
      </c>
      <c r="Z176" s="2">
        <v>34.909999999999997</v>
      </c>
      <c r="AB176" s="2">
        <f>Z176-Epanet!P177</f>
        <v>0.26999999999999602</v>
      </c>
      <c r="AE176" s="1" t="s">
        <v>1201</v>
      </c>
      <c r="AF176" s="2">
        <v>0.08</v>
      </c>
      <c r="AH176" s="2">
        <f>AF176-Epanet!T178</f>
        <v>0</v>
      </c>
      <c r="AK176" s="1" t="s">
        <v>206</v>
      </c>
      <c r="AL176" s="2">
        <v>34.92</v>
      </c>
      <c r="AN176" s="2">
        <f>AL176-Epanet!X177</f>
        <v>0.27000000000000313</v>
      </c>
      <c r="AQ176" s="1" t="s">
        <v>1201</v>
      </c>
      <c r="AR176" s="2">
        <v>0.08</v>
      </c>
      <c r="AT176" s="2">
        <f>AR176-Epanet!AB178</f>
        <v>0</v>
      </c>
      <c r="AW176" s="1" t="s">
        <v>206</v>
      </c>
      <c r="AX176" s="2">
        <v>34.86</v>
      </c>
      <c r="AZ176" s="2">
        <f>AX176-Epanet!P177</f>
        <v>0.21999999999999886</v>
      </c>
      <c r="BC176" s="1" t="s">
        <v>1201</v>
      </c>
      <c r="BD176" s="2">
        <v>0.08</v>
      </c>
      <c r="BF176" s="2">
        <f>BD176-Epanet!T178</f>
        <v>0</v>
      </c>
      <c r="BI176" s="1" t="s">
        <v>206</v>
      </c>
      <c r="BJ176" s="2">
        <v>34.86</v>
      </c>
      <c r="BL176" s="2">
        <f>BJ176-Epanet!X177</f>
        <v>0.21000000000000085</v>
      </c>
      <c r="BO176" s="1" t="s">
        <v>1201</v>
      </c>
      <c r="BP176" s="2">
        <v>0.08</v>
      </c>
      <c r="BR176" s="2">
        <f>BP176-Epanet!AB178</f>
        <v>0</v>
      </c>
    </row>
    <row r="177" spans="1:70" x14ac:dyDescent="0.25">
      <c r="A177" s="1" t="s">
        <v>207</v>
      </c>
      <c r="B177" s="2">
        <v>33</v>
      </c>
      <c r="D177" s="10">
        <f>'Skenario DMA'!B177-Epanet!P178</f>
        <v>0.27000000000000313</v>
      </c>
      <c r="E177" s="10"/>
      <c r="G177" s="1" t="s">
        <v>1202</v>
      </c>
      <c r="H177" s="2">
        <v>0.08</v>
      </c>
      <c r="J177" s="2">
        <f>H177-Epanet!T179</f>
        <v>0</v>
      </c>
      <c r="M177" s="1" t="s">
        <v>207</v>
      </c>
      <c r="N177" s="2">
        <v>33</v>
      </c>
      <c r="P177" s="2">
        <f>N177-Epanet!X178</f>
        <v>0.25999999999999801</v>
      </c>
      <c r="S177" s="1" t="s">
        <v>1202</v>
      </c>
      <c r="T177" s="2">
        <v>0.08</v>
      </c>
      <c r="V177" s="2">
        <f>T177-Epanet!AB179</f>
        <v>0</v>
      </c>
      <c r="Y177" s="1" t="s">
        <v>207</v>
      </c>
      <c r="Z177" s="2">
        <v>32.99</v>
      </c>
      <c r="AB177" s="2">
        <f>Z177-Epanet!P178</f>
        <v>0.26000000000000512</v>
      </c>
      <c r="AE177" s="1" t="s">
        <v>1202</v>
      </c>
      <c r="AF177" s="2">
        <v>0.08</v>
      </c>
      <c r="AH177" s="2">
        <f>AF177-Epanet!T179</f>
        <v>0</v>
      </c>
      <c r="AK177" s="1" t="s">
        <v>207</v>
      </c>
      <c r="AL177" s="2">
        <v>33</v>
      </c>
      <c r="AN177" s="2">
        <f>AL177-Epanet!X178</f>
        <v>0.25999999999999801</v>
      </c>
      <c r="AQ177" s="1" t="s">
        <v>1202</v>
      </c>
      <c r="AR177" s="2">
        <v>0.08</v>
      </c>
      <c r="AT177" s="2">
        <f>AR177-Epanet!AB179</f>
        <v>0</v>
      </c>
      <c r="AW177" s="1" t="s">
        <v>207</v>
      </c>
      <c r="AX177" s="2">
        <v>33</v>
      </c>
      <c r="AZ177" s="2">
        <f>AX177-Epanet!P178</f>
        <v>0.27000000000000313</v>
      </c>
      <c r="BC177" s="1" t="s">
        <v>1202</v>
      </c>
      <c r="BD177" s="2">
        <v>0.08</v>
      </c>
      <c r="BF177" s="2">
        <f>BD177-Epanet!T179</f>
        <v>0</v>
      </c>
      <c r="BI177" s="1" t="s">
        <v>207</v>
      </c>
      <c r="BJ177" s="2">
        <v>33.01</v>
      </c>
      <c r="BL177" s="2">
        <f>BJ177-Epanet!X178</f>
        <v>0.26999999999999602</v>
      </c>
      <c r="BO177" s="1" t="s">
        <v>1202</v>
      </c>
      <c r="BP177" s="2">
        <v>0.08</v>
      </c>
      <c r="BR177" s="2">
        <f>BP177-Epanet!AB179</f>
        <v>0</v>
      </c>
    </row>
    <row r="178" spans="1:70" x14ac:dyDescent="0.25">
      <c r="A178" s="1" t="s">
        <v>208</v>
      </c>
      <c r="B178" s="2">
        <v>32.99</v>
      </c>
      <c r="D178" s="10">
        <f>'Skenario DMA'!B178-Epanet!P179</f>
        <v>0.27000000000000313</v>
      </c>
      <c r="E178" s="10"/>
      <c r="G178" s="1" t="s">
        <v>1203</v>
      </c>
      <c r="H178" s="2">
        <v>0.08</v>
      </c>
      <c r="J178" s="2">
        <f>H178-Epanet!T180</f>
        <v>0</v>
      </c>
      <c r="M178" s="1" t="s">
        <v>208</v>
      </c>
      <c r="N178" s="2">
        <v>32.99</v>
      </c>
      <c r="P178" s="2">
        <f>N178-Epanet!X179</f>
        <v>0.26000000000000512</v>
      </c>
      <c r="S178" s="1" t="s">
        <v>1203</v>
      </c>
      <c r="T178" s="2">
        <v>0.08</v>
      </c>
      <c r="V178" s="2">
        <f>T178-Epanet!AB180</f>
        <v>0</v>
      </c>
      <c r="Y178" s="1" t="s">
        <v>208</v>
      </c>
      <c r="Z178" s="2">
        <v>32.979999999999997</v>
      </c>
      <c r="AB178" s="2">
        <f>Z178-Epanet!P179</f>
        <v>0.25999999999999801</v>
      </c>
      <c r="AE178" s="1" t="s">
        <v>1203</v>
      </c>
      <c r="AF178" s="2">
        <v>0.08</v>
      </c>
      <c r="AH178" s="2">
        <f>AF178-Epanet!T180</f>
        <v>0</v>
      </c>
      <c r="AK178" s="1" t="s">
        <v>208</v>
      </c>
      <c r="AL178" s="2">
        <v>32.99</v>
      </c>
      <c r="AN178" s="2">
        <f>AL178-Epanet!X179</f>
        <v>0.26000000000000512</v>
      </c>
      <c r="AQ178" s="1" t="s">
        <v>1203</v>
      </c>
      <c r="AR178" s="2">
        <v>0.08</v>
      </c>
      <c r="AT178" s="2">
        <f>AR178-Epanet!AB180</f>
        <v>0</v>
      </c>
      <c r="AW178" s="1" t="s">
        <v>208</v>
      </c>
      <c r="AX178" s="2">
        <v>32.99</v>
      </c>
      <c r="AZ178" s="2">
        <f>AX178-Epanet!P179</f>
        <v>0.27000000000000313</v>
      </c>
      <c r="BC178" s="1" t="s">
        <v>1203</v>
      </c>
      <c r="BD178" s="2">
        <v>0.08</v>
      </c>
      <c r="BF178" s="2">
        <f>BD178-Epanet!T180</f>
        <v>0</v>
      </c>
      <c r="BI178" s="1" t="s">
        <v>208</v>
      </c>
      <c r="BJ178" s="2">
        <v>33</v>
      </c>
      <c r="BL178" s="2">
        <f>BJ178-Epanet!X179</f>
        <v>0.27000000000000313</v>
      </c>
      <c r="BO178" s="1" t="s">
        <v>1203</v>
      </c>
      <c r="BP178" s="2">
        <v>0.08</v>
      </c>
      <c r="BR178" s="2">
        <f>BP178-Epanet!AB180</f>
        <v>0</v>
      </c>
    </row>
    <row r="179" spans="1:70" x14ac:dyDescent="0.25">
      <c r="A179" s="1" t="s">
        <v>209</v>
      </c>
      <c r="B179" s="2">
        <v>33.97</v>
      </c>
      <c r="D179" s="10">
        <f>'Skenario DMA'!B179-Epanet!P180</f>
        <v>0.25999999999999801</v>
      </c>
      <c r="E179" s="10"/>
      <c r="G179" s="1" t="s">
        <v>1204</v>
      </c>
      <c r="H179" s="2">
        <v>0.57999999999999996</v>
      </c>
      <c r="J179" s="2">
        <f>H179-Epanet!T181</f>
        <v>0</v>
      </c>
      <c r="M179" s="1" t="s">
        <v>209</v>
      </c>
      <c r="N179" s="2">
        <v>33.979999999999997</v>
      </c>
      <c r="P179" s="2">
        <f>N179-Epanet!X180</f>
        <v>0.25999999999999801</v>
      </c>
      <c r="S179" s="1" t="s">
        <v>1204</v>
      </c>
      <c r="T179" s="2">
        <v>0.57999999999999996</v>
      </c>
      <c r="V179" s="2">
        <f>T179-Epanet!AB181</f>
        <v>0</v>
      </c>
      <c r="Y179" s="1" t="s">
        <v>209</v>
      </c>
      <c r="Z179" s="2">
        <v>33.97</v>
      </c>
      <c r="AB179" s="2">
        <f>Z179-Epanet!P180</f>
        <v>0.25999999999999801</v>
      </c>
      <c r="AE179" s="1" t="s">
        <v>1204</v>
      </c>
      <c r="AF179" s="2">
        <v>0.57999999999999996</v>
      </c>
      <c r="AH179" s="2">
        <f>AF179-Epanet!T181</f>
        <v>0</v>
      </c>
      <c r="AK179" s="1" t="s">
        <v>209</v>
      </c>
      <c r="AL179" s="2">
        <v>33.979999999999997</v>
      </c>
      <c r="AN179" s="2">
        <f>AL179-Epanet!X180</f>
        <v>0.25999999999999801</v>
      </c>
      <c r="AQ179" s="1" t="s">
        <v>1204</v>
      </c>
      <c r="AR179" s="2">
        <v>0.57999999999999996</v>
      </c>
      <c r="AT179" s="2">
        <f>AR179-Epanet!AB181</f>
        <v>0</v>
      </c>
      <c r="AW179" s="1" t="s">
        <v>209</v>
      </c>
      <c r="AX179" s="2">
        <v>33.979999999999997</v>
      </c>
      <c r="AZ179" s="2">
        <f>AX179-Epanet!P180</f>
        <v>0.26999999999999602</v>
      </c>
      <c r="BC179" s="1" t="s">
        <v>1204</v>
      </c>
      <c r="BD179" s="2">
        <v>0.57999999999999996</v>
      </c>
      <c r="BF179" s="2">
        <f>BD179-Epanet!T181</f>
        <v>0</v>
      </c>
      <c r="BI179" s="1" t="s">
        <v>209</v>
      </c>
      <c r="BJ179" s="2">
        <v>33.99</v>
      </c>
      <c r="BL179" s="2">
        <f>BJ179-Epanet!X180</f>
        <v>0.27000000000000313</v>
      </c>
      <c r="BO179" s="1" t="s">
        <v>1204</v>
      </c>
      <c r="BP179" s="2">
        <v>0.57999999999999996</v>
      </c>
      <c r="BR179" s="2">
        <f>BP179-Epanet!AB181</f>
        <v>0</v>
      </c>
    </row>
    <row r="180" spans="1:70" x14ac:dyDescent="0.25">
      <c r="A180" s="1" t="s">
        <v>210</v>
      </c>
      <c r="B180" s="2">
        <v>34.96</v>
      </c>
      <c r="D180" s="10">
        <f>'Skenario DMA'!B180-Epanet!P181</f>
        <v>0.25999999999999801</v>
      </c>
      <c r="E180" s="10"/>
      <c r="G180" s="1" t="s">
        <v>1205</v>
      </c>
      <c r="H180" s="2">
        <v>0.57999999999999996</v>
      </c>
      <c r="J180" s="2">
        <f>H180-Epanet!T182</f>
        <v>0</v>
      </c>
      <c r="M180" s="1" t="s">
        <v>210</v>
      </c>
      <c r="N180" s="2">
        <v>34.97</v>
      </c>
      <c r="P180" s="2">
        <f>N180-Epanet!X181</f>
        <v>0.25999999999999801</v>
      </c>
      <c r="S180" s="1" t="s">
        <v>1205</v>
      </c>
      <c r="T180" s="2">
        <v>0.57999999999999996</v>
      </c>
      <c r="V180" s="2">
        <f>T180-Epanet!AB182</f>
        <v>0</v>
      </c>
      <c r="Y180" s="1" t="s">
        <v>210</v>
      </c>
      <c r="Z180" s="2">
        <v>34.96</v>
      </c>
      <c r="AB180" s="2">
        <f>Z180-Epanet!P181</f>
        <v>0.25999999999999801</v>
      </c>
      <c r="AE180" s="1" t="s">
        <v>1205</v>
      </c>
      <c r="AF180" s="2">
        <v>0.57999999999999996</v>
      </c>
      <c r="AH180" s="2">
        <f>AF180-Epanet!T182</f>
        <v>0</v>
      </c>
      <c r="AK180" s="1" t="s">
        <v>210</v>
      </c>
      <c r="AL180" s="2">
        <v>34.96</v>
      </c>
      <c r="AN180" s="2">
        <f>AL180-Epanet!X181</f>
        <v>0.25</v>
      </c>
      <c r="AQ180" s="1" t="s">
        <v>1205</v>
      </c>
      <c r="AR180" s="2">
        <v>0.57999999999999996</v>
      </c>
      <c r="AT180" s="2">
        <f>AR180-Epanet!AB182</f>
        <v>0</v>
      </c>
      <c r="AW180" s="1" t="s">
        <v>210</v>
      </c>
      <c r="AX180" s="2">
        <v>34.97</v>
      </c>
      <c r="AZ180" s="2">
        <f>AX180-Epanet!P181</f>
        <v>0.26999999999999602</v>
      </c>
      <c r="BC180" s="1" t="s">
        <v>1205</v>
      </c>
      <c r="BD180" s="2">
        <v>0.57999999999999996</v>
      </c>
      <c r="BF180" s="2">
        <f>BD180-Epanet!T182</f>
        <v>0</v>
      </c>
      <c r="BI180" s="1" t="s">
        <v>210</v>
      </c>
      <c r="BJ180" s="2">
        <v>34.97</v>
      </c>
      <c r="BL180" s="2">
        <f>BJ180-Epanet!X181</f>
        <v>0.25999999999999801</v>
      </c>
      <c r="BO180" s="1" t="s">
        <v>1205</v>
      </c>
      <c r="BP180" s="2">
        <v>0.57999999999999996</v>
      </c>
      <c r="BR180" s="2">
        <f>BP180-Epanet!AB182</f>
        <v>0</v>
      </c>
    </row>
    <row r="181" spans="1:70" x14ac:dyDescent="0.25">
      <c r="A181" s="1" t="s">
        <v>211</v>
      </c>
      <c r="B181" s="2">
        <v>34.950000000000003</v>
      </c>
      <c r="D181" s="10">
        <f>'Skenario DMA'!B181-Epanet!P182</f>
        <v>0.27000000000000313</v>
      </c>
      <c r="E181" s="10"/>
      <c r="G181" s="1" t="s">
        <v>1206</v>
      </c>
      <c r="H181" s="2">
        <v>0.57999999999999996</v>
      </c>
      <c r="J181" s="2">
        <f>H181-Epanet!T183</f>
        <v>0</v>
      </c>
      <c r="M181" s="1" t="s">
        <v>211</v>
      </c>
      <c r="N181" s="2">
        <v>34.96</v>
      </c>
      <c r="P181" s="2">
        <f>N181-Epanet!X182</f>
        <v>0.27000000000000313</v>
      </c>
      <c r="S181" s="1" t="s">
        <v>1206</v>
      </c>
      <c r="T181" s="2">
        <v>0.57999999999999996</v>
      </c>
      <c r="V181" s="2">
        <f>T181-Epanet!AB183</f>
        <v>0</v>
      </c>
      <c r="Y181" s="1" t="s">
        <v>211</v>
      </c>
      <c r="Z181" s="2">
        <v>34.94</v>
      </c>
      <c r="AB181" s="2">
        <f>Z181-Epanet!P182</f>
        <v>0.25999999999999801</v>
      </c>
      <c r="AE181" s="1" t="s">
        <v>1206</v>
      </c>
      <c r="AF181" s="2">
        <v>0.57999999999999996</v>
      </c>
      <c r="AH181" s="2">
        <f>AF181-Epanet!T183</f>
        <v>0</v>
      </c>
      <c r="AK181" s="1" t="s">
        <v>211</v>
      </c>
      <c r="AL181" s="2">
        <v>34.950000000000003</v>
      </c>
      <c r="AN181" s="2">
        <f>AL181-Epanet!X182</f>
        <v>0.26000000000000512</v>
      </c>
      <c r="AQ181" s="1" t="s">
        <v>1206</v>
      </c>
      <c r="AR181" s="2">
        <v>0.57999999999999996</v>
      </c>
      <c r="AT181" s="2">
        <f>AR181-Epanet!AB183</f>
        <v>0</v>
      </c>
      <c r="AW181" s="1" t="s">
        <v>211</v>
      </c>
      <c r="AX181" s="2">
        <v>34.950000000000003</v>
      </c>
      <c r="AZ181" s="2">
        <f>AX181-Epanet!P182</f>
        <v>0.27000000000000313</v>
      </c>
      <c r="BC181" s="1" t="s">
        <v>1206</v>
      </c>
      <c r="BD181" s="2">
        <v>0.57999999999999996</v>
      </c>
      <c r="BF181" s="2">
        <f>BD181-Epanet!T183</f>
        <v>0</v>
      </c>
      <c r="BI181" s="1" t="s">
        <v>211</v>
      </c>
      <c r="BJ181" s="2">
        <v>34.96</v>
      </c>
      <c r="BL181" s="2">
        <f>BJ181-Epanet!X182</f>
        <v>0.27000000000000313</v>
      </c>
      <c r="BO181" s="1" t="s">
        <v>1206</v>
      </c>
      <c r="BP181" s="2">
        <v>0.57999999999999996</v>
      </c>
      <c r="BR181" s="2">
        <f>BP181-Epanet!AB183</f>
        <v>0</v>
      </c>
    </row>
    <row r="182" spans="1:70" x14ac:dyDescent="0.25">
      <c r="A182" s="1" t="s">
        <v>212</v>
      </c>
      <c r="B182" s="2">
        <v>34.94</v>
      </c>
      <c r="D182" s="10">
        <f>'Skenario DMA'!B182-Epanet!P183</f>
        <v>0.25999999999999801</v>
      </c>
      <c r="E182" s="10"/>
      <c r="G182" s="1" t="s">
        <v>1207</v>
      </c>
      <c r="H182" s="2">
        <v>0.66</v>
      </c>
      <c r="J182" s="2">
        <f>H182-Epanet!T184</f>
        <v>0</v>
      </c>
      <c r="M182" s="1" t="s">
        <v>212</v>
      </c>
      <c r="N182" s="2">
        <v>34.950000000000003</v>
      </c>
      <c r="P182" s="2">
        <f>N182-Epanet!X183</f>
        <v>0.26000000000000512</v>
      </c>
      <c r="S182" s="1" t="s">
        <v>1207</v>
      </c>
      <c r="T182" s="2">
        <v>0.66</v>
      </c>
      <c r="V182" s="2">
        <f>T182-Epanet!AB184</f>
        <v>0</v>
      </c>
      <c r="Y182" s="1" t="s">
        <v>212</v>
      </c>
      <c r="Z182" s="2">
        <v>34.94</v>
      </c>
      <c r="AB182" s="2">
        <f>Z182-Epanet!P183</f>
        <v>0.25999999999999801</v>
      </c>
      <c r="AE182" s="1" t="s">
        <v>1207</v>
      </c>
      <c r="AF182" s="2">
        <v>0.66</v>
      </c>
      <c r="AH182" s="2">
        <f>AF182-Epanet!T184</f>
        <v>0</v>
      </c>
      <c r="AK182" s="1" t="s">
        <v>212</v>
      </c>
      <c r="AL182" s="2">
        <v>34.950000000000003</v>
      </c>
      <c r="AN182" s="2">
        <f>AL182-Epanet!X183</f>
        <v>0.26000000000000512</v>
      </c>
      <c r="AQ182" s="1" t="s">
        <v>1207</v>
      </c>
      <c r="AR182" s="2">
        <v>0.66</v>
      </c>
      <c r="AT182" s="2">
        <f>AR182-Epanet!AB184</f>
        <v>0</v>
      </c>
      <c r="AW182" s="1" t="s">
        <v>212</v>
      </c>
      <c r="AX182" s="2">
        <v>34.950000000000003</v>
      </c>
      <c r="AZ182" s="2">
        <f>AX182-Epanet!P183</f>
        <v>0.27000000000000313</v>
      </c>
      <c r="BC182" s="1" t="s">
        <v>1207</v>
      </c>
      <c r="BD182" s="2">
        <v>0.66</v>
      </c>
      <c r="BF182" s="2">
        <f>BD182-Epanet!T184</f>
        <v>0</v>
      </c>
      <c r="BI182" s="1" t="s">
        <v>212</v>
      </c>
      <c r="BJ182" s="2">
        <v>34.96</v>
      </c>
      <c r="BL182" s="2">
        <f>BJ182-Epanet!X183</f>
        <v>0.27000000000000313</v>
      </c>
      <c r="BO182" s="1" t="s">
        <v>1207</v>
      </c>
      <c r="BP182" s="2">
        <v>0.66</v>
      </c>
      <c r="BR182" s="2">
        <f>BP182-Epanet!AB184</f>
        <v>0</v>
      </c>
    </row>
    <row r="183" spans="1:70" x14ac:dyDescent="0.25">
      <c r="A183" s="1" t="s">
        <v>213</v>
      </c>
      <c r="B183" s="2">
        <v>34.96</v>
      </c>
      <c r="D183" s="10">
        <f>'Skenario DMA'!B183-Epanet!P184</f>
        <v>0.25999999999999801</v>
      </c>
      <c r="E183" s="10"/>
      <c r="G183" s="1" t="s">
        <v>1208</v>
      </c>
      <c r="H183" s="2">
        <v>0.66</v>
      </c>
      <c r="J183" s="2">
        <f>H183-Epanet!T185</f>
        <v>0</v>
      </c>
      <c r="M183" s="1" t="s">
        <v>213</v>
      </c>
      <c r="N183" s="2">
        <v>34.97</v>
      </c>
      <c r="P183" s="2">
        <f>N183-Epanet!X184</f>
        <v>0.25999999999999801</v>
      </c>
      <c r="S183" s="1" t="s">
        <v>1208</v>
      </c>
      <c r="T183" s="2">
        <v>0.66</v>
      </c>
      <c r="V183" s="2">
        <f>T183-Epanet!AB185</f>
        <v>0</v>
      </c>
      <c r="Y183" s="1" t="s">
        <v>213</v>
      </c>
      <c r="Z183" s="2">
        <v>34.96</v>
      </c>
      <c r="AB183" s="2">
        <f>Z183-Epanet!P184</f>
        <v>0.25999999999999801</v>
      </c>
      <c r="AE183" s="1" t="s">
        <v>1208</v>
      </c>
      <c r="AF183" s="2">
        <v>0.66</v>
      </c>
      <c r="AH183" s="2">
        <f>AF183-Epanet!T185</f>
        <v>0</v>
      </c>
      <c r="AK183" s="1" t="s">
        <v>213</v>
      </c>
      <c r="AL183" s="2">
        <v>34.97</v>
      </c>
      <c r="AN183" s="2">
        <f>AL183-Epanet!X184</f>
        <v>0.25999999999999801</v>
      </c>
      <c r="AQ183" s="1" t="s">
        <v>1208</v>
      </c>
      <c r="AR183" s="2">
        <v>0.66</v>
      </c>
      <c r="AT183" s="2">
        <f>AR183-Epanet!AB185</f>
        <v>0</v>
      </c>
      <c r="AW183" s="1" t="s">
        <v>213</v>
      </c>
      <c r="AX183" s="2">
        <v>34.97</v>
      </c>
      <c r="AZ183" s="2">
        <f>AX183-Epanet!P184</f>
        <v>0.26999999999999602</v>
      </c>
      <c r="BC183" s="1" t="s">
        <v>1208</v>
      </c>
      <c r="BD183" s="2">
        <v>0.66</v>
      </c>
      <c r="BF183" s="2">
        <f>BD183-Epanet!T185</f>
        <v>0</v>
      </c>
      <c r="BI183" s="1" t="s">
        <v>213</v>
      </c>
      <c r="BJ183" s="2">
        <v>34.97</v>
      </c>
      <c r="BL183" s="2">
        <f>BJ183-Epanet!X184</f>
        <v>0.25999999999999801</v>
      </c>
      <c r="BO183" s="1" t="s">
        <v>1208</v>
      </c>
      <c r="BP183" s="2">
        <v>0.66</v>
      </c>
      <c r="BR183" s="2">
        <f>BP183-Epanet!AB185</f>
        <v>0</v>
      </c>
    </row>
    <row r="184" spans="1:70" x14ac:dyDescent="0.25">
      <c r="A184" s="1" t="s">
        <v>214</v>
      </c>
      <c r="B184" s="2">
        <v>33.97</v>
      </c>
      <c r="D184" s="10">
        <f>'Skenario DMA'!B184-Epanet!P185</f>
        <v>0.25999999999999801</v>
      </c>
      <c r="E184" s="10"/>
      <c r="G184" s="1" t="s">
        <v>1209</v>
      </c>
      <c r="H184" s="2">
        <v>0.66</v>
      </c>
      <c r="J184" s="2">
        <f>H184-Epanet!T186</f>
        <v>0</v>
      </c>
      <c r="M184" s="1" t="s">
        <v>214</v>
      </c>
      <c r="N184" s="2">
        <v>33.979999999999997</v>
      </c>
      <c r="P184" s="2">
        <f>N184-Epanet!X185</f>
        <v>0.25999999999999801</v>
      </c>
      <c r="S184" s="1" t="s">
        <v>1209</v>
      </c>
      <c r="T184" s="2">
        <v>0.66</v>
      </c>
      <c r="V184" s="2">
        <f>T184-Epanet!AB186</f>
        <v>0</v>
      </c>
      <c r="Y184" s="1" t="s">
        <v>214</v>
      </c>
      <c r="Z184" s="2">
        <v>33.97</v>
      </c>
      <c r="AB184" s="2">
        <f>Z184-Epanet!P185</f>
        <v>0.25999999999999801</v>
      </c>
      <c r="AE184" s="1" t="s">
        <v>1209</v>
      </c>
      <c r="AF184" s="2">
        <v>0.66</v>
      </c>
      <c r="AH184" s="2">
        <f>AF184-Epanet!T186</f>
        <v>0</v>
      </c>
      <c r="AK184" s="1" t="s">
        <v>214</v>
      </c>
      <c r="AL184" s="2">
        <v>33.979999999999997</v>
      </c>
      <c r="AN184" s="2">
        <f>AL184-Epanet!X185</f>
        <v>0.25999999999999801</v>
      </c>
      <c r="AQ184" s="1" t="s">
        <v>1209</v>
      </c>
      <c r="AR184" s="2">
        <v>0.66</v>
      </c>
      <c r="AT184" s="2">
        <f>AR184-Epanet!AB186</f>
        <v>0</v>
      </c>
      <c r="AW184" s="1" t="s">
        <v>214</v>
      </c>
      <c r="AX184" s="2">
        <v>33.979999999999997</v>
      </c>
      <c r="AZ184" s="2">
        <f>AX184-Epanet!P185</f>
        <v>0.26999999999999602</v>
      </c>
      <c r="BC184" s="1" t="s">
        <v>1209</v>
      </c>
      <c r="BD184" s="2">
        <v>0.66</v>
      </c>
      <c r="BF184" s="2">
        <f>BD184-Epanet!T186</f>
        <v>0</v>
      </c>
      <c r="BI184" s="1" t="s">
        <v>214</v>
      </c>
      <c r="BJ184" s="2">
        <v>33.99</v>
      </c>
      <c r="BL184" s="2">
        <f>BJ184-Epanet!X185</f>
        <v>0.27000000000000313</v>
      </c>
      <c r="BO184" s="1" t="s">
        <v>1209</v>
      </c>
      <c r="BP184" s="2">
        <v>0.66</v>
      </c>
      <c r="BR184" s="2">
        <f>BP184-Epanet!AB186</f>
        <v>0</v>
      </c>
    </row>
    <row r="185" spans="1:70" x14ac:dyDescent="0.25">
      <c r="A185" s="1" t="s">
        <v>215</v>
      </c>
      <c r="B185" s="2">
        <v>33.99</v>
      </c>
      <c r="D185" s="10">
        <f>'Skenario DMA'!B185-Epanet!P186</f>
        <v>0.27000000000000313</v>
      </c>
      <c r="E185" s="10"/>
      <c r="G185" s="1" t="s">
        <v>1210</v>
      </c>
      <c r="H185" s="2">
        <v>0.28000000000000003</v>
      </c>
      <c r="J185" s="2">
        <f>H185-Epanet!T187</f>
        <v>0</v>
      </c>
      <c r="M185" s="1" t="s">
        <v>215</v>
      </c>
      <c r="N185" s="2">
        <v>34</v>
      </c>
      <c r="P185" s="2">
        <f>N185-Epanet!X186</f>
        <v>0.27000000000000313</v>
      </c>
      <c r="S185" s="1" t="s">
        <v>1210</v>
      </c>
      <c r="T185" s="2">
        <v>0.28000000000000003</v>
      </c>
      <c r="V185" s="2">
        <f>T185-Epanet!AB187</f>
        <v>0</v>
      </c>
      <c r="Y185" s="1" t="s">
        <v>215</v>
      </c>
      <c r="Z185" s="2">
        <v>33.979999999999997</v>
      </c>
      <c r="AB185" s="2">
        <f>Z185-Epanet!P186</f>
        <v>0.25999999999999801</v>
      </c>
      <c r="AE185" s="1" t="s">
        <v>1210</v>
      </c>
      <c r="AF185" s="2">
        <v>0.28000000000000003</v>
      </c>
      <c r="AH185" s="2">
        <f>AF185-Epanet!T187</f>
        <v>0</v>
      </c>
      <c r="AK185" s="1" t="s">
        <v>215</v>
      </c>
      <c r="AL185" s="2">
        <v>33.99</v>
      </c>
      <c r="AN185" s="2">
        <f>AL185-Epanet!X186</f>
        <v>0.26000000000000512</v>
      </c>
      <c r="AQ185" s="1" t="s">
        <v>1210</v>
      </c>
      <c r="AR185" s="2">
        <v>0.28000000000000003</v>
      </c>
      <c r="AT185" s="2">
        <f>AR185-Epanet!AB187</f>
        <v>0</v>
      </c>
      <c r="AW185" s="1" t="s">
        <v>215</v>
      </c>
      <c r="AX185" s="2">
        <v>33.99</v>
      </c>
      <c r="AZ185" s="2">
        <f>AX185-Epanet!P186</f>
        <v>0.27000000000000313</v>
      </c>
      <c r="BC185" s="1" t="s">
        <v>1210</v>
      </c>
      <c r="BD185" s="2">
        <v>0.28000000000000003</v>
      </c>
      <c r="BF185" s="2">
        <f>BD185-Epanet!T187</f>
        <v>0</v>
      </c>
      <c r="BI185" s="1" t="s">
        <v>215</v>
      </c>
      <c r="BJ185" s="2">
        <v>34</v>
      </c>
      <c r="BL185" s="2">
        <f>BJ185-Epanet!X186</f>
        <v>0.27000000000000313</v>
      </c>
      <c r="BO185" s="1" t="s">
        <v>1210</v>
      </c>
      <c r="BP185" s="2">
        <v>0.28000000000000003</v>
      </c>
      <c r="BR185" s="2">
        <f>BP185-Epanet!AB187</f>
        <v>0</v>
      </c>
    </row>
    <row r="186" spans="1:70" x14ac:dyDescent="0.25">
      <c r="A186" s="1" t="s">
        <v>216</v>
      </c>
      <c r="B186" s="2">
        <v>18.34</v>
      </c>
      <c r="D186" s="10">
        <f>'Skenario DMA'!B186-Epanet!P187</f>
        <v>0.26000000000000156</v>
      </c>
      <c r="E186" s="10"/>
      <c r="G186" s="1" t="s">
        <v>1211</v>
      </c>
      <c r="H186" s="2">
        <v>0.28000000000000003</v>
      </c>
      <c r="J186" s="2">
        <f>H186-Epanet!T188</f>
        <v>0</v>
      </c>
      <c r="M186" s="1" t="s">
        <v>216</v>
      </c>
      <c r="N186" s="2">
        <v>18.350000000000001</v>
      </c>
      <c r="P186" s="2">
        <f>N186-Epanet!X187</f>
        <v>0.26000000000000156</v>
      </c>
      <c r="S186" s="1" t="s">
        <v>1211</v>
      </c>
      <c r="T186" s="2">
        <v>0.28000000000000003</v>
      </c>
      <c r="V186" s="2">
        <f>T186-Epanet!AB188</f>
        <v>0</v>
      </c>
      <c r="Y186" s="1" t="s">
        <v>216</v>
      </c>
      <c r="Z186" s="2">
        <v>18.36</v>
      </c>
      <c r="AB186" s="2">
        <f>Z186-Epanet!P187</f>
        <v>0.28000000000000114</v>
      </c>
      <c r="AE186" s="1" t="s">
        <v>1211</v>
      </c>
      <c r="AF186" s="2">
        <v>0.28000000000000003</v>
      </c>
      <c r="AH186" s="2">
        <f>AF186-Epanet!T188</f>
        <v>0</v>
      </c>
      <c r="AK186" s="1" t="s">
        <v>216</v>
      </c>
      <c r="AL186" s="2">
        <v>18.37</v>
      </c>
      <c r="AN186" s="2">
        <f>AL186-Epanet!X187</f>
        <v>0.28000000000000114</v>
      </c>
      <c r="AQ186" s="1" t="s">
        <v>1211</v>
      </c>
      <c r="AR186" s="2">
        <v>0.28000000000000003</v>
      </c>
      <c r="AT186" s="2">
        <f>AR186-Epanet!AB188</f>
        <v>0</v>
      </c>
      <c r="AW186" s="1" t="s">
        <v>216</v>
      </c>
      <c r="AX186" s="2">
        <v>18.329999999999998</v>
      </c>
      <c r="AZ186" s="2">
        <f>AX186-Epanet!P187</f>
        <v>0.25</v>
      </c>
      <c r="BC186" s="1" t="s">
        <v>1211</v>
      </c>
      <c r="BD186" s="2">
        <v>0.28000000000000003</v>
      </c>
      <c r="BF186" s="2">
        <f>BD186-Epanet!T188</f>
        <v>0</v>
      </c>
      <c r="BI186" s="1" t="s">
        <v>216</v>
      </c>
      <c r="BJ186" s="2">
        <v>18.34</v>
      </c>
      <c r="BL186" s="2">
        <f>BJ186-Epanet!X187</f>
        <v>0.25</v>
      </c>
      <c r="BO186" s="1" t="s">
        <v>1211</v>
      </c>
      <c r="BP186" s="2">
        <v>0.28000000000000003</v>
      </c>
      <c r="BR186" s="2">
        <f>BP186-Epanet!AB188</f>
        <v>0</v>
      </c>
    </row>
    <row r="187" spans="1:70" x14ac:dyDescent="0.25">
      <c r="A187" s="1" t="s">
        <v>217</v>
      </c>
      <c r="B187" s="2">
        <v>17.37</v>
      </c>
      <c r="D187" s="10">
        <f>'Skenario DMA'!B187-Epanet!P188</f>
        <v>0.25</v>
      </c>
      <c r="E187" s="10"/>
      <c r="G187" s="1" t="s">
        <v>1212</v>
      </c>
      <c r="H187" s="2">
        <v>0.08</v>
      </c>
      <c r="J187" s="2">
        <f>H187-Epanet!T189</f>
        <v>0</v>
      </c>
      <c r="M187" s="1" t="s">
        <v>217</v>
      </c>
      <c r="N187" s="2">
        <v>17.38</v>
      </c>
      <c r="P187" s="2">
        <f>N187-Epanet!X188</f>
        <v>0.25</v>
      </c>
      <c r="S187" s="1" t="s">
        <v>1212</v>
      </c>
      <c r="T187" s="2">
        <v>0.08</v>
      </c>
      <c r="V187" s="2">
        <f>T187-Epanet!AB189</f>
        <v>0</v>
      </c>
      <c r="Y187" s="1" t="s">
        <v>217</v>
      </c>
      <c r="Z187" s="2">
        <v>17.39</v>
      </c>
      <c r="AB187" s="2">
        <f>Z187-Epanet!P188</f>
        <v>0.26999999999999957</v>
      </c>
      <c r="AE187" s="1" t="s">
        <v>1212</v>
      </c>
      <c r="AF187" s="2">
        <v>0.08</v>
      </c>
      <c r="AH187" s="2">
        <f>AF187-Epanet!T189</f>
        <v>0</v>
      </c>
      <c r="AK187" s="1" t="s">
        <v>217</v>
      </c>
      <c r="AL187" s="2">
        <v>17.399999999999999</v>
      </c>
      <c r="AN187" s="2">
        <f>AL187-Epanet!X188</f>
        <v>0.26999999999999957</v>
      </c>
      <c r="AQ187" s="1" t="s">
        <v>1212</v>
      </c>
      <c r="AR187" s="2">
        <v>0.08</v>
      </c>
      <c r="AT187" s="2">
        <f>AR187-Epanet!AB189</f>
        <v>0</v>
      </c>
      <c r="AW187" s="1" t="s">
        <v>217</v>
      </c>
      <c r="AX187" s="2">
        <v>17.37</v>
      </c>
      <c r="AZ187" s="2">
        <f>AX187-Epanet!P188</f>
        <v>0.25</v>
      </c>
      <c r="BC187" s="1" t="s">
        <v>1212</v>
      </c>
      <c r="BD187" s="2">
        <v>0.08</v>
      </c>
      <c r="BF187" s="2">
        <f>BD187-Epanet!T189</f>
        <v>0</v>
      </c>
      <c r="BI187" s="1" t="s">
        <v>217</v>
      </c>
      <c r="BJ187" s="2">
        <v>17.37</v>
      </c>
      <c r="BL187" s="2">
        <f>BJ187-Epanet!X188</f>
        <v>0.24000000000000199</v>
      </c>
      <c r="BO187" s="1" t="s">
        <v>1212</v>
      </c>
      <c r="BP187" s="2">
        <v>0.08</v>
      </c>
      <c r="BR187" s="2">
        <f>BP187-Epanet!AB189</f>
        <v>0</v>
      </c>
    </row>
    <row r="188" spans="1:70" x14ac:dyDescent="0.25">
      <c r="A188" s="1" t="s">
        <v>218</v>
      </c>
      <c r="B188" s="2">
        <v>18.38</v>
      </c>
      <c r="D188" s="10">
        <f>'Skenario DMA'!B188-Epanet!P189</f>
        <v>0.25</v>
      </c>
      <c r="E188" s="10"/>
      <c r="G188" s="1" t="s">
        <v>1213</v>
      </c>
      <c r="H188" s="2">
        <v>0.08</v>
      </c>
      <c r="J188" s="2">
        <f>H188-Epanet!T190</f>
        <v>0</v>
      </c>
      <c r="M188" s="1" t="s">
        <v>218</v>
      </c>
      <c r="N188" s="2">
        <v>18.39</v>
      </c>
      <c r="P188" s="2">
        <f>N188-Epanet!X189</f>
        <v>0.26000000000000156</v>
      </c>
      <c r="S188" s="1" t="s">
        <v>1213</v>
      </c>
      <c r="T188" s="2">
        <v>0.08</v>
      </c>
      <c r="V188" s="2">
        <f>T188-Epanet!AB190</f>
        <v>0</v>
      </c>
      <c r="Y188" s="1" t="s">
        <v>218</v>
      </c>
      <c r="Z188" s="2">
        <v>18.399999999999999</v>
      </c>
      <c r="AB188" s="2">
        <f>Z188-Epanet!P189</f>
        <v>0.26999999999999957</v>
      </c>
      <c r="AE188" s="1" t="s">
        <v>1213</v>
      </c>
      <c r="AF188" s="2">
        <v>0.08</v>
      </c>
      <c r="AH188" s="2">
        <f>AF188-Epanet!T190</f>
        <v>0</v>
      </c>
      <c r="AK188" s="1" t="s">
        <v>218</v>
      </c>
      <c r="AL188" s="2">
        <v>18.41</v>
      </c>
      <c r="AN188" s="2">
        <f>AL188-Epanet!X189</f>
        <v>0.28000000000000114</v>
      </c>
      <c r="AQ188" s="1" t="s">
        <v>1213</v>
      </c>
      <c r="AR188" s="2">
        <v>0.08</v>
      </c>
      <c r="AT188" s="2">
        <f>AR188-Epanet!AB190</f>
        <v>0</v>
      </c>
      <c r="AW188" s="1" t="s">
        <v>218</v>
      </c>
      <c r="AX188" s="2">
        <v>18.37</v>
      </c>
      <c r="AZ188" s="2">
        <f>AX188-Epanet!P189</f>
        <v>0.24000000000000199</v>
      </c>
      <c r="BC188" s="1" t="s">
        <v>1213</v>
      </c>
      <c r="BD188" s="2">
        <v>0.08</v>
      </c>
      <c r="BF188" s="2">
        <f>BD188-Epanet!T190</f>
        <v>0</v>
      </c>
      <c r="BI188" s="1" t="s">
        <v>218</v>
      </c>
      <c r="BJ188" s="2">
        <v>18.38</v>
      </c>
      <c r="BL188" s="2">
        <f>BJ188-Epanet!X189</f>
        <v>0.25</v>
      </c>
      <c r="BO188" s="1" t="s">
        <v>1213</v>
      </c>
      <c r="BP188" s="2">
        <v>0.08</v>
      </c>
      <c r="BR188" s="2">
        <f>BP188-Epanet!AB190</f>
        <v>0</v>
      </c>
    </row>
    <row r="189" spans="1:70" x14ac:dyDescent="0.25">
      <c r="A189" s="1" t="s">
        <v>219</v>
      </c>
      <c r="B189" s="2">
        <v>18.39</v>
      </c>
      <c r="D189" s="10">
        <f>'Skenario DMA'!B189-Epanet!P190</f>
        <v>0.26000000000000156</v>
      </c>
      <c r="E189" s="10"/>
      <c r="G189" s="1" t="s">
        <v>1214</v>
      </c>
      <c r="H189" s="2">
        <v>0.08</v>
      </c>
      <c r="J189" s="2">
        <f>H189-Epanet!T191</f>
        <v>0</v>
      </c>
      <c r="M189" s="1" t="s">
        <v>219</v>
      </c>
      <c r="N189" s="2">
        <v>18.39</v>
      </c>
      <c r="P189" s="2">
        <f>N189-Epanet!X190</f>
        <v>0.25</v>
      </c>
      <c r="S189" s="1" t="s">
        <v>1214</v>
      </c>
      <c r="T189" s="2">
        <v>0.08</v>
      </c>
      <c r="V189" s="2">
        <f>T189-Epanet!AB191</f>
        <v>0</v>
      </c>
      <c r="Y189" s="1" t="s">
        <v>219</v>
      </c>
      <c r="Z189" s="2">
        <v>18.41</v>
      </c>
      <c r="AB189" s="2">
        <f>Z189-Epanet!P190</f>
        <v>0.28000000000000114</v>
      </c>
      <c r="AE189" s="1" t="s">
        <v>1214</v>
      </c>
      <c r="AF189" s="2">
        <v>0.08</v>
      </c>
      <c r="AH189" s="2">
        <f>AF189-Epanet!T191</f>
        <v>0</v>
      </c>
      <c r="AK189" s="1" t="s">
        <v>219</v>
      </c>
      <c r="AL189" s="2">
        <v>18.41</v>
      </c>
      <c r="AN189" s="2">
        <f>AL189-Epanet!X190</f>
        <v>0.26999999999999957</v>
      </c>
      <c r="AQ189" s="1" t="s">
        <v>1214</v>
      </c>
      <c r="AR189" s="2">
        <v>0.08</v>
      </c>
      <c r="AT189" s="2">
        <f>AR189-Epanet!AB191</f>
        <v>0</v>
      </c>
      <c r="AW189" s="1" t="s">
        <v>219</v>
      </c>
      <c r="AX189" s="2">
        <v>18.38</v>
      </c>
      <c r="AZ189" s="2">
        <f>AX189-Epanet!P190</f>
        <v>0.25</v>
      </c>
      <c r="BC189" s="1" t="s">
        <v>1214</v>
      </c>
      <c r="BD189" s="2">
        <v>0.08</v>
      </c>
      <c r="BF189" s="2">
        <f>BD189-Epanet!T191</f>
        <v>0</v>
      </c>
      <c r="BI189" s="1" t="s">
        <v>219</v>
      </c>
      <c r="BJ189" s="2">
        <v>18.39</v>
      </c>
      <c r="BL189" s="2">
        <f>BJ189-Epanet!X190</f>
        <v>0.25</v>
      </c>
      <c r="BO189" s="1" t="s">
        <v>1214</v>
      </c>
      <c r="BP189" s="2">
        <v>0.08</v>
      </c>
      <c r="BR189" s="2">
        <f>BP189-Epanet!AB191</f>
        <v>0</v>
      </c>
    </row>
    <row r="190" spans="1:70" x14ac:dyDescent="0.25">
      <c r="A190" s="1" t="s">
        <v>220</v>
      </c>
      <c r="B190" s="2">
        <v>21.41</v>
      </c>
      <c r="D190" s="10">
        <f>'Skenario DMA'!B190-Epanet!P191</f>
        <v>0.26000000000000156</v>
      </c>
      <c r="E190" s="10"/>
      <c r="G190" s="1" t="s">
        <v>1215</v>
      </c>
      <c r="H190" s="2">
        <v>0.08</v>
      </c>
      <c r="J190" s="2">
        <f>H190-Epanet!T192</f>
        <v>0</v>
      </c>
      <c r="M190" s="1" t="s">
        <v>220</v>
      </c>
      <c r="N190" s="2">
        <v>21.41</v>
      </c>
      <c r="P190" s="2">
        <f>N190-Epanet!X191</f>
        <v>0.25</v>
      </c>
      <c r="S190" s="1" t="s">
        <v>1215</v>
      </c>
      <c r="T190" s="2">
        <v>0.08</v>
      </c>
      <c r="V190" s="2">
        <f>T190-Epanet!AB192</f>
        <v>0</v>
      </c>
      <c r="Y190" s="1" t="s">
        <v>220</v>
      </c>
      <c r="Z190" s="2">
        <v>21.43</v>
      </c>
      <c r="AB190" s="2">
        <f>Z190-Epanet!P191</f>
        <v>0.28000000000000114</v>
      </c>
      <c r="AE190" s="1" t="s">
        <v>1215</v>
      </c>
      <c r="AF190" s="2">
        <v>0.08</v>
      </c>
      <c r="AH190" s="2">
        <f>AF190-Epanet!T192</f>
        <v>0</v>
      </c>
      <c r="AK190" s="1" t="s">
        <v>220</v>
      </c>
      <c r="AL190" s="2">
        <v>21.43</v>
      </c>
      <c r="AN190" s="2">
        <f>AL190-Epanet!X191</f>
        <v>0.26999999999999957</v>
      </c>
      <c r="AQ190" s="1" t="s">
        <v>1215</v>
      </c>
      <c r="AR190" s="2">
        <v>0.08</v>
      </c>
      <c r="AT190" s="2">
        <f>AR190-Epanet!AB192</f>
        <v>0</v>
      </c>
      <c r="AW190" s="1" t="s">
        <v>220</v>
      </c>
      <c r="AX190" s="2">
        <v>21.4</v>
      </c>
      <c r="AZ190" s="2">
        <f>AX190-Epanet!P191</f>
        <v>0.25</v>
      </c>
      <c r="BC190" s="1" t="s">
        <v>1215</v>
      </c>
      <c r="BD190" s="2">
        <v>0.08</v>
      </c>
      <c r="BF190" s="2">
        <f>BD190-Epanet!T192</f>
        <v>0</v>
      </c>
      <c r="BI190" s="1" t="s">
        <v>220</v>
      </c>
      <c r="BJ190" s="2">
        <v>21.41</v>
      </c>
      <c r="BL190" s="2">
        <f>BJ190-Epanet!X191</f>
        <v>0.25</v>
      </c>
      <c r="BO190" s="1" t="s">
        <v>1215</v>
      </c>
      <c r="BP190" s="2">
        <v>0.08</v>
      </c>
      <c r="BR190" s="2">
        <f>BP190-Epanet!AB192</f>
        <v>0</v>
      </c>
    </row>
    <row r="191" spans="1:70" x14ac:dyDescent="0.25">
      <c r="A191" s="1" t="s">
        <v>221</v>
      </c>
      <c r="B191" s="2">
        <v>17.36</v>
      </c>
      <c r="D191" s="10">
        <f>'Skenario DMA'!B191-Epanet!P192</f>
        <v>0.25</v>
      </c>
      <c r="E191" s="10"/>
      <c r="G191" s="1" t="s">
        <v>1216</v>
      </c>
      <c r="H191" s="2">
        <v>0.08</v>
      </c>
      <c r="J191" s="2">
        <f>H191-Epanet!T193</f>
        <v>0</v>
      </c>
      <c r="M191" s="1" t="s">
        <v>221</v>
      </c>
      <c r="N191" s="2">
        <v>17.37</v>
      </c>
      <c r="P191" s="2">
        <f>N191-Epanet!X192</f>
        <v>0.25</v>
      </c>
      <c r="S191" s="1" t="s">
        <v>1216</v>
      </c>
      <c r="T191" s="2">
        <v>0.08</v>
      </c>
      <c r="V191" s="2">
        <f>T191-Epanet!AB193</f>
        <v>0</v>
      </c>
      <c r="Y191" s="1" t="s">
        <v>221</v>
      </c>
      <c r="Z191" s="2">
        <v>17.38</v>
      </c>
      <c r="AB191" s="2">
        <f>Z191-Epanet!P192</f>
        <v>0.26999999999999957</v>
      </c>
      <c r="AE191" s="1" t="s">
        <v>1216</v>
      </c>
      <c r="AF191" s="2">
        <v>0.08</v>
      </c>
      <c r="AH191" s="2">
        <f>AF191-Epanet!T193</f>
        <v>0</v>
      </c>
      <c r="AK191" s="1" t="s">
        <v>221</v>
      </c>
      <c r="AL191" s="2">
        <v>17.39</v>
      </c>
      <c r="AN191" s="2">
        <f>AL191-Epanet!X192</f>
        <v>0.26999999999999957</v>
      </c>
      <c r="AQ191" s="1" t="s">
        <v>1216</v>
      </c>
      <c r="AR191" s="2">
        <v>0.08</v>
      </c>
      <c r="AT191" s="2">
        <f>AR191-Epanet!AB193</f>
        <v>0</v>
      </c>
      <c r="AW191" s="1" t="s">
        <v>221</v>
      </c>
      <c r="AX191" s="2">
        <v>17.36</v>
      </c>
      <c r="AZ191" s="2">
        <f>AX191-Epanet!P192</f>
        <v>0.25</v>
      </c>
      <c r="BC191" s="1" t="s">
        <v>1216</v>
      </c>
      <c r="BD191" s="2">
        <v>0.08</v>
      </c>
      <c r="BF191" s="2">
        <f>BD191-Epanet!T193</f>
        <v>0</v>
      </c>
      <c r="BI191" s="1" t="s">
        <v>221</v>
      </c>
      <c r="BJ191" s="2">
        <v>17.36</v>
      </c>
      <c r="BL191" s="2">
        <f>BJ191-Epanet!X192</f>
        <v>0.23999999999999844</v>
      </c>
      <c r="BO191" s="1" t="s">
        <v>1216</v>
      </c>
      <c r="BP191" s="2">
        <v>0.08</v>
      </c>
      <c r="BR191" s="2">
        <f>BP191-Epanet!AB193</f>
        <v>0</v>
      </c>
    </row>
    <row r="192" spans="1:70" x14ac:dyDescent="0.25">
      <c r="A192" s="1" t="s">
        <v>222</v>
      </c>
      <c r="B192" s="2">
        <v>16.350000000000001</v>
      </c>
      <c r="D192" s="10">
        <f>'Skenario DMA'!B192-Epanet!P193</f>
        <v>0.25</v>
      </c>
      <c r="E192" s="10"/>
      <c r="G192" s="1" t="s">
        <v>1217</v>
      </c>
      <c r="H192" s="2">
        <v>0.08</v>
      </c>
      <c r="J192" s="2">
        <f>H192-Epanet!T194</f>
        <v>0</v>
      </c>
      <c r="M192" s="1" t="s">
        <v>222</v>
      </c>
      <c r="N192" s="2">
        <v>16.36</v>
      </c>
      <c r="P192" s="2">
        <f>N192-Epanet!X193</f>
        <v>0.25999999999999801</v>
      </c>
      <c r="S192" s="1" t="s">
        <v>1217</v>
      </c>
      <c r="T192" s="2">
        <v>0.08</v>
      </c>
      <c r="V192" s="2">
        <f>T192-Epanet!AB194</f>
        <v>0</v>
      </c>
      <c r="Y192" s="1" t="s">
        <v>222</v>
      </c>
      <c r="Z192" s="2">
        <v>16.37</v>
      </c>
      <c r="AB192" s="2">
        <f>Z192-Epanet!P193</f>
        <v>0.26999999999999957</v>
      </c>
      <c r="AE192" s="1" t="s">
        <v>1217</v>
      </c>
      <c r="AF192" s="2">
        <v>0.08</v>
      </c>
      <c r="AH192" s="2">
        <f>AF192-Epanet!T194</f>
        <v>0</v>
      </c>
      <c r="AK192" s="1" t="s">
        <v>222</v>
      </c>
      <c r="AL192" s="2">
        <v>16.38</v>
      </c>
      <c r="AN192" s="2">
        <f>AL192-Epanet!X193</f>
        <v>0.27999999999999758</v>
      </c>
      <c r="AQ192" s="1" t="s">
        <v>1217</v>
      </c>
      <c r="AR192" s="2">
        <v>0.08</v>
      </c>
      <c r="AT192" s="2">
        <f>AR192-Epanet!AB194</f>
        <v>0</v>
      </c>
      <c r="AW192" s="1" t="s">
        <v>222</v>
      </c>
      <c r="AX192" s="2">
        <v>16.34</v>
      </c>
      <c r="AZ192" s="2">
        <f>AX192-Epanet!P193</f>
        <v>0.23999999999999844</v>
      </c>
      <c r="BC192" s="1" t="s">
        <v>1217</v>
      </c>
      <c r="BD192" s="2">
        <v>0.08</v>
      </c>
      <c r="BF192" s="2">
        <f>BD192-Epanet!T194</f>
        <v>0</v>
      </c>
      <c r="BI192" s="1" t="s">
        <v>222</v>
      </c>
      <c r="BJ192" s="2">
        <v>16.350000000000001</v>
      </c>
      <c r="BL192" s="2">
        <f>BJ192-Epanet!X193</f>
        <v>0.25</v>
      </c>
      <c r="BO192" s="1" t="s">
        <v>1217</v>
      </c>
      <c r="BP192" s="2">
        <v>0.08</v>
      </c>
      <c r="BR192" s="2">
        <f>BP192-Epanet!AB194</f>
        <v>0</v>
      </c>
    </row>
    <row r="193" spans="1:70" x14ac:dyDescent="0.25">
      <c r="A193" s="1" t="s">
        <v>223</v>
      </c>
      <c r="B193" s="2">
        <v>18.309999999999999</v>
      </c>
      <c r="D193" s="10">
        <f>'Skenario DMA'!B193-Epanet!P194</f>
        <v>0.25999999999999801</v>
      </c>
      <c r="E193" s="10"/>
      <c r="G193" s="1" t="s">
        <v>1218</v>
      </c>
      <c r="H193" s="2">
        <v>0.08</v>
      </c>
      <c r="J193" s="2">
        <f>H193-Epanet!T195</f>
        <v>0</v>
      </c>
      <c r="M193" s="1" t="s">
        <v>223</v>
      </c>
      <c r="N193" s="2">
        <v>18.309999999999999</v>
      </c>
      <c r="P193" s="2">
        <f>N193-Epanet!X194</f>
        <v>0.25</v>
      </c>
      <c r="S193" s="1" t="s">
        <v>1218</v>
      </c>
      <c r="T193" s="2">
        <v>0.08</v>
      </c>
      <c r="V193" s="2">
        <f>T193-Epanet!AB195</f>
        <v>0</v>
      </c>
      <c r="Y193" s="1" t="s">
        <v>223</v>
      </c>
      <c r="Z193" s="2">
        <v>18.32</v>
      </c>
      <c r="AB193" s="2">
        <f>Z193-Epanet!P194</f>
        <v>0.26999999999999957</v>
      </c>
      <c r="AE193" s="1" t="s">
        <v>1218</v>
      </c>
      <c r="AF193" s="2">
        <v>0.08</v>
      </c>
      <c r="AH193" s="2">
        <f>AF193-Epanet!T195</f>
        <v>0</v>
      </c>
      <c r="AK193" s="1" t="s">
        <v>223</v>
      </c>
      <c r="AL193" s="2">
        <v>18.329999999999998</v>
      </c>
      <c r="AN193" s="2">
        <f>AL193-Epanet!X194</f>
        <v>0.26999999999999957</v>
      </c>
      <c r="AQ193" s="1" t="s">
        <v>1218</v>
      </c>
      <c r="AR193" s="2">
        <v>0.08</v>
      </c>
      <c r="AT193" s="2">
        <f>AR193-Epanet!AB195</f>
        <v>0</v>
      </c>
      <c r="AW193" s="1" t="s">
        <v>223</v>
      </c>
      <c r="AX193" s="2">
        <v>18.3</v>
      </c>
      <c r="AZ193" s="2">
        <f>AX193-Epanet!P194</f>
        <v>0.25</v>
      </c>
      <c r="BC193" s="1" t="s">
        <v>1218</v>
      </c>
      <c r="BD193" s="2">
        <v>0.08</v>
      </c>
      <c r="BF193" s="2">
        <f>BD193-Epanet!T195</f>
        <v>0</v>
      </c>
      <c r="BI193" s="1" t="s">
        <v>223</v>
      </c>
      <c r="BJ193" s="2">
        <v>18.309999999999999</v>
      </c>
      <c r="BL193" s="2">
        <f>BJ193-Epanet!X194</f>
        <v>0.25</v>
      </c>
      <c r="BO193" s="1" t="s">
        <v>1218</v>
      </c>
      <c r="BP193" s="2">
        <v>0.08</v>
      </c>
      <c r="BR193" s="2">
        <f>BP193-Epanet!AB195</f>
        <v>0</v>
      </c>
    </row>
    <row r="194" spans="1:70" x14ac:dyDescent="0.25">
      <c r="A194" s="1" t="s">
        <v>224</v>
      </c>
      <c r="B194" s="2">
        <v>17.45</v>
      </c>
      <c r="D194" s="10">
        <f>'Skenario DMA'!B194-Epanet!P195</f>
        <v>2.7099999999999991</v>
      </c>
      <c r="E194" s="10"/>
      <c r="G194" s="1" t="s">
        <v>1219</v>
      </c>
      <c r="H194" s="2">
        <v>0.08</v>
      </c>
      <c r="J194" s="2">
        <f>H194-Epanet!T196</f>
        <v>0</v>
      </c>
      <c r="M194" s="1" t="s">
        <v>224</v>
      </c>
      <c r="N194" s="2">
        <v>17.45</v>
      </c>
      <c r="P194" s="2">
        <f>N194-Epanet!X195</f>
        <v>2.6999999999999993</v>
      </c>
      <c r="S194" s="1" t="s">
        <v>1219</v>
      </c>
      <c r="T194" s="2">
        <v>0.08</v>
      </c>
      <c r="V194" s="2">
        <f>T194-Epanet!AB196</f>
        <v>0</v>
      </c>
      <c r="Y194" s="1" t="s">
        <v>224</v>
      </c>
      <c r="Z194" s="2">
        <v>15.02</v>
      </c>
      <c r="AB194" s="2">
        <f>Z194-Epanet!P195</f>
        <v>0.27999999999999936</v>
      </c>
      <c r="AE194" s="1" t="s">
        <v>1219</v>
      </c>
      <c r="AF194" s="2">
        <v>0.08</v>
      </c>
      <c r="AH194" s="2">
        <f>AF194-Epanet!T196</f>
        <v>0</v>
      </c>
      <c r="AK194" s="1" t="s">
        <v>224</v>
      </c>
      <c r="AL194" s="2">
        <v>15.02</v>
      </c>
      <c r="AN194" s="2">
        <f>AL194-Epanet!X195</f>
        <v>0.26999999999999957</v>
      </c>
      <c r="AQ194" s="1" t="s">
        <v>1219</v>
      </c>
      <c r="AR194" s="2">
        <v>0.08</v>
      </c>
      <c r="AT194" s="2">
        <f>AR194-Epanet!AB196</f>
        <v>0</v>
      </c>
      <c r="AW194" s="1" t="s">
        <v>224</v>
      </c>
      <c r="AX194" s="2">
        <v>17.88</v>
      </c>
      <c r="AZ194" s="2">
        <f>AX194-Epanet!P195</f>
        <v>3.1399999999999988</v>
      </c>
      <c r="BC194" s="1" t="s">
        <v>1219</v>
      </c>
      <c r="BD194" s="2">
        <v>0.08</v>
      </c>
      <c r="BF194" s="2">
        <f>BD194-Epanet!T196</f>
        <v>0</v>
      </c>
      <c r="BI194" s="1" t="s">
        <v>224</v>
      </c>
      <c r="BJ194" s="2">
        <v>17.89</v>
      </c>
      <c r="BL194" s="2">
        <f>BJ194-Epanet!X195</f>
        <v>3.1400000000000006</v>
      </c>
      <c r="BO194" s="1" t="s">
        <v>1219</v>
      </c>
      <c r="BP194" s="2">
        <v>0.08</v>
      </c>
      <c r="BR194" s="2">
        <f>BP194-Epanet!AB196</f>
        <v>0</v>
      </c>
    </row>
    <row r="195" spans="1:70" x14ac:dyDescent="0.25">
      <c r="A195" s="1" t="s">
        <v>225</v>
      </c>
      <c r="B195" s="2">
        <v>16.079999999999998</v>
      </c>
      <c r="D195" s="10">
        <f>'Skenario DMA'!B195-Epanet!P196</f>
        <v>2.6999999999999975</v>
      </c>
      <c r="E195" s="10"/>
      <c r="G195" s="1" t="s">
        <v>1220</v>
      </c>
      <c r="H195" s="2">
        <v>0.08</v>
      </c>
      <c r="J195" s="2">
        <f>H195-Epanet!T197</f>
        <v>0</v>
      </c>
      <c r="M195" s="1" t="s">
        <v>225</v>
      </c>
      <c r="N195" s="2">
        <v>16.09</v>
      </c>
      <c r="P195" s="2">
        <f>N195-Epanet!X196</f>
        <v>2.6999999999999993</v>
      </c>
      <c r="S195" s="1" t="s">
        <v>1220</v>
      </c>
      <c r="T195" s="2">
        <v>0.08</v>
      </c>
      <c r="V195" s="2">
        <f>T195-Epanet!AB197</f>
        <v>0</v>
      </c>
      <c r="Y195" s="1" t="s">
        <v>225</v>
      </c>
      <c r="Z195" s="2">
        <v>13.65</v>
      </c>
      <c r="AB195" s="2">
        <f>Z195-Epanet!P196</f>
        <v>0.26999999999999957</v>
      </c>
      <c r="AE195" s="1" t="s">
        <v>1220</v>
      </c>
      <c r="AF195" s="2">
        <v>0.08</v>
      </c>
      <c r="AH195" s="2">
        <f>AF195-Epanet!T197</f>
        <v>0</v>
      </c>
      <c r="AK195" s="1" t="s">
        <v>225</v>
      </c>
      <c r="AL195" s="2">
        <v>13.66</v>
      </c>
      <c r="AN195" s="2">
        <f>AL195-Epanet!X196</f>
        <v>0.26999999999999957</v>
      </c>
      <c r="AQ195" s="1" t="s">
        <v>1220</v>
      </c>
      <c r="AR195" s="2">
        <v>0.08</v>
      </c>
      <c r="AT195" s="2">
        <f>AR195-Epanet!AB197</f>
        <v>0</v>
      </c>
      <c r="AW195" s="1" t="s">
        <v>225</v>
      </c>
      <c r="AX195" s="2">
        <v>16.52</v>
      </c>
      <c r="AZ195" s="2">
        <f>AX195-Epanet!P196</f>
        <v>3.1399999999999988</v>
      </c>
      <c r="BC195" s="1" t="s">
        <v>1220</v>
      </c>
      <c r="BD195" s="2">
        <v>0.08</v>
      </c>
      <c r="BF195" s="2">
        <f>BD195-Epanet!T197</f>
        <v>0</v>
      </c>
      <c r="BI195" s="1" t="s">
        <v>225</v>
      </c>
      <c r="BJ195" s="2">
        <v>16.53</v>
      </c>
      <c r="BL195" s="2">
        <f>BJ195-Epanet!X196</f>
        <v>3.1400000000000006</v>
      </c>
      <c r="BO195" s="1" t="s">
        <v>1220</v>
      </c>
      <c r="BP195" s="2">
        <v>0.08</v>
      </c>
      <c r="BR195" s="2">
        <f>BP195-Epanet!AB197</f>
        <v>0</v>
      </c>
    </row>
    <row r="196" spans="1:70" x14ac:dyDescent="0.25">
      <c r="A196" s="1" t="s">
        <v>226</v>
      </c>
      <c r="B196" s="2">
        <v>15.66</v>
      </c>
      <c r="D196" s="10">
        <f>'Skenario DMA'!B196-Epanet!P197</f>
        <v>2.7100000000000009</v>
      </c>
      <c r="E196" s="10"/>
      <c r="G196" s="1" t="s">
        <v>1221</v>
      </c>
      <c r="H196" s="2">
        <v>0.08</v>
      </c>
      <c r="J196" s="2">
        <f>H196-Epanet!T198</f>
        <v>0</v>
      </c>
      <c r="M196" s="1" t="s">
        <v>226</v>
      </c>
      <c r="N196" s="2">
        <v>15.67</v>
      </c>
      <c r="P196" s="2">
        <f>N196-Epanet!X197</f>
        <v>2.7099999999999991</v>
      </c>
      <c r="S196" s="1" t="s">
        <v>1221</v>
      </c>
      <c r="T196" s="2">
        <v>0.08</v>
      </c>
      <c r="V196" s="2">
        <f>T196-Epanet!AB198</f>
        <v>0</v>
      </c>
      <c r="Y196" s="1" t="s">
        <v>226</v>
      </c>
      <c r="Z196" s="2">
        <v>13.23</v>
      </c>
      <c r="AB196" s="2">
        <f>Z196-Epanet!P197</f>
        <v>0.28000000000000114</v>
      </c>
      <c r="AE196" s="1" t="s">
        <v>1221</v>
      </c>
      <c r="AF196" s="2">
        <v>0.08</v>
      </c>
      <c r="AH196" s="2">
        <f>AF196-Epanet!T198</f>
        <v>0</v>
      </c>
      <c r="AK196" s="1" t="s">
        <v>226</v>
      </c>
      <c r="AL196" s="2">
        <v>13.23</v>
      </c>
      <c r="AN196" s="2">
        <f>AL196-Epanet!X197</f>
        <v>0.26999999999999957</v>
      </c>
      <c r="AQ196" s="1" t="s">
        <v>1221</v>
      </c>
      <c r="AR196" s="2">
        <v>0.08</v>
      </c>
      <c r="AT196" s="2">
        <f>AR196-Epanet!AB198</f>
        <v>0</v>
      </c>
      <c r="AW196" s="1" t="s">
        <v>226</v>
      </c>
      <c r="AX196" s="2">
        <v>16.09</v>
      </c>
      <c r="AZ196" s="2">
        <f>AX196-Epanet!P197</f>
        <v>3.1400000000000006</v>
      </c>
      <c r="BC196" s="1" t="s">
        <v>1221</v>
      </c>
      <c r="BD196" s="2">
        <v>0.08</v>
      </c>
      <c r="BF196" s="2">
        <f>BD196-Epanet!T198</f>
        <v>0</v>
      </c>
      <c r="BI196" s="1" t="s">
        <v>226</v>
      </c>
      <c r="BJ196" s="2">
        <v>16.100000000000001</v>
      </c>
      <c r="BL196" s="2">
        <f>BJ196-Epanet!X197</f>
        <v>3.1400000000000006</v>
      </c>
      <c r="BO196" s="1" t="s">
        <v>1221</v>
      </c>
      <c r="BP196" s="2">
        <v>0.08</v>
      </c>
      <c r="BR196" s="2">
        <f>BP196-Epanet!AB198</f>
        <v>0</v>
      </c>
    </row>
    <row r="197" spans="1:70" x14ac:dyDescent="0.25">
      <c r="A197" s="1" t="s">
        <v>227</v>
      </c>
      <c r="B197" s="2">
        <v>15.29</v>
      </c>
      <c r="D197" s="10">
        <f>'Skenario DMA'!B197-Epanet!P198</f>
        <v>2.6999999999999993</v>
      </c>
      <c r="E197" s="10"/>
      <c r="G197" s="1" t="s">
        <v>1222</v>
      </c>
      <c r="H197" s="2">
        <v>0.08</v>
      </c>
      <c r="J197" s="2">
        <f>H197-Epanet!T199</f>
        <v>0</v>
      </c>
      <c r="M197" s="1" t="s">
        <v>227</v>
      </c>
      <c r="N197" s="2">
        <v>15.3</v>
      </c>
      <c r="P197" s="2">
        <f>N197-Epanet!X198</f>
        <v>2.7000000000000011</v>
      </c>
      <c r="S197" s="1" t="s">
        <v>1222</v>
      </c>
      <c r="T197" s="2">
        <v>0.08</v>
      </c>
      <c r="V197" s="2">
        <f>T197-Epanet!AB199</f>
        <v>0</v>
      </c>
      <c r="Y197" s="1" t="s">
        <v>227</v>
      </c>
      <c r="Z197" s="2">
        <v>12.86</v>
      </c>
      <c r="AB197" s="2">
        <f>Z197-Epanet!P198</f>
        <v>0.26999999999999957</v>
      </c>
      <c r="AE197" s="1" t="s">
        <v>1222</v>
      </c>
      <c r="AF197" s="2">
        <v>0.08</v>
      </c>
      <c r="AH197" s="2">
        <f>AF197-Epanet!T199</f>
        <v>0</v>
      </c>
      <c r="AK197" s="1" t="s">
        <v>227</v>
      </c>
      <c r="AL197" s="2">
        <v>12.87</v>
      </c>
      <c r="AN197" s="2">
        <f>AL197-Epanet!X198</f>
        <v>0.26999999999999957</v>
      </c>
      <c r="AQ197" s="1" t="s">
        <v>1222</v>
      </c>
      <c r="AR197" s="2">
        <v>0.08</v>
      </c>
      <c r="AT197" s="2">
        <f>AR197-Epanet!AB199</f>
        <v>0</v>
      </c>
      <c r="AW197" s="1" t="s">
        <v>227</v>
      </c>
      <c r="AX197" s="2">
        <v>15.73</v>
      </c>
      <c r="AZ197" s="2">
        <f>AX197-Epanet!P198</f>
        <v>3.1400000000000006</v>
      </c>
      <c r="BC197" s="1" t="s">
        <v>1222</v>
      </c>
      <c r="BD197" s="2">
        <v>0.08</v>
      </c>
      <c r="BF197" s="2">
        <f>BD197-Epanet!T199</f>
        <v>0</v>
      </c>
      <c r="BI197" s="1" t="s">
        <v>227</v>
      </c>
      <c r="BJ197" s="2">
        <v>15.73</v>
      </c>
      <c r="BL197" s="2">
        <f>BJ197-Epanet!X198</f>
        <v>3.1300000000000008</v>
      </c>
      <c r="BO197" s="1" t="s">
        <v>1222</v>
      </c>
      <c r="BP197" s="2">
        <v>0.08</v>
      </c>
      <c r="BR197" s="2">
        <f>BP197-Epanet!AB199</f>
        <v>0</v>
      </c>
    </row>
    <row r="198" spans="1:70" x14ac:dyDescent="0.25">
      <c r="A198" s="1" t="s">
        <v>228</v>
      </c>
      <c r="B198" s="2">
        <v>14.33</v>
      </c>
      <c r="D198" s="10">
        <f>'Skenario DMA'!B198-Epanet!P199</f>
        <v>2.7100000000000009</v>
      </c>
      <c r="E198" s="10"/>
      <c r="G198" s="1" t="s">
        <v>1223</v>
      </c>
      <c r="H198" s="2">
        <v>0.08</v>
      </c>
      <c r="J198" s="2">
        <f>H198-Epanet!T200</f>
        <v>0</v>
      </c>
      <c r="M198" s="1" t="s">
        <v>228</v>
      </c>
      <c r="N198" s="2">
        <v>14.33</v>
      </c>
      <c r="P198" s="2">
        <f>N198-Epanet!X199</f>
        <v>2.6999999999999993</v>
      </c>
      <c r="S198" s="1" t="s">
        <v>1223</v>
      </c>
      <c r="T198" s="2">
        <v>0.08</v>
      </c>
      <c r="V198" s="2">
        <f>T198-Epanet!AB200</f>
        <v>0</v>
      </c>
      <c r="Y198" s="1" t="s">
        <v>228</v>
      </c>
      <c r="Z198" s="2">
        <v>11.89</v>
      </c>
      <c r="AB198" s="2">
        <f>Z198-Epanet!P199</f>
        <v>0.27000000000000135</v>
      </c>
      <c r="AE198" s="1" t="s">
        <v>1223</v>
      </c>
      <c r="AF198" s="2">
        <v>0.08</v>
      </c>
      <c r="AH198" s="2">
        <f>AF198-Epanet!T200</f>
        <v>0</v>
      </c>
      <c r="AK198" s="1" t="s">
        <v>228</v>
      </c>
      <c r="AL198" s="2">
        <v>11.9</v>
      </c>
      <c r="AN198" s="2">
        <f>AL198-Epanet!X199</f>
        <v>0.26999999999999957</v>
      </c>
      <c r="AQ198" s="1" t="s">
        <v>1223</v>
      </c>
      <c r="AR198" s="2">
        <v>0.08</v>
      </c>
      <c r="AT198" s="2">
        <f>AR198-Epanet!AB200</f>
        <v>0</v>
      </c>
      <c r="AW198" s="1" t="s">
        <v>228</v>
      </c>
      <c r="AX198" s="2">
        <v>14.76</v>
      </c>
      <c r="AZ198" s="2">
        <f>AX198-Epanet!P199</f>
        <v>3.1400000000000006</v>
      </c>
      <c r="BC198" s="1" t="s">
        <v>1223</v>
      </c>
      <c r="BD198" s="2">
        <v>0.08</v>
      </c>
      <c r="BF198" s="2">
        <f>BD198-Epanet!T200</f>
        <v>0</v>
      </c>
      <c r="BI198" s="1" t="s">
        <v>228</v>
      </c>
      <c r="BJ198" s="2">
        <v>14.77</v>
      </c>
      <c r="BL198" s="2">
        <f>BJ198-Epanet!X199</f>
        <v>3.1399999999999988</v>
      </c>
      <c r="BO198" s="1" t="s">
        <v>1223</v>
      </c>
      <c r="BP198" s="2">
        <v>0.08</v>
      </c>
      <c r="BR198" s="2">
        <f>BP198-Epanet!AB200</f>
        <v>0</v>
      </c>
    </row>
    <row r="199" spans="1:70" x14ac:dyDescent="0.25">
      <c r="A199" s="1" t="s">
        <v>229</v>
      </c>
      <c r="B199" s="2">
        <v>15.28</v>
      </c>
      <c r="D199" s="10">
        <f>'Skenario DMA'!B199-Epanet!P200</f>
        <v>2.7099999999999991</v>
      </c>
      <c r="E199" s="10"/>
      <c r="G199" s="1" t="s">
        <v>1224</v>
      </c>
      <c r="H199" s="2">
        <v>0.08</v>
      </c>
      <c r="J199" s="2">
        <f>H199-Epanet!T201</f>
        <v>0</v>
      </c>
      <c r="M199" s="1" t="s">
        <v>229</v>
      </c>
      <c r="N199" s="2">
        <v>15.28</v>
      </c>
      <c r="P199" s="2">
        <f>N199-Epanet!X200</f>
        <v>2.6999999999999993</v>
      </c>
      <c r="S199" s="1" t="s">
        <v>1224</v>
      </c>
      <c r="T199" s="2">
        <v>0.08</v>
      </c>
      <c r="V199" s="2">
        <f>T199-Epanet!AB201</f>
        <v>0</v>
      </c>
      <c r="Y199" s="1" t="s">
        <v>229</v>
      </c>
      <c r="Z199" s="2">
        <v>12.85</v>
      </c>
      <c r="AB199" s="2">
        <f>Z199-Epanet!P200</f>
        <v>0.27999999999999936</v>
      </c>
      <c r="AE199" s="1" t="s">
        <v>1224</v>
      </c>
      <c r="AF199" s="2">
        <v>0.08</v>
      </c>
      <c r="AH199" s="2">
        <f>AF199-Epanet!T201</f>
        <v>0</v>
      </c>
      <c r="AK199" s="1" t="s">
        <v>229</v>
      </c>
      <c r="AL199" s="2">
        <v>12.85</v>
      </c>
      <c r="AN199" s="2">
        <f>AL199-Epanet!X200</f>
        <v>0.26999999999999957</v>
      </c>
      <c r="AQ199" s="1" t="s">
        <v>1224</v>
      </c>
      <c r="AR199" s="2">
        <v>0.08</v>
      </c>
      <c r="AT199" s="2">
        <f>AR199-Epanet!AB201</f>
        <v>0</v>
      </c>
      <c r="AW199" s="1" t="s">
        <v>229</v>
      </c>
      <c r="AX199" s="2">
        <v>15.71</v>
      </c>
      <c r="AZ199" s="2">
        <f>AX199-Epanet!P200</f>
        <v>3.1400000000000006</v>
      </c>
      <c r="BC199" s="1" t="s">
        <v>1224</v>
      </c>
      <c r="BD199" s="2">
        <v>0.08</v>
      </c>
      <c r="BF199" s="2">
        <f>BD199-Epanet!T201</f>
        <v>0</v>
      </c>
      <c r="BI199" s="1" t="s">
        <v>229</v>
      </c>
      <c r="BJ199" s="2">
        <v>15.72</v>
      </c>
      <c r="BL199" s="2">
        <f>BJ199-Epanet!X200</f>
        <v>3.1400000000000006</v>
      </c>
      <c r="BO199" s="1" t="s">
        <v>1224</v>
      </c>
      <c r="BP199" s="2">
        <v>0.08</v>
      </c>
      <c r="BR199" s="2">
        <f>BP199-Epanet!AB201</f>
        <v>0</v>
      </c>
    </row>
    <row r="200" spans="1:70" x14ac:dyDescent="0.25">
      <c r="A200" s="1" t="s">
        <v>230</v>
      </c>
      <c r="B200" s="2">
        <v>14.69</v>
      </c>
      <c r="D200" s="10">
        <f>'Skenario DMA'!B200-Epanet!P201</f>
        <v>2.7099999999999991</v>
      </c>
      <c r="E200" s="10"/>
      <c r="G200" s="1" t="s">
        <v>1225</v>
      </c>
      <c r="H200" s="2">
        <v>0.08</v>
      </c>
      <c r="J200" s="2">
        <f>H200-Epanet!T202</f>
        <v>0</v>
      </c>
      <c r="M200" s="1" t="s">
        <v>230</v>
      </c>
      <c r="N200" s="2">
        <v>14.7</v>
      </c>
      <c r="P200" s="2">
        <f>N200-Epanet!X201</f>
        <v>2.7099999999999991</v>
      </c>
      <c r="S200" s="1" t="s">
        <v>1225</v>
      </c>
      <c r="T200" s="2">
        <v>0.08</v>
      </c>
      <c r="V200" s="2">
        <f>T200-Epanet!AB202</f>
        <v>0</v>
      </c>
      <c r="Y200" s="1" t="s">
        <v>230</v>
      </c>
      <c r="Z200" s="2">
        <v>12.26</v>
      </c>
      <c r="AB200" s="2">
        <f>Z200-Epanet!P201</f>
        <v>0.27999999999999936</v>
      </c>
      <c r="AE200" s="1" t="s">
        <v>1225</v>
      </c>
      <c r="AF200" s="2">
        <v>0.08</v>
      </c>
      <c r="AH200" s="2">
        <f>AF200-Epanet!T202</f>
        <v>0</v>
      </c>
      <c r="AK200" s="1" t="s">
        <v>230</v>
      </c>
      <c r="AL200" s="2">
        <v>12.27</v>
      </c>
      <c r="AN200" s="2">
        <f>AL200-Epanet!X201</f>
        <v>0.27999999999999936</v>
      </c>
      <c r="AQ200" s="1" t="s">
        <v>1225</v>
      </c>
      <c r="AR200" s="2">
        <v>0.08</v>
      </c>
      <c r="AT200" s="2">
        <f>AR200-Epanet!AB202</f>
        <v>0</v>
      </c>
      <c r="AW200" s="1" t="s">
        <v>230</v>
      </c>
      <c r="AX200" s="2">
        <v>15.12</v>
      </c>
      <c r="AZ200" s="2">
        <f>AX200-Epanet!P201</f>
        <v>3.1399999999999988</v>
      </c>
      <c r="BC200" s="1" t="s">
        <v>1225</v>
      </c>
      <c r="BD200" s="2">
        <v>0.08</v>
      </c>
      <c r="BF200" s="2">
        <f>BD200-Epanet!T202</f>
        <v>0</v>
      </c>
      <c r="BI200" s="1" t="s">
        <v>230</v>
      </c>
      <c r="BJ200" s="2">
        <v>15.13</v>
      </c>
      <c r="BL200" s="2">
        <f>BJ200-Epanet!X201</f>
        <v>3.1400000000000006</v>
      </c>
      <c r="BO200" s="1" t="s">
        <v>1225</v>
      </c>
      <c r="BP200" s="2">
        <v>0.08</v>
      </c>
      <c r="BR200" s="2">
        <f>BP200-Epanet!AB202</f>
        <v>0</v>
      </c>
    </row>
    <row r="201" spans="1:70" x14ac:dyDescent="0.25">
      <c r="A201" s="1" t="s">
        <v>231</v>
      </c>
      <c r="B201" s="2">
        <v>15.29</v>
      </c>
      <c r="D201" s="10">
        <f>'Skenario DMA'!B201-Epanet!P202</f>
        <v>2.6999999999999993</v>
      </c>
      <c r="E201" s="10"/>
      <c r="G201" s="1" t="s">
        <v>1226</v>
      </c>
      <c r="H201" s="2">
        <v>0.08</v>
      </c>
      <c r="J201" s="2">
        <f>H201-Epanet!T203</f>
        <v>0</v>
      </c>
      <c r="M201" s="1" t="s">
        <v>231</v>
      </c>
      <c r="N201" s="2">
        <v>15.3</v>
      </c>
      <c r="P201" s="2">
        <f>N201-Epanet!X202</f>
        <v>2.7100000000000009</v>
      </c>
      <c r="S201" s="1" t="s">
        <v>1226</v>
      </c>
      <c r="T201" s="2">
        <v>0.08</v>
      </c>
      <c r="V201" s="2">
        <f>T201-Epanet!AB203</f>
        <v>0</v>
      </c>
      <c r="Y201" s="1" t="s">
        <v>231</v>
      </c>
      <c r="Z201" s="2">
        <v>12.86</v>
      </c>
      <c r="AB201" s="2">
        <f>Z201-Epanet!P202</f>
        <v>0.26999999999999957</v>
      </c>
      <c r="AE201" s="1" t="s">
        <v>1226</v>
      </c>
      <c r="AF201" s="2">
        <v>0.08</v>
      </c>
      <c r="AH201" s="2">
        <f>AF201-Epanet!T203</f>
        <v>0</v>
      </c>
      <c r="AK201" s="1" t="s">
        <v>231</v>
      </c>
      <c r="AL201" s="2">
        <v>12.87</v>
      </c>
      <c r="AN201" s="2">
        <f>AL201-Epanet!X202</f>
        <v>0.27999999999999936</v>
      </c>
      <c r="AQ201" s="1" t="s">
        <v>1226</v>
      </c>
      <c r="AR201" s="2">
        <v>0.08</v>
      </c>
      <c r="AT201" s="2">
        <f>AR201-Epanet!AB203</f>
        <v>0</v>
      </c>
      <c r="AW201" s="1" t="s">
        <v>231</v>
      </c>
      <c r="AX201" s="2">
        <v>15.73</v>
      </c>
      <c r="AZ201" s="2">
        <f>AX201-Epanet!P202</f>
        <v>3.1400000000000006</v>
      </c>
      <c r="BC201" s="1" t="s">
        <v>1226</v>
      </c>
      <c r="BD201" s="2">
        <v>0.08</v>
      </c>
      <c r="BF201" s="2">
        <f>BD201-Epanet!T203</f>
        <v>0</v>
      </c>
      <c r="BI201" s="1" t="s">
        <v>231</v>
      </c>
      <c r="BJ201" s="2">
        <v>15.73</v>
      </c>
      <c r="BL201" s="2">
        <f>BJ201-Epanet!X202</f>
        <v>3.1400000000000006</v>
      </c>
      <c r="BO201" s="1" t="s">
        <v>1226</v>
      </c>
      <c r="BP201" s="2">
        <v>0.08</v>
      </c>
      <c r="BR201" s="2">
        <f>BP201-Epanet!AB203</f>
        <v>0</v>
      </c>
    </row>
    <row r="202" spans="1:70" x14ac:dyDescent="0.25">
      <c r="A202" s="1" t="s">
        <v>232</v>
      </c>
      <c r="B202" s="2">
        <v>15.05</v>
      </c>
      <c r="D202" s="10">
        <f>'Skenario DMA'!B202-Epanet!P203</f>
        <v>2.7100000000000009</v>
      </c>
      <c r="E202" s="10"/>
      <c r="G202" s="1" t="s">
        <v>1227</v>
      </c>
      <c r="H202" s="2">
        <v>0.03</v>
      </c>
      <c r="J202" s="2">
        <f>H202-Epanet!T204</f>
        <v>0</v>
      </c>
      <c r="M202" s="1" t="s">
        <v>232</v>
      </c>
      <c r="N202" s="2">
        <v>15.06</v>
      </c>
      <c r="P202" s="2">
        <f>N202-Epanet!X203</f>
        <v>2.7100000000000009</v>
      </c>
      <c r="S202" s="1" t="s">
        <v>1227</v>
      </c>
      <c r="T202" s="2">
        <v>0.03</v>
      </c>
      <c r="V202" s="2">
        <f>T202-Epanet!AB204</f>
        <v>0</v>
      </c>
      <c r="Y202" s="1" t="s">
        <v>232</v>
      </c>
      <c r="Z202" s="2">
        <v>12.62</v>
      </c>
      <c r="AB202" s="2">
        <f>Z202-Epanet!P203</f>
        <v>0.27999999999999936</v>
      </c>
      <c r="AE202" s="1" t="s">
        <v>1227</v>
      </c>
      <c r="AF202" s="2">
        <v>0.03</v>
      </c>
      <c r="AH202" s="2">
        <f>AF202-Epanet!T204</f>
        <v>0</v>
      </c>
      <c r="AK202" s="1" t="s">
        <v>232</v>
      </c>
      <c r="AL202" s="2">
        <v>12.62</v>
      </c>
      <c r="AN202" s="2">
        <f>AL202-Epanet!X203</f>
        <v>0.26999999999999957</v>
      </c>
      <c r="AQ202" s="1" t="s">
        <v>1227</v>
      </c>
      <c r="AR202" s="2">
        <v>0.03</v>
      </c>
      <c r="AT202" s="2">
        <f>AR202-Epanet!AB204</f>
        <v>0</v>
      </c>
      <c r="AW202" s="1" t="s">
        <v>232</v>
      </c>
      <c r="AX202" s="2">
        <v>15.48</v>
      </c>
      <c r="AZ202" s="2">
        <f>AX202-Epanet!P203</f>
        <v>3.1400000000000006</v>
      </c>
      <c r="BC202" s="1" t="s">
        <v>1227</v>
      </c>
      <c r="BD202" s="2">
        <v>0.03</v>
      </c>
      <c r="BF202" s="2">
        <f>BD202-Epanet!T204</f>
        <v>0</v>
      </c>
      <c r="BI202" s="1" t="s">
        <v>232</v>
      </c>
      <c r="BJ202" s="2">
        <v>15.49</v>
      </c>
      <c r="BL202" s="2">
        <f>BJ202-Epanet!X203</f>
        <v>3.1400000000000006</v>
      </c>
      <c r="BO202" s="1" t="s">
        <v>1227</v>
      </c>
      <c r="BP202" s="2">
        <v>0.03</v>
      </c>
      <c r="BR202" s="2">
        <f>BP202-Epanet!AB204</f>
        <v>0</v>
      </c>
    </row>
    <row r="203" spans="1:70" x14ac:dyDescent="0.25">
      <c r="A203" s="1" t="s">
        <v>233</v>
      </c>
      <c r="B203" s="2">
        <v>14.56</v>
      </c>
      <c r="D203" s="10">
        <f>'Skenario DMA'!B203-Epanet!P204</f>
        <v>2.7100000000000009</v>
      </c>
      <c r="E203" s="10"/>
      <c r="G203" s="1" t="s">
        <v>1228</v>
      </c>
      <c r="H203" s="2">
        <v>0.03</v>
      </c>
      <c r="J203" s="2">
        <f>H203-Epanet!T205</f>
        <v>0</v>
      </c>
      <c r="M203" s="1" t="s">
        <v>233</v>
      </c>
      <c r="N203" s="2">
        <v>14.56</v>
      </c>
      <c r="P203" s="2">
        <f>N203-Epanet!X204</f>
        <v>2.7000000000000011</v>
      </c>
      <c r="S203" s="1" t="s">
        <v>1228</v>
      </c>
      <c r="T203" s="2">
        <v>0.03</v>
      </c>
      <c r="V203" s="2">
        <f>T203-Epanet!AB205</f>
        <v>0</v>
      </c>
      <c r="Y203" s="1" t="s">
        <v>233</v>
      </c>
      <c r="Z203" s="2">
        <v>12.13</v>
      </c>
      <c r="AB203" s="2">
        <f>Z203-Epanet!P204</f>
        <v>0.28000000000000114</v>
      </c>
      <c r="AE203" s="1" t="s">
        <v>1228</v>
      </c>
      <c r="AF203" s="2">
        <v>0.03</v>
      </c>
      <c r="AH203" s="2">
        <f>AF203-Epanet!T205</f>
        <v>0</v>
      </c>
      <c r="AK203" s="1" t="s">
        <v>233</v>
      </c>
      <c r="AL203" s="2">
        <v>12.13</v>
      </c>
      <c r="AN203" s="2">
        <f>AL203-Epanet!X204</f>
        <v>0.27000000000000135</v>
      </c>
      <c r="AQ203" s="1" t="s">
        <v>1228</v>
      </c>
      <c r="AR203" s="2">
        <v>0.03</v>
      </c>
      <c r="AT203" s="2">
        <f>AR203-Epanet!AB205</f>
        <v>0</v>
      </c>
      <c r="AW203" s="1" t="s">
        <v>233</v>
      </c>
      <c r="AX203" s="2">
        <v>14.99</v>
      </c>
      <c r="AZ203" s="2">
        <f>AX203-Epanet!P204</f>
        <v>3.1400000000000006</v>
      </c>
      <c r="BC203" s="1" t="s">
        <v>1228</v>
      </c>
      <c r="BD203" s="2">
        <v>0.03</v>
      </c>
      <c r="BF203" s="2">
        <f>BD203-Epanet!T205</f>
        <v>0</v>
      </c>
      <c r="BI203" s="1" t="s">
        <v>233</v>
      </c>
      <c r="BJ203" s="2">
        <v>15</v>
      </c>
      <c r="BL203" s="2">
        <f>BJ203-Epanet!X204</f>
        <v>3.1400000000000006</v>
      </c>
      <c r="BO203" s="1" t="s">
        <v>1228</v>
      </c>
      <c r="BP203" s="2">
        <v>0.03</v>
      </c>
      <c r="BR203" s="2">
        <f>BP203-Epanet!AB205</f>
        <v>0</v>
      </c>
    </row>
    <row r="204" spans="1:70" x14ac:dyDescent="0.25">
      <c r="A204" s="1" t="s">
        <v>234</v>
      </c>
      <c r="B204" s="2">
        <v>14.73</v>
      </c>
      <c r="D204" s="10">
        <f>'Skenario DMA'!B204-Epanet!P205</f>
        <v>2.7000000000000011</v>
      </c>
      <c r="E204" s="10"/>
      <c r="G204" s="1" t="s">
        <v>1229</v>
      </c>
      <c r="H204" s="2">
        <v>0.03</v>
      </c>
      <c r="J204" s="2">
        <f>H204-Epanet!T206</f>
        <v>0</v>
      </c>
      <c r="M204" s="1" t="s">
        <v>234</v>
      </c>
      <c r="N204" s="2">
        <v>14.74</v>
      </c>
      <c r="P204" s="2">
        <f>N204-Epanet!X205</f>
        <v>2.7000000000000011</v>
      </c>
      <c r="S204" s="1" t="s">
        <v>1229</v>
      </c>
      <c r="T204" s="2">
        <v>0.03</v>
      </c>
      <c r="V204" s="2">
        <f>T204-Epanet!AB206</f>
        <v>0</v>
      </c>
      <c r="Y204" s="1" t="s">
        <v>234</v>
      </c>
      <c r="Z204" s="2">
        <v>12.3</v>
      </c>
      <c r="AB204" s="2">
        <f>Z204-Epanet!P205</f>
        <v>0.27000000000000135</v>
      </c>
      <c r="AE204" s="1" t="s">
        <v>1229</v>
      </c>
      <c r="AF204" s="2">
        <v>0.03</v>
      </c>
      <c r="AH204" s="2">
        <f>AF204-Epanet!T206</f>
        <v>0</v>
      </c>
      <c r="AK204" s="1" t="s">
        <v>234</v>
      </c>
      <c r="AL204" s="2">
        <v>12.31</v>
      </c>
      <c r="AN204" s="2">
        <f>AL204-Epanet!X205</f>
        <v>0.27000000000000135</v>
      </c>
      <c r="AQ204" s="1" t="s">
        <v>1229</v>
      </c>
      <c r="AR204" s="2">
        <v>0.03</v>
      </c>
      <c r="AT204" s="2">
        <f>AR204-Epanet!AB206</f>
        <v>0</v>
      </c>
      <c r="AW204" s="1" t="s">
        <v>234</v>
      </c>
      <c r="AX204" s="2">
        <v>15.17</v>
      </c>
      <c r="AZ204" s="2">
        <f>AX204-Epanet!P205</f>
        <v>3.1400000000000006</v>
      </c>
      <c r="BC204" s="1" t="s">
        <v>1229</v>
      </c>
      <c r="BD204" s="2">
        <v>0.03</v>
      </c>
      <c r="BF204" s="2">
        <f>BD204-Epanet!T206</f>
        <v>0</v>
      </c>
      <c r="BI204" s="1" t="s">
        <v>234</v>
      </c>
      <c r="BJ204" s="2">
        <v>15.17</v>
      </c>
      <c r="BL204" s="2">
        <f>BJ204-Epanet!X205</f>
        <v>3.1300000000000008</v>
      </c>
      <c r="BO204" s="1" t="s">
        <v>1229</v>
      </c>
      <c r="BP204" s="2">
        <v>0.03</v>
      </c>
      <c r="BR204" s="2">
        <f>BP204-Epanet!AB206</f>
        <v>0</v>
      </c>
    </row>
    <row r="205" spans="1:70" x14ac:dyDescent="0.25">
      <c r="A205" s="1" t="s">
        <v>235</v>
      </c>
      <c r="B205" s="2">
        <v>12.8</v>
      </c>
      <c r="D205" s="10">
        <f>'Skenario DMA'!B205-Epanet!P206</f>
        <v>2.7000000000000011</v>
      </c>
      <c r="E205" s="10"/>
      <c r="G205" s="1" t="s">
        <v>1230</v>
      </c>
      <c r="H205" s="2">
        <v>0.03</v>
      </c>
      <c r="J205" s="2">
        <f>H205-Epanet!T207</f>
        <v>0</v>
      </c>
      <c r="M205" s="1" t="s">
        <v>235</v>
      </c>
      <c r="N205" s="2">
        <v>12.81</v>
      </c>
      <c r="P205" s="2">
        <f>N205-Epanet!X206</f>
        <v>2.7000000000000011</v>
      </c>
      <c r="S205" s="1" t="s">
        <v>1230</v>
      </c>
      <c r="T205" s="2">
        <v>0.03</v>
      </c>
      <c r="V205" s="2">
        <f>T205-Epanet!AB207</f>
        <v>0</v>
      </c>
      <c r="Y205" s="1" t="s">
        <v>235</v>
      </c>
      <c r="Z205" s="2">
        <v>10.37</v>
      </c>
      <c r="AB205" s="2">
        <f>Z205-Epanet!P206</f>
        <v>0.26999999999999957</v>
      </c>
      <c r="AE205" s="1" t="s">
        <v>1230</v>
      </c>
      <c r="AF205" s="2">
        <v>0.03</v>
      </c>
      <c r="AH205" s="2">
        <f>AF205-Epanet!T207</f>
        <v>0</v>
      </c>
      <c r="AK205" s="1" t="s">
        <v>235</v>
      </c>
      <c r="AL205" s="2">
        <v>10.38</v>
      </c>
      <c r="AN205" s="2">
        <f>AL205-Epanet!X206</f>
        <v>0.27000000000000135</v>
      </c>
      <c r="AQ205" s="1" t="s">
        <v>1230</v>
      </c>
      <c r="AR205" s="2">
        <v>0.03</v>
      </c>
      <c r="AT205" s="2">
        <f>AR205-Epanet!AB207</f>
        <v>0</v>
      </c>
      <c r="AW205" s="1" t="s">
        <v>235</v>
      </c>
      <c r="AX205" s="2">
        <v>13.24</v>
      </c>
      <c r="AZ205" s="2">
        <f>AX205-Epanet!P206</f>
        <v>3.1400000000000006</v>
      </c>
      <c r="BC205" s="1" t="s">
        <v>1230</v>
      </c>
      <c r="BD205" s="2">
        <v>0.03</v>
      </c>
      <c r="BF205" s="2">
        <f>BD205-Epanet!T207</f>
        <v>0</v>
      </c>
      <c r="BI205" s="1" t="s">
        <v>235</v>
      </c>
      <c r="BJ205" s="2">
        <v>13.25</v>
      </c>
      <c r="BL205" s="2">
        <f>BJ205-Epanet!X206</f>
        <v>3.1400000000000006</v>
      </c>
      <c r="BO205" s="1" t="s">
        <v>1230</v>
      </c>
      <c r="BP205" s="2">
        <v>0.03</v>
      </c>
      <c r="BR205" s="2">
        <f>BP205-Epanet!AB207</f>
        <v>0</v>
      </c>
    </row>
    <row r="206" spans="1:70" x14ac:dyDescent="0.25">
      <c r="A206" s="1" t="s">
        <v>236</v>
      </c>
      <c r="B206" s="2">
        <v>12.79</v>
      </c>
      <c r="D206" s="10">
        <f>'Skenario DMA'!B206-Epanet!P207</f>
        <v>2.7099999999999991</v>
      </c>
      <c r="E206" s="10"/>
      <c r="G206" s="1" t="s">
        <v>1231</v>
      </c>
      <c r="H206" s="2">
        <v>0.03</v>
      </c>
      <c r="J206" s="2">
        <f>H206-Epanet!T208</f>
        <v>0</v>
      </c>
      <c r="M206" s="1" t="s">
        <v>236</v>
      </c>
      <c r="N206" s="2">
        <v>12.8</v>
      </c>
      <c r="P206" s="2">
        <f>N206-Epanet!X207</f>
        <v>2.7100000000000009</v>
      </c>
      <c r="S206" s="1" t="s">
        <v>1231</v>
      </c>
      <c r="T206" s="2">
        <v>0.03</v>
      </c>
      <c r="V206" s="2">
        <f>T206-Epanet!AB208</f>
        <v>0</v>
      </c>
      <c r="Y206" s="1" t="s">
        <v>236</v>
      </c>
      <c r="Z206" s="2">
        <v>10.36</v>
      </c>
      <c r="AB206" s="2">
        <f>Z206-Epanet!P207</f>
        <v>0.27999999999999936</v>
      </c>
      <c r="AE206" s="1" t="s">
        <v>1231</v>
      </c>
      <c r="AF206" s="2">
        <v>0.03</v>
      </c>
      <c r="AH206" s="2">
        <f>AF206-Epanet!T208</f>
        <v>0</v>
      </c>
      <c r="AK206" s="1" t="s">
        <v>236</v>
      </c>
      <c r="AL206" s="2">
        <v>10.37</v>
      </c>
      <c r="AN206" s="2">
        <f>AL206-Epanet!X207</f>
        <v>0.27999999999999936</v>
      </c>
      <c r="AQ206" s="1" t="s">
        <v>1231</v>
      </c>
      <c r="AR206" s="2">
        <v>0.03</v>
      </c>
      <c r="AT206" s="2">
        <f>AR206-Epanet!AB208</f>
        <v>0</v>
      </c>
      <c r="AW206" s="1" t="s">
        <v>236</v>
      </c>
      <c r="AX206" s="2">
        <v>13.23</v>
      </c>
      <c r="AZ206" s="2">
        <f>AX206-Epanet!P207</f>
        <v>3.1500000000000004</v>
      </c>
      <c r="BC206" s="1" t="s">
        <v>1231</v>
      </c>
      <c r="BD206" s="2">
        <v>0.03</v>
      </c>
      <c r="BF206" s="2">
        <f>BD206-Epanet!T208</f>
        <v>0</v>
      </c>
      <c r="BI206" s="1" t="s">
        <v>236</v>
      </c>
      <c r="BJ206" s="2">
        <v>13.23</v>
      </c>
      <c r="BL206" s="2">
        <f>BJ206-Epanet!X207</f>
        <v>3.1400000000000006</v>
      </c>
      <c r="BO206" s="1" t="s">
        <v>1231</v>
      </c>
      <c r="BP206" s="2">
        <v>0.03</v>
      </c>
      <c r="BR206" s="2">
        <f>BP206-Epanet!AB208</f>
        <v>0</v>
      </c>
    </row>
    <row r="207" spans="1:70" x14ac:dyDescent="0.25">
      <c r="A207" s="1" t="s">
        <v>237</v>
      </c>
      <c r="B207" s="2">
        <v>15.83</v>
      </c>
      <c r="D207" s="10">
        <f>'Skenario DMA'!B207-Epanet!P208</f>
        <v>2.7100000000000009</v>
      </c>
      <c r="E207" s="10"/>
      <c r="G207" s="1" t="s">
        <v>1232</v>
      </c>
      <c r="H207" s="2">
        <v>0.03</v>
      </c>
      <c r="J207" s="2">
        <f>H207-Epanet!T209</f>
        <v>0</v>
      </c>
      <c r="M207" s="1" t="s">
        <v>237</v>
      </c>
      <c r="N207" s="2">
        <v>15.83</v>
      </c>
      <c r="P207" s="2">
        <f>N207-Epanet!X208</f>
        <v>2.6999999999999993</v>
      </c>
      <c r="S207" s="1" t="s">
        <v>1232</v>
      </c>
      <c r="T207" s="2">
        <v>0.03</v>
      </c>
      <c r="V207" s="2">
        <f>T207-Epanet!AB209</f>
        <v>0</v>
      </c>
      <c r="Y207" s="1" t="s">
        <v>237</v>
      </c>
      <c r="Z207" s="2">
        <v>13.39</v>
      </c>
      <c r="AB207" s="2">
        <f>Z207-Epanet!P208</f>
        <v>0.27000000000000135</v>
      </c>
      <c r="AE207" s="1" t="s">
        <v>1232</v>
      </c>
      <c r="AF207" s="2">
        <v>0.03</v>
      </c>
      <c r="AH207" s="2">
        <f>AF207-Epanet!T209</f>
        <v>0</v>
      </c>
      <c r="AK207" s="1" t="s">
        <v>237</v>
      </c>
      <c r="AL207" s="2">
        <v>13.4</v>
      </c>
      <c r="AN207" s="2">
        <f>AL207-Epanet!X208</f>
        <v>0.26999999999999957</v>
      </c>
      <c r="AQ207" s="1" t="s">
        <v>1232</v>
      </c>
      <c r="AR207" s="2">
        <v>0.03</v>
      </c>
      <c r="AT207" s="2">
        <f>AR207-Epanet!AB209</f>
        <v>0</v>
      </c>
      <c r="AW207" s="1" t="s">
        <v>237</v>
      </c>
      <c r="AX207" s="2">
        <v>16.260000000000002</v>
      </c>
      <c r="AZ207" s="2">
        <f>AX207-Epanet!P208</f>
        <v>3.1400000000000023</v>
      </c>
      <c r="BC207" s="1" t="s">
        <v>1232</v>
      </c>
      <c r="BD207" s="2">
        <v>0.03</v>
      </c>
      <c r="BF207" s="2">
        <f>BD207-Epanet!T209</f>
        <v>0</v>
      </c>
      <c r="BI207" s="1" t="s">
        <v>237</v>
      </c>
      <c r="BJ207" s="2">
        <v>16.27</v>
      </c>
      <c r="BL207" s="2">
        <f>BJ207-Epanet!X208</f>
        <v>3.1399999999999988</v>
      </c>
      <c r="BO207" s="1" t="s">
        <v>1232</v>
      </c>
      <c r="BP207" s="2">
        <v>0.03</v>
      </c>
      <c r="BR207" s="2">
        <f>BP207-Epanet!AB209</f>
        <v>0</v>
      </c>
    </row>
    <row r="208" spans="1:70" x14ac:dyDescent="0.25">
      <c r="A208" s="1" t="s">
        <v>238</v>
      </c>
      <c r="B208" s="2">
        <v>18.850000000000001</v>
      </c>
      <c r="D208" s="10">
        <f>'Skenario DMA'!B208-Epanet!P209</f>
        <v>2.7100000000000009</v>
      </c>
      <c r="E208" s="10"/>
      <c r="G208" s="1" t="s">
        <v>1233</v>
      </c>
      <c r="H208" s="2">
        <v>0.08</v>
      </c>
      <c r="J208" s="2">
        <f>H208-Epanet!T210</f>
        <v>0</v>
      </c>
      <c r="M208" s="1" t="s">
        <v>238</v>
      </c>
      <c r="N208" s="2">
        <v>18.850000000000001</v>
      </c>
      <c r="P208" s="2">
        <f>N208-Epanet!X209</f>
        <v>2.7000000000000028</v>
      </c>
      <c r="S208" s="1" t="s">
        <v>1233</v>
      </c>
      <c r="T208" s="2">
        <v>0.08</v>
      </c>
      <c r="V208" s="2">
        <f>T208-Epanet!AB210</f>
        <v>0</v>
      </c>
      <c r="Y208" s="1" t="s">
        <v>238</v>
      </c>
      <c r="Z208" s="2">
        <v>16.420000000000002</v>
      </c>
      <c r="AB208" s="2">
        <f>Z208-Epanet!P209</f>
        <v>0.28000000000000114</v>
      </c>
      <c r="AE208" s="1" t="s">
        <v>1233</v>
      </c>
      <c r="AF208" s="2">
        <v>0.08</v>
      </c>
      <c r="AH208" s="2">
        <f>AF208-Epanet!T210</f>
        <v>0</v>
      </c>
      <c r="AK208" s="1" t="s">
        <v>238</v>
      </c>
      <c r="AL208" s="2">
        <v>16.420000000000002</v>
      </c>
      <c r="AN208" s="2">
        <f>AL208-Epanet!X209</f>
        <v>0.27000000000000313</v>
      </c>
      <c r="AQ208" s="1" t="s">
        <v>1233</v>
      </c>
      <c r="AR208" s="2">
        <v>0.08</v>
      </c>
      <c r="AT208" s="2">
        <f>AR208-Epanet!AB210</f>
        <v>0</v>
      </c>
      <c r="AW208" s="1" t="s">
        <v>238</v>
      </c>
      <c r="AX208" s="2">
        <v>19.28</v>
      </c>
      <c r="AZ208" s="2">
        <f>AX208-Epanet!P209</f>
        <v>3.1400000000000006</v>
      </c>
      <c r="BC208" s="1" t="s">
        <v>1233</v>
      </c>
      <c r="BD208" s="2">
        <v>0.08</v>
      </c>
      <c r="BF208" s="2">
        <f>BD208-Epanet!T210</f>
        <v>0</v>
      </c>
      <c r="BI208" s="1" t="s">
        <v>238</v>
      </c>
      <c r="BJ208" s="2">
        <v>19.29</v>
      </c>
      <c r="BL208" s="2">
        <f>BJ208-Epanet!X209</f>
        <v>3.1400000000000006</v>
      </c>
      <c r="BO208" s="1" t="s">
        <v>1233</v>
      </c>
      <c r="BP208" s="2">
        <v>0.08</v>
      </c>
      <c r="BR208" s="2">
        <f>BP208-Epanet!AB210</f>
        <v>0</v>
      </c>
    </row>
    <row r="209" spans="1:70" x14ac:dyDescent="0.25">
      <c r="A209" s="1" t="s">
        <v>239</v>
      </c>
      <c r="B209" s="2">
        <v>11.78</v>
      </c>
      <c r="D209" s="10">
        <f>'Skenario DMA'!B209-Epanet!P210</f>
        <v>2.7099999999999991</v>
      </c>
      <c r="E209" s="10"/>
      <c r="G209" s="1" t="s">
        <v>1234</v>
      </c>
      <c r="H209" s="2">
        <v>0.08</v>
      </c>
      <c r="J209" s="2">
        <f>H209-Epanet!T211</f>
        <v>0</v>
      </c>
      <c r="M209" s="1" t="s">
        <v>239</v>
      </c>
      <c r="N209" s="2">
        <v>11.78</v>
      </c>
      <c r="P209" s="2">
        <f>N209-Epanet!X210</f>
        <v>2.6999999999999993</v>
      </c>
      <c r="S209" s="1" t="s">
        <v>1234</v>
      </c>
      <c r="T209" s="2">
        <v>0.08</v>
      </c>
      <c r="V209" s="2">
        <f>T209-Epanet!AB211</f>
        <v>0</v>
      </c>
      <c r="Y209" s="1" t="s">
        <v>239</v>
      </c>
      <c r="Z209" s="2">
        <v>9.35</v>
      </c>
      <c r="AB209" s="2">
        <f>Z209-Epanet!P210</f>
        <v>0.27999999999999936</v>
      </c>
      <c r="AE209" s="1" t="s">
        <v>1234</v>
      </c>
      <c r="AF209" s="2">
        <v>0.08</v>
      </c>
      <c r="AH209" s="2">
        <f>AF209-Epanet!T211</f>
        <v>0</v>
      </c>
      <c r="AK209" s="1" t="s">
        <v>239</v>
      </c>
      <c r="AL209" s="2">
        <v>9.35</v>
      </c>
      <c r="AN209" s="2">
        <f>AL209-Epanet!X210</f>
        <v>0.26999999999999957</v>
      </c>
      <c r="AQ209" s="1" t="s">
        <v>1234</v>
      </c>
      <c r="AR209" s="2">
        <v>0.08</v>
      </c>
      <c r="AT209" s="2">
        <f>AR209-Epanet!AB211</f>
        <v>0</v>
      </c>
      <c r="AW209" s="1" t="s">
        <v>239</v>
      </c>
      <c r="AX209" s="2">
        <v>12.21</v>
      </c>
      <c r="AZ209" s="2">
        <f>AX209-Epanet!P210</f>
        <v>3.1400000000000006</v>
      </c>
      <c r="BC209" s="1" t="s">
        <v>1234</v>
      </c>
      <c r="BD209" s="2">
        <v>0.08</v>
      </c>
      <c r="BF209" s="2">
        <f>BD209-Epanet!T211</f>
        <v>0</v>
      </c>
      <c r="BI209" s="1" t="s">
        <v>239</v>
      </c>
      <c r="BJ209" s="2">
        <v>12.22</v>
      </c>
      <c r="BL209" s="2">
        <f>BJ209-Epanet!X210</f>
        <v>3.1400000000000006</v>
      </c>
      <c r="BO209" s="1" t="s">
        <v>1234</v>
      </c>
      <c r="BP209" s="2">
        <v>0.08</v>
      </c>
      <c r="BR209" s="2">
        <f>BP209-Epanet!AB211</f>
        <v>0</v>
      </c>
    </row>
    <row r="210" spans="1:70" x14ac:dyDescent="0.25">
      <c r="A210" s="1" t="s">
        <v>240</v>
      </c>
      <c r="B210" s="2">
        <v>13.75</v>
      </c>
      <c r="D210" s="10">
        <f>'Skenario DMA'!B210-Epanet!P211</f>
        <v>2.7100000000000009</v>
      </c>
      <c r="E210" s="10"/>
      <c r="G210" s="1" t="s">
        <v>1235</v>
      </c>
      <c r="H210" s="2">
        <v>0.76</v>
      </c>
      <c r="J210" s="2">
        <f>H210-Epanet!T212</f>
        <v>0</v>
      </c>
      <c r="M210" s="1" t="s">
        <v>240</v>
      </c>
      <c r="N210" s="2">
        <v>13.76</v>
      </c>
      <c r="P210" s="2">
        <f>N210-Epanet!X211</f>
        <v>2.7099999999999991</v>
      </c>
      <c r="S210" s="1" t="s">
        <v>1235</v>
      </c>
      <c r="T210" s="2">
        <v>0.76</v>
      </c>
      <c r="V210" s="2">
        <f>T210-Epanet!AB212</f>
        <v>0</v>
      </c>
      <c r="Y210" s="1" t="s">
        <v>240</v>
      </c>
      <c r="Z210" s="2">
        <v>11.32</v>
      </c>
      <c r="AB210" s="2">
        <f>Z210-Epanet!P211</f>
        <v>0.28000000000000114</v>
      </c>
      <c r="AE210" s="1" t="s">
        <v>1235</v>
      </c>
      <c r="AF210" s="2">
        <v>0.76</v>
      </c>
      <c r="AH210" s="2">
        <f>AF210-Epanet!T212</f>
        <v>0</v>
      </c>
      <c r="AK210" s="1" t="s">
        <v>240</v>
      </c>
      <c r="AL210" s="2">
        <v>11.32</v>
      </c>
      <c r="AN210" s="2">
        <f>AL210-Epanet!X211</f>
        <v>0.26999999999999957</v>
      </c>
      <c r="AQ210" s="1" t="s">
        <v>1235</v>
      </c>
      <c r="AR210" s="2">
        <v>0.76</v>
      </c>
      <c r="AT210" s="2">
        <f>AR210-Epanet!AB212</f>
        <v>0</v>
      </c>
      <c r="AW210" s="1" t="s">
        <v>240</v>
      </c>
      <c r="AX210" s="2">
        <v>14.18</v>
      </c>
      <c r="AZ210" s="2">
        <f>AX210-Epanet!P211</f>
        <v>3.1400000000000006</v>
      </c>
      <c r="BC210" s="1" t="s">
        <v>1235</v>
      </c>
      <c r="BD210" s="2">
        <v>0.76</v>
      </c>
      <c r="BF210" s="2">
        <f>BD210-Epanet!T212</f>
        <v>0</v>
      </c>
      <c r="BI210" s="1" t="s">
        <v>240</v>
      </c>
      <c r="BJ210" s="2">
        <v>14.19</v>
      </c>
      <c r="BL210" s="2">
        <f>BJ210-Epanet!X211</f>
        <v>3.1399999999999988</v>
      </c>
      <c r="BO210" s="1" t="s">
        <v>1235</v>
      </c>
      <c r="BP210" s="2">
        <v>0.76</v>
      </c>
      <c r="BR210" s="2">
        <f>BP210-Epanet!AB212</f>
        <v>0</v>
      </c>
    </row>
    <row r="211" spans="1:70" x14ac:dyDescent="0.25">
      <c r="A211" s="1" t="s">
        <v>241</v>
      </c>
      <c r="B211" s="2">
        <v>16.84</v>
      </c>
      <c r="D211" s="10">
        <f>'Skenario DMA'!B211-Epanet!P212</f>
        <v>2.7099999999999991</v>
      </c>
      <c r="E211" s="10"/>
      <c r="G211" s="1" t="s">
        <v>1236</v>
      </c>
      <c r="H211" s="2">
        <v>0.76</v>
      </c>
      <c r="J211" s="2">
        <f>H211-Epanet!T213</f>
        <v>0</v>
      </c>
      <c r="M211" s="1" t="s">
        <v>241</v>
      </c>
      <c r="N211" s="2">
        <v>16.84</v>
      </c>
      <c r="P211" s="2">
        <f>N211-Epanet!X212</f>
        <v>2.6999999999999993</v>
      </c>
      <c r="S211" s="1" t="s">
        <v>1236</v>
      </c>
      <c r="T211" s="2">
        <v>0.76</v>
      </c>
      <c r="V211" s="2">
        <f>T211-Epanet!AB213</f>
        <v>0</v>
      </c>
      <c r="Y211" s="1" t="s">
        <v>241</v>
      </c>
      <c r="Z211" s="2">
        <v>14.41</v>
      </c>
      <c r="AB211" s="2">
        <f>Z211-Epanet!P212</f>
        <v>0.27999999999999936</v>
      </c>
      <c r="AE211" s="1" t="s">
        <v>1236</v>
      </c>
      <c r="AF211" s="2">
        <v>0.76</v>
      </c>
      <c r="AH211" s="2">
        <f>AF211-Epanet!T213</f>
        <v>0</v>
      </c>
      <c r="AK211" s="1" t="s">
        <v>241</v>
      </c>
      <c r="AL211" s="2">
        <v>14.41</v>
      </c>
      <c r="AN211" s="2">
        <f>AL211-Epanet!X212</f>
        <v>0.26999999999999957</v>
      </c>
      <c r="AQ211" s="1" t="s">
        <v>1236</v>
      </c>
      <c r="AR211" s="2">
        <v>0.76</v>
      </c>
      <c r="AT211" s="2">
        <f>AR211-Epanet!AB213</f>
        <v>0</v>
      </c>
      <c r="AW211" s="1" t="s">
        <v>241</v>
      </c>
      <c r="AX211" s="2">
        <v>17.27</v>
      </c>
      <c r="AZ211" s="2">
        <f>AX211-Epanet!P212</f>
        <v>3.1399999999999988</v>
      </c>
      <c r="BC211" s="1" t="s">
        <v>1236</v>
      </c>
      <c r="BD211" s="2">
        <v>0.76</v>
      </c>
      <c r="BF211" s="2">
        <f>BD211-Epanet!T213</f>
        <v>0</v>
      </c>
      <c r="BI211" s="1" t="s">
        <v>241</v>
      </c>
      <c r="BJ211" s="2">
        <v>17.28</v>
      </c>
      <c r="BL211" s="2">
        <f>BJ211-Epanet!X212</f>
        <v>3.1400000000000006</v>
      </c>
      <c r="BO211" s="1" t="s">
        <v>1236</v>
      </c>
      <c r="BP211" s="2">
        <v>0.76</v>
      </c>
      <c r="BR211" s="2">
        <f>BP211-Epanet!AB213</f>
        <v>0</v>
      </c>
    </row>
    <row r="212" spans="1:70" x14ac:dyDescent="0.25">
      <c r="A212" s="1" t="s">
        <v>242</v>
      </c>
      <c r="B212" s="2">
        <v>14.82</v>
      </c>
      <c r="D212" s="10">
        <f>'Skenario DMA'!B212-Epanet!P213</f>
        <v>2.7100000000000009</v>
      </c>
      <c r="E212" s="10"/>
      <c r="G212" s="1" t="s">
        <v>1237</v>
      </c>
      <c r="H212" s="2">
        <v>0.76</v>
      </c>
      <c r="J212" s="2">
        <f>H212-Epanet!T214</f>
        <v>0</v>
      </c>
      <c r="M212" s="1" t="s">
        <v>242</v>
      </c>
      <c r="N212" s="2">
        <v>14.82</v>
      </c>
      <c r="P212" s="2">
        <f>N212-Epanet!X213</f>
        <v>2.7000000000000011</v>
      </c>
      <c r="S212" s="1" t="s">
        <v>1237</v>
      </c>
      <c r="T212" s="2">
        <v>0.76</v>
      </c>
      <c r="V212" s="2">
        <f>T212-Epanet!AB214</f>
        <v>0</v>
      </c>
      <c r="Y212" s="1" t="s">
        <v>242</v>
      </c>
      <c r="Z212" s="2">
        <v>12.39</v>
      </c>
      <c r="AB212" s="2">
        <f>Z212-Epanet!P213</f>
        <v>0.28000000000000114</v>
      </c>
      <c r="AE212" s="1" t="s">
        <v>1237</v>
      </c>
      <c r="AF212" s="2">
        <v>0.76</v>
      </c>
      <c r="AH212" s="2">
        <f>AF212-Epanet!T214</f>
        <v>0</v>
      </c>
      <c r="AK212" s="1" t="s">
        <v>242</v>
      </c>
      <c r="AL212" s="2">
        <v>12.39</v>
      </c>
      <c r="AN212" s="2">
        <f>AL212-Epanet!X213</f>
        <v>0.27000000000000135</v>
      </c>
      <c r="AQ212" s="1" t="s">
        <v>1237</v>
      </c>
      <c r="AR212" s="2">
        <v>0.76</v>
      </c>
      <c r="AT212" s="2">
        <f>AR212-Epanet!AB214</f>
        <v>0</v>
      </c>
      <c r="AW212" s="1" t="s">
        <v>242</v>
      </c>
      <c r="AX212" s="2">
        <v>15.25</v>
      </c>
      <c r="AZ212" s="2">
        <f>AX212-Epanet!P213</f>
        <v>3.1400000000000006</v>
      </c>
      <c r="BC212" s="1" t="s">
        <v>1237</v>
      </c>
      <c r="BD212" s="2">
        <v>0.76</v>
      </c>
      <c r="BF212" s="2">
        <f>BD212-Epanet!T214</f>
        <v>0</v>
      </c>
      <c r="BI212" s="1" t="s">
        <v>242</v>
      </c>
      <c r="BJ212" s="2">
        <v>15.26</v>
      </c>
      <c r="BL212" s="2">
        <f>BJ212-Epanet!X213</f>
        <v>3.1400000000000006</v>
      </c>
      <c r="BO212" s="1" t="s">
        <v>1237</v>
      </c>
      <c r="BP212" s="2">
        <v>0.76</v>
      </c>
      <c r="BR212" s="2">
        <f>BP212-Epanet!AB214</f>
        <v>0</v>
      </c>
    </row>
    <row r="213" spans="1:70" x14ac:dyDescent="0.25">
      <c r="A213" s="1" t="s">
        <v>243</v>
      </c>
      <c r="B213" s="2">
        <v>32.79</v>
      </c>
      <c r="D213" s="10">
        <f>'Skenario DMA'!B213-Epanet!P214</f>
        <v>0.19999999999999574</v>
      </c>
      <c r="E213" s="10"/>
      <c r="G213" s="1" t="s">
        <v>1238</v>
      </c>
      <c r="H213" s="2">
        <v>0.46</v>
      </c>
      <c r="J213" s="2">
        <f>H213-Epanet!T215</f>
        <v>0</v>
      </c>
      <c r="M213" s="1" t="s">
        <v>243</v>
      </c>
      <c r="N213" s="2">
        <v>32.799999999999997</v>
      </c>
      <c r="P213" s="2">
        <f>N213-Epanet!X214</f>
        <v>0.19999999999999574</v>
      </c>
      <c r="S213" s="1" t="s">
        <v>1238</v>
      </c>
      <c r="T213" s="2">
        <v>0.46</v>
      </c>
      <c r="V213" s="2">
        <f>T213-Epanet!AB215</f>
        <v>0</v>
      </c>
      <c r="Y213" s="1" t="s">
        <v>243</v>
      </c>
      <c r="Z213" s="2">
        <v>32.64</v>
      </c>
      <c r="AB213" s="2">
        <f>Z213-Epanet!P214</f>
        <v>4.9999999999997158E-2</v>
      </c>
      <c r="AE213" s="1" t="s">
        <v>1238</v>
      </c>
      <c r="AF213" s="2">
        <v>0.46</v>
      </c>
      <c r="AH213" s="2">
        <f>AF213-Epanet!T215</f>
        <v>0</v>
      </c>
      <c r="AK213" s="1" t="s">
        <v>243</v>
      </c>
      <c r="AL213" s="2">
        <v>32.64</v>
      </c>
      <c r="AN213" s="2">
        <f>AL213-Epanet!X214</f>
        <v>3.9999999999999147E-2</v>
      </c>
      <c r="AQ213" s="1" t="s">
        <v>1238</v>
      </c>
      <c r="AR213" s="2">
        <v>0.46</v>
      </c>
      <c r="AT213" s="2">
        <f>AR213-Epanet!AB215</f>
        <v>0</v>
      </c>
      <c r="AW213" s="1" t="s">
        <v>243</v>
      </c>
      <c r="AX213" s="2">
        <v>28.77</v>
      </c>
      <c r="AZ213" s="2">
        <f>AX213-Epanet!P214</f>
        <v>-3.8200000000000038</v>
      </c>
      <c r="BC213" s="1" t="s">
        <v>1238</v>
      </c>
      <c r="BD213" s="2">
        <v>0.46</v>
      </c>
      <c r="BF213" s="2">
        <f>BD213-Epanet!T215</f>
        <v>0</v>
      </c>
      <c r="BI213" s="1" t="s">
        <v>243</v>
      </c>
      <c r="BJ213" s="2">
        <v>28.52</v>
      </c>
      <c r="BL213" s="2">
        <f>BJ213-Epanet!X214</f>
        <v>-4.0800000000000018</v>
      </c>
      <c r="BO213" s="1" t="s">
        <v>1238</v>
      </c>
      <c r="BP213" s="2">
        <v>0.46</v>
      </c>
      <c r="BR213" s="2">
        <f>BP213-Epanet!AB215</f>
        <v>0</v>
      </c>
    </row>
    <row r="214" spans="1:70" x14ac:dyDescent="0.25">
      <c r="A214" s="1" t="s">
        <v>244</v>
      </c>
      <c r="B214" s="2">
        <v>32.799999999999997</v>
      </c>
      <c r="D214" s="10">
        <f>'Skenario DMA'!B214-Epanet!P215</f>
        <v>0.20999999999999375</v>
      </c>
      <c r="E214" s="10"/>
      <c r="G214" s="1" t="s">
        <v>1239</v>
      </c>
      <c r="H214" s="2">
        <v>0.08</v>
      </c>
      <c r="J214" s="2">
        <f>H214-Epanet!T216</f>
        <v>0</v>
      </c>
      <c r="M214" s="1" t="s">
        <v>244</v>
      </c>
      <c r="N214" s="2">
        <v>32.799999999999997</v>
      </c>
      <c r="P214" s="2">
        <f>N214-Epanet!X215</f>
        <v>0.19999999999999574</v>
      </c>
      <c r="S214" s="1" t="s">
        <v>1239</v>
      </c>
      <c r="T214" s="2">
        <v>0.08</v>
      </c>
      <c r="V214" s="2">
        <f>T214-Epanet!AB216</f>
        <v>0</v>
      </c>
      <c r="Y214" s="1" t="s">
        <v>244</v>
      </c>
      <c r="Z214" s="2">
        <v>32.64</v>
      </c>
      <c r="AB214" s="2">
        <f>Z214-Epanet!P215</f>
        <v>4.9999999999997158E-2</v>
      </c>
      <c r="AE214" s="1" t="s">
        <v>1239</v>
      </c>
      <c r="AF214" s="2">
        <v>0.08</v>
      </c>
      <c r="AH214" s="2">
        <f>AF214-Epanet!T216</f>
        <v>0</v>
      </c>
      <c r="AK214" s="1" t="s">
        <v>244</v>
      </c>
      <c r="AL214" s="2">
        <v>32.64</v>
      </c>
      <c r="AN214" s="2">
        <f>AL214-Epanet!X215</f>
        <v>3.9999999999999147E-2</v>
      </c>
      <c r="AQ214" s="1" t="s">
        <v>1239</v>
      </c>
      <c r="AR214" s="2">
        <v>0.08</v>
      </c>
      <c r="AT214" s="2">
        <f>AR214-Epanet!AB216</f>
        <v>0</v>
      </c>
      <c r="AW214" s="1" t="s">
        <v>244</v>
      </c>
      <c r="AX214" s="2">
        <v>28.78</v>
      </c>
      <c r="AZ214" s="2">
        <f>AX214-Epanet!P215</f>
        <v>-3.8100000000000023</v>
      </c>
      <c r="BC214" s="1" t="s">
        <v>1239</v>
      </c>
      <c r="BD214" s="2">
        <v>0.08</v>
      </c>
      <c r="BF214" s="2">
        <f>BD214-Epanet!T216</f>
        <v>0</v>
      </c>
      <c r="BI214" s="1" t="s">
        <v>244</v>
      </c>
      <c r="BJ214" s="2">
        <v>28.52</v>
      </c>
      <c r="BL214" s="2">
        <f>BJ214-Epanet!X215</f>
        <v>-4.0800000000000018</v>
      </c>
      <c r="BO214" s="1" t="s">
        <v>1239</v>
      </c>
      <c r="BP214" s="2">
        <v>0.08</v>
      </c>
      <c r="BR214" s="2">
        <f>BP214-Epanet!AB216</f>
        <v>0</v>
      </c>
    </row>
    <row r="215" spans="1:70" x14ac:dyDescent="0.25">
      <c r="A215" s="1" t="s">
        <v>245</v>
      </c>
      <c r="B215" s="2">
        <v>32.799999999999997</v>
      </c>
      <c r="D215" s="10">
        <f>'Skenario DMA'!B215-Epanet!P216</f>
        <v>0.19999999999999574</v>
      </c>
      <c r="E215" s="10"/>
      <c r="G215" s="1" t="s">
        <v>1240</v>
      </c>
      <c r="H215" s="2">
        <v>0.23</v>
      </c>
      <c r="J215" s="2">
        <f>H215-Epanet!T217</f>
        <v>0</v>
      </c>
      <c r="M215" s="1" t="s">
        <v>245</v>
      </c>
      <c r="N215" s="2">
        <v>32.799999999999997</v>
      </c>
      <c r="P215" s="2">
        <f>N215-Epanet!X216</f>
        <v>0.19999999999999574</v>
      </c>
      <c r="S215" s="1" t="s">
        <v>1240</v>
      </c>
      <c r="T215" s="2">
        <v>0.23</v>
      </c>
      <c r="V215" s="2">
        <f>T215-Epanet!AB217</f>
        <v>0</v>
      </c>
      <c r="Y215" s="1" t="s">
        <v>245</v>
      </c>
      <c r="Z215" s="2">
        <v>32.64</v>
      </c>
      <c r="AB215" s="2">
        <f>Z215-Epanet!P216</f>
        <v>3.9999999999999147E-2</v>
      </c>
      <c r="AE215" s="1" t="s">
        <v>1240</v>
      </c>
      <c r="AF215" s="2">
        <v>0.23</v>
      </c>
      <c r="AH215" s="2">
        <f>AF215-Epanet!T217</f>
        <v>0</v>
      </c>
      <c r="AK215" s="1" t="s">
        <v>245</v>
      </c>
      <c r="AL215" s="2">
        <v>32.64</v>
      </c>
      <c r="AN215" s="2">
        <f>AL215-Epanet!X216</f>
        <v>3.9999999999999147E-2</v>
      </c>
      <c r="AQ215" s="1" t="s">
        <v>1240</v>
      </c>
      <c r="AR215" s="2">
        <v>0.23</v>
      </c>
      <c r="AT215" s="2">
        <f>AR215-Epanet!AB217</f>
        <v>0</v>
      </c>
      <c r="AW215" s="1" t="s">
        <v>245</v>
      </c>
      <c r="AX215" s="2">
        <v>28.78</v>
      </c>
      <c r="AZ215" s="2">
        <f>AX215-Epanet!P216</f>
        <v>-3.8200000000000003</v>
      </c>
      <c r="BC215" s="1" t="s">
        <v>1240</v>
      </c>
      <c r="BD215" s="2">
        <v>0.23</v>
      </c>
      <c r="BF215" s="2">
        <f>BD215-Epanet!T217</f>
        <v>0</v>
      </c>
      <c r="BI215" s="1" t="s">
        <v>245</v>
      </c>
      <c r="BJ215" s="2">
        <v>28.52</v>
      </c>
      <c r="BL215" s="2">
        <f>BJ215-Epanet!X216</f>
        <v>-4.0800000000000018</v>
      </c>
      <c r="BO215" s="1" t="s">
        <v>1240</v>
      </c>
      <c r="BP215" s="2">
        <v>0.23</v>
      </c>
      <c r="BR215" s="2">
        <f>BP215-Epanet!AB217</f>
        <v>0</v>
      </c>
    </row>
    <row r="216" spans="1:70" x14ac:dyDescent="0.25">
      <c r="A216" s="1" t="s">
        <v>246</v>
      </c>
      <c r="B216" s="2">
        <v>33.799999999999997</v>
      </c>
      <c r="D216" s="10">
        <f>'Skenario DMA'!B216-Epanet!P217</f>
        <v>0.19999999999999574</v>
      </c>
      <c r="E216" s="10"/>
      <c r="G216" s="1" t="s">
        <v>1241</v>
      </c>
      <c r="H216" s="2">
        <v>0.15</v>
      </c>
      <c r="J216" s="2">
        <f>H216-Epanet!T218</f>
        <v>0</v>
      </c>
      <c r="M216" s="1" t="s">
        <v>246</v>
      </c>
      <c r="N216" s="2">
        <v>33.799999999999997</v>
      </c>
      <c r="P216" s="2">
        <f>N216-Epanet!X217</f>
        <v>0.19999999999999574</v>
      </c>
      <c r="S216" s="1" t="s">
        <v>1241</v>
      </c>
      <c r="T216" s="2">
        <v>0.15</v>
      </c>
      <c r="V216" s="2">
        <f>T216-Epanet!AB218</f>
        <v>0</v>
      </c>
      <c r="Y216" s="1" t="s">
        <v>246</v>
      </c>
      <c r="Z216" s="2">
        <v>33.64</v>
      </c>
      <c r="AB216" s="2">
        <f>Z216-Epanet!P217</f>
        <v>3.9999999999999147E-2</v>
      </c>
      <c r="AE216" s="1" t="s">
        <v>1241</v>
      </c>
      <c r="AF216" s="2">
        <v>0.15</v>
      </c>
      <c r="AH216" s="2">
        <f>AF216-Epanet!T218</f>
        <v>0</v>
      </c>
      <c r="AK216" s="1" t="s">
        <v>246</v>
      </c>
      <c r="AL216" s="2">
        <v>33.64</v>
      </c>
      <c r="AN216" s="2">
        <f>AL216-Epanet!X217</f>
        <v>3.9999999999999147E-2</v>
      </c>
      <c r="AQ216" s="1" t="s">
        <v>1241</v>
      </c>
      <c r="AR216" s="2">
        <v>0.15</v>
      </c>
      <c r="AT216" s="2">
        <f>AR216-Epanet!AB218</f>
        <v>0</v>
      </c>
      <c r="AW216" s="1" t="s">
        <v>246</v>
      </c>
      <c r="AX216" s="2">
        <v>29.78</v>
      </c>
      <c r="AZ216" s="2">
        <f>AX216-Epanet!P217</f>
        <v>-3.8200000000000003</v>
      </c>
      <c r="BC216" s="1" t="s">
        <v>1241</v>
      </c>
      <c r="BD216" s="2">
        <v>0.15</v>
      </c>
      <c r="BF216" s="2">
        <f>BD216-Epanet!T218</f>
        <v>0</v>
      </c>
      <c r="BI216" s="1" t="s">
        <v>246</v>
      </c>
      <c r="BJ216" s="2">
        <v>29.52</v>
      </c>
      <c r="BL216" s="2">
        <f>BJ216-Epanet!X217</f>
        <v>-4.0800000000000018</v>
      </c>
      <c r="BO216" s="1" t="s">
        <v>1241</v>
      </c>
      <c r="BP216" s="2">
        <v>0.15</v>
      </c>
      <c r="BR216" s="2">
        <f>BP216-Epanet!AB218</f>
        <v>0</v>
      </c>
    </row>
    <row r="217" spans="1:70" x14ac:dyDescent="0.25">
      <c r="A217" s="1" t="s">
        <v>247</v>
      </c>
      <c r="B217" s="2">
        <v>32.81</v>
      </c>
      <c r="D217" s="10">
        <f>'Skenario DMA'!B217-Epanet!P218</f>
        <v>0.20000000000000284</v>
      </c>
      <c r="E217" s="10"/>
      <c r="G217" s="1" t="s">
        <v>1242</v>
      </c>
      <c r="H217" s="2">
        <v>0.08</v>
      </c>
      <c r="J217" s="2">
        <f>H217-Epanet!T219</f>
        <v>0</v>
      </c>
      <c r="M217" s="1" t="s">
        <v>247</v>
      </c>
      <c r="N217" s="2">
        <v>32.81</v>
      </c>
      <c r="P217" s="2">
        <f>N217-Epanet!X218</f>
        <v>0.20000000000000284</v>
      </c>
      <c r="S217" s="1" t="s">
        <v>1242</v>
      </c>
      <c r="T217" s="2">
        <v>0.08</v>
      </c>
      <c r="V217" s="2">
        <f>T217-Epanet!AB219</f>
        <v>0</v>
      </c>
      <c r="Y217" s="1" t="s">
        <v>247</v>
      </c>
      <c r="Z217" s="2">
        <v>32.65</v>
      </c>
      <c r="AB217" s="2">
        <f>Z217-Epanet!P218</f>
        <v>3.9999999999999147E-2</v>
      </c>
      <c r="AE217" s="1" t="s">
        <v>1242</v>
      </c>
      <c r="AF217" s="2">
        <v>0.08</v>
      </c>
      <c r="AH217" s="2">
        <f>AF217-Epanet!T219</f>
        <v>0</v>
      </c>
      <c r="AK217" s="1" t="s">
        <v>247</v>
      </c>
      <c r="AL217" s="2">
        <v>32.65</v>
      </c>
      <c r="AN217" s="2">
        <f>AL217-Epanet!X218</f>
        <v>3.9999999999999147E-2</v>
      </c>
      <c r="AQ217" s="1" t="s">
        <v>1242</v>
      </c>
      <c r="AR217" s="2">
        <v>0.08</v>
      </c>
      <c r="AT217" s="2">
        <f>AR217-Epanet!AB219</f>
        <v>0</v>
      </c>
      <c r="AW217" s="1" t="s">
        <v>247</v>
      </c>
      <c r="AX217" s="2">
        <v>28.79</v>
      </c>
      <c r="AZ217" s="2">
        <f>AX217-Epanet!P218</f>
        <v>-3.8200000000000003</v>
      </c>
      <c r="BC217" s="1" t="s">
        <v>1242</v>
      </c>
      <c r="BD217" s="2">
        <v>0.08</v>
      </c>
      <c r="BF217" s="2">
        <f>BD217-Epanet!T219</f>
        <v>0</v>
      </c>
      <c r="BI217" s="1" t="s">
        <v>247</v>
      </c>
      <c r="BJ217" s="2">
        <v>28.53</v>
      </c>
      <c r="BL217" s="2">
        <f>BJ217-Epanet!X218</f>
        <v>-4.0799999999999983</v>
      </c>
      <c r="BO217" s="1" t="s">
        <v>1242</v>
      </c>
      <c r="BP217" s="2">
        <v>0.08</v>
      </c>
      <c r="BR217" s="2">
        <f>BP217-Epanet!AB219</f>
        <v>0</v>
      </c>
    </row>
    <row r="218" spans="1:70" x14ac:dyDescent="0.25">
      <c r="A218" s="1" t="s">
        <v>248</v>
      </c>
      <c r="B218" s="2">
        <v>32.81</v>
      </c>
      <c r="D218" s="10">
        <f>'Skenario DMA'!B218-Epanet!P219</f>
        <v>0.20000000000000284</v>
      </c>
      <c r="E218" s="10"/>
      <c r="G218" s="1" t="s">
        <v>1243</v>
      </c>
      <c r="H218" s="2">
        <v>0.08</v>
      </c>
      <c r="J218" s="2">
        <f>H218-Epanet!T220</f>
        <v>0</v>
      </c>
      <c r="M218" s="1" t="s">
        <v>248</v>
      </c>
      <c r="N218" s="2">
        <v>32.81</v>
      </c>
      <c r="P218" s="2">
        <f>N218-Epanet!X219</f>
        <v>0.19000000000000483</v>
      </c>
      <c r="S218" s="1" t="s">
        <v>1243</v>
      </c>
      <c r="T218" s="2">
        <v>0.08</v>
      </c>
      <c r="V218" s="2">
        <f>T218-Epanet!AB220</f>
        <v>0</v>
      </c>
      <c r="Y218" s="1" t="s">
        <v>248</v>
      </c>
      <c r="Z218" s="2">
        <v>32.65</v>
      </c>
      <c r="AB218" s="2">
        <f>Z218-Epanet!P219</f>
        <v>3.9999999999999147E-2</v>
      </c>
      <c r="AE218" s="1" t="s">
        <v>1243</v>
      </c>
      <c r="AF218" s="2">
        <v>0.08</v>
      </c>
      <c r="AH218" s="2">
        <f>AF218-Epanet!T220</f>
        <v>0</v>
      </c>
      <c r="AK218" s="1" t="s">
        <v>248</v>
      </c>
      <c r="AL218" s="2">
        <v>32.65</v>
      </c>
      <c r="AN218" s="2">
        <f>AL218-Epanet!X219</f>
        <v>3.0000000000001137E-2</v>
      </c>
      <c r="AQ218" s="1" t="s">
        <v>1243</v>
      </c>
      <c r="AR218" s="2">
        <v>0.08</v>
      </c>
      <c r="AT218" s="2">
        <f>AR218-Epanet!AB220</f>
        <v>0</v>
      </c>
      <c r="AW218" s="1" t="s">
        <v>248</v>
      </c>
      <c r="AX218" s="2">
        <v>28.79</v>
      </c>
      <c r="AZ218" s="2">
        <f>AX218-Epanet!P219</f>
        <v>-3.8200000000000003</v>
      </c>
      <c r="BC218" s="1" t="s">
        <v>1243</v>
      </c>
      <c r="BD218" s="2">
        <v>0.08</v>
      </c>
      <c r="BF218" s="2">
        <f>BD218-Epanet!T220</f>
        <v>0</v>
      </c>
      <c r="BI218" s="1" t="s">
        <v>248</v>
      </c>
      <c r="BJ218" s="2">
        <v>28.53</v>
      </c>
      <c r="BL218" s="2">
        <f>BJ218-Epanet!X219</f>
        <v>-4.0899999999999963</v>
      </c>
      <c r="BO218" s="1" t="s">
        <v>1243</v>
      </c>
      <c r="BP218" s="2">
        <v>0.08</v>
      </c>
      <c r="BR218" s="2">
        <f>BP218-Epanet!AB220</f>
        <v>0</v>
      </c>
    </row>
    <row r="219" spans="1:70" x14ac:dyDescent="0.25">
      <c r="A219" s="1" t="s">
        <v>249</v>
      </c>
      <c r="B219" s="2">
        <v>33.799999999999997</v>
      </c>
      <c r="D219" s="10">
        <f>'Skenario DMA'!B219-Epanet!P220</f>
        <v>0.19999999999999574</v>
      </c>
      <c r="E219" s="10"/>
      <c r="G219" s="1" t="s">
        <v>1244</v>
      </c>
      <c r="H219" s="2">
        <v>0.08</v>
      </c>
      <c r="J219" s="2">
        <f>H219-Epanet!T221</f>
        <v>0</v>
      </c>
      <c r="M219" s="1" t="s">
        <v>249</v>
      </c>
      <c r="N219" s="2">
        <v>33.799999999999997</v>
      </c>
      <c r="P219" s="2">
        <f>N219-Epanet!X220</f>
        <v>0.18999999999999773</v>
      </c>
      <c r="S219" s="1" t="s">
        <v>1244</v>
      </c>
      <c r="T219" s="2">
        <v>0.08</v>
      </c>
      <c r="V219" s="2">
        <f>T219-Epanet!AB221</f>
        <v>0</v>
      </c>
      <c r="Y219" s="1" t="s">
        <v>249</v>
      </c>
      <c r="Z219" s="2">
        <v>33.64</v>
      </c>
      <c r="AB219" s="2">
        <f>Z219-Epanet!P220</f>
        <v>3.9999999999999147E-2</v>
      </c>
      <c r="AE219" s="1" t="s">
        <v>1244</v>
      </c>
      <c r="AF219" s="2">
        <v>0.08</v>
      </c>
      <c r="AH219" s="2">
        <f>AF219-Epanet!T221</f>
        <v>0</v>
      </c>
      <c r="AK219" s="1" t="s">
        <v>249</v>
      </c>
      <c r="AL219" s="2">
        <v>33.65</v>
      </c>
      <c r="AN219" s="2">
        <f>AL219-Epanet!X220</f>
        <v>3.9999999999999147E-2</v>
      </c>
      <c r="AQ219" s="1" t="s">
        <v>1244</v>
      </c>
      <c r="AR219" s="2">
        <v>0.08</v>
      </c>
      <c r="AT219" s="2">
        <f>AR219-Epanet!AB221</f>
        <v>0</v>
      </c>
      <c r="AW219" s="1" t="s">
        <v>249</v>
      </c>
      <c r="AX219" s="2">
        <v>29.78</v>
      </c>
      <c r="AZ219" s="2">
        <f>AX219-Epanet!P220</f>
        <v>-3.8200000000000003</v>
      </c>
      <c r="BC219" s="1" t="s">
        <v>1244</v>
      </c>
      <c r="BD219" s="2">
        <v>0.08</v>
      </c>
      <c r="BF219" s="2">
        <f>BD219-Epanet!T221</f>
        <v>0</v>
      </c>
      <c r="BI219" s="1" t="s">
        <v>249</v>
      </c>
      <c r="BJ219" s="2">
        <v>29.52</v>
      </c>
      <c r="BL219" s="2">
        <f>BJ219-Epanet!X220</f>
        <v>-4.09</v>
      </c>
      <c r="BO219" s="1" t="s">
        <v>1244</v>
      </c>
      <c r="BP219" s="2">
        <v>0.08</v>
      </c>
      <c r="BR219" s="2">
        <f>BP219-Epanet!AB221</f>
        <v>0</v>
      </c>
    </row>
    <row r="220" spans="1:70" x14ac:dyDescent="0.25">
      <c r="A220" s="1" t="s">
        <v>250</v>
      </c>
      <c r="B220" s="2">
        <v>32.78</v>
      </c>
      <c r="D220" s="10">
        <f>'Skenario DMA'!B220-Epanet!P221</f>
        <v>0.20000000000000284</v>
      </c>
      <c r="E220" s="10"/>
      <c r="G220" s="1" t="s">
        <v>1245</v>
      </c>
      <c r="H220" s="2">
        <v>0.15</v>
      </c>
      <c r="J220" s="2">
        <f>H220-Epanet!T222</f>
        <v>0</v>
      </c>
      <c r="M220" s="1" t="s">
        <v>250</v>
      </c>
      <c r="N220" s="2">
        <v>32.79</v>
      </c>
      <c r="P220" s="2">
        <f>N220-Epanet!X221</f>
        <v>0.19999999999999574</v>
      </c>
      <c r="S220" s="1" t="s">
        <v>1245</v>
      </c>
      <c r="T220" s="2">
        <v>0.15</v>
      </c>
      <c r="V220" s="2">
        <f>T220-Epanet!AB222</f>
        <v>0</v>
      </c>
      <c r="Y220" s="1" t="s">
        <v>250</v>
      </c>
      <c r="Z220" s="2">
        <v>32.630000000000003</v>
      </c>
      <c r="AB220" s="2">
        <f>Z220-Epanet!P221</f>
        <v>5.0000000000004263E-2</v>
      </c>
      <c r="AE220" s="1" t="s">
        <v>1245</v>
      </c>
      <c r="AF220" s="2">
        <v>0.15</v>
      </c>
      <c r="AH220" s="2">
        <f>AF220-Epanet!T222</f>
        <v>0</v>
      </c>
      <c r="AK220" s="1" t="s">
        <v>250</v>
      </c>
      <c r="AL220" s="2">
        <v>32.630000000000003</v>
      </c>
      <c r="AN220" s="2">
        <f>AL220-Epanet!X221</f>
        <v>3.9999999999999147E-2</v>
      </c>
      <c r="AQ220" s="1" t="s">
        <v>1245</v>
      </c>
      <c r="AR220" s="2">
        <v>0.15</v>
      </c>
      <c r="AT220" s="2">
        <f>AR220-Epanet!AB222</f>
        <v>0</v>
      </c>
      <c r="AW220" s="1" t="s">
        <v>250</v>
      </c>
      <c r="AX220" s="2">
        <v>28.76</v>
      </c>
      <c r="AZ220" s="2">
        <f>AX220-Epanet!P221</f>
        <v>-3.8199999999999967</v>
      </c>
      <c r="BC220" s="1" t="s">
        <v>1245</v>
      </c>
      <c r="BD220" s="2">
        <v>0.15</v>
      </c>
      <c r="BF220" s="2">
        <f>BD220-Epanet!T222</f>
        <v>0</v>
      </c>
      <c r="BI220" s="1" t="s">
        <v>250</v>
      </c>
      <c r="BJ220" s="2">
        <v>28.51</v>
      </c>
      <c r="BL220" s="2">
        <f>BJ220-Epanet!X221</f>
        <v>-4.0800000000000018</v>
      </c>
      <c r="BO220" s="1" t="s">
        <v>1245</v>
      </c>
      <c r="BP220" s="2">
        <v>0.15</v>
      </c>
      <c r="BR220" s="2">
        <f>BP220-Epanet!AB222</f>
        <v>0</v>
      </c>
    </row>
    <row r="221" spans="1:70" x14ac:dyDescent="0.25">
      <c r="A221" s="1" t="s">
        <v>251</v>
      </c>
      <c r="B221" s="2">
        <v>32.770000000000003</v>
      </c>
      <c r="D221" s="10">
        <f>'Skenario DMA'!B221-Epanet!P222</f>
        <v>0.20000000000000284</v>
      </c>
      <c r="E221" s="10"/>
      <c r="G221" s="1" t="s">
        <v>1246</v>
      </c>
      <c r="H221" s="2">
        <v>0.08</v>
      </c>
      <c r="J221" s="2">
        <f>H221-Epanet!T223</f>
        <v>0</v>
      </c>
      <c r="M221" s="1" t="s">
        <v>251</v>
      </c>
      <c r="N221" s="2">
        <v>32.770000000000003</v>
      </c>
      <c r="P221" s="2">
        <f>N221-Epanet!X222</f>
        <v>0.19000000000000483</v>
      </c>
      <c r="S221" s="1" t="s">
        <v>1246</v>
      </c>
      <c r="T221" s="2">
        <v>0.08</v>
      </c>
      <c r="V221" s="2">
        <f>T221-Epanet!AB223</f>
        <v>0</v>
      </c>
      <c r="Y221" s="1" t="s">
        <v>251</v>
      </c>
      <c r="Z221" s="2">
        <v>32.61</v>
      </c>
      <c r="AB221" s="2">
        <f>Z221-Epanet!P222</f>
        <v>3.9999999999999147E-2</v>
      </c>
      <c r="AE221" s="1" t="s">
        <v>1246</v>
      </c>
      <c r="AF221" s="2">
        <v>0.08</v>
      </c>
      <c r="AH221" s="2">
        <f>AF221-Epanet!T223</f>
        <v>0</v>
      </c>
      <c r="AK221" s="1" t="s">
        <v>251</v>
      </c>
      <c r="AL221" s="2">
        <v>32.61</v>
      </c>
      <c r="AN221" s="2">
        <f>AL221-Epanet!X222</f>
        <v>3.0000000000001137E-2</v>
      </c>
      <c r="AQ221" s="1" t="s">
        <v>1246</v>
      </c>
      <c r="AR221" s="2">
        <v>0.08</v>
      </c>
      <c r="AT221" s="2">
        <f>AR221-Epanet!AB223</f>
        <v>0</v>
      </c>
      <c r="AW221" s="1" t="s">
        <v>251</v>
      </c>
      <c r="AX221" s="2">
        <v>28.75</v>
      </c>
      <c r="AZ221" s="2">
        <f>AX221-Epanet!P222</f>
        <v>-3.8200000000000003</v>
      </c>
      <c r="BC221" s="1" t="s">
        <v>1246</v>
      </c>
      <c r="BD221" s="2">
        <v>0.08</v>
      </c>
      <c r="BF221" s="2">
        <f>BD221-Epanet!T223</f>
        <v>0</v>
      </c>
      <c r="BI221" s="1" t="s">
        <v>251</v>
      </c>
      <c r="BJ221" s="2">
        <v>28.49</v>
      </c>
      <c r="BL221" s="2">
        <f>BJ221-Epanet!X222</f>
        <v>-4.09</v>
      </c>
      <c r="BO221" s="1" t="s">
        <v>1246</v>
      </c>
      <c r="BP221" s="2">
        <v>0.08</v>
      </c>
      <c r="BR221" s="2">
        <f>BP221-Epanet!AB223</f>
        <v>0</v>
      </c>
    </row>
    <row r="222" spans="1:70" x14ac:dyDescent="0.25">
      <c r="A222" s="1" t="s">
        <v>252</v>
      </c>
      <c r="B222" s="2">
        <v>31.76</v>
      </c>
      <c r="D222" s="10">
        <f>'Skenario DMA'!B222-Epanet!P223</f>
        <v>0.20000000000000284</v>
      </c>
      <c r="E222" s="10"/>
      <c r="G222" s="1" t="s">
        <v>1247</v>
      </c>
      <c r="H222" s="2">
        <v>0.08</v>
      </c>
      <c r="J222" s="2">
        <f>H222-Epanet!T224</f>
        <v>0</v>
      </c>
      <c r="M222" s="1" t="s">
        <v>252</v>
      </c>
      <c r="N222" s="2">
        <v>31.76</v>
      </c>
      <c r="P222" s="2">
        <f>N222-Epanet!X223</f>
        <v>0.19000000000000128</v>
      </c>
      <c r="S222" s="1" t="s">
        <v>1247</v>
      </c>
      <c r="T222" s="2">
        <v>0.08</v>
      </c>
      <c r="V222" s="2">
        <f>T222-Epanet!AB224</f>
        <v>0</v>
      </c>
      <c r="Y222" s="1" t="s">
        <v>252</v>
      </c>
      <c r="Z222" s="2">
        <v>31.61</v>
      </c>
      <c r="AB222" s="2">
        <f>Z222-Epanet!P223</f>
        <v>5.0000000000000711E-2</v>
      </c>
      <c r="AE222" s="1" t="s">
        <v>1247</v>
      </c>
      <c r="AF222" s="2">
        <v>0.08</v>
      </c>
      <c r="AH222" s="2">
        <f>AF222-Epanet!T224</f>
        <v>0</v>
      </c>
      <c r="AK222" s="1" t="s">
        <v>252</v>
      </c>
      <c r="AL222" s="2">
        <v>31.61</v>
      </c>
      <c r="AN222" s="2">
        <f>AL222-Epanet!X223</f>
        <v>3.9999999999999147E-2</v>
      </c>
      <c r="AQ222" s="1" t="s">
        <v>1247</v>
      </c>
      <c r="AR222" s="2">
        <v>0.08</v>
      </c>
      <c r="AT222" s="2">
        <f>AR222-Epanet!AB224</f>
        <v>0</v>
      </c>
      <c r="AW222" s="1" t="s">
        <v>252</v>
      </c>
      <c r="AX222" s="2">
        <v>27.74</v>
      </c>
      <c r="AZ222" s="2">
        <f>AX222-Epanet!P223</f>
        <v>-3.8200000000000003</v>
      </c>
      <c r="BC222" s="1" t="s">
        <v>1247</v>
      </c>
      <c r="BD222" s="2">
        <v>0.08</v>
      </c>
      <c r="BF222" s="2">
        <f>BD222-Epanet!T224</f>
        <v>0</v>
      </c>
      <c r="BI222" s="1" t="s">
        <v>252</v>
      </c>
      <c r="BJ222" s="2">
        <v>27.48</v>
      </c>
      <c r="BL222" s="2">
        <f>BJ222-Epanet!X223</f>
        <v>-4.09</v>
      </c>
      <c r="BO222" s="1" t="s">
        <v>1247</v>
      </c>
      <c r="BP222" s="2">
        <v>0.08</v>
      </c>
      <c r="BR222" s="2">
        <f>BP222-Epanet!AB224</f>
        <v>0</v>
      </c>
    </row>
    <row r="223" spans="1:70" x14ac:dyDescent="0.25">
      <c r="A223" s="1" t="s">
        <v>253</v>
      </c>
      <c r="B223" s="2">
        <v>31.75</v>
      </c>
      <c r="D223" s="10">
        <f>'Skenario DMA'!B223-Epanet!P224</f>
        <v>0.21000000000000085</v>
      </c>
      <c r="E223" s="10"/>
      <c r="G223" s="1" t="s">
        <v>1248</v>
      </c>
      <c r="H223" s="2">
        <v>0.47</v>
      </c>
      <c r="J223" s="2">
        <f>H223-Epanet!T225</f>
        <v>0</v>
      </c>
      <c r="M223" s="1" t="s">
        <v>253</v>
      </c>
      <c r="N223" s="2">
        <v>31.75</v>
      </c>
      <c r="P223" s="2">
        <f>N223-Epanet!X224</f>
        <v>0.19999999999999929</v>
      </c>
      <c r="S223" s="1" t="s">
        <v>1248</v>
      </c>
      <c r="T223" s="2">
        <v>0.47</v>
      </c>
      <c r="V223" s="2">
        <f>T223-Epanet!AB225</f>
        <v>0</v>
      </c>
      <c r="Y223" s="1" t="s">
        <v>253</v>
      </c>
      <c r="Z223" s="2">
        <v>31.59</v>
      </c>
      <c r="AB223" s="2">
        <f>Z223-Epanet!P224</f>
        <v>5.0000000000000711E-2</v>
      </c>
      <c r="AE223" s="1" t="s">
        <v>1248</v>
      </c>
      <c r="AF223" s="2">
        <v>0.47</v>
      </c>
      <c r="AH223" s="2">
        <f>AF223-Epanet!T225</f>
        <v>0</v>
      </c>
      <c r="AK223" s="1" t="s">
        <v>253</v>
      </c>
      <c r="AL223" s="2">
        <v>31.59</v>
      </c>
      <c r="AN223" s="2">
        <f>AL223-Epanet!X224</f>
        <v>3.9999999999999147E-2</v>
      </c>
      <c r="AQ223" s="1" t="s">
        <v>1248</v>
      </c>
      <c r="AR223" s="2">
        <v>0.47</v>
      </c>
      <c r="AT223" s="2">
        <f>AR223-Epanet!AB225</f>
        <v>0</v>
      </c>
      <c r="AW223" s="1" t="s">
        <v>253</v>
      </c>
      <c r="AX223" s="2">
        <v>27.73</v>
      </c>
      <c r="AZ223" s="2">
        <f>AX223-Epanet!P224</f>
        <v>-3.8099999999999987</v>
      </c>
      <c r="BC223" s="1" t="s">
        <v>1248</v>
      </c>
      <c r="BD223" s="2">
        <v>0.47</v>
      </c>
      <c r="BF223" s="2">
        <f>BD223-Epanet!T225</f>
        <v>0</v>
      </c>
      <c r="BI223" s="1" t="s">
        <v>253</v>
      </c>
      <c r="BJ223" s="2">
        <v>27.47</v>
      </c>
      <c r="BL223" s="2">
        <f>BJ223-Epanet!X224</f>
        <v>-4.0800000000000018</v>
      </c>
      <c r="BO223" s="1" t="s">
        <v>1248</v>
      </c>
      <c r="BP223" s="2">
        <v>0.47</v>
      </c>
      <c r="BR223" s="2">
        <f>BP223-Epanet!AB225</f>
        <v>0</v>
      </c>
    </row>
    <row r="224" spans="1:70" x14ac:dyDescent="0.25">
      <c r="A224" s="1" t="s">
        <v>254</v>
      </c>
      <c r="B224" s="2">
        <v>30.71</v>
      </c>
      <c r="D224" s="10">
        <f>'Skenario DMA'!B224-Epanet!P225</f>
        <v>0.19999999999999929</v>
      </c>
      <c r="E224" s="10"/>
      <c r="G224" s="1" t="s">
        <v>1249</v>
      </c>
      <c r="H224" s="2">
        <v>0.3</v>
      </c>
      <c r="J224" s="2">
        <f>H224-Epanet!T226</f>
        <v>0</v>
      </c>
      <c r="M224" s="1" t="s">
        <v>254</v>
      </c>
      <c r="N224" s="2">
        <v>30.71</v>
      </c>
      <c r="P224" s="2">
        <f>N224-Epanet!X225</f>
        <v>0.19000000000000128</v>
      </c>
      <c r="S224" s="1" t="s">
        <v>1249</v>
      </c>
      <c r="T224" s="2">
        <v>0.3</v>
      </c>
      <c r="V224" s="2">
        <f>T224-Epanet!AB226</f>
        <v>0</v>
      </c>
      <c r="Y224" s="1" t="s">
        <v>254</v>
      </c>
      <c r="Z224" s="2">
        <v>30.55</v>
      </c>
      <c r="AB224" s="2">
        <f>Z224-Epanet!P225</f>
        <v>3.9999999999999147E-2</v>
      </c>
      <c r="AE224" s="1" t="s">
        <v>1249</v>
      </c>
      <c r="AF224" s="2">
        <v>0.3</v>
      </c>
      <c r="AH224" s="2">
        <f>AF224-Epanet!T226</f>
        <v>0</v>
      </c>
      <c r="AK224" s="1" t="s">
        <v>254</v>
      </c>
      <c r="AL224" s="2">
        <v>30.55</v>
      </c>
      <c r="AN224" s="2">
        <f>AL224-Epanet!X225</f>
        <v>3.0000000000001137E-2</v>
      </c>
      <c r="AQ224" s="1" t="s">
        <v>1249</v>
      </c>
      <c r="AR224" s="2">
        <v>0.3</v>
      </c>
      <c r="AT224" s="2">
        <f>AR224-Epanet!AB226</f>
        <v>0</v>
      </c>
      <c r="AW224" s="1" t="s">
        <v>254</v>
      </c>
      <c r="AX224" s="2">
        <v>26.69</v>
      </c>
      <c r="AZ224" s="2">
        <f>AX224-Epanet!P225</f>
        <v>-3.8200000000000003</v>
      </c>
      <c r="BC224" s="1" t="s">
        <v>1249</v>
      </c>
      <c r="BD224" s="2">
        <v>0.3</v>
      </c>
      <c r="BF224" s="2">
        <f>BD224-Epanet!T226</f>
        <v>0</v>
      </c>
      <c r="BI224" s="1" t="s">
        <v>254</v>
      </c>
      <c r="BJ224" s="2">
        <v>26.43</v>
      </c>
      <c r="BL224" s="2">
        <f>BJ224-Epanet!X225</f>
        <v>-4.09</v>
      </c>
      <c r="BO224" s="1" t="s">
        <v>1249</v>
      </c>
      <c r="BP224" s="2">
        <v>0.3</v>
      </c>
      <c r="BR224" s="2">
        <f>BP224-Epanet!AB226</f>
        <v>0</v>
      </c>
    </row>
    <row r="225" spans="1:70" x14ac:dyDescent="0.25">
      <c r="A225" s="1" t="s">
        <v>255</v>
      </c>
      <c r="B225" s="2">
        <v>13.97</v>
      </c>
      <c r="D225" s="10">
        <f>'Skenario DMA'!B225-Epanet!P226</f>
        <v>2.7100000000000009</v>
      </c>
      <c r="E225" s="10"/>
      <c r="G225" s="1" t="s">
        <v>1250</v>
      </c>
      <c r="H225" s="2">
        <v>0.08</v>
      </c>
      <c r="J225" s="2">
        <f>H225-Epanet!T227</f>
        <v>0</v>
      </c>
      <c r="M225" s="1" t="s">
        <v>255</v>
      </c>
      <c r="N225" s="2">
        <v>13.98</v>
      </c>
      <c r="P225" s="2">
        <f>N225-Epanet!X226</f>
        <v>2.7100000000000009</v>
      </c>
      <c r="S225" s="1" t="s">
        <v>1250</v>
      </c>
      <c r="T225" s="2">
        <v>0.08</v>
      </c>
      <c r="V225" s="2">
        <f>T225-Epanet!AB227</f>
        <v>0</v>
      </c>
      <c r="Y225" s="1" t="s">
        <v>255</v>
      </c>
      <c r="Z225" s="2">
        <v>11.54</v>
      </c>
      <c r="AB225" s="2">
        <f>Z225-Epanet!P226</f>
        <v>0.27999999999999936</v>
      </c>
      <c r="AE225" s="1" t="s">
        <v>1250</v>
      </c>
      <c r="AF225" s="2">
        <v>0.08</v>
      </c>
      <c r="AH225" s="2">
        <f>AF225-Epanet!T227</f>
        <v>0</v>
      </c>
      <c r="AK225" s="1" t="s">
        <v>255</v>
      </c>
      <c r="AL225" s="2">
        <v>11.55</v>
      </c>
      <c r="AN225" s="2">
        <f>AL225-Epanet!X226</f>
        <v>0.28000000000000114</v>
      </c>
      <c r="AQ225" s="1" t="s">
        <v>1250</v>
      </c>
      <c r="AR225" s="2">
        <v>0.08</v>
      </c>
      <c r="AT225" s="2">
        <f>AR225-Epanet!AB227</f>
        <v>0</v>
      </c>
      <c r="AW225" s="1" t="s">
        <v>255</v>
      </c>
      <c r="AX225" s="2">
        <v>14.4</v>
      </c>
      <c r="AZ225" s="2">
        <f>AX225-Epanet!P226</f>
        <v>3.1400000000000006</v>
      </c>
      <c r="BC225" s="1" t="s">
        <v>1250</v>
      </c>
      <c r="BD225" s="2">
        <v>0.08</v>
      </c>
      <c r="BF225" s="2">
        <f>BD225-Epanet!T227</f>
        <v>0</v>
      </c>
      <c r="BI225" s="1" t="s">
        <v>255</v>
      </c>
      <c r="BJ225" s="2">
        <v>14.41</v>
      </c>
      <c r="BL225" s="2">
        <f>BJ225-Epanet!X226</f>
        <v>3.1400000000000006</v>
      </c>
      <c r="BO225" s="1" t="s">
        <v>1250</v>
      </c>
      <c r="BP225" s="2">
        <v>0.08</v>
      </c>
      <c r="BR225" s="2">
        <f>BP225-Epanet!AB227</f>
        <v>0</v>
      </c>
    </row>
    <row r="226" spans="1:70" x14ac:dyDescent="0.25">
      <c r="A226" s="1" t="s">
        <v>256</v>
      </c>
      <c r="B226" s="2">
        <v>13.95</v>
      </c>
      <c r="D226" s="10">
        <f>'Skenario DMA'!B226-Epanet!P227</f>
        <v>2.6999999999999993</v>
      </c>
      <c r="E226" s="10"/>
      <c r="G226" s="1" t="s">
        <v>1251</v>
      </c>
      <c r="H226" s="2">
        <v>0.22</v>
      </c>
      <c r="J226" s="2">
        <f>H226-Epanet!T228</f>
        <v>0</v>
      </c>
      <c r="M226" s="1" t="s">
        <v>256</v>
      </c>
      <c r="N226" s="2">
        <v>13.96</v>
      </c>
      <c r="P226" s="2">
        <f>N226-Epanet!X227</f>
        <v>2.7000000000000011</v>
      </c>
      <c r="S226" s="1" t="s">
        <v>1251</v>
      </c>
      <c r="T226" s="2">
        <v>0.22</v>
      </c>
      <c r="V226" s="2">
        <f>T226-Epanet!AB228</f>
        <v>0</v>
      </c>
      <c r="Y226" s="1" t="s">
        <v>256</v>
      </c>
      <c r="Z226" s="2">
        <v>11.52</v>
      </c>
      <c r="AB226" s="2">
        <f>Z226-Epanet!P227</f>
        <v>0.26999999999999957</v>
      </c>
      <c r="AE226" s="1" t="s">
        <v>1251</v>
      </c>
      <c r="AF226" s="2">
        <v>0.22</v>
      </c>
      <c r="AH226" s="2">
        <f>AF226-Epanet!T228</f>
        <v>0</v>
      </c>
      <c r="AK226" s="1" t="s">
        <v>256</v>
      </c>
      <c r="AL226" s="2">
        <v>11.53</v>
      </c>
      <c r="AN226" s="2">
        <f>AL226-Epanet!X227</f>
        <v>0.26999999999999957</v>
      </c>
      <c r="AQ226" s="1" t="s">
        <v>1251</v>
      </c>
      <c r="AR226" s="2">
        <v>0.22</v>
      </c>
      <c r="AT226" s="2">
        <f>AR226-Epanet!AB228</f>
        <v>0</v>
      </c>
      <c r="AW226" s="1" t="s">
        <v>256</v>
      </c>
      <c r="AX226" s="2">
        <v>14.39</v>
      </c>
      <c r="AZ226" s="2">
        <f>AX226-Epanet!P227</f>
        <v>3.1400000000000006</v>
      </c>
      <c r="BC226" s="1" t="s">
        <v>1251</v>
      </c>
      <c r="BD226" s="2">
        <v>0.22</v>
      </c>
      <c r="BF226" s="2">
        <f>BD226-Epanet!T228</f>
        <v>0</v>
      </c>
      <c r="BI226" s="1" t="s">
        <v>256</v>
      </c>
      <c r="BJ226" s="2">
        <v>14.4</v>
      </c>
      <c r="BL226" s="2">
        <f>BJ226-Epanet!X227</f>
        <v>3.1400000000000006</v>
      </c>
      <c r="BO226" s="1" t="s">
        <v>1251</v>
      </c>
      <c r="BP226" s="2">
        <v>0.22</v>
      </c>
      <c r="BR226" s="2">
        <f>BP226-Epanet!AB228</f>
        <v>0</v>
      </c>
    </row>
    <row r="227" spans="1:70" x14ac:dyDescent="0.25">
      <c r="A227" s="1" t="s">
        <v>257</v>
      </c>
      <c r="B227" s="2">
        <v>13.91</v>
      </c>
      <c r="D227" s="10">
        <f>'Skenario DMA'!B227-Epanet!P228</f>
        <v>2.6999999999999993</v>
      </c>
      <c r="E227" s="10"/>
      <c r="G227" s="1" t="s">
        <v>1252</v>
      </c>
      <c r="H227" s="2">
        <v>0.08</v>
      </c>
      <c r="J227" s="2">
        <f>H227-Epanet!T229</f>
        <v>0</v>
      </c>
      <c r="M227" s="1" t="s">
        <v>257</v>
      </c>
      <c r="N227" s="2">
        <v>13.92</v>
      </c>
      <c r="P227" s="2">
        <f>N227-Epanet!X228</f>
        <v>2.6999999999999993</v>
      </c>
      <c r="S227" s="1" t="s">
        <v>1252</v>
      </c>
      <c r="T227" s="2">
        <v>0.08</v>
      </c>
      <c r="V227" s="2">
        <f>T227-Epanet!AB229</f>
        <v>0</v>
      </c>
      <c r="Y227" s="1" t="s">
        <v>257</v>
      </c>
      <c r="Z227" s="2">
        <v>11.48</v>
      </c>
      <c r="AB227" s="2">
        <f>Z227-Epanet!P228</f>
        <v>0.26999999999999957</v>
      </c>
      <c r="AE227" s="1" t="s">
        <v>1252</v>
      </c>
      <c r="AF227" s="2">
        <v>0.08</v>
      </c>
      <c r="AH227" s="2">
        <f>AF227-Epanet!T229</f>
        <v>0</v>
      </c>
      <c r="AK227" s="1" t="s">
        <v>257</v>
      </c>
      <c r="AL227" s="2">
        <v>11.49</v>
      </c>
      <c r="AN227" s="2">
        <f>AL227-Epanet!X228</f>
        <v>0.26999999999999957</v>
      </c>
      <c r="AQ227" s="1" t="s">
        <v>1252</v>
      </c>
      <c r="AR227" s="2">
        <v>0.08</v>
      </c>
      <c r="AT227" s="2">
        <f>AR227-Epanet!AB229</f>
        <v>0</v>
      </c>
      <c r="AW227" s="1" t="s">
        <v>257</v>
      </c>
      <c r="AX227" s="2">
        <v>14.35</v>
      </c>
      <c r="AZ227" s="2">
        <f>AX227-Epanet!P228</f>
        <v>3.1399999999999988</v>
      </c>
      <c r="BC227" s="1" t="s">
        <v>1252</v>
      </c>
      <c r="BD227" s="2">
        <v>0.08</v>
      </c>
      <c r="BF227" s="2">
        <f>BD227-Epanet!T229</f>
        <v>0</v>
      </c>
      <c r="BI227" s="1" t="s">
        <v>257</v>
      </c>
      <c r="BJ227" s="2">
        <v>14.35</v>
      </c>
      <c r="BL227" s="2">
        <f>BJ227-Epanet!X228</f>
        <v>3.129999999999999</v>
      </c>
      <c r="BO227" s="1" t="s">
        <v>1252</v>
      </c>
      <c r="BP227" s="2">
        <v>0.08</v>
      </c>
      <c r="BR227" s="2">
        <f>BP227-Epanet!AB229</f>
        <v>0</v>
      </c>
    </row>
    <row r="228" spans="1:70" x14ac:dyDescent="0.25">
      <c r="A228" s="1" t="s">
        <v>258</v>
      </c>
      <c r="B228" s="2">
        <v>16.23</v>
      </c>
      <c r="D228" s="10">
        <f>'Skenario DMA'!B228-Epanet!P229</f>
        <v>2.7100000000000009</v>
      </c>
      <c r="E228" s="10"/>
      <c r="G228" s="1" t="s">
        <v>1253</v>
      </c>
      <c r="H228" s="2">
        <v>0.76</v>
      </c>
      <c r="J228" s="2">
        <f>H228-Epanet!T230</f>
        <v>0</v>
      </c>
      <c r="M228" s="1" t="s">
        <v>258</v>
      </c>
      <c r="N228" s="2">
        <v>16.23</v>
      </c>
      <c r="P228" s="2">
        <f>N228-Epanet!X229</f>
        <v>2.7000000000000011</v>
      </c>
      <c r="S228" s="1" t="s">
        <v>1253</v>
      </c>
      <c r="T228" s="2">
        <v>0.76</v>
      </c>
      <c r="V228" s="2">
        <f>T228-Epanet!AB230</f>
        <v>0</v>
      </c>
      <c r="Y228" s="1" t="s">
        <v>258</v>
      </c>
      <c r="Z228" s="2">
        <v>13.8</v>
      </c>
      <c r="AB228" s="2">
        <f>Z228-Epanet!P229</f>
        <v>0.28000000000000114</v>
      </c>
      <c r="AE228" s="1" t="s">
        <v>1253</v>
      </c>
      <c r="AF228" s="2">
        <v>0.76</v>
      </c>
      <c r="AH228" s="2">
        <f>AF228-Epanet!T230</f>
        <v>0</v>
      </c>
      <c r="AK228" s="1" t="s">
        <v>258</v>
      </c>
      <c r="AL228" s="2">
        <v>13.8</v>
      </c>
      <c r="AN228" s="2">
        <f>AL228-Epanet!X229</f>
        <v>0.27000000000000135</v>
      </c>
      <c r="AQ228" s="1" t="s">
        <v>1253</v>
      </c>
      <c r="AR228" s="2">
        <v>0.76</v>
      </c>
      <c r="AT228" s="2">
        <f>AR228-Epanet!AB230</f>
        <v>0</v>
      </c>
      <c r="AW228" s="1" t="s">
        <v>258</v>
      </c>
      <c r="AX228" s="2">
        <v>16.66</v>
      </c>
      <c r="AZ228" s="2">
        <f>AX228-Epanet!P229</f>
        <v>3.1400000000000006</v>
      </c>
      <c r="BC228" s="1" t="s">
        <v>1253</v>
      </c>
      <c r="BD228" s="2">
        <v>0.76</v>
      </c>
      <c r="BF228" s="2">
        <f>BD228-Epanet!T230</f>
        <v>0</v>
      </c>
      <c r="BI228" s="1" t="s">
        <v>258</v>
      </c>
      <c r="BJ228" s="2">
        <v>16.670000000000002</v>
      </c>
      <c r="BL228" s="2">
        <f>BJ228-Epanet!X229</f>
        <v>3.1400000000000023</v>
      </c>
      <c r="BO228" s="1" t="s">
        <v>1253</v>
      </c>
      <c r="BP228" s="2">
        <v>0.76</v>
      </c>
      <c r="BR228" s="2">
        <f>BP228-Epanet!AB230</f>
        <v>0</v>
      </c>
    </row>
    <row r="229" spans="1:70" x14ac:dyDescent="0.25">
      <c r="A229" s="1" t="s">
        <v>259</v>
      </c>
      <c r="B229" s="2">
        <v>16.25</v>
      </c>
      <c r="D229" s="10">
        <f>'Skenario DMA'!B229-Epanet!P230</f>
        <v>2.6999999999999993</v>
      </c>
      <c r="E229" s="10"/>
      <c r="G229" s="1" t="s">
        <v>1254</v>
      </c>
      <c r="H229" s="2">
        <v>0.26</v>
      </c>
      <c r="J229" s="2">
        <f>H229-Epanet!T231</f>
        <v>0</v>
      </c>
      <c r="M229" s="1" t="s">
        <v>259</v>
      </c>
      <c r="N229" s="2">
        <v>16.260000000000002</v>
      </c>
      <c r="P229" s="2">
        <f>N229-Epanet!X230</f>
        <v>2.7100000000000009</v>
      </c>
      <c r="S229" s="1" t="s">
        <v>1254</v>
      </c>
      <c r="T229" s="2">
        <v>0.26</v>
      </c>
      <c r="V229" s="2">
        <f>T229-Epanet!AB231</f>
        <v>0</v>
      </c>
      <c r="Y229" s="1" t="s">
        <v>259</v>
      </c>
      <c r="Z229" s="2">
        <v>13.82</v>
      </c>
      <c r="AB229" s="2">
        <f>Z229-Epanet!P230</f>
        <v>0.26999999999999957</v>
      </c>
      <c r="AE229" s="1" t="s">
        <v>1254</v>
      </c>
      <c r="AF229" s="2">
        <v>0.26</v>
      </c>
      <c r="AH229" s="2">
        <f>AF229-Epanet!T231</f>
        <v>0</v>
      </c>
      <c r="AK229" s="1" t="s">
        <v>259</v>
      </c>
      <c r="AL229" s="2">
        <v>13.83</v>
      </c>
      <c r="AN229" s="2">
        <f>AL229-Epanet!X230</f>
        <v>0.27999999999999936</v>
      </c>
      <c r="AQ229" s="1" t="s">
        <v>1254</v>
      </c>
      <c r="AR229" s="2">
        <v>0.26</v>
      </c>
      <c r="AT229" s="2">
        <f>AR229-Epanet!AB231</f>
        <v>0</v>
      </c>
      <c r="AW229" s="1" t="s">
        <v>259</v>
      </c>
      <c r="AX229" s="2">
        <v>16.690000000000001</v>
      </c>
      <c r="AZ229" s="2">
        <f>AX229-Epanet!P230</f>
        <v>3.1400000000000006</v>
      </c>
      <c r="BC229" s="1" t="s">
        <v>1254</v>
      </c>
      <c r="BD229" s="2">
        <v>0.26</v>
      </c>
      <c r="BF229" s="2">
        <f>BD229-Epanet!T231</f>
        <v>0</v>
      </c>
      <c r="BI229" s="1" t="s">
        <v>259</v>
      </c>
      <c r="BJ229" s="2">
        <v>16.690000000000001</v>
      </c>
      <c r="BL229" s="2">
        <f>BJ229-Epanet!X230</f>
        <v>3.1400000000000006</v>
      </c>
      <c r="BO229" s="1" t="s">
        <v>1254</v>
      </c>
      <c r="BP229" s="2">
        <v>0.26</v>
      </c>
      <c r="BR229" s="2">
        <f>BP229-Epanet!AB231</f>
        <v>0</v>
      </c>
    </row>
    <row r="230" spans="1:70" x14ac:dyDescent="0.25">
      <c r="A230" s="1" t="s">
        <v>260</v>
      </c>
      <c r="B230" s="2">
        <v>16.27</v>
      </c>
      <c r="D230" s="10">
        <f>'Skenario DMA'!B230-Epanet!P231</f>
        <v>2.6999999999999993</v>
      </c>
      <c r="E230" s="10"/>
      <c r="G230" s="1" t="s">
        <v>1255</v>
      </c>
      <c r="H230" s="2">
        <v>0.08</v>
      </c>
      <c r="J230" s="2">
        <f>H230-Epanet!T232</f>
        <v>0</v>
      </c>
      <c r="M230" s="1" t="s">
        <v>260</v>
      </c>
      <c r="N230" s="2">
        <v>16.28</v>
      </c>
      <c r="P230" s="2">
        <f>N230-Epanet!X231</f>
        <v>2.7100000000000009</v>
      </c>
      <c r="S230" s="1" t="s">
        <v>1255</v>
      </c>
      <c r="T230" s="2">
        <v>0.08</v>
      </c>
      <c r="V230" s="2">
        <f>T230-Epanet!AB232</f>
        <v>0</v>
      </c>
      <c r="Y230" s="1" t="s">
        <v>260</v>
      </c>
      <c r="Z230" s="2">
        <v>13.84</v>
      </c>
      <c r="AB230" s="2">
        <f>Z230-Epanet!P231</f>
        <v>0.26999999999999957</v>
      </c>
      <c r="AE230" s="1" t="s">
        <v>1255</v>
      </c>
      <c r="AF230" s="2">
        <v>0.08</v>
      </c>
      <c r="AH230" s="2">
        <f>AF230-Epanet!T232</f>
        <v>0</v>
      </c>
      <c r="AK230" s="1" t="s">
        <v>260</v>
      </c>
      <c r="AL230" s="2">
        <v>13.85</v>
      </c>
      <c r="AN230" s="2">
        <f>AL230-Epanet!X231</f>
        <v>0.27999999999999936</v>
      </c>
      <c r="AQ230" s="1" t="s">
        <v>1255</v>
      </c>
      <c r="AR230" s="2">
        <v>0.08</v>
      </c>
      <c r="AT230" s="2">
        <f>AR230-Epanet!AB232</f>
        <v>0</v>
      </c>
      <c r="AW230" s="1" t="s">
        <v>260</v>
      </c>
      <c r="AX230" s="2">
        <v>16.71</v>
      </c>
      <c r="AZ230" s="2">
        <f>AX230-Epanet!P231</f>
        <v>3.1400000000000006</v>
      </c>
      <c r="BC230" s="1" t="s">
        <v>1255</v>
      </c>
      <c r="BD230" s="2">
        <v>0.08</v>
      </c>
      <c r="BF230" s="2">
        <f>BD230-Epanet!T232</f>
        <v>0</v>
      </c>
      <c r="BI230" s="1" t="s">
        <v>260</v>
      </c>
      <c r="BJ230" s="2">
        <v>16.71</v>
      </c>
      <c r="BL230" s="2">
        <f>BJ230-Epanet!X231</f>
        <v>3.1400000000000006</v>
      </c>
      <c r="BO230" s="1" t="s">
        <v>1255</v>
      </c>
      <c r="BP230" s="2">
        <v>0.08</v>
      </c>
      <c r="BR230" s="2">
        <f>BP230-Epanet!AB232</f>
        <v>0</v>
      </c>
    </row>
    <row r="231" spans="1:70" x14ac:dyDescent="0.25">
      <c r="A231" s="1" t="s">
        <v>261</v>
      </c>
      <c r="B231" s="2">
        <v>16.29</v>
      </c>
      <c r="D231" s="10">
        <f>'Skenario DMA'!B231-Epanet!P232</f>
        <v>2.7099999999999991</v>
      </c>
      <c r="E231" s="10"/>
      <c r="G231" s="1" t="s">
        <v>1256</v>
      </c>
      <c r="H231" s="2">
        <v>0.5</v>
      </c>
      <c r="J231" s="2">
        <f>H231-Epanet!T233</f>
        <v>0</v>
      </c>
      <c r="M231" s="1" t="s">
        <v>261</v>
      </c>
      <c r="N231" s="2">
        <v>16.3</v>
      </c>
      <c r="P231" s="2">
        <f>N231-Epanet!X232</f>
        <v>2.7100000000000009</v>
      </c>
      <c r="S231" s="1" t="s">
        <v>1256</v>
      </c>
      <c r="T231" s="2">
        <v>0.5</v>
      </c>
      <c r="V231" s="2">
        <f>T231-Epanet!AB233</f>
        <v>0</v>
      </c>
      <c r="Y231" s="1" t="s">
        <v>261</v>
      </c>
      <c r="Z231" s="2">
        <v>13.86</v>
      </c>
      <c r="AB231" s="2">
        <f>Z231-Epanet!P232</f>
        <v>0.27999999999999936</v>
      </c>
      <c r="AE231" s="1" t="s">
        <v>1256</v>
      </c>
      <c r="AF231" s="2">
        <v>0.5</v>
      </c>
      <c r="AH231" s="2">
        <f>AF231-Epanet!T233</f>
        <v>0</v>
      </c>
      <c r="AK231" s="1" t="s">
        <v>261</v>
      </c>
      <c r="AL231" s="2">
        <v>13.86</v>
      </c>
      <c r="AN231" s="2">
        <f>AL231-Epanet!X232</f>
        <v>0.26999999999999957</v>
      </c>
      <c r="AQ231" s="1" t="s">
        <v>1256</v>
      </c>
      <c r="AR231" s="2">
        <v>0.5</v>
      </c>
      <c r="AT231" s="2">
        <f>AR231-Epanet!AB233</f>
        <v>0</v>
      </c>
      <c r="AW231" s="1" t="s">
        <v>261</v>
      </c>
      <c r="AX231" s="2">
        <v>16.72</v>
      </c>
      <c r="AZ231" s="2">
        <f>AX231-Epanet!P232</f>
        <v>3.1399999999999988</v>
      </c>
      <c r="BC231" s="1" t="s">
        <v>1256</v>
      </c>
      <c r="BD231" s="2">
        <v>0.5</v>
      </c>
      <c r="BF231" s="2">
        <f>BD231-Epanet!T233</f>
        <v>0</v>
      </c>
      <c r="BI231" s="1" t="s">
        <v>261</v>
      </c>
      <c r="BJ231" s="2">
        <v>16.73</v>
      </c>
      <c r="BL231" s="2">
        <f>BJ231-Epanet!X232</f>
        <v>3.1400000000000006</v>
      </c>
      <c r="BO231" s="1" t="s">
        <v>1256</v>
      </c>
      <c r="BP231" s="2">
        <v>0.5</v>
      </c>
      <c r="BR231" s="2">
        <f>BP231-Epanet!AB233</f>
        <v>0</v>
      </c>
    </row>
    <row r="232" spans="1:70" x14ac:dyDescent="0.25">
      <c r="A232" s="1" t="s">
        <v>262</v>
      </c>
      <c r="B232" s="2">
        <v>16.25</v>
      </c>
      <c r="D232" s="10">
        <f>'Skenario DMA'!B232-Epanet!P233</f>
        <v>2.7100000000000009</v>
      </c>
      <c r="E232" s="10"/>
      <c r="G232" s="1" t="s">
        <v>1257</v>
      </c>
      <c r="H232" s="2">
        <v>0.38</v>
      </c>
      <c r="J232" s="2">
        <f>H232-Epanet!T234</f>
        <v>0</v>
      </c>
      <c r="M232" s="1" t="s">
        <v>262</v>
      </c>
      <c r="N232" s="2">
        <v>16.260000000000002</v>
      </c>
      <c r="P232" s="2">
        <f>N232-Epanet!X233</f>
        <v>2.7100000000000009</v>
      </c>
      <c r="S232" s="1" t="s">
        <v>1257</v>
      </c>
      <c r="T232" s="2">
        <v>0.38</v>
      </c>
      <c r="V232" s="2">
        <f>T232-Epanet!AB234</f>
        <v>0</v>
      </c>
      <c r="Y232" s="1" t="s">
        <v>262</v>
      </c>
      <c r="Z232" s="2">
        <v>13.82</v>
      </c>
      <c r="AB232" s="2">
        <f>Z232-Epanet!P233</f>
        <v>0.28000000000000114</v>
      </c>
      <c r="AE232" s="1" t="s">
        <v>1257</v>
      </c>
      <c r="AF232" s="2">
        <v>0.38</v>
      </c>
      <c r="AH232" s="2">
        <f>AF232-Epanet!T234</f>
        <v>0</v>
      </c>
      <c r="AK232" s="1" t="s">
        <v>262</v>
      </c>
      <c r="AL232" s="2">
        <v>13.82</v>
      </c>
      <c r="AN232" s="2">
        <f>AL232-Epanet!X233</f>
        <v>0.26999999999999957</v>
      </c>
      <c r="AQ232" s="1" t="s">
        <v>1257</v>
      </c>
      <c r="AR232" s="2">
        <v>0.38</v>
      </c>
      <c r="AT232" s="2">
        <f>AR232-Epanet!AB234</f>
        <v>0</v>
      </c>
      <c r="AW232" s="1" t="s">
        <v>262</v>
      </c>
      <c r="AX232" s="2">
        <v>16.68</v>
      </c>
      <c r="AZ232" s="2">
        <f>AX232-Epanet!P233</f>
        <v>3.1400000000000006</v>
      </c>
      <c r="BC232" s="1" t="s">
        <v>1257</v>
      </c>
      <c r="BD232" s="2">
        <v>0.38</v>
      </c>
      <c r="BF232" s="2">
        <f>BD232-Epanet!T234</f>
        <v>0</v>
      </c>
      <c r="BI232" s="1" t="s">
        <v>262</v>
      </c>
      <c r="BJ232" s="2">
        <v>16.690000000000001</v>
      </c>
      <c r="BL232" s="2">
        <f>BJ232-Epanet!X233</f>
        <v>3.1400000000000006</v>
      </c>
      <c r="BO232" s="1" t="s">
        <v>1257</v>
      </c>
      <c r="BP232" s="2">
        <v>0.38</v>
      </c>
      <c r="BR232" s="2">
        <f>BP232-Epanet!AB234</f>
        <v>0</v>
      </c>
    </row>
    <row r="233" spans="1:70" x14ac:dyDescent="0.25">
      <c r="A233" s="1" t="s">
        <v>263</v>
      </c>
      <c r="B233" s="2">
        <v>16.37</v>
      </c>
      <c r="D233" s="10">
        <f>'Skenario DMA'!B233-Epanet!P234</f>
        <v>2.7100000000000009</v>
      </c>
      <c r="E233" s="10"/>
      <c r="G233" s="1" t="s">
        <v>1258</v>
      </c>
      <c r="H233" s="2">
        <v>0.17</v>
      </c>
      <c r="J233" s="2">
        <f>H233-Epanet!T235</f>
        <v>0</v>
      </c>
      <c r="M233" s="1" t="s">
        <v>263</v>
      </c>
      <c r="N233" s="2">
        <v>16.37</v>
      </c>
      <c r="P233" s="2">
        <f>N233-Epanet!X234</f>
        <v>2.7000000000000011</v>
      </c>
      <c r="S233" s="1" t="s">
        <v>1258</v>
      </c>
      <c r="T233" s="2">
        <v>0.17</v>
      </c>
      <c r="V233" s="2">
        <f>T233-Epanet!AB235</f>
        <v>0</v>
      </c>
      <c r="Y233" s="1" t="s">
        <v>263</v>
      </c>
      <c r="Z233" s="2">
        <v>13.93</v>
      </c>
      <c r="AB233" s="2">
        <f>Z233-Epanet!P234</f>
        <v>0.26999999999999957</v>
      </c>
      <c r="AE233" s="1" t="s">
        <v>1258</v>
      </c>
      <c r="AF233" s="2">
        <v>0.17</v>
      </c>
      <c r="AH233" s="2">
        <f>AF233-Epanet!T235</f>
        <v>0</v>
      </c>
      <c r="AK233" s="1" t="s">
        <v>263</v>
      </c>
      <c r="AL233" s="2">
        <v>13.94</v>
      </c>
      <c r="AN233" s="2">
        <f>AL233-Epanet!X234</f>
        <v>0.26999999999999957</v>
      </c>
      <c r="AQ233" s="1" t="s">
        <v>1258</v>
      </c>
      <c r="AR233" s="2">
        <v>0.17</v>
      </c>
      <c r="AT233" s="2">
        <f>AR233-Epanet!AB235</f>
        <v>0</v>
      </c>
      <c r="AW233" s="1" t="s">
        <v>263</v>
      </c>
      <c r="AX233" s="2">
        <v>16.8</v>
      </c>
      <c r="AZ233" s="2">
        <f>AX233-Epanet!P234</f>
        <v>3.1400000000000006</v>
      </c>
      <c r="BC233" s="1" t="s">
        <v>1258</v>
      </c>
      <c r="BD233" s="2">
        <v>0.17</v>
      </c>
      <c r="BF233" s="2">
        <f>BD233-Epanet!T235</f>
        <v>0</v>
      </c>
      <c r="BI233" s="1" t="s">
        <v>263</v>
      </c>
      <c r="BJ233" s="2">
        <v>16.809999999999999</v>
      </c>
      <c r="BL233" s="2">
        <f>BJ233-Epanet!X234</f>
        <v>3.1399999999999988</v>
      </c>
      <c r="BO233" s="1" t="s">
        <v>1258</v>
      </c>
      <c r="BP233" s="2">
        <v>0.17</v>
      </c>
      <c r="BR233" s="2">
        <f>BP233-Epanet!AB235</f>
        <v>0</v>
      </c>
    </row>
    <row r="234" spans="1:70" x14ac:dyDescent="0.25">
      <c r="A234" s="1" t="s">
        <v>264</v>
      </c>
      <c r="B234" s="2">
        <v>16.350000000000001</v>
      </c>
      <c r="D234" s="10">
        <f>'Skenario DMA'!B234-Epanet!P235</f>
        <v>2.7100000000000009</v>
      </c>
      <c r="E234" s="10"/>
      <c r="G234" s="1" t="s">
        <v>1259</v>
      </c>
      <c r="H234" s="2">
        <v>0.12</v>
      </c>
      <c r="J234" s="2">
        <f>H234-Epanet!T236</f>
        <v>0</v>
      </c>
      <c r="M234" s="1" t="s">
        <v>264</v>
      </c>
      <c r="N234" s="2">
        <v>16.350000000000001</v>
      </c>
      <c r="P234" s="2">
        <f>N234-Epanet!X235</f>
        <v>2.7000000000000011</v>
      </c>
      <c r="S234" s="1" t="s">
        <v>1259</v>
      </c>
      <c r="T234" s="2">
        <v>0.12</v>
      </c>
      <c r="V234" s="2">
        <f>T234-Epanet!AB236</f>
        <v>0</v>
      </c>
      <c r="Y234" s="1" t="s">
        <v>264</v>
      </c>
      <c r="Z234" s="2">
        <v>13.91</v>
      </c>
      <c r="AB234" s="2">
        <f>Z234-Epanet!P235</f>
        <v>0.26999999999999957</v>
      </c>
      <c r="AE234" s="1" t="s">
        <v>1259</v>
      </c>
      <c r="AF234" s="2">
        <v>0.12</v>
      </c>
      <c r="AH234" s="2">
        <f>AF234-Epanet!T236</f>
        <v>0</v>
      </c>
      <c r="AK234" s="1" t="s">
        <v>264</v>
      </c>
      <c r="AL234" s="2">
        <v>13.92</v>
      </c>
      <c r="AN234" s="2">
        <f>AL234-Epanet!X235</f>
        <v>0.26999999999999957</v>
      </c>
      <c r="AQ234" s="1" t="s">
        <v>1259</v>
      </c>
      <c r="AR234" s="2">
        <v>0.12</v>
      </c>
      <c r="AT234" s="2">
        <f>AR234-Epanet!AB236</f>
        <v>0</v>
      </c>
      <c r="AW234" s="1" t="s">
        <v>264</v>
      </c>
      <c r="AX234" s="2">
        <v>16.78</v>
      </c>
      <c r="AZ234" s="2">
        <f>AX234-Epanet!P235</f>
        <v>3.1400000000000006</v>
      </c>
      <c r="BC234" s="1" t="s">
        <v>1259</v>
      </c>
      <c r="BD234" s="2">
        <v>0.12</v>
      </c>
      <c r="BF234" s="2">
        <f>BD234-Epanet!T236</f>
        <v>0</v>
      </c>
      <c r="BI234" s="1" t="s">
        <v>264</v>
      </c>
      <c r="BJ234" s="2">
        <v>16.79</v>
      </c>
      <c r="BL234" s="2">
        <f>BJ234-Epanet!X235</f>
        <v>3.1399999999999988</v>
      </c>
      <c r="BO234" s="1" t="s">
        <v>1259</v>
      </c>
      <c r="BP234" s="2">
        <v>0.12</v>
      </c>
      <c r="BR234" s="2">
        <f>BP234-Epanet!AB236</f>
        <v>0</v>
      </c>
    </row>
    <row r="235" spans="1:70" x14ac:dyDescent="0.25">
      <c r="A235" s="1" t="s">
        <v>265</v>
      </c>
      <c r="B235" s="2">
        <v>16.329999999999998</v>
      </c>
      <c r="D235" s="10">
        <f>'Skenario DMA'!B235-Epanet!P236</f>
        <v>2.6999999999999975</v>
      </c>
      <c r="E235" s="10"/>
      <c r="G235" s="1" t="s">
        <v>1260</v>
      </c>
      <c r="H235" s="2">
        <v>0.12</v>
      </c>
      <c r="J235" s="2">
        <f>H235-Epanet!T237</f>
        <v>0</v>
      </c>
      <c r="M235" s="1" t="s">
        <v>265</v>
      </c>
      <c r="N235" s="2">
        <v>16.34</v>
      </c>
      <c r="P235" s="2">
        <f>N235-Epanet!X236</f>
        <v>2.7099999999999991</v>
      </c>
      <c r="S235" s="1" t="s">
        <v>1260</v>
      </c>
      <c r="T235" s="2">
        <v>0.12</v>
      </c>
      <c r="V235" s="2">
        <f>T235-Epanet!AB237</f>
        <v>0</v>
      </c>
      <c r="Y235" s="1" t="s">
        <v>265</v>
      </c>
      <c r="Z235" s="2">
        <v>13.9</v>
      </c>
      <c r="AB235" s="2">
        <f>Z235-Epanet!P236</f>
        <v>0.26999999999999957</v>
      </c>
      <c r="AE235" s="1" t="s">
        <v>1260</v>
      </c>
      <c r="AF235" s="2">
        <v>0.12</v>
      </c>
      <c r="AH235" s="2">
        <f>AF235-Epanet!T237</f>
        <v>0</v>
      </c>
      <c r="AK235" s="1" t="s">
        <v>265</v>
      </c>
      <c r="AL235" s="2">
        <v>13.91</v>
      </c>
      <c r="AN235" s="2">
        <f>AL235-Epanet!X236</f>
        <v>0.27999999999999936</v>
      </c>
      <c r="AQ235" s="1" t="s">
        <v>1260</v>
      </c>
      <c r="AR235" s="2">
        <v>0.12</v>
      </c>
      <c r="AT235" s="2">
        <f>AR235-Epanet!AB237</f>
        <v>0</v>
      </c>
      <c r="AW235" s="1" t="s">
        <v>265</v>
      </c>
      <c r="AX235" s="2">
        <v>16.77</v>
      </c>
      <c r="AZ235" s="2">
        <f>AX235-Epanet!P236</f>
        <v>3.1399999999999988</v>
      </c>
      <c r="BC235" s="1" t="s">
        <v>1260</v>
      </c>
      <c r="BD235" s="2">
        <v>0.12</v>
      </c>
      <c r="BF235" s="2">
        <f>BD235-Epanet!T237</f>
        <v>0</v>
      </c>
      <c r="BI235" s="1" t="s">
        <v>265</v>
      </c>
      <c r="BJ235" s="2">
        <v>16.77</v>
      </c>
      <c r="BL235" s="2">
        <f>BJ235-Epanet!X236</f>
        <v>3.1399999999999988</v>
      </c>
      <c r="BO235" s="1" t="s">
        <v>1260</v>
      </c>
      <c r="BP235" s="2">
        <v>0.12</v>
      </c>
      <c r="BR235" s="2">
        <f>BP235-Epanet!AB237</f>
        <v>0</v>
      </c>
    </row>
    <row r="236" spans="1:70" x14ac:dyDescent="0.25">
      <c r="A236" s="1" t="s">
        <v>266</v>
      </c>
      <c r="B236" s="2">
        <v>16.309999999999999</v>
      </c>
      <c r="D236" s="10">
        <f>'Skenario DMA'!B236-Epanet!P237</f>
        <v>2.6999999999999993</v>
      </c>
      <c r="E236" s="10"/>
      <c r="G236" s="1" t="s">
        <v>1261</v>
      </c>
      <c r="H236" s="2">
        <v>0.18</v>
      </c>
      <c r="J236" s="2">
        <f>H236-Epanet!T238</f>
        <v>0</v>
      </c>
      <c r="M236" s="1" t="s">
        <v>266</v>
      </c>
      <c r="N236" s="2">
        <v>16.32</v>
      </c>
      <c r="P236" s="2">
        <f>N236-Epanet!X237</f>
        <v>2.7000000000000011</v>
      </c>
      <c r="S236" s="1" t="s">
        <v>1261</v>
      </c>
      <c r="T236" s="2">
        <v>0.18</v>
      </c>
      <c r="V236" s="2">
        <f>T236-Epanet!AB238</f>
        <v>0</v>
      </c>
      <c r="Y236" s="1" t="s">
        <v>266</v>
      </c>
      <c r="Z236" s="2">
        <v>13.88</v>
      </c>
      <c r="AB236" s="2">
        <f>Z236-Epanet!P237</f>
        <v>0.27000000000000135</v>
      </c>
      <c r="AE236" s="1" t="s">
        <v>1261</v>
      </c>
      <c r="AF236" s="2">
        <v>0.18</v>
      </c>
      <c r="AH236" s="2">
        <f>AF236-Epanet!T238</f>
        <v>0</v>
      </c>
      <c r="AK236" s="1" t="s">
        <v>266</v>
      </c>
      <c r="AL236" s="2">
        <v>13.89</v>
      </c>
      <c r="AN236" s="2">
        <f>AL236-Epanet!X237</f>
        <v>0.27000000000000135</v>
      </c>
      <c r="AQ236" s="1" t="s">
        <v>1261</v>
      </c>
      <c r="AR236" s="2">
        <v>0.18</v>
      </c>
      <c r="AT236" s="2">
        <f>AR236-Epanet!AB238</f>
        <v>0</v>
      </c>
      <c r="AW236" s="1" t="s">
        <v>266</v>
      </c>
      <c r="AX236" s="2">
        <v>16.75</v>
      </c>
      <c r="AZ236" s="2">
        <f>AX236-Epanet!P237</f>
        <v>3.1400000000000006</v>
      </c>
      <c r="BC236" s="1" t="s">
        <v>1261</v>
      </c>
      <c r="BD236" s="2">
        <v>0.18</v>
      </c>
      <c r="BF236" s="2">
        <f>BD236-Epanet!T238</f>
        <v>0</v>
      </c>
      <c r="BI236" s="1" t="s">
        <v>266</v>
      </c>
      <c r="BJ236" s="2">
        <v>16.760000000000002</v>
      </c>
      <c r="BL236" s="2">
        <f>BJ236-Epanet!X237</f>
        <v>3.1400000000000023</v>
      </c>
      <c r="BO236" s="1" t="s">
        <v>1261</v>
      </c>
      <c r="BP236" s="2">
        <v>0.18</v>
      </c>
      <c r="BR236" s="2">
        <f>BP236-Epanet!AB238</f>
        <v>0</v>
      </c>
    </row>
    <row r="237" spans="1:70" x14ac:dyDescent="0.25">
      <c r="A237" s="1" t="s">
        <v>267</v>
      </c>
      <c r="B237" s="2">
        <v>16.329999999999998</v>
      </c>
      <c r="D237" s="10">
        <f>'Skenario DMA'!B237-Epanet!P238</f>
        <v>2.7099999999999991</v>
      </c>
      <c r="E237" s="10"/>
      <c r="G237" s="1" t="s">
        <v>1262</v>
      </c>
      <c r="H237" s="2">
        <v>0.08</v>
      </c>
      <c r="J237" s="2">
        <f>H237-Epanet!T239</f>
        <v>0</v>
      </c>
      <c r="M237" s="1" t="s">
        <v>267</v>
      </c>
      <c r="N237" s="2">
        <v>16.34</v>
      </c>
      <c r="P237" s="2">
        <f>N237-Epanet!X238</f>
        <v>2.7099999999999991</v>
      </c>
      <c r="S237" s="1" t="s">
        <v>1262</v>
      </c>
      <c r="T237" s="2">
        <v>0.08</v>
      </c>
      <c r="V237" s="2">
        <f>T237-Epanet!AB239</f>
        <v>0</v>
      </c>
      <c r="Y237" s="1" t="s">
        <v>267</v>
      </c>
      <c r="Z237" s="2">
        <v>13.9</v>
      </c>
      <c r="AB237" s="2">
        <f>Z237-Epanet!P238</f>
        <v>0.28000000000000114</v>
      </c>
      <c r="AE237" s="1" t="s">
        <v>1262</v>
      </c>
      <c r="AF237" s="2">
        <v>0.08</v>
      </c>
      <c r="AH237" s="2">
        <f>AF237-Epanet!T239</f>
        <v>0</v>
      </c>
      <c r="AK237" s="1" t="s">
        <v>267</v>
      </c>
      <c r="AL237" s="2">
        <v>13.9</v>
      </c>
      <c r="AN237" s="2">
        <f>AL237-Epanet!X238</f>
        <v>0.26999999999999957</v>
      </c>
      <c r="AQ237" s="1" t="s">
        <v>1262</v>
      </c>
      <c r="AR237" s="2">
        <v>0.08</v>
      </c>
      <c r="AT237" s="2">
        <f>AR237-Epanet!AB239</f>
        <v>0</v>
      </c>
      <c r="AW237" s="1" t="s">
        <v>267</v>
      </c>
      <c r="AX237" s="2">
        <v>16.760000000000002</v>
      </c>
      <c r="AZ237" s="2">
        <f>AX237-Epanet!P238</f>
        <v>3.1400000000000023</v>
      </c>
      <c r="BC237" s="1" t="s">
        <v>1262</v>
      </c>
      <c r="BD237" s="2">
        <v>0.08</v>
      </c>
      <c r="BF237" s="2">
        <f>BD237-Epanet!T239</f>
        <v>0</v>
      </c>
      <c r="BI237" s="1" t="s">
        <v>267</v>
      </c>
      <c r="BJ237" s="2">
        <v>16.77</v>
      </c>
      <c r="BL237" s="2">
        <f>BJ237-Epanet!X238</f>
        <v>3.1399999999999988</v>
      </c>
      <c r="BO237" s="1" t="s">
        <v>1262</v>
      </c>
      <c r="BP237" s="2">
        <v>0.08</v>
      </c>
      <c r="BR237" s="2">
        <f>BP237-Epanet!AB239</f>
        <v>0</v>
      </c>
    </row>
    <row r="238" spans="1:70" x14ac:dyDescent="0.25">
      <c r="A238" s="1" t="s">
        <v>268</v>
      </c>
      <c r="B238" s="2">
        <v>17.64</v>
      </c>
      <c r="D238" s="10">
        <f>'Skenario DMA'!B238-Epanet!P239</f>
        <v>2.7000000000000011</v>
      </c>
      <c r="E238" s="10"/>
      <c r="G238" s="1" t="s">
        <v>1263</v>
      </c>
      <c r="H238" s="2">
        <v>0.14000000000000001</v>
      </c>
      <c r="J238" s="2">
        <f>H238-Epanet!T240</f>
        <v>0</v>
      </c>
      <c r="M238" s="1" t="s">
        <v>268</v>
      </c>
      <c r="N238" s="2">
        <v>17.649999999999999</v>
      </c>
      <c r="P238" s="2">
        <f>N238-Epanet!X239</f>
        <v>2.6999999999999993</v>
      </c>
      <c r="S238" s="1" t="s">
        <v>1263</v>
      </c>
      <c r="T238" s="2">
        <v>0.14000000000000001</v>
      </c>
      <c r="V238" s="2">
        <f>T238-Epanet!AB240</f>
        <v>0</v>
      </c>
      <c r="Y238" s="1" t="s">
        <v>268</v>
      </c>
      <c r="Z238" s="2">
        <v>15.21</v>
      </c>
      <c r="AB238" s="2">
        <f>Z238-Epanet!P239</f>
        <v>0.27000000000000135</v>
      </c>
      <c r="AE238" s="1" t="s">
        <v>1263</v>
      </c>
      <c r="AF238" s="2">
        <v>0.14000000000000001</v>
      </c>
      <c r="AH238" s="2">
        <f>AF238-Epanet!T240</f>
        <v>0</v>
      </c>
      <c r="AK238" s="1" t="s">
        <v>268</v>
      </c>
      <c r="AL238" s="2">
        <v>15.22</v>
      </c>
      <c r="AN238" s="2">
        <f>AL238-Epanet!X239</f>
        <v>0.27000000000000135</v>
      </c>
      <c r="AQ238" s="1" t="s">
        <v>1263</v>
      </c>
      <c r="AR238" s="2">
        <v>0.14000000000000001</v>
      </c>
      <c r="AT238" s="2">
        <f>AR238-Epanet!AB240</f>
        <v>0</v>
      </c>
      <c r="AW238" s="1" t="s">
        <v>268</v>
      </c>
      <c r="AX238" s="2">
        <v>18.079999999999998</v>
      </c>
      <c r="AZ238" s="2">
        <f>AX238-Epanet!P239</f>
        <v>3.1399999999999988</v>
      </c>
      <c r="BC238" s="1" t="s">
        <v>1263</v>
      </c>
      <c r="BD238" s="2">
        <v>0.14000000000000001</v>
      </c>
      <c r="BF238" s="2">
        <f>BD238-Epanet!T240</f>
        <v>0</v>
      </c>
      <c r="BI238" s="1" t="s">
        <v>268</v>
      </c>
      <c r="BJ238" s="2">
        <v>18.09</v>
      </c>
      <c r="BL238" s="2">
        <f>BJ238-Epanet!X239</f>
        <v>3.1400000000000006</v>
      </c>
      <c r="BO238" s="1" t="s">
        <v>1263</v>
      </c>
      <c r="BP238" s="2">
        <v>0.14000000000000001</v>
      </c>
      <c r="BR238" s="2">
        <f>BP238-Epanet!AB240</f>
        <v>0</v>
      </c>
    </row>
    <row r="239" spans="1:70" x14ac:dyDescent="0.25">
      <c r="A239" s="1" t="s">
        <v>269</v>
      </c>
      <c r="B239" s="2">
        <v>19.2</v>
      </c>
      <c r="D239" s="10">
        <f>'Skenario DMA'!B239-Epanet!P240</f>
        <v>2.7100000000000009</v>
      </c>
      <c r="E239" s="10"/>
      <c r="G239" s="1" t="s">
        <v>1264</v>
      </c>
      <c r="H239" s="2">
        <v>0.14000000000000001</v>
      </c>
      <c r="J239" s="2">
        <f>H239-Epanet!T241</f>
        <v>0</v>
      </c>
      <c r="M239" s="1" t="s">
        <v>269</v>
      </c>
      <c r="N239" s="2">
        <v>19.21</v>
      </c>
      <c r="P239" s="2">
        <f>N239-Epanet!X240</f>
        <v>2.7100000000000009</v>
      </c>
      <c r="S239" s="1" t="s">
        <v>1264</v>
      </c>
      <c r="T239" s="2">
        <v>0.14000000000000001</v>
      </c>
      <c r="V239" s="2">
        <f>T239-Epanet!AB241</f>
        <v>0</v>
      </c>
      <c r="Y239" s="1" t="s">
        <v>269</v>
      </c>
      <c r="Z239" s="2">
        <v>16.77</v>
      </c>
      <c r="AB239" s="2">
        <f>Z239-Epanet!P240</f>
        <v>0.28000000000000114</v>
      </c>
      <c r="AE239" s="1" t="s">
        <v>1264</v>
      </c>
      <c r="AF239" s="2">
        <v>0.14000000000000001</v>
      </c>
      <c r="AH239" s="2">
        <f>AF239-Epanet!T241</f>
        <v>0</v>
      </c>
      <c r="AK239" s="1" t="s">
        <v>269</v>
      </c>
      <c r="AL239" s="2">
        <v>16.78</v>
      </c>
      <c r="AN239" s="2">
        <f>AL239-Epanet!X240</f>
        <v>0.28000000000000114</v>
      </c>
      <c r="AQ239" s="1" t="s">
        <v>1264</v>
      </c>
      <c r="AR239" s="2">
        <v>0.14000000000000001</v>
      </c>
      <c r="AT239" s="2">
        <f>AR239-Epanet!AB241</f>
        <v>0</v>
      </c>
      <c r="AW239" s="1" t="s">
        <v>269</v>
      </c>
      <c r="AX239" s="2">
        <v>19.64</v>
      </c>
      <c r="AZ239" s="2">
        <f>AX239-Epanet!P240</f>
        <v>3.1500000000000021</v>
      </c>
      <c r="BC239" s="1" t="s">
        <v>1264</v>
      </c>
      <c r="BD239" s="2">
        <v>0.14000000000000001</v>
      </c>
      <c r="BF239" s="2">
        <f>BD239-Epanet!T241</f>
        <v>0</v>
      </c>
      <c r="BI239" s="1" t="s">
        <v>269</v>
      </c>
      <c r="BJ239" s="2">
        <v>19.64</v>
      </c>
      <c r="BL239" s="2">
        <f>BJ239-Epanet!X240</f>
        <v>3.1400000000000006</v>
      </c>
      <c r="BO239" s="1" t="s">
        <v>1264</v>
      </c>
      <c r="BP239" s="2">
        <v>0.14000000000000001</v>
      </c>
      <c r="BR239" s="2">
        <f>BP239-Epanet!AB241</f>
        <v>0</v>
      </c>
    </row>
    <row r="240" spans="1:70" x14ac:dyDescent="0.25">
      <c r="A240" s="1" t="s">
        <v>270</v>
      </c>
      <c r="B240" s="2">
        <v>19.37</v>
      </c>
      <c r="D240" s="10">
        <f>'Skenario DMA'!B240-Epanet!P241</f>
        <v>2.6999999999999993</v>
      </c>
      <c r="E240" s="10"/>
      <c r="G240" s="1" t="s">
        <v>1265</v>
      </c>
      <c r="H240" s="2">
        <v>0.31</v>
      </c>
      <c r="J240" s="2">
        <f>H240-Epanet!T242</f>
        <v>0</v>
      </c>
      <c r="M240" s="1" t="s">
        <v>270</v>
      </c>
      <c r="N240" s="2">
        <v>19.38</v>
      </c>
      <c r="P240" s="2">
        <f>N240-Epanet!X241</f>
        <v>2.7099999999999973</v>
      </c>
      <c r="S240" s="1" t="s">
        <v>1265</v>
      </c>
      <c r="T240" s="2">
        <v>0.31</v>
      </c>
      <c r="V240" s="2">
        <f>T240-Epanet!AB242</f>
        <v>0</v>
      </c>
      <c r="Y240" s="1" t="s">
        <v>270</v>
      </c>
      <c r="Z240" s="2">
        <v>16.940000000000001</v>
      </c>
      <c r="AB240" s="2">
        <f>Z240-Epanet!P241</f>
        <v>0.26999999999999957</v>
      </c>
      <c r="AE240" s="1" t="s">
        <v>1265</v>
      </c>
      <c r="AF240" s="2">
        <v>0.31</v>
      </c>
      <c r="AH240" s="2">
        <f>AF240-Epanet!T242</f>
        <v>0</v>
      </c>
      <c r="AK240" s="1" t="s">
        <v>270</v>
      </c>
      <c r="AL240" s="2">
        <v>16.95</v>
      </c>
      <c r="AN240" s="2">
        <f>AL240-Epanet!X241</f>
        <v>0.27999999999999758</v>
      </c>
      <c r="AQ240" s="1" t="s">
        <v>1265</v>
      </c>
      <c r="AR240" s="2">
        <v>0.31</v>
      </c>
      <c r="AT240" s="2">
        <f>AR240-Epanet!AB242</f>
        <v>0</v>
      </c>
      <c r="AW240" s="1" t="s">
        <v>270</v>
      </c>
      <c r="AX240" s="2">
        <v>19.809999999999999</v>
      </c>
      <c r="AZ240" s="2">
        <f>AX240-Epanet!P241</f>
        <v>3.139999999999997</v>
      </c>
      <c r="BC240" s="1" t="s">
        <v>1265</v>
      </c>
      <c r="BD240" s="2">
        <v>0.31</v>
      </c>
      <c r="BF240" s="2">
        <f>BD240-Epanet!T242</f>
        <v>0</v>
      </c>
      <c r="BI240" s="1" t="s">
        <v>270</v>
      </c>
      <c r="BJ240" s="2">
        <v>19.809999999999999</v>
      </c>
      <c r="BL240" s="2">
        <f>BJ240-Epanet!X241</f>
        <v>3.139999999999997</v>
      </c>
      <c r="BO240" s="1" t="s">
        <v>1265</v>
      </c>
      <c r="BP240" s="2">
        <v>0.31</v>
      </c>
      <c r="BR240" s="2">
        <f>BP240-Epanet!AB242</f>
        <v>0</v>
      </c>
    </row>
    <row r="241" spans="1:70" x14ac:dyDescent="0.25">
      <c r="A241" s="1" t="s">
        <v>271</v>
      </c>
      <c r="B241" s="2">
        <v>20.21</v>
      </c>
      <c r="D241" s="10">
        <f>'Skenario DMA'!B241-Epanet!P242</f>
        <v>2.7100000000000009</v>
      </c>
      <c r="E241" s="10"/>
      <c r="G241" s="1" t="s">
        <v>1266</v>
      </c>
      <c r="H241" s="2">
        <v>0.13</v>
      </c>
      <c r="J241" s="2">
        <f>H241-Epanet!T243</f>
        <v>0</v>
      </c>
      <c r="M241" s="1" t="s">
        <v>271</v>
      </c>
      <c r="N241" s="2">
        <v>20.22</v>
      </c>
      <c r="P241" s="2">
        <f>N241-Epanet!X242</f>
        <v>2.7099999999999973</v>
      </c>
      <c r="S241" s="1" t="s">
        <v>1266</v>
      </c>
      <c r="T241" s="2">
        <v>0.13</v>
      </c>
      <c r="V241" s="2">
        <f>T241-Epanet!AB243</f>
        <v>0</v>
      </c>
      <c r="Y241" s="1" t="s">
        <v>271</v>
      </c>
      <c r="Z241" s="2">
        <v>17.78</v>
      </c>
      <c r="AB241" s="2">
        <f>Z241-Epanet!P242</f>
        <v>0.28000000000000114</v>
      </c>
      <c r="AE241" s="1" t="s">
        <v>1266</v>
      </c>
      <c r="AF241" s="2">
        <v>0.13</v>
      </c>
      <c r="AH241" s="2">
        <f>AF241-Epanet!T243</f>
        <v>0</v>
      </c>
      <c r="AK241" s="1" t="s">
        <v>271</v>
      </c>
      <c r="AL241" s="2">
        <v>17.78</v>
      </c>
      <c r="AN241" s="2">
        <f>AL241-Epanet!X242</f>
        <v>0.26999999999999957</v>
      </c>
      <c r="AQ241" s="1" t="s">
        <v>1266</v>
      </c>
      <c r="AR241" s="2">
        <v>0.13</v>
      </c>
      <c r="AT241" s="2">
        <f>AR241-Epanet!AB243</f>
        <v>0</v>
      </c>
      <c r="AW241" s="1" t="s">
        <v>271</v>
      </c>
      <c r="AX241" s="2">
        <v>20.64</v>
      </c>
      <c r="AZ241" s="2">
        <f>AX241-Epanet!P242</f>
        <v>3.1400000000000006</v>
      </c>
      <c r="BC241" s="1" t="s">
        <v>1266</v>
      </c>
      <c r="BD241" s="2">
        <v>0.13</v>
      </c>
      <c r="BF241" s="2">
        <f>BD241-Epanet!T243</f>
        <v>0</v>
      </c>
      <c r="BI241" s="1" t="s">
        <v>271</v>
      </c>
      <c r="BJ241" s="2">
        <v>20.65</v>
      </c>
      <c r="BL241" s="2">
        <f>BJ241-Epanet!X242</f>
        <v>3.139999999999997</v>
      </c>
      <c r="BO241" s="1" t="s">
        <v>1266</v>
      </c>
      <c r="BP241" s="2">
        <v>0.13</v>
      </c>
      <c r="BR241" s="2">
        <f>BP241-Epanet!AB243</f>
        <v>0</v>
      </c>
    </row>
    <row r="242" spans="1:70" x14ac:dyDescent="0.25">
      <c r="A242" s="1" t="s">
        <v>272</v>
      </c>
      <c r="B242" s="2">
        <v>17.07</v>
      </c>
      <c r="D242" s="10">
        <f>'Skenario DMA'!B242-Epanet!P243</f>
        <v>2.7100000000000009</v>
      </c>
      <c r="E242" s="10"/>
      <c r="G242" s="1" t="s">
        <v>1267</v>
      </c>
      <c r="H242" s="2">
        <v>0.45</v>
      </c>
      <c r="J242" s="2">
        <f>H242-Epanet!T244</f>
        <v>0</v>
      </c>
      <c r="M242" s="1" t="s">
        <v>272</v>
      </c>
      <c r="N242" s="2">
        <v>17.07</v>
      </c>
      <c r="P242" s="2">
        <f>N242-Epanet!X243</f>
        <v>2.7000000000000011</v>
      </c>
      <c r="S242" s="1" t="s">
        <v>1267</v>
      </c>
      <c r="T242" s="2">
        <v>0.45</v>
      </c>
      <c r="V242" s="2">
        <f>T242-Epanet!AB244</f>
        <v>0</v>
      </c>
      <c r="Y242" s="1" t="s">
        <v>272</v>
      </c>
      <c r="Z242" s="2">
        <v>14.63</v>
      </c>
      <c r="AB242" s="2">
        <f>Z242-Epanet!P243</f>
        <v>0.27000000000000135</v>
      </c>
      <c r="AE242" s="1" t="s">
        <v>1267</v>
      </c>
      <c r="AF242" s="2">
        <v>0.45</v>
      </c>
      <c r="AH242" s="2">
        <f>AF242-Epanet!T244</f>
        <v>0</v>
      </c>
      <c r="AK242" s="1" t="s">
        <v>272</v>
      </c>
      <c r="AL242" s="2">
        <v>14.64</v>
      </c>
      <c r="AN242" s="2">
        <f>AL242-Epanet!X243</f>
        <v>0.27000000000000135</v>
      </c>
      <c r="AQ242" s="1" t="s">
        <v>1267</v>
      </c>
      <c r="AR242" s="2">
        <v>0.45</v>
      </c>
      <c r="AT242" s="2">
        <f>AR242-Epanet!AB244</f>
        <v>0</v>
      </c>
      <c r="AW242" s="1" t="s">
        <v>272</v>
      </c>
      <c r="AX242" s="2">
        <v>17.5</v>
      </c>
      <c r="AZ242" s="2">
        <f>AX242-Epanet!P243</f>
        <v>3.1400000000000006</v>
      </c>
      <c r="BC242" s="1" t="s">
        <v>1267</v>
      </c>
      <c r="BD242" s="2">
        <v>0.45</v>
      </c>
      <c r="BF242" s="2">
        <f>BD242-Epanet!T244</f>
        <v>0</v>
      </c>
      <c r="BI242" s="1" t="s">
        <v>272</v>
      </c>
      <c r="BJ242" s="2">
        <v>17.510000000000002</v>
      </c>
      <c r="BL242" s="2">
        <f>BJ242-Epanet!X243</f>
        <v>3.1400000000000023</v>
      </c>
      <c r="BO242" s="1" t="s">
        <v>1267</v>
      </c>
      <c r="BP242" s="2">
        <v>0.45</v>
      </c>
      <c r="BR242" s="2">
        <f>BP242-Epanet!AB244</f>
        <v>0</v>
      </c>
    </row>
    <row r="243" spans="1:70" x14ac:dyDescent="0.25">
      <c r="A243" s="1" t="s">
        <v>273</v>
      </c>
      <c r="B243" s="2">
        <v>15.93</v>
      </c>
      <c r="D243" s="10">
        <f>'Skenario DMA'!B243-Epanet!P244</f>
        <v>2.7099999999999991</v>
      </c>
      <c r="E243" s="10"/>
      <c r="G243" s="1" t="s">
        <v>1268</v>
      </c>
      <c r="H243" s="2">
        <v>0.31</v>
      </c>
      <c r="J243" s="2">
        <f>H243-Epanet!T245</f>
        <v>0</v>
      </c>
      <c r="M243" s="1" t="s">
        <v>273</v>
      </c>
      <c r="N243" s="2">
        <v>15.93</v>
      </c>
      <c r="P243" s="2">
        <f>N243-Epanet!X244</f>
        <v>2.6999999999999993</v>
      </c>
      <c r="S243" s="1" t="s">
        <v>1268</v>
      </c>
      <c r="T243" s="2">
        <v>0.31</v>
      </c>
      <c r="V243" s="2">
        <f>T243-Epanet!AB245</f>
        <v>0</v>
      </c>
      <c r="Y243" s="1" t="s">
        <v>273</v>
      </c>
      <c r="Z243" s="2">
        <v>13.49</v>
      </c>
      <c r="AB243" s="2">
        <f>Z243-Epanet!P244</f>
        <v>0.26999999999999957</v>
      </c>
      <c r="AE243" s="1" t="s">
        <v>1268</v>
      </c>
      <c r="AF243" s="2">
        <v>0.31</v>
      </c>
      <c r="AH243" s="2">
        <f>AF243-Epanet!T245</f>
        <v>0</v>
      </c>
      <c r="AK243" s="1" t="s">
        <v>273</v>
      </c>
      <c r="AL243" s="2">
        <v>13.5</v>
      </c>
      <c r="AN243" s="2">
        <f>AL243-Epanet!X244</f>
        <v>0.26999999999999957</v>
      </c>
      <c r="AQ243" s="1" t="s">
        <v>1268</v>
      </c>
      <c r="AR243" s="2">
        <v>0.31</v>
      </c>
      <c r="AT243" s="2">
        <f>AR243-Epanet!AB245</f>
        <v>0</v>
      </c>
      <c r="AW243" s="1" t="s">
        <v>273</v>
      </c>
      <c r="AX243" s="2">
        <v>16.36</v>
      </c>
      <c r="AZ243" s="2">
        <f>AX243-Epanet!P244</f>
        <v>3.1399999999999988</v>
      </c>
      <c r="BC243" s="1" t="s">
        <v>1268</v>
      </c>
      <c r="BD243" s="2">
        <v>0.31</v>
      </c>
      <c r="BF243" s="2">
        <f>BD243-Epanet!T245</f>
        <v>0</v>
      </c>
      <c r="BI243" s="1" t="s">
        <v>273</v>
      </c>
      <c r="BJ243" s="2">
        <v>16.37</v>
      </c>
      <c r="BL243" s="2">
        <f>BJ243-Epanet!X244</f>
        <v>3.1400000000000006</v>
      </c>
      <c r="BO243" s="1" t="s">
        <v>1268</v>
      </c>
      <c r="BP243" s="2">
        <v>0.31</v>
      </c>
      <c r="BR243" s="2">
        <f>BP243-Epanet!AB245</f>
        <v>0</v>
      </c>
    </row>
    <row r="244" spans="1:70" x14ac:dyDescent="0.25">
      <c r="A244" s="1" t="s">
        <v>274</v>
      </c>
      <c r="B244" s="2">
        <v>16.91</v>
      </c>
      <c r="D244" s="10">
        <f>'Skenario DMA'!B244-Epanet!P245</f>
        <v>2.6999999999999993</v>
      </c>
      <c r="E244" s="10"/>
      <c r="G244" s="1" t="s">
        <v>1269</v>
      </c>
      <c r="H244" s="2">
        <v>0.16</v>
      </c>
      <c r="J244" s="2">
        <f>H244-Epanet!T246</f>
        <v>0</v>
      </c>
      <c r="M244" s="1" t="s">
        <v>274</v>
      </c>
      <c r="N244" s="2">
        <v>16.920000000000002</v>
      </c>
      <c r="P244" s="2">
        <f>N244-Epanet!X245</f>
        <v>2.7000000000000011</v>
      </c>
      <c r="S244" s="1" t="s">
        <v>1269</v>
      </c>
      <c r="T244" s="2">
        <v>0.16</v>
      </c>
      <c r="V244" s="2">
        <f>T244-Epanet!AB246</f>
        <v>0</v>
      </c>
      <c r="Y244" s="1" t="s">
        <v>274</v>
      </c>
      <c r="Z244" s="2">
        <v>14.48</v>
      </c>
      <c r="AB244" s="2">
        <f>Z244-Epanet!P245</f>
        <v>0.26999999999999957</v>
      </c>
      <c r="AE244" s="1" t="s">
        <v>1269</v>
      </c>
      <c r="AF244" s="2">
        <v>0.16</v>
      </c>
      <c r="AH244" s="2">
        <f>AF244-Epanet!T246</f>
        <v>0</v>
      </c>
      <c r="AK244" s="1" t="s">
        <v>274</v>
      </c>
      <c r="AL244" s="2">
        <v>14.49</v>
      </c>
      <c r="AN244" s="2">
        <f>AL244-Epanet!X245</f>
        <v>0.26999999999999957</v>
      </c>
      <c r="AQ244" s="1" t="s">
        <v>1269</v>
      </c>
      <c r="AR244" s="2">
        <v>0.16</v>
      </c>
      <c r="AT244" s="2">
        <f>AR244-Epanet!AB246</f>
        <v>0</v>
      </c>
      <c r="AW244" s="1" t="s">
        <v>274</v>
      </c>
      <c r="AX244" s="2">
        <v>17.350000000000001</v>
      </c>
      <c r="AZ244" s="2">
        <f>AX244-Epanet!P245</f>
        <v>3.1400000000000006</v>
      </c>
      <c r="BC244" s="1" t="s">
        <v>1269</v>
      </c>
      <c r="BD244" s="2">
        <v>0.16</v>
      </c>
      <c r="BF244" s="2">
        <f>BD244-Epanet!T246</f>
        <v>0</v>
      </c>
      <c r="BI244" s="1" t="s">
        <v>274</v>
      </c>
      <c r="BJ244" s="2">
        <v>17.36</v>
      </c>
      <c r="BL244" s="2">
        <f>BJ244-Epanet!X245</f>
        <v>3.1399999999999988</v>
      </c>
      <c r="BO244" s="1" t="s">
        <v>1269</v>
      </c>
      <c r="BP244" s="2">
        <v>0.16</v>
      </c>
      <c r="BR244" s="2">
        <f>BP244-Epanet!AB246</f>
        <v>0</v>
      </c>
    </row>
    <row r="245" spans="1:70" x14ac:dyDescent="0.25">
      <c r="A245" s="1" t="s">
        <v>275</v>
      </c>
      <c r="B245" s="2">
        <v>16.84</v>
      </c>
      <c r="D245" s="10">
        <f>'Skenario DMA'!B245-Epanet!P246</f>
        <v>2.7099999999999991</v>
      </c>
      <c r="E245" s="10"/>
      <c r="G245" s="1" t="s">
        <v>1270</v>
      </c>
      <c r="H245" s="2">
        <v>0.15</v>
      </c>
      <c r="J245" s="2">
        <f>H245-Epanet!T247</f>
        <v>0</v>
      </c>
      <c r="M245" s="1" t="s">
        <v>275</v>
      </c>
      <c r="N245" s="2">
        <v>16.84</v>
      </c>
      <c r="P245" s="2">
        <f>N245-Epanet!X246</f>
        <v>2.6999999999999993</v>
      </c>
      <c r="S245" s="1" t="s">
        <v>1270</v>
      </c>
      <c r="T245" s="2">
        <v>0.15</v>
      </c>
      <c r="V245" s="2">
        <f>T245-Epanet!AB247</f>
        <v>0</v>
      </c>
      <c r="Y245" s="1" t="s">
        <v>275</v>
      </c>
      <c r="Z245" s="2">
        <v>14.41</v>
      </c>
      <c r="AB245" s="2">
        <f>Z245-Epanet!P246</f>
        <v>0.27999999999999936</v>
      </c>
      <c r="AE245" s="1" t="s">
        <v>1270</v>
      </c>
      <c r="AF245" s="2">
        <v>0.15</v>
      </c>
      <c r="AH245" s="2">
        <f>AF245-Epanet!T247</f>
        <v>0</v>
      </c>
      <c r="AK245" s="1" t="s">
        <v>275</v>
      </c>
      <c r="AL245" s="2">
        <v>14.41</v>
      </c>
      <c r="AN245" s="2">
        <f>AL245-Epanet!X246</f>
        <v>0.26999999999999957</v>
      </c>
      <c r="AQ245" s="1" t="s">
        <v>1270</v>
      </c>
      <c r="AR245" s="2">
        <v>0.15</v>
      </c>
      <c r="AT245" s="2">
        <f>AR245-Epanet!AB247</f>
        <v>0</v>
      </c>
      <c r="AW245" s="1" t="s">
        <v>275</v>
      </c>
      <c r="AX245" s="2">
        <v>17.27</v>
      </c>
      <c r="AZ245" s="2">
        <f>AX245-Epanet!P246</f>
        <v>3.1399999999999988</v>
      </c>
      <c r="BC245" s="1" t="s">
        <v>1270</v>
      </c>
      <c r="BD245" s="2">
        <v>0.15</v>
      </c>
      <c r="BF245" s="2">
        <f>BD245-Epanet!T247</f>
        <v>0</v>
      </c>
      <c r="BI245" s="1" t="s">
        <v>275</v>
      </c>
      <c r="BJ245" s="2">
        <v>17.28</v>
      </c>
      <c r="BL245" s="2">
        <f>BJ245-Epanet!X246</f>
        <v>3.1400000000000006</v>
      </c>
      <c r="BO245" s="1" t="s">
        <v>1270</v>
      </c>
      <c r="BP245" s="2">
        <v>0.15</v>
      </c>
      <c r="BR245" s="2">
        <f>BP245-Epanet!AB247</f>
        <v>0</v>
      </c>
    </row>
    <row r="246" spans="1:70" x14ac:dyDescent="0.25">
      <c r="A246" s="1" t="s">
        <v>276</v>
      </c>
      <c r="B246" s="2">
        <v>16.829999999999998</v>
      </c>
      <c r="D246" s="10">
        <f>'Skenario DMA'!B246-Epanet!P247</f>
        <v>2.7099999999999991</v>
      </c>
      <c r="E246" s="10"/>
      <c r="G246" s="1" t="s">
        <v>1271</v>
      </c>
      <c r="H246" s="2">
        <v>0.15</v>
      </c>
      <c r="J246" s="2">
        <f>H246-Epanet!T248</f>
        <v>0</v>
      </c>
      <c r="M246" s="1" t="s">
        <v>276</v>
      </c>
      <c r="N246" s="2">
        <v>16.829999999999998</v>
      </c>
      <c r="P246" s="2">
        <f>N246-Epanet!X247</f>
        <v>2.6999999999999975</v>
      </c>
      <c r="S246" s="1" t="s">
        <v>1271</v>
      </c>
      <c r="T246" s="2">
        <v>0.15</v>
      </c>
      <c r="V246" s="2">
        <f>T246-Epanet!AB248</f>
        <v>0</v>
      </c>
      <c r="Y246" s="1" t="s">
        <v>276</v>
      </c>
      <c r="Z246" s="2">
        <v>14.4</v>
      </c>
      <c r="AB246" s="2">
        <f>Z246-Epanet!P247</f>
        <v>0.28000000000000114</v>
      </c>
      <c r="AE246" s="1" t="s">
        <v>1271</v>
      </c>
      <c r="AF246" s="2">
        <v>0.15</v>
      </c>
      <c r="AH246" s="2">
        <f>AF246-Epanet!T248</f>
        <v>0</v>
      </c>
      <c r="AK246" s="1" t="s">
        <v>276</v>
      </c>
      <c r="AL246" s="2">
        <v>14.4</v>
      </c>
      <c r="AN246" s="2">
        <f>AL246-Epanet!X247</f>
        <v>0.26999999999999957</v>
      </c>
      <c r="AQ246" s="1" t="s">
        <v>1271</v>
      </c>
      <c r="AR246" s="2">
        <v>0.15</v>
      </c>
      <c r="AT246" s="2">
        <f>AR246-Epanet!AB248</f>
        <v>0</v>
      </c>
      <c r="AW246" s="1" t="s">
        <v>276</v>
      </c>
      <c r="AX246" s="2">
        <v>17.260000000000002</v>
      </c>
      <c r="AZ246" s="2">
        <f>AX246-Epanet!P247</f>
        <v>3.1400000000000023</v>
      </c>
      <c r="BC246" s="1" t="s">
        <v>1271</v>
      </c>
      <c r="BD246" s="2">
        <v>0.15</v>
      </c>
      <c r="BF246" s="2">
        <f>BD246-Epanet!T248</f>
        <v>0</v>
      </c>
      <c r="BI246" s="1" t="s">
        <v>276</v>
      </c>
      <c r="BJ246" s="2">
        <v>17.27</v>
      </c>
      <c r="BL246" s="2">
        <f>BJ246-Epanet!X247</f>
        <v>3.1399999999999988</v>
      </c>
      <c r="BO246" s="1" t="s">
        <v>1271</v>
      </c>
      <c r="BP246" s="2">
        <v>0.15</v>
      </c>
      <c r="BR246" s="2">
        <f>BP246-Epanet!AB248</f>
        <v>0</v>
      </c>
    </row>
    <row r="247" spans="1:70" x14ac:dyDescent="0.25">
      <c r="A247" s="1" t="s">
        <v>277</v>
      </c>
      <c r="B247" s="2">
        <v>16.809999999999999</v>
      </c>
      <c r="D247" s="10">
        <f>'Skenario DMA'!B247-Epanet!P248</f>
        <v>2.7099999999999991</v>
      </c>
      <c r="E247" s="10"/>
      <c r="G247" s="1" t="s">
        <v>1272</v>
      </c>
      <c r="H247" s="2">
        <v>0.16</v>
      </c>
      <c r="J247" s="2">
        <f>H247-Epanet!T249</f>
        <v>0</v>
      </c>
      <c r="M247" s="1" t="s">
        <v>277</v>
      </c>
      <c r="N247" s="2">
        <v>16.809999999999999</v>
      </c>
      <c r="P247" s="2">
        <f>N247-Epanet!X248</f>
        <v>2.6999999999999993</v>
      </c>
      <c r="S247" s="1" t="s">
        <v>1272</v>
      </c>
      <c r="T247" s="2">
        <v>0.16</v>
      </c>
      <c r="V247" s="2">
        <f>T247-Epanet!AB249</f>
        <v>0</v>
      </c>
      <c r="Y247" s="1" t="s">
        <v>277</v>
      </c>
      <c r="Z247" s="2">
        <v>14.37</v>
      </c>
      <c r="AB247" s="2">
        <f>Z247-Epanet!P248</f>
        <v>0.26999999999999957</v>
      </c>
      <c r="AE247" s="1" t="s">
        <v>1272</v>
      </c>
      <c r="AF247" s="2">
        <v>0.16</v>
      </c>
      <c r="AH247" s="2">
        <f>AF247-Epanet!T249</f>
        <v>0</v>
      </c>
      <c r="AK247" s="1" t="s">
        <v>277</v>
      </c>
      <c r="AL247" s="2">
        <v>14.38</v>
      </c>
      <c r="AN247" s="2">
        <f>AL247-Epanet!X248</f>
        <v>0.27000000000000135</v>
      </c>
      <c r="AQ247" s="1" t="s">
        <v>1272</v>
      </c>
      <c r="AR247" s="2">
        <v>0.16</v>
      </c>
      <c r="AT247" s="2">
        <f>AR247-Epanet!AB249</f>
        <v>0</v>
      </c>
      <c r="AW247" s="1" t="s">
        <v>277</v>
      </c>
      <c r="AX247" s="2">
        <v>17.239999999999998</v>
      </c>
      <c r="AZ247" s="2">
        <f>AX247-Epanet!P248</f>
        <v>3.1399999999999988</v>
      </c>
      <c r="BC247" s="1" t="s">
        <v>1272</v>
      </c>
      <c r="BD247" s="2">
        <v>0.16</v>
      </c>
      <c r="BF247" s="2">
        <f>BD247-Epanet!T249</f>
        <v>0</v>
      </c>
      <c r="BI247" s="1" t="s">
        <v>277</v>
      </c>
      <c r="BJ247" s="2">
        <v>17.25</v>
      </c>
      <c r="BL247" s="2">
        <f>BJ247-Epanet!X248</f>
        <v>3.1400000000000006</v>
      </c>
      <c r="BO247" s="1" t="s">
        <v>1272</v>
      </c>
      <c r="BP247" s="2">
        <v>0.16</v>
      </c>
      <c r="BR247" s="2">
        <f>BP247-Epanet!AB249</f>
        <v>0</v>
      </c>
    </row>
    <row r="248" spans="1:70" x14ac:dyDescent="0.25">
      <c r="A248" s="1" t="s">
        <v>278</v>
      </c>
      <c r="B248" s="2">
        <v>16.8</v>
      </c>
      <c r="D248" s="10">
        <f>'Skenario DMA'!B248-Epanet!P249</f>
        <v>2.7000000000000011</v>
      </c>
      <c r="E248" s="10"/>
      <c r="G248" s="1" t="s">
        <v>1273</v>
      </c>
      <c r="H248" s="2">
        <v>0.16</v>
      </c>
      <c r="J248" s="2">
        <f>H248-Epanet!T250</f>
        <v>0</v>
      </c>
      <c r="M248" s="1" t="s">
        <v>278</v>
      </c>
      <c r="N248" s="2">
        <v>16.809999999999999</v>
      </c>
      <c r="P248" s="2">
        <f>N248-Epanet!X249</f>
        <v>2.6999999999999993</v>
      </c>
      <c r="S248" s="1" t="s">
        <v>1273</v>
      </c>
      <c r="T248" s="2">
        <v>0.16</v>
      </c>
      <c r="V248" s="2">
        <f>T248-Epanet!AB250</f>
        <v>0</v>
      </c>
      <c r="Y248" s="1" t="s">
        <v>278</v>
      </c>
      <c r="Z248" s="2">
        <v>14.37</v>
      </c>
      <c r="AB248" s="2">
        <f>Z248-Epanet!P249</f>
        <v>0.26999999999999957</v>
      </c>
      <c r="AE248" s="1" t="s">
        <v>1273</v>
      </c>
      <c r="AF248" s="2">
        <v>0.16</v>
      </c>
      <c r="AH248" s="2">
        <f>AF248-Epanet!T250</f>
        <v>0</v>
      </c>
      <c r="AK248" s="1" t="s">
        <v>278</v>
      </c>
      <c r="AL248" s="2">
        <v>14.38</v>
      </c>
      <c r="AN248" s="2">
        <f>AL248-Epanet!X249</f>
        <v>0.27000000000000135</v>
      </c>
      <c r="AQ248" s="1" t="s">
        <v>1273</v>
      </c>
      <c r="AR248" s="2">
        <v>0.16</v>
      </c>
      <c r="AT248" s="2">
        <f>AR248-Epanet!AB250</f>
        <v>0</v>
      </c>
      <c r="AW248" s="1" t="s">
        <v>278</v>
      </c>
      <c r="AX248" s="2">
        <v>17.239999999999998</v>
      </c>
      <c r="AZ248" s="2">
        <f>AX248-Epanet!P249</f>
        <v>3.1399999999999988</v>
      </c>
      <c r="BC248" s="1" t="s">
        <v>1273</v>
      </c>
      <c r="BD248" s="2">
        <v>0.16</v>
      </c>
      <c r="BF248" s="2">
        <f>BD248-Epanet!T250</f>
        <v>0</v>
      </c>
      <c r="BI248" s="1" t="s">
        <v>278</v>
      </c>
      <c r="BJ248" s="2">
        <v>17.239999999999998</v>
      </c>
      <c r="BL248" s="2">
        <f>BJ248-Epanet!X249</f>
        <v>3.129999999999999</v>
      </c>
      <c r="BO248" s="1" t="s">
        <v>1273</v>
      </c>
      <c r="BP248" s="2">
        <v>0.16</v>
      </c>
      <c r="BR248" s="2">
        <f>BP248-Epanet!AB250</f>
        <v>0</v>
      </c>
    </row>
    <row r="249" spans="1:70" x14ac:dyDescent="0.25">
      <c r="A249" s="1" t="s">
        <v>279</v>
      </c>
      <c r="B249" s="2">
        <v>16.8</v>
      </c>
      <c r="D249" s="10">
        <f>'Skenario DMA'!B249-Epanet!P250</f>
        <v>2.7100000000000009</v>
      </c>
      <c r="E249" s="10"/>
      <c r="G249" s="1" t="s">
        <v>1274</v>
      </c>
      <c r="H249" s="2">
        <v>0.01</v>
      </c>
      <c r="J249" s="2">
        <f>H249-Epanet!T251</f>
        <v>0</v>
      </c>
      <c r="M249" s="1" t="s">
        <v>279</v>
      </c>
      <c r="N249" s="2">
        <v>16.8</v>
      </c>
      <c r="P249" s="2">
        <f>N249-Epanet!X250</f>
        <v>2.7000000000000011</v>
      </c>
      <c r="S249" s="1" t="s">
        <v>1274</v>
      </c>
      <c r="T249" s="2">
        <v>0.01</v>
      </c>
      <c r="V249" s="2">
        <f>T249-Epanet!AB251</f>
        <v>0</v>
      </c>
      <c r="Y249" s="1" t="s">
        <v>279</v>
      </c>
      <c r="Z249" s="2">
        <v>14.37</v>
      </c>
      <c r="AB249" s="2">
        <f>Z249-Epanet!P250</f>
        <v>0.27999999999999936</v>
      </c>
      <c r="AE249" s="1" t="s">
        <v>1274</v>
      </c>
      <c r="AF249" s="2">
        <v>0.01</v>
      </c>
      <c r="AH249" s="2">
        <f>AF249-Epanet!T251</f>
        <v>0</v>
      </c>
      <c r="AK249" s="1" t="s">
        <v>279</v>
      </c>
      <c r="AL249" s="2">
        <v>14.37</v>
      </c>
      <c r="AN249" s="2">
        <f>AL249-Epanet!X250</f>
        <v>0.26999999999999957</v>
      </c>
      <c r="AQ249" s="1" t="s">
        <v>1274</v>
      </c>
      <c r="AR249" s="2">
        <v>0.01</v>
      </c>
      <c r="AT249" s="2">
        <f>AR249-Epanet!AB251</f>
        <v>0</v>
      </c>
      <c r="AW249" s="1" t="s">
        <v>279</v>
      </c>
      <c r="AX249" s="2">
        <v>17.23</v>
      </c>
      <c r="AZ249" s="2">
        <f>AX249-Epanet!P250</f>
        <v>3.1400000000000006</v>
      </c>
      <c r="BC249" s="1" t="s">
        <v>1274</v>
      </c>
      <c r="BD249" s="2">
        <v>0.01</v>
      </c>
      <c r="BF249" s="2">
        <f>BD249-Epanet!T251</f>
        <v>0</v>
      </c>
      <c r="BI249" s="1" t="s">
        <v>279</v>
      </c>
      <c r="BJ249" s="2">
        <v>17.239999999999998</v>
      </c>
      <c r="BL249" s="2">
        <f>BJ249-Epanet!X250</f>
        <v>3.1399999999999988</v>
      </c>
      <c r="BO249" s="1" t="s">
        <v>1274</v>
      </c>
      <c r="BP249" s="2">
        <v>0.01</v>
      </c>
      <c r="BR249" s="2">
        <f>BP249-Epanet!AB251</f>
        <v>0</v>
      </c>
    </row>
    <row r="250" spans="1:70" x14ac:dyDescent="0.25">
      <c r="A250" s="1" t="s">
        <v>280</v>
      </c>
      <c r="B250" s="2">
        <v>15.86</v>
      </c>
      <c r="D250" s="10">
        <f>'Skenario DMA'!B250-Epanet!P251</f>
        <v>2.7099999999999991</v>
      </c>
      <c r="E250" s="10"/>
      <c r="G250" s="1" t="s">
        <v>1275</v>
      </c>
      <c r="H250" s="2">
        <v>0.15</v>
      </c>
      <c r="J250" s="2">
        <f>H250-Epanet!T252</f>
        <v>0</v>
      </c>
      <c r="M250" s="1" t="s">
        <v>280</v>
      </c>
      <c r="N250" s="2">
        <v>15.86</v>
      </c>
      <c r="P250" s="2">
        <f>N250-Epanet!X251</f>
        <v>2.6999999999999993</v>
      </c>
      <c r="S250" s="1" t="s">
        <v>1275</v>
      </c>
      <c r="T250" s="2">
        <v>0.15</v>
      </c>
      <c r="V250" s="2">
        <f>T250-Epanet!AB252</f>
        <v>0</v>
      </c>
      <c r="Y250" s="1" t="s">
        <v>280</v>
      </c>
      <c r="Z250" s="2">
        <v>13.42</v>
      </c>
      <c r="AB250" s="2">
        <f>Z250-Epanet!P251</f>
        <v>0.26999999999999957</v>
      </c>
      <c r="AE250" s="1" t="s">
        <v>1275</v>
      </c>
      <c r="AF250" s="2">
        <v>0.15</v>
      </c>
      <c r="AH250" s="2">
        <f>AF250-Epanet!T252</f>
        <v>0</v>
      </c>
      <c r="AK250" s="1" t="s">
        <v>280</v>
      </c>
      <c r="AL250" s="2">
        <v>13.43</v>
      </c>
      <c r="AN250" s="2">
        <f>AL250-Epanet!X251</f>
        <v>0.26999999999999957</v>
      </c>
      <c r="AQ250" s="1" t="s">
        <v>1275</v>
      </c>
      <c r="AR250" s="2">
        <v>0.15</v>
      </c>
      <c r="AT250" s="2">
        <f>AR250-Epanet!AB252</f>
        <v>0</v>
      </c>
      <c r="AW250" s="1" t="s">
        <v>280</v>
      </c>
      <c r="AX250" s="2">
        <v>16.29</v>
      </c>
      <c r="AZ250" s="2">
        <f>AX250-Epanet!P251</f>
        <v>3.1399999999999988</v>
      </c>
      <c r="BC250" s="1" t="s">
        <v>1275</v>
      </c>
      <c r="BD250" s="2">
        <v>0.15</v>
      </c>
      <c r="BF250" s="2">
        <f>BD250-Epanet!T252</f>
        <v>0</v>
      </c>
      <c r="BI250" s="1" t="s">
        <v>280</v>
      </c>
      <c r="BJ250" s="2">
        <v>16.3</v>
      </c>
      <c r="BL250" s="2">
        <f>BJ250-Epanet!X251</f>
        <v>3.1400000000000006</v>
      </c>
      <c r="BO250" s="1" t="s">
        <v>1275</v>
      </c>
      <c r="BP250" s="2">
        <v>0.15</v>
      </c>
      <c r="BR250" s="2">
        <f>BP250-Epanet!AB252</f>
        <v>0</v>
      </c>
    </row>
    <row r="251" spans="1:70" x14ac:dyDescent="0.25">
      <c r="A251" s="1" t="s">
        <v>281</v>
      </c>
      <c r="B251" s="2">
        <v>19.95</v>
      </c>
      <c r="D251" s="10">
        <f>'Skenario DMA'!B251-Epanet!P252</f>
        <v>2.6999999999999993</v>
      </c>
      <c r="E251" s="10"/>
      <c r="G251" s="1" t="s">
        <v>1276</v>
      </c>
      <c r="H251" s="2">
        <v>0.15</v>
      </c>
      <c r="J251" s="2">
        <f>H251-Epanet!T253</f>
        <v>0</v>
      </c>
      <c r="M251" s="1" t="s">
        <v>281</v>
      </c>
      <c r="N251" s="2">
        <v>19.96</v>
      </c>
      <c r="P251" s="2">
        <f>N251-Epanet!X252</f>
        <v>2.6999999999999993</v>
      </c>
      <c r="S251" s="1" t="s">
        <v>1276</v>
      </c>
      <c r="T251" s="2">
        <v>0.15</v>
      </c>
      <c r="V251" s="2">
        <f>T251-Epanet!AB253</f>
        <v>0</v>
      </c>
      <c r="Y251" s="1" t="s">
        <v>281</v>
      </c>
      <c r="Z251" s="2">
        <v>17.52</v>
      </c>
      <c r="AB251" s="2">
        <f>Z251-Epanet!P252</f>
        <v>0.26999999999999957</v>
      </c>
      <c r="AE251" s="1" t="s">
        <v>1276</v>
      </c>
      <c r="AF251" s="2">
        <v>0.15</v>
      </c>
      <c r="AH251" s="2">
        <f>AF251-Epanet!T253</f>
        <v>0</v>
      </c>
      <c r="AK251" s="1" t="s">
        <v>281</v>
      </c>
      <c r="AL251" s="2">
        <v>17.53</v>
      </c>
      <c r="AN251" s="2">
        <f>AL251-Epanet!X252</f>
        <v>0.26999999999999957</v>
      </c>
      <c r="AQ251" s="1" t="s">
        <v>1276</v>
      </c>
      <c r="AR251" s="2">
        <v>0.15</v>
      </c>
      <c r="AT251" s="2">
        <f>AR251-Epanet!AB253</f>
        <v>0</v>
      </c>
      <c r="AW251" s="1" t="s">
        <v>281</v>
      </c>
      <c r="AX251" s="2">
        <v>20.39</v>
      </c>
      <c r="AZ251" s="2">
        <f>AX251-Epanet!P252</f>
        <v>3.1400000000000006</v>
      </c>
      <c r="BC251" s="1" t="s">
        <v>1276</v>
      </c>
      <c r="BD251" s="2">
        <v>0.15</v>
      </c>
      <c r="BF251" s="2">
        <f>BD251-Epanet!T253</f>
        <v>0</v>
      </c>
      <c r="BI251" s="1" t="s">
        <v>281</v>
      </c>
      <c r="BJ251" s="2">
        <v>20.399999999999999</v>
      </c>
      <c r="BL251" s="2">
        <f>BJ251-Epanet!X252</f>
        <v>3.139999999999997</v>
      </c>
      <c r="BO251" s="1" t="s">
        <v>1276</v>
      </c>
      <c r="BP251" s="2">
        <v>0.15</v>
      </c>
      <c r="BR251" s="2">
        <f>BP251-Epanet!AB253</f>
        <v>0</v>
      </c>
    </row>
    <row r="252" spans="1:70" x14ac:dyDescent="0.25">
      <c r="A252" s="1" t="s">
        <v>282</v>
      </c>
      <c r="B252" s="2">
        <v>18.98</v>
      </c>
      <c r="D252" s="10">
        <f>'Skenario DMA'!B252-Epanet!P253</f>
        <v>2.7100000000000009</v>
      </c>
      <c r="E252" s="10"/>
      <c r="G252" s="1" t="s">
        <v>1277</v>
      </c>
      <c r="H252" s="2">
        <v>0.16</v>
      </c>
      <c r="J252" s="2">
        <f>H252-Epanet!T254</f>
        <v>0</v>
      </c>
      <c r="M252" s="1" t="s">
        <v>282</v>
      </c>
      <c r="N252" s="2">
        <v>18.989999999999998</v>
      </c>
      <c r="P252" s="2">
        <f>N252-Epanet!X253</f>
        <v>2.7099999999999973</v>
      </c>
      <c r="S252" s="1" t="s">
        <v>1277</v>
      </c>
      <c r="T252" s="2">
        <v>0.16</v>
      </c>
      <c r="V252" s="2">
        <f>T252-Epanet!AB254</f>
        <v>0</v>
      </c>
      <c r="Y252" s="1" t="s">
        <v>282</v>
      </c>
      <c r="Z252" s="2">
        <v>16.55</v>
      </c>
      <c r="AB252" s="2">
        <f>Z252-Epanet!P253</f>
        <v>0.28000000000000114</v>
      </c>
      <c r="AE252" s="1" t="s">
        <v>1277</v>
      </c>
      <c r="AF252" s="2">
        <v>0.16</v>
      </c>
      <c r="AH252" s="2">
        <f>AF252-Epanet!T254</f>
        <v>0</v>
      </c>
      <c r="AK252" s="1" t="s">
        <v>282</v>
      </c>
      <c r="AL252" s="2">
        <v>16.55</v>
      </c>
      <c r="AN252" s="2">
        <f>AL252-Epanet!X253</f>
        <v>0.26999999999999957</v>
      </c>
      <c r="AQ252" s="1" t="s">
        <v>1277</v>
      </c>
      <c r="AR252" s="2">
        <v>0.16</v>
      </c>
      <c r="AT252" s="2">
        <f>AR252-Epanet!AB254</f>
        <v>0</v>
      </c>
      <c r="AW252" s="1" t="s">
        <v>282</v>
      </c>
      <c r="AX252" s="2">
        <v>19.41</v>
      </c>
      <c r="AZ252" s="2">
        <f>AX252-Epanet!P253</f>
        <v>3.1400000000000006</v>
      </c>
      <c r="BC252" s="1" t="s">
        <v>1277</v>
      </c>
      <c r="BD252" s="2">
        <v>0.16</v>
      </c>
      <c r="BF252" s="2">
        <f>BD252-Epanet!T254</f>
        <v>0</v>
      </c>
      <c r="BI252" s="1" t="s">
        <v>282</v>
      </c>
      <c r="BJ252" s="2">
        <v>19.420000000000002</v>
      </c>
      <c r="BL252" s="2">
        <f>BJ252-Epanet!X253</f>
        <v>3.1400000000000006</v>
      </c>
      <c r="BO252" s="1" t="s">
        <v>1277</v>
      </c>
      <c r="BP252" s="2">
        <v>0.16</v>
      </c>
      <c r="BR252" s="2">
        <f>BP252-Epanet!AB254</f>
        <v>0</v>
      </c>
    </row>
    <row r="253" spans="1:70" x14ac:dyDescent="0.25">
      <c r="A253" s="1" t="s">
        <v>283</v>
      </c>
      <c r="B253" s="2">
        <v>16.82</v>
      </c>
      <c r="D253" s="10">
        <f>'Skenario DMA'!B253-Epanet!P254</f>
        <v>2.7100000000000009</v>
      </c>
      <c r="E253" s="10"/>
      <c r="G253" s="1" t="s">
        <v>1278</v>
      </c>
      <c r="H253" s="2">
        <v>7.0000000000000007E-2</v>
      </c>
      <c r="J253" s="2">
        <f>H253-Epanet!T255</f>
        <v>0</v>
      </c>
      <c r="M253" s="1" t="s">
        <v>283</v>
      </c>
      <c r="N253" s="2">
        <v>16.829999999999998</v>
      </c>
      <c r="P253" s="2">
        <f>N253-Epanet!X254</f>
        <v>2.7099999999999991</v>
      </c>
      <c r="S253" s="1" t="s">
        <v>1278</v>
      </c>
      <c r="T253" s="2">
        <v>7.0000000000000007E-2</v>
      </c>
      <c r="V253" s="2">
        <f>T253-Epanet!AB255</f>
        <v>0</v>
      </c>
      <c r="Y253" s="1" t="s">
        <v>283</v>
      </c>
      <c r="Z253" s="2">
        <v>14.39</v>
      </c>
      <c r="AB253" s="2">
        <f>Z253-Epanet!P254</f>
        <v>0.28000000000000114</v>
      </c>
      <c r="AE253" s="1" t="s">
        <v>1278</v>
      </c>
      <c r="AF253" s="2">
        <v>7.0000000000000007E-2</v>
      </c>
      <c r="AH253" s="2">
        <f>AF253-Epanet!T255</f>
        <v>0</v>
      </c>
      <c r="AK253" s="1" t="s">
        <v>283</v>
      </c>
      <c r="AL253" s="2">
        <v>14.39</v>
      </c>
      <c r="AN253" s="2">
        <f>AL253-Epanet!X254</f>
        <v>0.27000000000000135</v>
      </c>
      <c r="AQ253" s="1" t="s">
        <v>1278</v>
      </c>
      <c r="AR253" s="2">
        <v>7.0000000000000007E-2</v>
      </c>
      <c r="AT253" s="2">
        <f>AR253-Epanet!AB255</f>
        <v>0</v>
      </c>
      <c r="AW253" s="1" t="s">
        <v>283</v>
      </c>
      <c r="AX253" s="2">
        <v>17.25</v>
      </c>
      <c r="AZ253" s="2">
        <f>AX253-Epanet!P254</f>
        <v>3.1400000000000006</v>
      </c>
      <c r="BC253" s="1" t="s">
        <v>1278</v>
      </c>
      <c r="BD253" s="2">
        <v>7.0000000000000007E-2</v>
      </c>
      <c r="BF253" s="2">
        <f>BD253-Epanet!T255</f>
        <v>0</v>
      </c>
      <c r="BI253" s="1" t="s">
        <v>283</v>
      </c>
      <c r="BJ253" s="2">
        <v>17.260000000000002</v>
      </c>
      <c r="BL253" s="2">
        <f>BJ253-Epanet!X254</f>
        <v>3.1400000000000023</v>
      </c>
      <c r="BO253" s="1" t="s">
        <v>1278</v>
      </c>
      <c r="BP253" s="2">
        <v>7.0000000000000007E-2</v>
      </c>
      <c r="BR253" s="2">
        <f>BP253-Epanet!AB255</f>
        <v>0</v>
      </c>
    </row>
    <row r="254" spans="1:70" x14ac:dyDescent="0.25">
      <c r="A254" s="1" t="s">
        <v>284</v>
      </c>
      <c r="B254" s="2">
        <v>16.809999999999999</v>
      </c>
      <c r="D254" s="10">
        <f>'Skenario DMA'!B254-Epanet!P255</f>
        <v>2.6999999999999993</v>
      </c>
      <c r="E254" s="10"/>
      <c r="G254" s="1" t="s">
        <v>1279</v>
      </c>
      <c r="H254" s="2">
        <v>0.08</v>
      </c>
      <c r="J254" s="2">
        <f>H254-Epanet!T256</f>
        <v>0</v>
      </c>
      <c r="M254" s="1" t="s">
        <v>284</v>
      </c>
      <c r="N254" s="2">
        <v>16.82</v>
      </c>
      <c r="P254" s="2">
        <f>N254-Epanet!X255</f>
        <v>2.7100000000000009</v>
      </c>
      <c r="S254" s="1" t="s">
        <v>1279</v>
      </c>
      <c r="T254" s="2">
        <v>0.08</v>
      </c>
      <c r="V254" s="2">
        <f>T254-Epanet!AB256</f>
        <v>0</v>
      </c>
      <c r="Y254" s="1" t="s">
        <v>284</v>
      </c>
      <c r="Z254" s="2">
        <v>14.38</v>
      </c>
      <c r="AB254" s="2">
        <f>Z254-Epanet!P255</f>
        <v>0.27000000000000135</v>
      </c>
      <c r="AE254" s="1" t="s">
        <v>1279</v>
      </c>
      <c r="AF254" s="2">
        <v>0.08</v>
      </c>
      <c r="AH254" s="2">
        <f>AF254-Epanet!T256</f>
        <v>0</v>
      </c>
      <c r="AK254" s="1" t="s">
        <v>284</v>
      </c>
      <c r="AL254" s="2">
        <v>14.39</v>
      </c>
      <c r="AN254" s="2">
        <f>AL254-Epanet!X255</f>
        <v>0.28000000000000114</v>
      </c>
      <c r="AQ254" s="1" t="s">
        <v>1279</v>
      </c>
      <c r="AR254" s="2">
        <v>0.08</v>
      </c>
      <c r="AT254" s="2">
        <f>AR254-Epanet!AB256</f>
        <v>0</v>
      </c>
      <c r="AW254" s="1" t="s">
        <v>284</v>
      </c>
      <c r="AX254" s="2">
        <v>17.25</v>
      </c>
      <c r="AZ254" s="2">
        <f>AX254-Epanet!P255</f>
        <v>3.1400000000000006</v>
      </c>
      <c r="BC254" s="1" t="s">
        <v>1279</v>
      </c>
      <c r="BD254" s="2">
        <v>0.08</v>
      </c>
      <c r="BF254" s="2">
        <f>BD254-Epanet!T256</f>
        <v>0</v>
      </c>
      <c r="BI254" s="1" t="s">
        <v>284</v>
      </c>
      <c r="BJ254" s="2">
        <v>17.25</v>
      </c>
      <c r="BL254" s="2">
        <f>BJ254-Epanet!X255</f>
        <v>3.1400000000000006</v>
      </c>
      <c r="BO254" s="1" t="s">
        <v>1279</v>
      </c>
      <c r="BP254" s="2">
        <v>0.08</v>
      </c>
      <c r="BR254" s="2">
        <f>BP254-Epanet!AB256</f>
        <v>0</v>
      </c>
    </row>
    <row r="255" spans="1:70" x14ac:dyDescent="0.25">
      <c r="A255" s="1" t="s">
        <v>285</v>
      </c>
      <c r="B255" s="2">
        <v>17.8</v>
      </c>
      <c r="D255" s="10">
        <f>'Skenario DMA'!B255-Epanet!P256</f>
        <v>2.7000000000000011</v>
      </c>
      <c r="E255" s="10"/>
      <c r="G255" s="1" t="s">
        <v>1280</v>
      </c>
      <c r="H255" s="2">
        <v>0.15</v>
      </c>
      <c r="J255" s="2">
        <f>H255-Epanet!T257</f>
        <v>0</v>
      </c>
      <c r="M255" s="1" t="s">
        <v>285</v>
      </c>
      <c r="N255" s="2">
        <v>17.809999999999999</v>
      </c>
      <c r="P255" s="2">
        <f>N255-Epanet!X256</f>
        <v>2.6999999999999993</v>
      </c>
      <c r="S255" s="1" t="s">
        <v>1280</v>
      </c>
      <c r="T255" s="2">
        <v>0.15</v>
      </c>
      <c r="V255" s="2">
        <f>T255-Epanet!AB257</f>
        <v>0</v>
      </c>
      <c r="Y255" s="1" t="s">
        <v>285</v>
      </c>
      <c r="Z255" s="2">
        <v>15.37</v>
      </c>
      <c r="AB255" s="2">
        <f>Z255-Epanet!P256</f>
        <v>0.26999999999999957</v>
      </c>
      <c r="AE255" s="1" t="s">
        <v>1280</v>
      </c>
      <c r="AF255" s="2">
        <v>0.15</v>
      </c>
      <c r="AH255" s="2">
        <f>AF255-Epanet!T257</f>
        <v>0</v>
      </c>
      <c r="AK255" s="1" t="s">
        <v>285</v>
      </c>
      <c r="AL255" s="2">
        <v>15.38</v>
      </c>
      <c r="AN255" s="2">
        <f>AL255-Epanet!X256</f>
        <v>0.27000000000000135</v>
      </c>
      <c r="AQ255" s="1" t="s">
        <v>1280</v>
      </c>
      <c r="AR255" s="2">
        <v>0.15</v>
      </c>
      <c r="AT255" s="2">
        <f>AR255-Epanet!AB257</f>
        <v>0</v>
      </c>
      <c r="AW255" s="1" t="s">
        <v>285</v>
      </c>
      <c r="AX255" s="2">
        <v>18.239999999999998</v>
      </c>
      <c r="AZ255" s="2">
        <f>AX255-Epanet!P256</f>
        <v>3.1399999999999988</v>
      </c>
      <c r="BC255" s="1" t="s">
        <v>1280</v>
      </c>
      <c r="BD255" s="2">
        <v>0.15</v>
      </c>
      <c r="BF255" s="2">
        <f>BD255-Epanet!T257</f>
        <v>0</v>
      </c>
      <c r="BI255" s="1" t="s">
        <v>285</v>
      </c>
      <c r="BJ255" s="2">
        <v>18.239999999999998</v>
      </c>
      <c r="BL255" s="2">
        <f>BJ255-Epanet!X256</f>
        <v>3.129999999999999</v>
      </c>
      <c r="BO255" s="1" t="s">
        <v>1280</v>
      </c>
      <c r="BP255" s="2">
        <v>0.15</v>
      </c>
      <c r="BR255" s="2">
        <f>BP255-Epanet!AB257</f>
        <v>0</v>
      </c>
    </row>
    <row r="256" spans="1:70" x14ac:dyDescent="0.25">
      <c r="A256" s="1" t="s">
        <v>286</v>
      </c>
      <c r="B256" s="2">
        <v>18.8</v>
      </c>
      <c r="D256" s="10">
        <f>'Skenario DMA'!B256-Epanet!P257</f>
        <v>2.7100000000000009</v>
      </c>
      <c r="E256" s="10"/>
      <c r="G256" s="1" t="s">
        <v>1281</v>
      </c>
      <c r="H256" s="2">
        <v>0.3</v>
      </c>
      <c r="J256" s="2">
        <f>H256-Epanet!T258</f>
        <v>0</v>
      </c>
      <c r="M256" s="1" t="s">
        <v>286</v>
      </c>
      <c r="N256" s="2">
        <v>18.809999999999999</v>
      </c>
      <c r="P256" s="2">
        <f>N256-Epanet!X257</f>
        <v>2.7099999999999973</v>
      </c>
      <c r="S256" s="1" t="s">
        <v>1281</v>
      </c>
      <c r="T256" s="2">
        <v>0.3</v>
      </c>
      <c r="V256" s="2">
        <f>T256-Epanet!AB258</f>
        <v>0</v>
      </c>
      <c r="Y256" s="1" t="s">
        <v>286</v>
      </c>
      <c r="Z256" s="2">
        <v>16.37</v>
      </c>
      <c r="AB256" s="2">
        <f>Z256-Epanet!P257</f>
        <v>0.28000000000000114</v>
      </c>
      <c r="AE256" s="1" t="s">
        <v>1281</v>
      </c>
      <c r="AF256" s="2">
        <v>0.3</v>
      </c>
      <c r="AH256" s="2">
        <f>AF256-Epanet!T258</f>
        <v>0</v>
      </c>
      <c r="AK256" s="1" t="s">
        <v>286</v>
      </c>
      <c r="AL256" s="2">
        <v>16.38</v>
      </c>
      <c r="AN256" s="2">
        <f>AL256-Epanet!X257</f>
        <v>0.27999999999999758</v>
      </c>
      <c r="AQ256" s="1" t="s">
        <v>1281</v>
      </c>
      <c r="AR256" s="2">
        <v>0.3</v>
      </c>
      <c r="AT256" s="2">
        <f>AR256-Epanet!AB258</f>
        <v>0</v>
      </c>
      <c r="AW256" s="1" t="s">
        <v>286</v>
      </c>
      <c r="AX256" s="2">
        <v>19.239999999999998</v>
      </c>
      <c r="AZ256" s="2">
        <f>AX256-Epanet!P257</f>
        <v>3.1499999999999986</v>
      </c>
      <c r="BC256" s="1" t="s">
        <v>1281</v>
      </c>
      <c r="BD256" s="2">
        <v>0.3</v>
      </c>
      <c r="BF256" s="2">
        <f>BD256-Epanet!T258</f>
        <v>0</v>
      </c>
      <c r="BI256" s="1" t="s">
        <v>286</v>
      </c>
      <c r="BJ256" s="2">
        <v>19.239999999999998</v>
      </c>
      <c r="BL256" s="2">
        <f>BJ256-Epanet!X257</f>
        <v>3.139999999999997</v>
      </c>
      <c r="BO256" s="1" t="s">
        <v>1281</v>
      </c>
      <c r="BP256" s="2">
        <v>0.3</v>
      </c>
      <c r="BR256" s="2">
        <f>BP256-Epanet!AB258</f>
        <v>0</v>
      </c>
    </row>
    <row r="257" spans="1:70" x14ac:dyDescent="0.25">
      <c r="A257" s="1" t="s">
        <v>287</v>
      </c>
      <c r="B257" s="2">
        <v>18.79</v>
      </c>
      <c r="D257" s="10">
        <f>'Skenario DMA'!B257-Epanet!P258</f>
        <v>2.7100000000000009</v>
      </c>
      <c r="E257" s="10"/>
      <c r="G257" s="1" t="s">
        <v>1282</v>
      </c>
      <c r="H257" s="2">
        <v>0.15</v>
      </c>
      <c r="J257" s="2">
        <f>H257-Epanet!T259</f>
        <v>0</v>
      </c>
      <c r="M257" s="1" t="s">
        <v>287</v>
      </c>
      <c r="N257" s="2">
        <v>18.8</v>
      </c>
      <c r="P257" s="2">
        <f>N257-Epanet!X258</f>
        <v>2.7100000000000009</v>
      </c>
      <c r="S257" s="1" t="s">
        <v>1282</v>
      </c>
      <c r="T257" s="2">
        <v>0.15</v>
      </c>
      <c r="V257" s="2">
        <f>T257-Epanet!AB259</f>
        <v>0</v>
      </c>
      <c r="Y257" s="1" t="s">
        <v>287</v>
      </c>
      <c r="Z257" s="2">
        <v>16.36</v>
      </c>
      <c r="AB257" s="2">
        <f>Z257-Epanet!P258</f>
        <v>0.28000000000000114</v>
      </c>
      <c r="AE257" s="1" t="s">
        <v>1282</v>
      </c>
      <c r="AF257" s="2">
        <v>0.15</v>
      </c>
      <c r="AH257" s="2">
        <f>AF257-Epanet!T259</f>
        <v>0</v>
      </c>
      <c r="AK257" s="1" t="s">
        <v>287</v>
      </c>
      <c r="AL257" s="2">
        <v>16.36</v>
      </c>
      <c r="AN257" s="2">
        <f>AL257-Epanet!X258</f>
        <v>0.26999999999999957</v>
      </c>
      <c r="AQ257" s="1" t="s">
        <v>1282</v>
      </c>
      <c r="AR257" s="2">
        <v>0.15</v>
      </c>
      <c r="AT257" s="2">
        <f>AR257-Epanet!AB259</f>
        <v>0</v>
      </c>
      <c r="AW257" s="1" t="s">
        <v>287</v>
      </c>
      <c r="AX257" s="2">
        <v>19.22</v>
      </c>
      <c r="AZ257" s="2">
        <f>AX257-Epanet!P258</f>
        <v>3.1400000000000006</v>
      </c>
      <c r="BC257" s="1" t="s">
        <v>1282</v>
      </c>
      <c r="BD257" s="2">
        <v>0.15</v>
      </c>
      <c r="BF257" s="2">
        <f>BD257-Epanet!T259</f>
        <v>0</v>
      </c>
      <c r="BI257" s="1" t="s">
        <v>287</v>
      </c>
      <c r="BJ257" s="2">
        <v>19.23</v>
      </c>
      <c r="BL257" s="2">
        <f>BJ257-Epanet!X258</f>
        <v>3.1400000000000006</v>
      </c>
      <c r="BO257" s="1" t="s">
        <v>1282</v>
      </c>
      <c r="BP257" s="2">
        <v>0.15</v>
      </c>
      <c r="BR257" s="2">
        <f>BP257-Epanet!AB259</f>
        <v>0</v>
      </c>
    </row>
    <row r="258" spans="1:70" x14ac:dyDescent="0.25">
      <c r="A258" s="1" t="s">
        <v>288</v>
      </c>
      <c r="B258" s="2">
        <v>17.89</v>
      </c>
      <c r="D258" s="10">
        <f>'Skenario DMA'!B258-Epanet!P259</f>
        <v>2.7100000000000009</v>
      </c>
      <c r="E258" s="10"/>
      <c r="G258" s="1" t="s">
        <v>1283</v>
      </c>
      <c r="H258" s="2">
        <v>0.08</v>
      </c>
      <c r="J258" s="2">
        <f>H258-Epanet!T260</f>
        <v>0</v>
      </c>
      <c r="M258" s="1" t="s">
        <v>288</v>
      </c>
      <c r="N258" s="2">
        <v>17.899999999999999</v>
      </c>
      <c r="P258" s="2">
        <f>N258-Epanet!X259</f>
        <v>2.7099999999999991</v>
      </c>
      <c r="S258" s="1" t="s">
        <v>1283</v>
      </c>
      <c r="T258" s="2">
        <v>0.08</v>
      </c>
      <c r="V258" s="2">
        <f>T258-Epanet!AB260</f>
        <v>0</v>
      </c>
      <c r="Y258" s="1" t="s">
        <v>288</v>
      </c>
      <c r="Z258" s="2">
        <v>15.46</v>
      </c>
      <c r="AB258" s="2">
        <f>Z258-Epanet!P259</f>
        <v>0.28000000000000114</v>
      </c>
      <c r="AE258" s="1" t="s">
        <v>1283</v>
      </c>
      <c r="AF258" s="2">
        <v>0.08</v>
      </c>
      <c r="AH258" s="2">
        <f>AF258-Epanet!T260</f>
        <v>0</v>
      </c>
      <c r="AK258" s="1" t="s">
        <v>288</v>
      </c>
      <c r="AL258" s="2">
        <v>15.47</v>
      </c>
      <c r="AN258" s="2">
        <f>AL258-Epanet!X259</f>
        <v>0.28000000000000114</v>
      </c>
      <c r="AQ258" s="1" t="s">
        <v>1283</v>
      </c>
      <c r="AR258" s="2">
        <v>0.08</v>
      </c>
      <c r="AT258" s="2">
        <f>AR258-Epanet!AB260</f>
        <v>0</v>
      </c>
      <c r="AW258" s="1" t="s">
        <v>288</v>
      </c>
      <c r="AX258" s="2">
        <v>18.329999999999998</v>
      </c>
      <c r="AZ258" s="2">
        <f>AX258-Epanet!P259</f>
        <v>3.1499999999999986</v>
      </c>
      <c r="BC258" s="1" t="s">
        <v>1283</v>
      </c>
      <c r="BD258" s="2">
        <v>0.08</v>
      </c>
      <c r="BF258" s="2">
        <f>BD258-Epanet!T260</f>
        <v>0</v>
      </c>
      <c r="BI258" s="1" t="s">
        <v>288</v>
      </c>
      <c r="BJ258" s="2">
        <v>18.329999999999998</v>
      </c>
      <c r="BL258" s="2">
        <f>BJ258-Epanet!X259</f>
        <v>3.1399999999999988</v>
      </c>
      <c r="BO258" s="1" t="s">
        <v>1283</v>
      </c>
      <c r="BP258" s="2">
        <v>0.08</v>
      </c>
      <c r="BR258" s="2">
        <f>BP258-Epanet!AB260</f>
        <v>0</v>
      </c>
    </row>
    <row r="259" spans="1:70" x14ac:dyDescent="0.25">
      <c r="A259" s="1" t="s">
        <v>289</v>
      </c>
      <c r="B259" s="2">
        <v>18.98</v>
      </c>
      <c r="D259" s="10">
        <f>'Skenario DMA'!B259-Epanet!P260</f>
        <v>2.7100000000000009</v>
      </c>
      <c r="E259" s="10"/>
      <c r="G259" s="1" t="s">
        <v>1284</v>
      </c>
      <c r="H259" s="2">
        <v>0.08</v>
      </c>
      <c r="J259" s="2">
        <f>H259-Epanet!T261</f>
        <v>0</v>
      </c>
      <c r="M259" s="1" t="s">
        <v>289</v>
      </c>
      <c r="N259" s="2">
        <v>18.989999999999998</v>
      </c>
      <c r="P259" s="2">
        <f>N259-Epanet!X260</f>
        <v>2.7099999999999973</v>
      </c>
      <c r="S259" s="1" t="s">
        <v>1284</v>
      </c>
      <c r="T259" s="2">
        <v>0.08</v>
      </c>
      <c r="V259" s="2">
        <f>T259-Epanet!AB261</f>
        <v>0</v>
      </c>
      <c r="Y259" s="1" t="s">
        <v>289</v>
      </c>
      <c r="Z259" s="2">
        <v>16.55</v>
      </c>
      <c r="AB259" s="2">
        <f>Z259-Epanet!P260</f>
        <v>0.28000000000000114</v>
      </c>
      <c r="AE259" s="1" t="s">
        <v>1284</v>
      </c>
      <c r="AF259" s="2">
        <v>0.08</v>
      </c>
      <c r="AH259" s="2">
        <f>AF259-Epanet!T261</f>
        <v>0</v>
      </c>
      <c r="AK259" s="1" t="s">
        <v>289</v>
      </c>
      <c r="AL259" s="2">
        <v>16.55</v>
      </c>
      <c r="AN259" s="2">
        <f>AL259-Epanet!X260</f>
        <v>0.26999999999999957</v>
      </c>
      <c r="AQ259" s="1" t="s">
        <v>1284</v>
      </c>
      <c r="AR259" s="2">
        <v>0.08</v>
      </c>
      <c r="AT259" s="2">
        <f>AR259-Epanet!AB261</f>
        <v>0</v>
      </c>
      <c r="AW259" s="1" t="s">
        <v>289</v>
      </c>
      <c r="AX259" s="2">
        <v>19.41</v>
      </c>
      <c r="AZ259" s="2">
        <f>AX259-Epanet!P260</f>
        <v>3.1400000000000006</v>
      </c>
      <c r="BC259" s="1" t="s">
        <v>1284</v>
      </c>
      <c r="BD259" s="2">
        <v>0.08</v>
      </c>
      <c r="BF259" s="2">
        <f>BD259-Epanet!T261</f>
        <v>0</v>
      </c>
      <c r="BI259" s="1" t="s">
        <v>289</v>
      </c>
      <c r="BJ259" s="2">
        <v>19.420000000000002</v>
      </c>
      <c r="BL259" s="2">
        <f>BJ259-Epanet!X260</f>
        <v>3.1400000000000006</v>
      </c>
      <c r="BO259" s="1" t="s">
        <v>1284</v>
      </c>
      <c r="BP259" s="2">
        <v>0.08</v>
      </c>
      <c r="BR259" s="2">
        <f>BP259-Epanet!AB261</f>
        <v>0</v>
      </c>
    </row>
    <row r="260" spans="1:70" x14ac:dyDescent="0.25">
      <c r="A260" s="1" t="s">
        <v>290</v>
      </c>
      <c r="B260" s="2">
        <v>19.059999999999999</v>
      </c>
      <c r="D260" s="10">
        <f>'Skenario DMA'!B260-Epanet!P261</f>
        <v>2.7099999999999973</v>
      </c>
      <c r="E260" s="10"/>
      <c r="G260" s="1" t="s">
        <v>1285</v>
      </c>
      <c r="H260" s="2">
        <v>0.08</v>
      </c>
      <c r="J260" s="2">
        <f>H260-Epanet!T262</f>
        <v>0</v>
      </c>
      <c r="M260" s="1" t="s">
        <v>290</v>
      </c>
      <c r="N260" s="2">
        <v>19.07</v>
      </c>
      <c r="P260" s="2">
        <f>N260-Epanet!X261</f>
        <v>2.7100000000000009</v>
      </c>
      <c r="S260" s="1" t="s">
        <v>1285</v>
      </c>
      <c r="T260" s="2">
        <v>0.08</v>
      </c>
      <c r="V260" s="2">
        <f>T260-Epanet!AB262</f>
        <v>0</v>
      </c>
      <c r="Y260" s="1" t="s">
        <v>290</v>
      </c>
      <c r="Z260" s="2">
        <v>16.63</v>
      </c>
      <c r="AB260" s="2">
        <f>Z260-Epanet!P261</f>
        <v>0.27999999999999758</v>
      </c>
      <c r="AE260" s="1" t="s">
        <v>1285</v>
      </c>
      <c r="AF260" s="2">
        <v>0.08</v>
      </c>
      <c r="AH260" s="2">
        <f>AF260-Epanet!T262</f>
        <v>0</v>
      </c>
      <c r="AK260" s="1" t="s">
        <v>290</v>
      </c>
      <c r="AL260" s="2">
        <v>16.64</v>
      </c>
      <c r="AN260" s="2">
        <f>AL260-Epanet!X261</f>
        <v>0.28000000000000114</v>
      </c>
      <c r="AQ260" s="1" t="s">
        <v>1285</v>
      </c>
      <c r="AR260" s="2">
        <v>0.08</v>
      </c>
      <c r="AT260" s="2">
        <f>AR260-Epanet!AB262</f>
        <v>0</v>
      </c>
      <c r="AW260" s="1" t="s">
        <v>290</v>
      </c>
      <c r="AX260" s="2">
        <v>19.5</v>
      </c>
      <c r="AZ260" s="2">
        <f>AX260-Epanet!P261</f>
        <v>3.1499999999999986</v>
      </c>
      <c r="BC260" s="1" t="s">
        <v>1285</v>
      </c>
      <c r="BD260" s="2">
        <v>0.08</v>
      </c>
      <c r="BF260" s="2">
        <f>BD260-Epanet!T262</f>
        <v>0</v>
      </c>
      <c r="BI260" s="1" t="s">
        <v>290</v>
      </c>
      <c r="BJ260" s="2">
        <v>19.5</v>
      </c>
      <c r="BL260" s="2">
        <f>BJ260-Epanet!X261</f>
        <v>3.1400000000000006</v>
      </c>
      <c r="BO260" s="1" t="s">
        <v>1285</v>
      </c>
      <c r="BP260" s="2">
        <v>0.08</v>
      </c>
      <c r="BR260" s="2">
        <f>BP260-Epanet!AB262</f>
        <v>0</v>
      </c>
    </row>
    <row r="261" spans="1:70" x14ac:dyDescent="0.25">
      <c r="A261" s="1" t="s">
        <v>291</v>
      </c>
      <c r="B261" s="2">
        <v>19.07</v>
      </c>
      <c r="D261" s="10">
        <f>'Skenario DMA'!B261-Epanet!P262</f>
        <v>2.6999999999999993</v>
      </c>
      <c r="E261" s="10"/>
      <c r="G261" s="1" t="s">
        <v>1286</v>
      </c>
      <c r="H261" s="2">
        <v>0.08</v>
      </c>
      <c r="J261" s="2">
        <f>H261-Epanet!T263</f>
        <v>0</v>
      </c>
      <c r="M261" s="1" t="s">
        <v>291</v>
      </c>
      <c r="N261" s="2">
        <v>19.079999999999998</v>
      </c>
      <c r="P261" s="2">
        <f>N261-Epanet!X262</f>
        <v>2.7099999999999973</v>
      </c>
      <c r="S261" s="1" t="s">
        <v>1286</v>
      </c>
      <c r="T261" s="2">
        <v>0.08</v>
      </c>
      <c r="V261" s="2">
        <f>T261-Epanet!AB263</f>
        <v>0</v>
      </c>
      <c r="Y261" s="1" t="s">
        <v>291</v>
      </c>
      <c r="Z261" s="2">
        <v>16.64</v>
      </c>
      <c r="AB261" s="2">
        <f>Z261-Epanet!P262</f>
        <v>0.26999999999999957</v>
      </c>
      <c r="AE261" s="1" t="s">
        <v>1286</v>
      </c>
      <c r="AF261" s="2">
        <v>0.08</v>
      </c>
      <c r="AH261" s="2">
        <f>AF261-Epanet!T263</f>
        <v>0</v>
      </c>
      <c r="AK261" s="1" t="s">
        <v>291</v>
      </c>
      <c r="AL261" s="2">
        <v>16.649999999999999</v>
      </c>
      <c r="AN261" s="2">
        <f>AL261-Epanet!X262</f>
        <v>0.27999999999999758</v>
      </c>
      <c r="AQ261" s="1" t="s">
        <v>1286</v>
      </c>
      <c r="AR261" s="2">
        <v>0.08</v>
      </c>
      <c r="AT261" s="2">
        <f>AR261-Epanet!AB263</f>
        <v>0</v>
      </c>
      <c r="AW261" s="1" t="s">
        <v>291</v>
      </c>
      <c r="AX261" s="2">
        <v>19.510000000000002</v>
      </c>
      <c r="AZ261" s="2">
        <f>AX261-Epanet!P262</f>
        <v>3.1400000000000006</v>
      </c>
      <c r="BC261" s="1" t="s">
        <v>1286</v>
      </c>
      <c r="BD261" s="2">
        <v>0.08</v>
      </c>
      <c r="BF261" s="2">
        <f>BD261-Epanet!T263</f>
        <v>0</v>
      </c>
      <c r="BI261" s="1" t="s">
        <v>291</v>
      </c>
      <c r="BJ261" s="2">
        <v>19.510000000000002</v>
      </c>
      <c r="BL261" s="2">
        <f>BJ261-Epanet!X262</f>
        <v>3.1400000000000006</v>
      </c>
      <c r="BO261" s="1" t="s">
        <v>1286</v>
      </c>
      <c r="BP261" s="2">
        <v>0.08</v>
      </c>
      <c r="BR261" s="2">
        <f>BP261-Epanet!AB263</f>
        <v>0</v>
      </c>
    </row>
    <row r="262" spans="1:70" x14ac:dyDescent="0.25">
      <c r="A262" s="1" t="s">
        <v>292</v>
      </c>
      <c r="B262" s="2">
        <v>18.23</v>
      </c>
      <c r="D262" s="10">
        <f>'Skenario DMA'!B262-Epanet!P263</f>
        <v>2.7100000000000009</v>
      </c>
      <c r="E262" s="10"/>
      <c r="G262" s="1" t="s">
        <v>1287</v>
      </c>
      <c r="H262" s="2">
        <v>0.1</v>
      </c>
      <c r="J262" s="2">
        <f>H262-Epanet!T264</f>
        <v>0.03</v>
      </c>
      <c r="M262" s="1" t="s">
        <v>292</v>
      </c>
      <c r="N262" s="2">
        <v>18.239999999999998</v>
      </c>
      <c r="P262" s="2">
        <f>N262-Epanet!X263</f>
        <v>2.7099999999999991</v>
      </c>
      <c r="S262" s="1" t="s">
        <v>1287</v>
      </c>
      <c r="T262" s="2">
        <v>0.1</v>
      </c>
      <c r="V262" s="2">
        <f>T262-Epanet!AB264</f>
        <v>0.03</v>
      </c>
      <c r="Y262" s="1" t="s">
        <v>292</v>
      </c>
      <c r="Z262" s="2">
        <v>15.8</v>
      </c>
      <c r="AB262" s="2">
        <f>Z262-Epanet!P263</f>
        <v>0.28000000000000114</v>
      </c>
      <c r="AE262" s="1" t="s">
        <v>1287</v>
      </c>
      <c r="AF262" s="2">
        <v>0.04</v>
      </c>
      <c r="AH262" s="2">
        <f>AF262-Epanet!T264</f>
        <v>-3.0000000000000006E-2</v>
      </c>
      <c r="AK262" s="1" t="s">
        <v>292</v>
      </c>
      <c r="AL262" s="2">
        <v>15.81</v>
      </c>
      <c r="AN262" s="2">
        <f>AL262-Epanet!X263</f>
        <v>0.28000000000000114</v>
      </c>
      <c r="AQ262" s="1" t="s">
        <v>1287</v>
      </c>
      <c r="AR262" s="2">
        <v>0.04</v>
      </c>
      <c r="AT262" s="2">
        <f>AR262-Epanet!AB264</f>
        <v>-3.0000000000000006E-2</v>
      </c>
      <c r="AW262" s="1" t="s">
        <v>292</v>
      </c>
      <c r="AX262" s="2">
        <v>18.670000000000002</v>
      </c>
      <c r="AZ262" s="2">
        <f>AX262-Epanet!P263</f>
        <v>3.1500000000000021</v>
      </c>
      <c r="BC262" s="1" t="s">
        <v>1287</v>
      </c>
      <c r="BD262" s="2">
        <v>0.09</v>
      </c>
      <c r="BF262" s="2">
        <f>BD262-Epanet!T264</f>
        <v>1.999999999999999E-2</v>
      </c>
      <c r="BI262" s="1" t="s">
        <v>292</v>
      </c>
      <c r="BJ262" s="2">
        <v>18.670000000000002</v>
      </c>
      <c r="BL262" s="2">
        <f>BJ262-Epanet!X263</f>
        <v>3.1400000000000023</v>
      </c>
      <c r="BO262" s="1" t="s">
        <v>1287</v>
      </c>
      <c r="BP262" s="2">
        <v>0.1</v>
      </c>
      <c r="BR262" s="2">
        <f>BP262-Epanet!AB264</f>
        <v>0.03</v>
      </c>
    </row>
    <row r="263" spans="1:70" x14ac:dyDescent="0.25">
      <c r="A263" s="1" t="s">
        <v>293</v>
      </c>
      <c r="B263" s="2">
        <v>18.54</v>
      </c>
      <c r="D263" s="10">
        <f>'Skenario DMA'!B263-Epanet!P264</f>
        <v>2.6999999999999993</v>
      </c>
      <c r="E263" s="10"/>
      <c r="G263" s="1" t="s">
        <v>1288</v>
      </c>
      <c r="H263" s="2">
        <v>0.05</v>
      </c>
      <c r="J263" s="2">
        <f>H263-Epanet!T265</f>
        <v>2.0000000000000004E-2</v>
      </c>
      <c r="M263" s="1" t="s">
        <v>293</v>
      </c>
      <c r="N263" s="2">
        <v>18.55</v>
      </c>
      <c r="P263" s="2">
        <f>N263-Epanet!X264</f>
        <v>2.7100000000000009</v>
      </c>
      <c r="S263" s="1" t="s">
        <v>1288</v>
      </c>
      <c r="T263" s="2">
        <v>0.05</v>
      </c>
      <c r="V263" s="2">
        <f>T263-Epanet!AB265</f>
        <v>2.0000000000000004E-2</v>
      </c>
      <c r="Y263" s="1" t="s">
        <v>293</v>
      </c>
      <c r="Z263" s="2">
        <v>16.11</v>
      </c>
      <c r="AB263" s="2">
        <f>Z263-Epanet!P264</f>
        <v>0.26999999999999957</v>
      </c>
      <c r="AE263" s="1" t="s">
        <v>1288</v>
      </c>
      <c r="AF263" s="2">
        <v>0</v>
      </c>
      <c r="AH263" s="2">
        <f>AF263-Epanet!T265</f>
        <v>-0.03</v>
      </c>
      <c r="AK263" s="1" t="s">
        <v>293</v>
      </c>
      <c r="AL263" s="2">
        <v>16.12</v>
      </c>
      <c r="AN263" s="2">
        <f>AL263-Epanet!X264</f>
        <v>0.28000000000000114</v>
      </c>
      <c r="AQ263" s="1" t="s">
        <v>1288</v>
      </c>
      <c r="AR263" s="2">
        <v>0</v>
      </c>
      <c r="AT263" s="2">
        <f>AR263-Epanet!AB265</f>
        <v>-0.03</v>
      </c>
      <c r="AW263" s="1" t="s">
        <v>293</v>
      </c>
      <c r="AX263" s="2">
        <v>18.98</v>
      </c>
      <c r="AZ263" s="2">
        <f>AX263-Epanet!P264</f>
        <v>3.1400000000000006</v>
      </c>
      <c r="BC263" s="1" t="s">
        <v>1288</v>
      </c>
      <c r="BD263" s="2">
        <v>0.05</v>
      </c>
      <c r="BF263" s="2">
        <f>BD263-Epanet!T265</f>
        <v>2.0000000000000004E-2</v>
      </c>
      <c r="BI263" s="1" t="s">
        <v>293</v>
      </c>
      <c r="BJ263" s="2">
        <v>18.98</v>
      </c>
      <c r="BL263" s="2">
        <f>BJ263-Epanet!X264</f>
        <v>3.1400000000000006</v>
      </c>
      <c r="BO263" s="1" t="s">
        <v>1288</v>
      </c>
      <c r="BP263" s="2">
        <v>0.05</v>
      </c>
      <c r="BR263" s="2">
        <f>BP263-Epanet!AB265</f>
        <v>2.0000000000000004E-2</v>
      </c>
    </row>
    <row r="264" spans="1:70" x14ac:dyDescent="0.25">
      <c r="A264" s="1" t="s">
        <v>294</v>
      </c>
      <c r="B264" s="2">
        <v>18.68</v>
      </c>
      <c r="D264" s="10">
        <f>'Skenario DMA'!B264-Epanet!P265</f>
        <v>2.7099999999999991</v>
      </c>
      <c r="E264" s="10"/>
      <c r="G264" s="1" t="s">
        <v>1289</v>
      </c>
      <c r="H264" s="2">
        <v>0.05</v>
      </c>
      <c r="J264" s="2">
        <f>H264-Epanet!T266</f>
        <v>2.0000000000000004E-2</v>
      </c>
      <c r="M264" s="1" t="s">
        <v>294</v>
      </c>
      <c r="N264" s="2">
        <v>18.68</v>
      </c>
      <c r="P264" s="2">
        <f>N264-Epanet!X265</f>
        <v>2.6999999999999993</v>
      </c>
      <c r="S264" s="1" t="s">
        <v>1289</v>
      </c>
      <c r="T264" s="2">
        <v>0.05</v>
      </c>
      <c r="V264" s="2">
        <f>T264-Epanet!AB266</f>
        <v>2.0000000000000004E-2</v>
      </c>
      <c r="Y264" s="1" t="s">
        <v>294</v>
      </c>
      <c r="Z264" s="2">
        <v>16.239999999999998</v>
      </c>
      <c r="AB264" s="2">
        <f>Z264-Epanet!P265</f>
        <v>0.2699999999999978</v>
      </c>
      <c r="AE264" s="1" t="s">
        <v>1289</v>
      </c>
      <c r="AF264" s="2">
        <v>0</v>
      </c>
      <c r="AH264" s="2">
        <f>AF264-Epanet!T266</f>
        <v>-0.03</v>
      </c>
      <c r="AK264" s="1" t="s">
        <v>294</v>
      </c>
      <c r="AL264" s="2">
        <v>16.25</v>
      </c>
      <c r="AN264" s="2">
        <f>AL264-Epanet!X265</f>
        <v>0.26999999999999957</v>
      </c>
      <c r="AQ264" s="1" t="s">
        <v>1289</v>
      </c>
      <c r="AR264" s="2">
        <v>0</v>
      </c>
      <c r="AT264" s="2">
        <f>AR264-Epanet!AB266</f>
        <v>-0.03</v>
      </c>
      <c r="AW264" s="1" t="s">
        <v>294</v>
      </c>
      <c r="AX264" s="2">
        <v>19.11</v>
      </c>
      <c r="AZ264" s="2">
        <f>AX264-Epanet!P265</f>
        <v>3.1399999999999988</v>
      </c>
      <c r="BC264" s="1" t="s">
        <v>1289</v>
      </c>
      <c r="BD264" s="2">
        <v>0.05</v>
      </c>
      <c r="BF264" s="2">
        <f>BD264-Epanet!T266</f>
        <v>2.0000000000000004E-2</v>
      </c>
      <c r="BI264" s="1" t="s">
        <v>294</v>
      </c>
      <c r="BJ264" s="2">
        <v>19.12</v>
      </c>
      <c r="BL264" s="2">
        <f>BJ264-Epanet!X265</f>
        <v>3.1400000000000006</v>
      </c>
      <c r="BO264" s="1" t="s">
        <v>1289</v>
      </c>
      <c r="BP264" s="2">
        <v>0.05</v>
      </c>
      <c r="BR264" s="2">
        <f>BP264-Epanet!AB266</f>
        <v>2.0000000000000004E-2</v>
      </c>
    </row>
    <row r="265" spans="1:70" x14ac:dyDescent="0.25">
      <c r="A265" s="1" t="s">
        <v>295</v>
      </c>
      <c r="B265" s="2">
        <v>18.71</v>
      </c>
      <c r="D265" s="10">
        <f>'Skenario DMA'!B265-Epanet!P266</f>
        <v>2.7100000000000009</v>
      </c>
      <c r="E265" s="10"/>
      <c r="G265" s="1" t="s">
        <v>1290</v>
      </c>
      <c r="H265" s="2">
        <v>0.05</v>
      </c>
      <c r="J265" s="2">
        <f>H265-Epanet!T267</f>
        <v>2.0000000000000004E-2</v>
      </c>
      <c r="M265" s="1" t="s">
        <v>295</v>
      </c>
      <c r="N265" s="2">
        <v>18.71</v>
      </c>
      <c r="P265" s="2">
        <f>N265-Epanet!X266</f>
        <v>2.6999999999999993</v>
      </c>
      <c r="S265" s="1" t="s">
        <v>1290</v>
      </c>
      <c r="T265" s="2">
        <v>0.05</v>
      </c>
      <c r="V265" s="2">
        <f>T265-Epanet!AB267</f>
        <v>2.0000000000000004E-2</v>
      </c>
      <c r="Y265" s="1" t="s">
        <v>295</v>
      </c>
      <c r="Z265" s="2">
        <v>16.27</v>
      </c>
      <c r="AB265" s="2">
        <f>Z265-Epanet!P266</f>
        <v>0.26999999999999957</v>
      </c>
      <c r="AE265" s="1" t="s">
        <v>1290</v>
      </c>
      <c r="AF265" s="2">
        <v>0</v>
      </c>
      <c r="AH265" s="2">
        <f>AF265-Epanet!T267</f>
        <v>-0.03</v>
      </c>
      <c r="AK265" s="1" t="s">
        <v>295</v>
      </c>
      <c r="AL265" s="2">
        <v>16.28</v>
      </c>
      <c r="AN265" s="2">
        <f>AL265-Epanet!X266</f>
        <v>0.26999999999999957</v>
      </c>
      <c r="AQ265" s="1" t="s">
        <v>1290</v>
      </c>
      <c r="AR265" s="2">
        <v>0</v>
      </c>
      <c r="AT265" s="2">
        <f>AR265-Epanet!AB267</f>
        <v>-0.03</v>
      </c>
      <c r="AW265" s="1" t="s">
        <v>295</v>
      </c>
      <c r="AX265" s="2">
        <v>19.14</v>
      </c>
      <c r="AZ265" s="2">
        <f>AX265-Epanet!P266</f>
        <v>3.1400000000000006</v>
      </c>
      <c r="BC265" s="1" t="s">
        <v>1290</v>
      </c>
      <c r="BD265" s="2">
        <v>0.05</v>
      </c>
      <c r="BF265" s="2">
        <f>BD265-Epanet!T267</f>
        <v>2.0000000000000004E-2</v>
      </c>
      <c r="BI265" s="1" t="s">
        <v>295</v>
      </c>
      <c r="BJ265" s="2">
        <v>19.149999999999999</v>
      </c>
      <c r="BL265" s="2">
        <f>BJ265-Epanet!X266</f>
        <v>3.139999999999997</v>
      </c>
      <c r="BO265" s="1" t="s">
        <v>1290</v>
      </c>
      <c r="BP265" s="2">
        <v>0.05</v>
      </c>
      <c r="BR265" s="2">
        <f>BP265-Epanet!AB267</f>
        <v>2.0000000000000004E-2</v>
      </c>
    </row>
    <row r="266" spans="1:70" x14ac:dyDescent="0.25">
      <c r="A266" s="1" t="s">
        <v>296</v>
      </c>
      <c r="B266" s="2">
        <v>18.91</v>
      </c>
      <c r="D266" s="10">
        <f>'Skenario DMA'!B266-Epanet!P267</f>
        <v>2.6999999999999993</v>
      </c>
      <c r="E266" s="10"/>
      <c r="G266" s="1" t="s">
        <v>1291</v>
      </c>
      <c r="H266" s="2">
        <v>0.05</v>
      </c>
      <c r="J266" s="2">
        <f>H266-Epanet!T268</f>
        <v>2.0000000000000004E-2</v>
      </c>
      <c r="M266" s="1" t="s">
        <v>296</v>
      </c>
      <c r="N266" s="2">
        <v>18.920000000000002</v>
      </c>
      <c r="P266" s="2">
        <f>N266-Epanet!X267</f>
        <v>2.7100000000000009</v>
      </c>
      <c r="S266" s="1" t="s">
        <v>1291</v>
      </c>
      <c r="T266" s="2">
        <v>0.05</v>
      </c>
      <c r="V266" s="2">
        <f>T266-Epanet!AB268</f>
        <v>2.0000000000000004E-2</v>
      </c>
      <c r="Y266" s="1" t="s">
        <v>296</v>
      </c>
      <c r="Z266" s="2">
        <v>16.48</v>
      </c>
      <c r="AB266" s="2">
        <f>Z266-Epanet!P267</f>
        <v>0.26999999999999957</v>
      </c>
      <c r="AE266" s="1" t="s">
        <v>1291</v>
      </c>
      <c r="AF266" s="2">
        <v>0</v>
      </c>
      <c r="AH266" s="2">
        <f>AF266-Epanet!T268</f>
        <v>-0.03</v>
      </c>
      <c r="AK266" s="1" t="s">
        <v>296</v>
      </c>
      <c r="AL266" s="2">
        <v>16.489999999999998</v>
      </c>
      <c r="AN266" s="2">
        <f>AL266-Epanet!X267</f>
        <v>0.27999999999999758</v>
      </c>
      <c r="AQ266" s="1" t="s">
        <v>1291</v>
      </c>
      <c r="AR266" s="2">
        <v>0</v>
      </c>
      <c r="AT266" s="2">
        <f>AR266-Epanet!AB268</f>
        <v>-0.03</v>
      </c>
      <c r="AW266" s="1" t="s">
        <v>296</v>
      </c>
      <c r="AX266" s="2">
        <v>19.350000000000001</v>
      </c>
      <c r="AZ266" s="2">
        <f>AX266-Epanet!P267</f>
        <v>3.1400000000000006</v>
      </c>
      <c r="BC266" s="1" t="s">
        <v>1291</v>
      </c>
      <c r="BD266" s="2">
        <v>0.05</v>
      </c>
      <c r="BF266" s="2">
        <f>BD266-Epanet!T268</f>
        <v>2.0000000000000004E-2</v>
      </c>
      <c r="BI266" s="1" t="s">
        <v>296</v>
      </c>
      <c r="BJ266" s="2">
        <v>19.350000000000001</v>
      </c>
      <c r="BL266" s="2">
        <f>BJ266-Epanet!X267</f>
        <v>3.1400000000000006</v>
      </c>
      <c r="BO266" s="1" t="s">
        <v>1291</v>
      </c>
      <c r="BP266" s="2">
        <v>0.05</v>
      </c>
      <c r="BR266" s="2">
        <f>BP266-Epanet!AB268</f>
        <v>2.0000000000000004E-2</v>
      </c>
    </row>
    <row r="267" spans="1:70" x14ac:dyDescent="0.25">
      <c r="A267" s="1" t="s">
        <v>297</v>
      </c>
      <c r="B267" s="2">
        <v>17.670000000000002</v>
      </c>
      <c r="D267" s="10">
        <f>'Skenario DMA'!B267-Epanet!P268</f>
        <v>2.7000000000000011</v>
      </c>
      <c r="E267" s="10"/>
      <c r="G267" s="1" t="s">
        <v>1292</v>
      </c>
      <c r="H267" s="2">
        <v>0.08</v>
      </c>
      <c r="J267" s="2">
        <f>H267-Epanet!T269</f>
        <v>0</v>
      </c>
      <c r="M267" s="1" t="s">
        <v>297</v>
      </c>
      <c r="N267" s="2">
        <v>17.68</v>
      </c>
      <c r="P267" s="2">
        <f>N267-Epanet!X268</f>
        <v>2.6999999999999993</v>
      </c>
      <c r="S267" s="1" t="s">
        <v>1292</v>
      </c>
      <c r="T267" s="2">
        <v>0.08</v>
      </c>
      <c r="V267" s="2">
        <f>T267-Epanet!AB269</f>
        <v>0</v>
      </c>
      <c r="Y267" s="1" t="s">
        <v>297</v>
      </c>
      <c r="Z267" s="2">
        <v>15.24</v>
      </c>
      <c r="AB267" s="2">
        <f>Z267-Epanet!P268</f>
        <v>0.26999999999999957</v>
      </c>
      <c r="AE267" s="1" t="s">
        <v>1292</v>
      </c>
      <c r="AF267" s="2">
        <v>0.08</v>
      </c>
      <c r="AH267" s="2">
        <f>AF267-Epanet!T269</f>
        <v>0</v>
      </c>
      <c r="AK267" s="1" t="s">
        <v>297</v>
      </c>
      <c r="AL267" s="2">
        <v>15.25</v>
      </c>
      <c r="AN267" s="2">
        <f>AL267-Epanet!X268</f>
        <v>0.26999999999999957</v>
      </c>
      <c r="AQ267" s="1" t="s">
        <v>1292</v>
      </c>
      <c r="AR267" s="2">
        <v>0.08</v>
      </c>
      <c r="AT267" s="2">
        <f>AR267-Epanet!AB269</f>
        <v>0</v>
      </c>
      <c r="AW267" s="1" t="s">
        <v>297</v>
      </c>
      <c r="AX267" s="2">
        <v>18.11</v>
      </c>
      <c r="AZ267" s="2">
        <f>AX267-Epanet!P268</f>
        <v>3.1399999999999988</v>
      </c>
      <c r="BC267" s="1" t="s">
        <v>1292</v>
      </c>
      <c r="BD267" s="2">
        <v>0.08</v>
      </c>
      <c r="BF267" s="2">
        <f>BD267-Epanet!T269</f>
        <v>0</v>
      </c>
      <c r="BI267" s="1" t="s">
        <v>297</v>
      </c>
      <c r="BJ267" s="2">
        <v>18.11</v>
      </c>
      <c r="BL267" s="2">
        <f>BJ267-Epanet!X268</f>
        <v>3.129999999999999</v>
      </c>
      <c r="BO267" s="1" t="s">
        <v>1292</v>
      </c>
      <c r="BP267" s="2">
        <v>0.08</v>
      </c>
      <c r="BR267" s="2">
        <f>BP267-Epanet!AB269</f>
        <v>0</v>
      </c>
    </row>
    <row r="268" spans="1:70" x14ac:dyDescent="0.25">
      <c r="A268" s="1" t="s">
        <v>298</v>
      </c>
      <c r="B268" s="2">
        <v>17.82</v>
      </c>
      <c r="D268" s="10">
        <f>'Skenario DMA'!B268-Epanet!P269</f>
        <v>2.7000000000000011</v>
      </c>
      <c r="E268" s="10"/>
      <c r="G268" s="1" t="s">
        <v>1293</v>
      </c>
      <c r="H268" s="2">
        <v>0.02</v>
      </c>
      <c r="J268" s="2">
        <f>H268-Epanet!T270</f>
        <v>-0.02</v>
      </c>
      <c r="M268" s="1" t="s">
        <v>298</v>
      </c>
      <c r="N268" s="2">
        <v>17.829999999999998</v>
      </c>
      <c r="P268" s="2">
        <f>N268-Epanet!X269</f>
        <v>2.6999999999999975</v>
      </c>
      <c r="S268" s="1" t="s">
        <v>1293</v>
      </c>
      <c r="T268" s="2">
        <v>0.02</v>
      </c>
      <c r="V268" s="2">
        <f>T268-Epanet!AB270</f>
        <v>-0.02</v>
      </c>
      <c r="Y268" s="1" t="s">
        <v>298</v>
      </c>
      <c r="Z268" s="2">
        <v>15.39</v>
      </c>
      <c r="AB268" s="2">
        <f>Z268-Epanet!P269</f>
        <v>0.27000000000000135</v>
      </c>
      <c r="AE268" s="1" t="s">
        <v>1293</v>
      </c>
      <c r="AF268" s="2">
        <v>0.04</v>
      </c>
      <c r="AH268" s="2">
        <f>AF268-Epanet!T270</f>
        <v>0</v>
      </c>
      <c r="AK268" s="1" t="s">
        <v>298</v>
      </c>
      <c r="AL268" s="2">
        <v>15.4</v>
      </c>
      <c r="AN268" s="2">
        <f>AL268-Epanet!X269</f>
        <v>0.26999999999999957</v>
      </c>
      <c r="AQ268" s="1" t="s">
        <v>1293</v>
      </c>
      <c r="AR268" s="2">
        <v>0.04</v>
      </c>
      <c r="AT268" s="2">
        <f>AR268-Epanet!AB270</f>
        <v>0</v>
      </c>
      <c r="AW268" s="1" t="s">
        <v>298</v>
      </c>
      <c r="AX268" s="2">
        <v>18.260000000000002</v>
      </c>
      <c r="AZ268" s="2">
        <f>AX268-Epanet!P269</f>
        <v>3.1400000000000023</v>
      </c>
      <c r="BC268" s="1" t="s">
        <v>1293</v>
      </c>
      <c r="BD268" s="2">
        <v>0.02</v>
      </c>
      <c r="BF268" s="2">
        <f>BD268-Epanet!T270</f>
        <v>-0.02</v>
      </c>
      <c r="BI268" s="1" t="s">
        <v>298</v>
      </c>
      <c r="BJ268" s="2">
        <v>18.27</v>
      </c>
      <c r="BL268" s="2">
        <f>BJ268-Epanet!X269</f>
        <v>3.1399999999999988</v>
      </c>
      <c r="BO268" s="1" t="s">
        <v>1293</v>
      </c>
      <c r="BP268" s="2">
        <v>0.02</v>
      </c>
      <c r="BR268" s="2">
        <f>BP268-Epanet!AB270</f>
        <v>-0.02</v>
      </c>
    </row>
    <row r="269" spans="1:70" x14ac:dyDescent="0.25">
      <c r="A269" s="1" t="s">
        <v>299</v>
      </c>
      <c r="B269" s="2">
        <v>17.8</v>
      </c>
      <c r="D269" s="10">
        <f>'Skenario DMA'!B269-Epanet!P270</f>
        <v>2.7000000000000011</v>
      </c>
      <c r="E269" s="10"/>
      <c r="G269" s="1" t="s">
        <v>1294</v>
      </c>
      <c r="H269" s="2">
        <v>0.08</v>
      </c>
      <c r="J269" s="2">
        <f>H269-Epanet!T271</f>
        <v>0</v>
      </c>
      <c r="M269" s="1" t="s">
        <v>299</v>
      </c>
      <c r="N269" s="2">
        <v>17.809999999999999</v>
      </c>
      <c r="P269" s="2">
        <f>N269-Epanet!X270</f>
        <v>2.7099999999999991</v>
      </c>
      <c r="S269" s="1" t="s">
        <v>1294</v>
      </c>
      <c r="T269" s="2">
        <v>0.08</v>
      </c>
      <c r="V269" s="2">
        <f>T269-Epanet!AB271</f>
        <v>0</v>
      </c>
      <c r="Y269" s="1" t="s">
        <v>299</v>
      </c>
      <c r="Z269" s="2">
        <v>15.37</v>
      </c>
      <c r="AB269" s="2">
        <f>Z269-Epanet!P270</f>
        <v>0.26999999999999957</v>
      </c>
      <c r="AE269" s="1" t="s">
        <v>1294</v>
      </c>
      <c r="AF269" s="2">
        <v>0.08</v>
      </c>
      <c r="AH269" s="2">
        <f>AF269-Epanet!T271</f>
        <v>0</v>
      </c>
      <c r="AK269" s="1" t="s">
        <v>299</v>
      </c>
      <c r="AL269" s="2">
        <v>15.38</v>
      </c>
      <c r="AN269" s="2">
        <f>AL269-Epanet!X270</f>
        <v>0.28000000000000114</v>
      </c>
      <c r="AQ269" s="1" t="s">
        <v>1294</v>
      </c>
      <c r="AR269" s="2">
        <v>0.08</v>
      </c>
      <c r="AT269" s="2">
        <f>AR269-Epanet!AB271</f>
        <v>0</v>
      </c>
      <c r="AW269" s="1" t="s">
        <v>299</v>
      </c>
      <c r="AX269" s="2">
        <v>18.239999999999998</v>
      </c>
      <c r="AZ269" s="2">
        <f>AX269-Epanet!P270</f>
        <v>3.1399999999999988</v>
      </c>
      <c r="BC269" s="1" t="s">
        <v>1294</v>
      </c>
      <c r="BD269" s="2">
        <v>0.08</v>
      </c>
      <c r="BF269" s="2">
        <f>BD269-Epanet!T271</f>
        <v>0</v>
      </c>
      <c r="BI269" s="1" t="s">
        <v>299</v>
      </c>
      <c r="BJ269" s="2">
        <v>18.239999999999998</v>
      </c>
      <c r="BL269" s="2">
        <f>BJ269-Epanet!X270</f>
        <v>3.1399999999999988</v>
      </c>
      <c r="BO269" s="1" t="s">
        <v>1294</v>
      </c>
      <c r="BP269" s="2">
        <v>0.08</v>
      </c>
      <c r="BR269" s="2">
        <f>BP269-Epanet!AB271</f>
        <v>0</v>
      </c>
    </row>
    <row r="270" spans="1:70" x14ac:dyDescent="0.25">
      <c r="A270" s="1" t="s">
        <v>300</v>
      </c>
      <c r="B270" s="2">
        <v>16.850000000000001</v>
      </c>
      <c r="D270" s="10">
        <f>'Skenario DMA'!B270-Epanet!P271</f>
        <v>2.7000000000000011</v>
      </c>
      <c r="E270" s="10"/>
      <c r="G270" s="1" t="s">
        <v>1295</v>
      </c>
      <c r="H270" s="2">
        <v>0.08</v>
      </c>
      <c r="J270" s="2">
        <f>H270-Epanet!T272</f>
        <v>0</v>
      </c>
      <c r="M270" s="1" t="s">
        <v>300</v>
      </c>
      <c r="N270" s="2">
        <v>16.86</v>
      </c>
      <c r="P270" s="2">
        <f>N270-Epanet!X271</f>
        <v>2.7099999999999991</v>
      </c>
      <c r="S270" s="1" t="s">
        <v>1295</v>
      </c>
      <c r="T270" s="2">
        <v>0.08</v>
      </c>
      <c r="V270" s="2">
        <f>T270-Epanet!AB272</f>
        <v>0</v>
      </c>
      <c r="Y270" s="1" t="s">
        <v>300</v>
      </c>
      <c r="Z270" s="2">
        <v>14.42</v>
      </c>
      <c r="AB270" s="2">
        <f>Z270-Epanet!P271</f>
        <v>0.26999999999999957</v>
      </c>
      <c r="AE270" s="1" t="s">
        <v>1295</v>
      </c>
      <c r="AF270" s="2">
        <v>0.08</v>
      </c>
      <c r="AH270" s="2">
        <f>AF270-Epanet!T272</f>
        <v>0</v>
      </c>
      <c r="AK270" s="1" t="s">
        <v>300</v>
      </c>
      <c r="AL270" s="2">
        <v>14.43</v>
      </c>
      <c r="AN270" s="2">
        <f>AL270-Epanet!X271</f>
        <v>0.27999999999999936</v>
      </c>
      <c r="AQ270" s="1" t="s">
        <v>1295</v>
      </c>
      <c r="AR270" s="2">
        <v>0.08</v>
      </c>
      <c r="AT270" s="2">
        <f>AR270-Epanet!AB272</f>
        <v>0</v>
      </c>
      <c r="AW270" s="1" t="s">
        <v>300</v>
      </c>
      <c r="AX270" s="2">
        <v>17.29</v>
      </c>
      <c r="AZ270" s="2">
        <f>AX270-Epanet!P271</f>
        <v>3.1399999999999988</v>
      </c>
      <c r="BC270" s="1" t="s">
        <v>1295</v>
      </c>
      <c r="BD270" s="2">
        <v>0.08</v>
      </c>
      <c r="BF270" s="2">
        <f>BD270-Epanet!T272</f>
        <v>0</v>
      </c>
      <c r="BI270" s="1" t="s">
        <v>300</v>
      </c>
      <c r="BJ270" s="2">
        <v>17.29</v>
      </c>
      <c r="BL270" s="2">
        <f>BJ270-Epanet!X271</f>
        <v>3.1399999999999988</v>
      </c>
      <c r="BO270" s="1" t="s">
        <v>1295</v>
      </c>
      <c r="BP270" s="2">
        <v>0.08</v>
      </c>
      <c r="BR270" s="2">
        <f>BP270-Epanet!AB272</f>
        <v>0</v>
      </c>
    </row>
    <row r="271" spans="1:70" x14ac:dyDescent="0.25">
      <c r="A271" s="1" t="s">
        <v>301</v>
      </c>
      <c r="B271" s="2">
        <v>16.850000000000001</v>
      </c>
      <c r="D271" s="10">
        <f>'Skenario DMA'!B271-Epanet!P272</f>
        <v>2.7100000000000009</v>
      </c>
      <c r="E271" s="10"/>
      <c r="G271" s="1" t="s">
        <v>1296</v>
      </c>
      <c r="H271" s="2">
        <v>0.08</v>
      </c>
      <c r="J271" s="2">
        <f>H271-Epanet!T273</f>
        <v>0</v>
      </c>
      <c r="M271" s="1" t="s">
        <v>301</v>
      </c>
      <c r="N271" s="2">
        <v>16.850000000000001</v>
      </c>
      <c r="P271" s="2">
        <f>N271-Epanet!X272</f>
        <v>2.7000000000000011</v>
      </c>
      <c r="S271" s="1" t="s">
        <v>1296</v>
      </c>
      <c r="T271" s="2">
        <v>0.08</v>
      </c>
      <c r="V271" s="2">
        <f>T271-Epanet!AB273</f>
        <v>0</v>
      </c>
      <c r="Y271" s="1" t="s">
        <v>301</v>
      </c>
      <c r="Z271" s="2">
        <v>14.42</v>
      </c>
      <c r="AB271" s="2">
        <f>Z271-Epanet!P272</f>
        <v>0.27999999999999936</v>
      </c>
      <c r="AE271" s="1" t="s">
        <v>1296</v>
      </c>
      <c r="AF271" s="2">
        <v>0.08</v>
      </c>
      <c r="AH271" s="2">
        <f>AF271-Epanet!T273</f>
        <v>0</v>
      </c>
      <c r="AK271" s="1" t="s">
        <v>301</v>
      </c>
      <c r="AL271" s="2">
        <v>14.42</v>
      </c>
      <c r="AN271" s="2">
        <f>AL271-Epanet!X272</f>
        <v>0.26999999999999957</v>
      </c>
      <c r="AQ271" s="1" t="s">
        <v>1296</v>
      </c>
      <c r="AR271" s="2">
        <v>0.08</v>
      </c>
      <c r="AT271" s="2">
        <f>AR271-Epanet!AB273</f>
        <v>0</v>
      </c>
      <c r="AW271" s="1" t="s">
        <v>301</v>
      </c>
      <c r="AX271" s="2">
        <v>17.28</v>
      </c>
      <c r="AZ271" s="2">
        <f>AX271-Epanet!P272</f>
        <v>3.1400000000000006</v>
      </c>
      <c r="BC271" s="1" t="s">
        <v>1296</v>
      </c>
      <c r="BD271" s="2">
        <v>0.08</v>
      </c>
      <c r="BF271" s="2">
        <f>BD271-Epanet!T273</f>
        <v>0</v>
      </c>
      <c r="BI271" s="1" t="s">
        <v>301</v>
      </c>
      <c r="BJ271" s="2">
        <v>17.29</v>
      </c>
      <c r="BL271" s="2">
        <f>BJ271-Epanet!X272</f>
        <v>3.1399999999999988</v>
      </c>
      <c r="BO271" s="1" t="s">
        <v>1296</v>
      </c>
      <c r="BP271" s="2">
        <v>0.08</v>
      </c>
      <c r="BR271" s="2">
        <f>BP271-Epanet!AB273</f>
        <v>0</v>
      </c>
    </row>
    <row r="272" spans="1:70" x14ac:dyDescent="0.25">
      <c r="A272" s="1" t="s">
        <v>302</v>
      </c>
      <c r="B272" s="2">
        <v>18.260000000000002</v>
      </c>
      <c r="D272" s="10">
        <f>'Skenario DMA'!B272-Epanet!P273</f>
        <v>2.7100000000000009</v>
      </c>
      <c r="E272" s="10"/>
      <c r="G272" s="1" t="s">
        <v>1297</v>
      </c>
      <c r="H272" s="2">
        <v>0.08</v>
      </c>
      <c r="J272" s="2">
        <f>H272-Epanet!T274</f>
        <v>0</v>
      </c>
      <c r="M272" s="1" t="s">
        <v>302</v>
      </c>
      <c r="N272" s="2">
        <v>18.260000000000002</v>
      </c>
      <c r="P272" s="2">
        <f>N272-Epanet!X273</f>
        <v>2.7000000000000011</v>
      </c>
      <c r="S272" s="1" t="s">
        <v>1297</v>
      </c>
      <c r="T272" s="2">
        <v>0.08</v>
      </c>
      <c r="V272" s="2">
        <f>T272-Epanet!AB274</f>
        <v>0</v>
      </c>
      <c r="Y272" s="1" t="s">
        <v>302</v>
      </c>
      <c r="Z272" s="2">
        <v>15.83</v>
      </c>
      <c r="AB272" s="2">
        <f>Z272-Epanet!P273</f>
        <v>0.27999999999999936</v>
      </c>
      <c r="AE272" s="1" t="s">
        <v>1297</v>
      </c>
      <c r="AF272" s="2">
        <v>0.08</v>
      </c>
      <c r="AH272" s="2">
        <f>AF272-Epanet!T274</f>
        <v>0</v>
      </c>
      <c r="AK272" s="1" t="s">
        <v>302</v>
      </c>
      <c r="AL272" s="2">
        <v>15.83</v>
      </c>
      <c r="AN272" s="2">
        <f>AL272-Epanet!X273</f>
        <v>0.26999999999999957</v>
      </c>
      <c r="AQ272" s="1" t="s">
        <v>1297</v>
      </c>
      <c r="AR272" s="2">
        <v>0.08</v>
      </c>
      <c r="AT272" s="2">
        <f>AR272-Epanet!AB274</f>
        <v>0</v>
      </c>
      <c r="AW272" s="1" t="s">
        <v>302</v>
      </c>
      <c r="AX272" s="2">
        <v>18.690000000000001</v>
      </c>
      <c r="AZ272" s="2">
        <f>AX272-Epanet!P273</f>
        <v>3.1400000000000006</v>
      </c>
      <c r="BC272" s="1" t="s">
        <v>1297</v>
      </c>
      <c r="BD272" s="2">
        <v>0.08</v>
      </c>
      <c r="BF272" s="2">
        <f>BD272-Epanet!T274</f>
        <v>0</v>
      </c>
      <c r="BI272" s="1" t="s">
        <v>302</v>
      </c>
      <c r="BJ272" s="2">
        <v>18.7</v>
      </c>
      <c r="BL272" s="2">
        <f>BJ272-Epanet!X273</f>
        <v>3.1399999999999988</v>
      </c>
      <c r="BO272" s="1" t="s">
        <v>1297</v>
      </c>
      <c r="BP272" s="2">
        <v>0.08</v>
      </c>
      <c r="BR272" s="2">
        <f>BP272-Epanet!AB274</f>
        <v>0</v>
      </c>
    </row>
    <row r="273" spans="1:70" x14ac:dyDescent="0.25">
      <c r="A273" s="1" t="s">
        <v>303</v>
      </c>
      <c r="B273" s="2">
        <v>20.309999999999999</v>
      </c>
      <c r="D273" s="10">
        <f>'Skenario DMA'!B273-Epanet!P274</f>
        <v>2.7099999999999973</v>
      </c>
      <c r="E273" s="10"/>
      <c r="G273" s="1" t="s">
        <v>1298</v>
      </c>
      <c r="H273" s="2">
        <v>0.23</v>
      </c>
      <c r="J273" s="2">
        <f>H273-Epanet!T275</f>
        <v>0</v>
      </c>
      <c r="M273" s="1" t="s">
        <v>303</v>
      </c>
      <c r="N273" s="2">
        <v>20.32</v>
      </c>
      <c r="P273" s="2">
        <f>N273-Epanet!X274</f>
        <v>2.7100000000000009</v>
      </c>
      <c r="S273" s="1" t="s">
        <v>1298</v>
      </c>
      <c r="T273" s="2">
        <v>0.23</v>
      </c>
      <c r="V273" s="2">
        <f>T273-Epanet!AB275</f>
        <v>0</v>
      </c>
      <c r="Y273" s="1" t="s">
        <v>303</v>
      </c>
      <c r="Z273" s="2">
        <v>17.88</v>
      </c>
      <c r="AB273" s="2">
        <f>Z273-Epanet!P274</f>
        <v>0.27999999999999758</v>
      </c>
      <c r="AE273" s="1" t="s">
        <v>1298</v>
      </c>
      <c r="AF273" s="2">
        <v>0.23</v>
      </c>
      <c r="AH273" s="2">
        <f>AF273-Epanet!T275</f>
        <v>0</v>
      </c>
      <c r="AK273" s="1" t="s">
        <v>303</v>
      </c>
      <c r="AL273" s="2">
        <v>17.88</v>
      </c>
      <c r="AN273" s="2">
        <f>AL273-Epanet!X274</f>
        <v>0.26999999999999957</v>
      </c>
      <c r="AQ273" s="1" t="s">
        <v>1298</v>
      </c>
      <c r="AR273" s="2">
        <v>0.23</v>
      </c>
      <c r="AT273" s="2">
        <f>AR273-Epanet!AB275</f>
        <v>0</v>
      </c>
      <c r="AW273" s="1" t="s">
        <v>303</v>
      </c>
      <c r="AX273" s="2">
        <v>20.74</v>
      </c>
      <c r="AZ273" s="2">
        <f>AX273-Epanet!P274</f>
        <v>3.139999999999997</v>
      </c>
      <c r="BC273" s="1" t="s">
        <v>1298</v>
      </c>
      <c r="BD273" s="2">
        <v>0.23</v>
      </c>
      <c r="BF273" s="2">
        <f>BD273-Epanet!T275</f>
        <v>0</v>
      </c>
      <c r="BI273" s="1" t="s">
        <v>303</v>
      </c>
      <c r="BJ273" s="2">
        <v>20.75</v>
      </c>
      <c r="BL273" s="2">
        <f>BJ273-Epanet!X274</f>
        <v>3.1400000000000006</v>
      </c>
      <c r="BO273" s="1" t="s">
        <v>1298</v>
      </c>
      <c r="BP273" s="2">
        <v>0.23</v>
      </c>
      <c r="BR273" s="2">
        <f>BP273-Epanet!AB275</f>
        <v>0</v>
      </c>
    </row>
    <row r="274" spans="1:70" x14ac:dyDescent="0.25">
      <c r="A274" s="1" t="s">
        <v>304</v>
      </c>
      <c r="B274" s="2">
        <v>33.619999999999997</v>
      </c>
      <c r="D274" s="10">
        <f>'Skenario DMA'!B274-Epanet!P275</f>
        <v>0.10999999999999943</v>
      </c>
      <c r="E274" s="10"/>
      <c r="G274" s="1" t="s">
        <v>1299</v>
      </c>
      <c r="H274" s="2">
        <v>0.08</v>
      </c>
      <c r="J274" s="2">
        <f>H274-Epanet!T276</f>
        <v>0</v>
      </c>
      <c r="M274" s="1" t="s">
        <v>304</v>
      </c>
      <c r="N274" s="2">
        <v>33.619999999999997</v>
      </c>
      <c r="P274" s="2">
        <f>N274-Epanet!X275</f>
        <v>9.9999999999994316E-2</v>
      </c>
      <c r="S274" s="1" t="s">
        <v>1299</v>
      </c>
      <c r="T274" s="2">
        <v>0.08</v>
      </c>
      <c r="V274" s="2">
        <f>T274-Epanet!AB276</f>
        <v>0</v>
      </c>
      <c r="Y274" s="1" t="s">
        <v>304</v>
      </c>
      <c r="Z274" s="2">
        <v>33.619999999999997</v>
      </c>
      <c r="AB274" s="2">
        <f>Z274-Epanet!P275</f>
        <v>0.10999999999999943</v>
      </c>
      <c r="AE274" s="1" t="s">
        <v>1299</v>
      </c>
      <c r="AF274" s="2">
        <v>0.08</v>
      </c>
      <c r="AH274" s="2">
        <f>AF274-Epanet!T276</f>
        <v>0</v>
      </c>
      <c r="AK274" s="1" t="s">
        <v>304</v>
      </c>
      <c r="AL274" s="2">
        <v>33.619999999999997</v>
      </c>
      <c r="AN274" s="2">
        <f>AL274-Epanet!X275</f>
        <v>9.9999999999994316E-2</v>
      </c>
      <c r="AQ274" s="1" t="s">
        <v>1299</v>
      </c>
      <c r="AR274" s="2">
        <v>0.08</v>
      </c>
      <c r="AT274" s="2">
        <f>AR274-Epanet!AB276</f>
        <v>0</v>
      </c>
      <c r="AW274" s="1" t="s">
        <v>304</v>
      </c>
      <c r="AX274" s="2">
        <v>29.62</v>
      </c>
      <c r="AZ274" s="2">
        <f>AX274-Epanet!P275</f>
        <v>-3.889999999999997</v>
      </c>
      <c r="BC274" s="1" t="s">
        <v>1299</v>
      </c>
      <c r="BD274" s="2">
        <v>0.08</v>
      </c>
      <c r="BF274" s="2">
        <f>BD274-Epanet!T276</f>
        <v>0</v>
      </c>
      <c r="BI274" s="1" t="s">
        <v>304</v>
      </c>
      <c r="BJ274" s="2">
        <v>29.36</v>
      </c>
      <c r="BL274" s="2">
        <f>BJ274-Epanet!X275</f>
        <v>-4.1600000000000037</v>
      </c>
      <c r="BO274" s="1" t="s">
        <v>1299</v>
      </c>
      <c r="BP274" s="2">
        <v>0.08</v>
      </c>
      <c r="BR274" s="2">
        <f>BP274-Epanet!AB276</f>
        <v>0</v>
      </c>
    </row>
    <row r="275" spans="1:70" x14ac:dyDescent="0.25">
      <c r="A275" s="1" t="s">
        <v>305</v>
      </c>
      <c r="B275" s="2">
        <v>33.619999999999997</v>
      </c>
      <c r="D275" s="10">
        <f>'Skenario DMA'!B275-Epanet!P276</f>
        <v>0.10999999999999943</v>
      </c>
      <c r="E275" s="10"/>
      <c r="G275" s="1" t="s">
        <v>1300</v>
      </c>
      <c r="H275" s="2">
        <v>0.08</v>
      </c>
      <c r="J275" s="2">
        <f>H275-Epanet!T277</f>
        <v>0</v>
      </c>
      <c r="M275" s="1" t="s">
        <v>305</v>
      </c>
      <c r="N275" s="2">
        <v>33.619999999999997</v>
      </c>
      <c r="P275" s="2">
        <f>N275-Epanet!X276</f>
        <v>9.9999999999994316E-2</v>
      </c>
      <c r="S275" s="1" t="s">
        <v>1300</v>
      </c>
      <c r="T275" s="2">
        <v>0.08</v>
      </c>
      <c r="V275" s="2">
        <f>T275-Epanet!AB277</f>
        <v>0</v>
      </c>
      <c r="Y275" s="1" t="s">
        <v>305</v>
      </c>
      <c r="Z275" s="2">
        <v>33.619999999999997</v>
      </c>
      <c r="AB275" s="2">
        <f>Z275-Epanet!P276</f>
        <v>0.10999999999999943</v>
      </c>
      <c r="AE275" s="1" t="s">
        <v>1300</v>
      </c>
      <c r="AF275" s="2">
        <v>0.08</v>
      </c>
      <c r="AH275" s="2">
        <f>AF275-Epanet!T277</f>
        <v>0</v>
      </c>
      <c r="AK275" s="1" t="s">
        <v>305</v>
      </c>
      <c r="AL275" s="2">
        <v>33.619999999999997</v>
      </c>
      <c r="AN275" s="2">
        <f>AL275-Epanet!X276</f>
        <v>9.9999999999994316E-2</v>
      </c>
      <c r="AQ275" s="1" t="s">
        <v>1300</v>
      </c>
      <c r="AR275" s="2">
        <v>0.08</v>
      </c>
      <c r="AT275" s="2">
        <f>AR275-Epanet!AB277</f>
        <v>0</v>
      </c>
      <c r="AW275" s="1" t="s">
        <v>305</v>
      </c>
      <c r="AX275" s="2">
        <v>29.62</v>
      </c>
      <c r="AZ275" s="2">
        <f>AX275-Epanet!P276</f>
        <v>-3.889999999999997</v>
      </c>
      <c r="BC275" s="1" t="s">
        <v>1300</v>
      </c>
      <c r="BD275" s="2">
        <v>0.08</v>
      </c>
      <c r="BF275" s="2">
        <f>BD275-Epanet!T277</f>
        <v>0</v>
      </c>
      <c r="BI275" s="1" t="s">
        <v>305</v>
      </c>
      <c r="BJ275" s="2">
        <v>29.36</v>
      </c>
      <c r="BL275" s="2">
        <f>BJ275-Epanet!X276</f>
        <v>-4.1600000000000037</v>
      </c>
      <c r="BO275" s="1" t="s">
        <v>1300</v>
      </c>
      <c r="BP275" s="2">
        <v>0.08</v>
      </c>
      <c r="BR275" s="2">
        <f>BP275-Epanet!AB277</f>
        <v>0</v>
      </c>
    </row>
    <row r="276" spans="1:70" x14ac:dyDescent="0.25">
      <c r="A276" s="1" t="s">
        <v>306</v>
      </c>
      <c r="B276" s="2">
        <v>33.619999999999997</v>
      </c>
      <c r="D276" s="10">
        <f>'Skenario DMA'!B276-Epanet!P277</f>
        <v>0.10999999999999943</v>
      </c>
      <c r="E276" s="10"/>
      <c r="G276" s="1" t="s">
        <v>1301</v>
      </c>
      <c r="H276" s="2">
        <v>0.08</v>
      </c>
      <c r="J276" s="2">
        <f>H276-Epanet!T278</f>
        <v>0</v>
      </c>
      <c r="M276" s="1" t="s">
        <v>306</v>
      </c>
      <c r="N276" s="2">
        <v>33.619999999999997</v>
      </c>
      <c r="P276" s="2">
        <f>N276-Epanet!X277</f>
        <v>9.9999999999994316E-2</v>
      </c>
      <c r="S276" s="1" t="s">
        <v>1301</v>
      </c>
      <c r="T276" s="2">
        <v>0.08</v>
      </c>
      <c r="V276" s="2">
        <f>T276-Epanet!AB278</f>
        <v>0</v>
      </c>
      <c r="Y276" s="1" t="s">
        <v>306</v>
      </c>
      <c r="Z276" s="2">
        <v>33.619999999999997</v>
      </c>
      <c r="AB276" s="2">
        <f>Z276-Epanet!P277</f>
        <v>0.10999999999999943</v>
      </c>
      <c r="AE276" s="1" t="s">
        <v>1301</v>
      </c>
      <c r="AF276" s="2">
        <v>0.08</v>
      </c>
      <c r="AH276" s="2">
        <f>AF276-Epanet!T278</f>
        <v>0</v>
      </c>
      <c r="AK276" s="1" t="s">
        <v>306</v>
      </c>
      <c r="AL276" s="2">
        <v>33.619999999999997</v>
      </c>
      <c r="AN276" s="2">
        <f>AL276-Epanet!X277</f>
        <v>9.9999999999994316E-2</v>
      </c>
      <c r="AQ276" s="1" t="s">
        <v>1301</v>
      </c>
      <c r="AR276" s="2">
        <v>0.08</v>
      </c>
      <c r="AT276" s="2">
        <f>AR276-Epanet!AB278</f>
        <v>0</v>
      </c>
      <c r="AW276" s="1" t="s">
        <v>306</v>
      </c>
      <c r="AX276" s="2">
        <v>29.62</v>
      </c>
      <c r="AZ276" s="2">
        <f>AX276-Epanet!P277</f>
        <v>-3.889999999999997</v>
      </c>
      <c r="BC276" s="1" t="s">
        <v>1301</v>
      </c>
      <c r="BD276" s="2">
        <v>0.08</v>
      </c>
      <c r="BF276" s="2">
        <f>BD276-Epanet!T278</f>
        <v>0</v>
      </c>
      <c r="BI276" s="1" t="s">
        <v>306</v>
      </c>
      <c r="BJ276" s="2">
        <v>29.36</v>
      </c>
      <c r="BL276" s="2">
        <f>BJ276-Epanet!X277</f>
        <v>-4.1600000000000037</v>
      </c>
      <c r="BO276" s="1" t="s">
        <v>1301</v>
      </c>
      <c r="BP276" s="2">
        <v>0.08</v>
      </c>
      <c r="BR276" s="2">
        <f>BP276-Epanet!AB278</f>
        <v>0</v>
      </c>
    </row>
    <row r="277" spans="1:70" x14ac:dyDescent="0.25">
      <c r="A277" s="1" t="s">
        <v>307</v>
      </c>
      <c r="B277" s="2">
        <v>33.619999999999997</v>
      </c>
      <c r="D277" s="10">
        <f>'Skenario DMA'!B277-Epanet!P278</f>
        <v>0.10999999999999943</v>
      </c>
      <c r="E277" s="10"/>
      <c r="G277" s="1" t="s">
        <v>1302</v>
      </c>
      <c r="H277" s="2">
        <v>0.08</v>
      </c>
      <c r="J277" s="2">
        <f>H277-Epanet!T279</f>
        <v>0</v>
      </c>
      <c r="M277" s="1" t="s">
        <v>307</v>
      </c>
      <c r="N277" s="2">
        <v>33.619999999999997</v>
      </c>
      <c r="P277" s="2">
        <f>N277-Epanet!X278</f>
        <v>9.9999999999994316E-2</v>
      </c>
      <c r="S277" s="1" t="s">
        <v>1302</v>
      </c>
      <c r="T277" s="2">
        <v>0.08</v>
      </c>
      <c r="V277" s="2">
        <f>T277-Epanet!AB279</f>
        <v>0</v>
      </c>
      <c r="Y277" s="1" t="s">
        <v>307</v>
      </c>
      <c r="Z277" s="2">
        <v>33.619999999999997</v>
      </c>
      <c r="AB277" s="2">
        <f>Z277-Epanet!P278</f>
        <v>0.10999999999999943</v>
      </c>
      <c r="AE277" s="1" t="s">
        <v>1302</v>
      </c>
      <c r="AF277" s="2">
        <v>0.08</v>
      </c>
      <c r="AH277" s="2">
        <f>AF277-Epanet!T279</f>
        <v>0</v>
      </c>
      <c r="AK277" s="1" t="s">
        <v>307</v>
      </c>
      <c r="AL277" s="2">
        <v>33.619999999999997</v>
      </c>
      <c r="AN277" s="2">
        <f>AL277-Epanet!X278</f>
        <v>9.9999999999994316E-2</v>
      </c>
      <c r="AQ277" s="1" t="s">
        <v>1302</v>
      </c>
      <c r="AR277" s="2">
        <v>0.08</v>
      </c>
      <c r="AT277" s="2">
        <f>AR277-Epanet!AB279</f>
        <v>0</v>
      </c>
      <c r="AW277" s="1" t="s">
        <v>307</v>
      </c>
      <c r="AX277" s="2">
        <v>29.63</v>
      </c>
      <c r="AZ277" s="2">
        <f>AX277-Epanet!P278</f>
        <v>-3.879999999999999</v>
      </c>
      <c r="BC277" s="1" t="s">
        <v>1302</v>
      </c>
      <c r="BD277" s="2">
        <v>0.08</v>
      </c>
      <c r="BF277" s="2">
        <f>BD277-Epanet!T279</f>
        <v>0</v>
      </c>
      <c r="BI277" s="1" t="s">
        <v>307</v>
      </c>
      <c r="BJ277" s="2">
        <v>29.36</v>
      </c>
      <c r="BL277" s="2">
        <f>BJ277-Epanet!X278</f>
        <v>-4.1600000000000037</v>
      </c>
      <c r="BO277" s="1" t="s">
        <v>1302</v>
      </c>
      <c r="BP277" s="2">
        <v>0.08</v>
      </c>
      <c r="BR277" s="2">
        <f>BP277-Epanet!AB279</f>
        <v>0</v>
      </c>
    </row>
    <row r="278" spans="1:70" x14ac:dyDescent="0.25">
      <c r="A278" s="1" t="s">
        <v>308</v>
      </c>
      <c r="B278" s="2">
        <v>33.619999999999997</v>
      </c>
      <c r="D278" s="10">
        <f>'Skenario DMA'!B278-Epanet!P279</f>
        <v>0.10999999999999943</v>
      </c>
      <c r="E278" s="10"/>
      <c r="G278" s="1" t="s">
        <v>1303</v>
      </c>
      <c r="H278" s="2">
        <v>0.08</v>
      </c>
      <c r="J278" s="2">
        <f>H278-Epanet!T280</f>
        <v>0</v>
      </c>
      <c r="M278" s="1" t="s">
        <v>308</v>
      </c>
      <c r="N278" s="2">
        <v>33.619999999999997</v>
      </c>
      <c r="P278" s="2">
        <f>N278-Epanet!X279</f>
        <v>9.9999999999994316E-2</v>
      </c>
      <c r="S278" s="1" t="s">
        <v>1303</v>
      </c>
      <c r="T278" s="2">
        <v>0.08</v>
      </c>
      <c r="V278" s="2">
        <f>T278-Epanet!AB280</f>
        <v>0</v>
      </c>
      <c r="Y278" s="1" t="s">
        <v>308</v>
      </c>
      <c r="Z278" s="2">
        <v>33.619999999999997</v>
      </c>
      <c r="AB278" s="2">
        <f>Z278-Epanet!P279</f>
        <v>0.10999999999999943</v>
      </c>
      <c r="AE278" s="1" t="s">
        <v>1303</v>
      </c>
      <c r="AF278" s="2">
        <v>0.08</v>
      </c>
      <c r="AH278" s="2">
        <f>AF278-Epanet!T280</f>
        <v>0</v>
      </c>
      <c r="AK278" s="1" t="s">
        <v>308</v>
      </c>
      <c r="AL278" s="2">
        <v>33.619999999999997</v>
      </c>
      <c r="AN278" s="2">
        <f>AL278-Epanet!X279</f>
        <v>9.9999999999994316E-2</v>
      </c>
      <c r="AQ278" s="1" t="s">
        <v>1303</v>
      </c>
      <c r="AR278" s="2">
        <v>0.08</v>
      </c>
      <c r="AT278" s="2">
        <f>AR278-Epanet!AB280</f>
        <v>0</v>
      </c>
      <c r="AW278" s="1" t="s">
        <v>308</v>
      </c>
      <c r="AX278" s="2">
        <v>29.63</v>
      </c>
      <c r="AZ278" s="2">
        <f>AX278-Epanet!P279</f>
        <v>-3.879999999999999</v>
      </c>
      <c r="BC278" s="1" t="s">
        <v>1303</v>
      </c>
      <c r="BD278" s="2">
        <v>0.08</v>
      </c>
      <c r="BF278" s="2">
        <f>BD278-Epanet!T280</f>
        <v>0</v>
      </c>
      <c r="BI278" s="1" t="s">
        <v>308</v>
      </c>
      <c r="BJ278" s="2">
        <v>29.36</v>
      </c>
      <c r="BL278" s="2">
        <f>BJ278-Epanet!X279</f>
        <v>-4.1600000000000037</v>
      </c>
      <c r="BO278" s="1" t="s">
        <v>1303</v>
      </c>
      <c r="BP278" s="2">
        <v>0.08</v>
      </c>
      <c r="BR278" s="2">
        <f>BP278-Epanet!AB280</f>
        <v>0</v>
      </c>
    </row>
    <row r="279" spans="1:70" x14ac:dyDescent="0.25">
      <c r="A279" s="1" t="s">
        <v>309</v>
      </c>
      <c r="B279" s="2">
        <v>32.630000000000003</v>
      </c>
      <c r="D279" s="10">
        <f>'Skenario DMA'!B279-Epanet!P280</f>
        <v>0.10999999999999943</v>
      </c>
      <c r="E279" s="10"/>
      <c r="G279" s="1" t="s">
        <v>1304</v>
      </c>
      <c r="H279" s="2">
        <v>0.27</v>
      </c>
      <c r="J279" s="2">
        <f>H279-Epanet!T281</f>
        <v>0</v>
      </c>
      <c r="M279" s="1" t="s">
        <v>309</v>
      </c>
      <c r="N279" s="2">
        <v>32.619999999999997</v>
      </c>
      <c r="P279" s="2">
        <f>N279-Epanet!X280</f>
        <v>9.9999999999994316E-2</v>
      </c>
      <c r="S279" s="1" t="s">
        <v>1304</v>
      </c>
      <c r="T279" s="2">
        <v>0.27</v>
      </c>
      <c r="V279" s="2">
        <f>T279-Epanet!AB281</f>
        <v>0</v>
      </c>
      <c r="Y279" s="1" t="s">
        <v>309</v>
      </c>
      <c r="Z279" s="2">
        <v>32.619999999999997</v>
      </c>
      <c r="AB279" s="2">
        <f>Z279-Epanet!P280</f>
        <v>9.9999999999994316E-2</v>
      </c>
      <c r="AE279" s="1" t="s">
        <v>1304</v>
      </c>
      <c r="AF279" s="2">
        <v>0.27</v>
      </c>
      <c r="AH279" s="2">
        <f>AF279-Epanet!T281</f>
        <v>0</v>
      </c>
      <c r="AK279" s="1" t="s">
        <v>309</v>
      </c>
      <c r="AL279" s="2">
        <v>32.619999999999997</v>
      </c>
      <c r="AN279" s="2">
        <f>AL279-Epanet!X280</f>
        <v>9.9999999999994316E-2</v>
      </c>
      <c r="AQ279" s="1" t="s">
        <v>1304</v>
      </c>
      <c r="AR279" s="2">
        <v>0.27</v>
      </c>
      <c r="AT279" s="2">
        <f>AR279-Epanet!AB281</f>
        <v>0</v>
      </c>
      <c r="AW279" s="1" t="s">
        <v>309</v>
      </c>
      <c r="AX279" s="2">
        <v>28.63</v>
      </c>
      <c r="AZ279" s="2">
        <f>AX279-Epanet!P280</f>
        <v>-3.8900000000000041</v>
      </c>
      <c r="BC279" s="1" t="s">
        <v>1304</v>
      </c>
      <c r="BD279" s="2">
        <v>0.27</v>
      </c>
      <c r="BF279" s="2">
        <f>BD279-Epanet!T281</f>
        <v>0</v>
      </c>
      <c r="BI279" s="1" t="s">
        <v>309</v>
      </c>
      <c r="BJ279" s="2">
        <v>28.36</v>
      </c>
      <c r="BL279" s="2">
        <f>BJ279-Epanet!X280</f>
        <v>-4.1600000000000037</v>
      </c>
      <c r="BO279" s="1" t="s">
        <v>1304</v>
      </c>
      <c r="BP279" s="2">
        <v>0.27</v>
      </c>
      <c r="BR279" s="2">
        <f>BP279-Epanet!AB281</f>
        <v>0</v>
      </c>
    </row>
    <row r="280" spans="1:70" x14ac:dyDescent="0.25">
      <c r="A280" s="1" t="s">
        <v>310</v>
      </c>
      <c r="B280" s="2">
        <v>32.64</v>
      </c>
      <c r="D280" s="10">
        <f>'Skenario DMA'!B280-Epanet!P281</f>
        <v>0.11999999999999744</v>
      </c>
      <c r="E280" s="10"/>
      <c r="G280" s="1" t="s">
        <v>1305</v>
      </c>
      <c r="H280" s="2">
        <v>0.27</v>
      </c>
      <c r="J280" s="2">
        <f>H280-Epanet!T282</f>
        <v>0</v>
      </c>
      <c r="M280" s="1" t="s">
        <v>310</v>
      </c>
      <c r="N280" s="2">
        <v>32.630000000000003</v>
      </c>
      <c r="P280" s="2">
        <f>N280-Epanet!X281</f>
        <v>0.10999999999999943</v>
      </c>
      <c r="S280" s="1" t="s">
        <v>1305</v>
      </c>
      <c r="T280" s="2">
        <v>0.27</v>
      </c>
      <c r="V280" s="2">
        <f>T280-Epanet!AB282</f>
        <v>0</v>
      </c>
      <c r="Y280" s="1" t="s">
        <v>310</v>
      </c>
      <c r="Z280" s="2">
        <v>32.619999999999997</v>
      </c>
      <c r="AB280" s="2">
        <f>Z280-Epanet!P281</f>
        <v>9.9999999999994316E-2</v>
      </c>
      <c r="AE280" s="1" t="s">
        <v>1305</v>
      </c>
      <c r="AF280" s="2">
        <v>0.27</v>
      </c>
      <c r="AH280" s="2">
        <f>AF280-Epanet!T282</f>
        <v>0</v>
      </c>
      <c r="AK280" s="1" t="s">
        <v>310</v>
      </c>
      <c r="AL280" s="2">
        <v>32.619999999999997</v>
      </c>
      <c r="AN280" s="2">
        <f>AL280-Epanet!X281</f>
        <v>9.9999999999994316E-2</v>
      </c>
      <c r="AQ280" s="1" t="s">
        <v>1305</v>
      </c>
      <c r="AR280" s="2">
        <v>0.27</v>
      </c>
      <c r="AT280" s="2">
        <f>AR280-Epanet!AB282</f>
        <v>0</v>
      </c>
      <c r="AW280" s="1" t="s">
        <v>310</v>
      </c>
      <c r="AX280" s="2">
        <v>28.64</v>
      </c>
      <c r="AZ280" s="2">
        <f>AX280-Epanet!P281</f>
        <v>-3.8800000000000026</v>
      </c>
      <c r="BC280" s="1" t="s">
        <v>1305</v>
      </c>
      <c r="BD280" s="2">
        <v>0.27</v>
      </c>
      <c r="BF280" s="2">
        <f>BD280-Epanet!T282</f>
        <v>0</v>
      </c>
      <c r="BI280" s="1" t="s">
        <v>310</v>
      </c>
      <c r="BJ280" s="2">
        <v>28.37</v>
      </c>
      <c r="BL280" s="2">
        <f>BJ280-Epanet!X281</f>
        <v>-4.1500000000000021</v>
      </c>
      <c r="BO280" s="1" t="s">
        <v>1305</v>
      </c>
      <c r="BP280" s="2">
        <v>0.27</v>
      </c>
      <c r="BR280" s="2">
        <f>BP280-Epanet!AB282</f>
        <v>0</v>
      </c>
    </row>
    <row r="281" spans="1:70" x14ac:dyDescent="0.25">
      <c r="A281" s="1" t="s">
        <v>311</v>
      </c>
      <c r="B281" s="2">
        <v>32.65</v>
      </c>
      <c r="D281" s="10">
        <f>'Skenario DMA'!B281-Epanet!P282</f>
        <v>0.12999999999999545</v>
      </c>
      <c r="E281" s="10"/>
      <c r="G281" s="1" t="s">
        <v>1306</v>
      </c>
      <c r="H281" s="2">
        <v>0.27</v>
      </c>
      <c r="J281" s="2">
        <f>H281-Epanet!T283</f>
        <v>0</v>
      </c>
      <c r="M281" s="1" t="s">
        <v>311</v>
      </c>
      <c r="N281" s="2">
        <v>32.64</v>
      </c>
      <c r="P281" s="2">
        <f>N281-Epanet!X282</f>
        <v>0.10999999999999943</v>
      </c>
      <c r="S281" s="1" t="s">
        <v>1306</v>
      </c>
      <c r="T281" s="2">
        <v>0.27</v>
      </c>
      <c r="V281" s="2">
        <f>T281-Epanet!AB283</f>
        <v>0</v>
      </c>
      <c r="Y281" s="1" t="s">
        <v>311</v>
      </c>
      <c r="Z281" s="2">
        <v>32.619999999999997</v>
      </c>
      <c r="AB281" s="2">
        <f>Z281-Epanet!P282</f>
        <v>9.9999999999994316E-2</v>
      </c>
      <c r="AE281" s="1" t="s">
        <v>1306</v>
      </c>
      <c r="AF281" s="2">
        <v>0.27</v>
      </c>
      <c r="AH281" s="2">
        <f>AF281-Epanet!T283</f>
        <v>0</v>
      </c>
      <c r="AK281" s="1" t="s">
        <v>311</v>
      </c>
      <c r="AL281" s="2">
        <v>32.619999999999997</v>
      </c>
      <c r="AN281" s="2">
        <f>AL281-Epanet!X282</f>
        <v>8.9999999999996305E-2</v>
      </c>
      <c r="AQ281" s="1" t="s">
        <v>1306</v>
      </c>
      <c r="AR281" s="2">
        <v>0.27</v>
      </c>
      <c r="AT281" s="2">
        <f>AR281-Epanet!AB283</f>
        <v>0</v>
      </c>
      <c r="AW281" s="1" t="s">
        <v>311</v>
      </c>
      <c r="AX281" s="2">
        <v>28.64</v>
      </c>
      <c r="AZ281" s="2">
        <f>AX281-Epanet!P282</f>
        <v>-3.8800000000000026</v>
      </c>
      <c r="BC281" s="1" t="s">
        <v>1306</v>
      </c>
      <c r="BD281" s="2">
        <v>0.27</v>
      </c>
      <c r="BF281" s="2">
        <f>BD281-Epanet!T283</f>
        <v>0</v>
      </c>
      <c r="BI281" s="1" t="s">
        <v>311</v>
      </c>
      <c r="BJ281" s="2">
        <v>28.38</v>
      </c>
      <c r="BL281" s="2">
        <f>BJ281-Epanet!X282</f>
        <v>-4.1500000000000021</v>
      </c>
      <c r="BO281" s="1" t="s">
        <v>1306</v>
      </c>
      <c r="BP281" s="2">
        <v>0.27</v>
      </c>
      <c r="BR281" s="2">
        <f>BP281-Epanet!AB283</f>
        <v>0</v>
      </c>
    </row>
    <row r="282" spans="1:70" x14ac:dyDescent="0.25">
      <c r="A282" s="1" t="s">
        <v>312</v>
      </c>
      <c r="B282" s="2">
        <v>32.65</v>
      </c>
      <c r="D282" s="10">
        <f>'Skenario DMA'!B282-Epanet!P283</f>
        <v>0.12999999999999545</v>
      </c>
      <c r="E282" s="10"/>
      <c r="G282" s="1" t="s">
        <v>1307</v>
      </c>
      <c r="H282" s="2">
        <v>0.27</v>
      </c>
      <c r="J282" s="2">
        <f>H282-Epanet!T284</f>
        <v>0</v>
      </c>
      <c r="M282" s="1" t="s">
        <v>312</v>
      </c>
      <c r="N282" s="2">
        <v>32.64</v>
      </c>
      <c r="P282" s="2">
        <f>N282-Epanet!X283</f>
        <v>0.10999999999999943</v>
      </c>
      <c r="S282" s="1" t="s">
        <v>1307</v>
      </c>
      <c r="T282" s="2">
        <v>0.27</v>
      </c>
      <c r="V282" s="2">
        <f>T282-Epanet!AB284</f>
        <v>0</v>
      </c>
      <c r="Y282" s="1" t="s">
        <v>312</v>
      </c>
      <c r="Z282" s="2">
        <v>32.619999999999997</v>
      </c>
      <c r="AB282" s="2">
        <f>Z282-Epanet!P283</f>
        <v>9.9999999999994316E-2</v>
      </c>
      <c r="AE282" s="1" t="s">
        <v>1307</v>
      </c>
      <c r="AF282" s="2">
        <v>0.27</v>
      </c>
      <c r="AH282" s="2">
        <f>AF282-Epanet!T284</f>
        <v>0</v>
      </c>
      <c r="AK282" s="1" t="s">
        <v>312</v>
      </c>
      <c r="AL282" s="2">
        <v>32.619999999999997</v>
      </c>
      <c r="AN282" s="2">
        <f>AL282-Epanet!X283</f>
        <v>8.9999999999996305E-2</v>
      </c>
      <c r="AQ282" s="1" t="s">
        <v>1307</v>
      </c>
      <c r="AR282" s="2">
        <v>0.27</v>
      </c>
      <c r="AT282" s="2">
        <f>AR282-Epanet!AB284</f>
        <v>0</v>
      </c>
      <c r="AW282" s="1" t="s">
        <v>312</v>
      </c>
      <c r="AX282" s="2">
        <v>28.65</v>
      </c>
      <c r="AZ282" s="2">
        <f>AX282-Epanet!P283</f>
        <v>-3.8700000000000045</v>
      </c>
      <c r="BC282" s="1" t="s">
        <v>1307</v>
      </c>
      <c r="BD282" s="2">
        <v>0.27</v>
      </c>
      <c r="BF282" s="2">
        <f>BD282-Epanet!T284</f>
        <v>0</v>
      </c>
      <c r="BI282" s="1" t="s">
        <v>312</v>
      </c>
      <c r="BJ282" s="2">
        <v>28.38</v>
      </c>
      <c r="BL282" s="2">
        <f>BJ282-Epanet!X283</f>
        <v>-4.1500000000000021</v>
      </c>
      <c r="BO282" s="1" t="s">
        <v>1307</v>
      </c>
      <c r="BP282" s="2">
        <v>0.27</v>
      </c>
      <c r="BR282" s="2">
        <f>BP282-Epanet!AB284</f>
        <v>0</v>
      </c>
    </row>
    <row r="283" spans="1:70" x14ac:dyDescent="0.25">
      <c r="A283" s="1" t="s">
        <v>313</v>
      </c>
      <c r="B283" s="2">
        <v>33.71</v>
      </c>
      <c r="D283" s="10">
        <f>'Skenario DMA'!B283-Epanet!P284</f>
        <v>0.16000000000000369</v>
      </c>
      <c r="E283" s="10"/>
      <c r="G283" s="1" t="s">
        <v>1308</v>
      </c>
      <c r="H283" s="2">
        <v>0.16</v>
      </c>
      <c r="J283" s="2">
        <f>H283-Epanet!T285</f>
        <v>0</v>
      </c>
      <c r="M283" s="1" t="s">
        <v>313</v>
      </c>
      <c r="N283" s="2">
        <v>33.700000000000003</v>
      </c>
      <c r="P283" s="2">
        <f>N283-Epanet!X284</f>
        <v>0.14000000000000057</v>
      </c>
      <c r="S283" s="1" t="s">
        <v>1308</v>
      </c>
      <c r="T283" s="2">
        <v>0.16</v>
      </c>
      <c r="V283" s="2">
        <f>T283-Epanet!AB285</f>
        <v>0</v>
      </c>
      <c r="Y283" s="1" t="s">
        <v>313</v>
      </c>
      <c r="Z283" s="2">
        <v>33.630000000000003</v>
      </c>
      <c r="AB283" s="2">
        <f>Z283-Epanet!P284</f>
        <v>8.00000000000054E-2</v>
      </c>
      <c r="AE283" s="1" t="s">
        <v>1308</v>
      </c>
      <c r="AF283" s="2">
        <v>0.16</v>
      </c>
      <c r="AH283" s="2">
        <f>AF283-Epanet!T285</f>
        <v>0</v>
      </c>
      <c r="AK283" s="1" t="s">
        <v>313</v>
      </c>
      <c r="AL283" s="2">
        <v>33.630000000000003</v>
      </c>
      <c r="AN283" s="2">
        <f>AL283-Epanet!X284</f>
        <v>7.0000000000000284E-2</v>
      </c>
      <c r="AQ283" s="1" t="s">
        <v>1308</v>
      </c>
      <c r="AR283" s="2">
        <v>0.16</v>
      </c>
      <c r="AT283" s="2">
        <f>AR283-Epanet!AB285</f>
        <v>0</v>
      </c>
      <c r="AW283" s="1" t="s">
        <v>313</v>
      </c>
      <c r="AX283" s="2">
        <v>29.7</v>
      </c>
      <c r="AZ283" s="2">
        <f>AX283-Epanet!P284</f>
        <v>-3.8499999999999979</v>
      </c>
      <c r="BC283" s="1" t="s">
        <v>1308</v>
      </c>
      <c r="BD283" s="2">
        <v>0.16</v>
      </c>
      <c r="BF283" s="2">
        <f>BD283-Epanet!T285</f>
        <v>0</v>
      </c>
      <c r="BI283" s="1" t="s">
        <v>313</v>
      </c>
      <c r="BJ283" s="2">
        <v>29.43</v>
      </c>
      <c r="BL283" s="2">
        <f>BJ283-Epanet!X284</f>
        <v>-4.1300000000000026</v>
      </c>
      <c r="BO283" s="1" t="s">
        <v>1308</v>
      </c>
      <c r="BP283" s="2">
        <v>0.16</v>
      </c>
      <c r="BR283" s="2">
        <f>BP283-Epanet!AB285</f>
        <v>0</v>
      </c>
    </row>
    <row r="284" spans="1:70" x14ac:dyDescent="0.25">
      <c r="A284" s="1" t="s">
        <v>314</v>
      </c>
      <c r="B284" s="2">
        <v>34.68</v>
      </c>
      <c r="D284" s="10">
        <f>'Skenario DMA'!B284-Epanet!P285</f>
        <v>0.14000000000000057</v>
      </c>
      <c r="E284" s="10"/>
      <c r="G284" s="1" t="s">
        <v>1309</v>
      </c>
      <c r="H284" s="2">
        <v>0.16</v>
      </c>
      <c r="J284" s="2">
        <f>H284-Epanet!T286</f>
        <v>0</v>
      </c>
      <c r="M284" s="1" t="s">
        <v>314</v>
      </c>
      <c r="N284" s="2">
        <v>34.68</v>
      </c>
      <c r="P284" s="2">
        <f>N284-Epanet!X285</f>
        <v>0.13000000000000256</v>
      </c>
      <c r="S284" s="1" t="s">
        <v>1309</v>
      </c>
      <c r="T284" s="2">
        <v>0.16</v>
      </c>
      <c r="V284" s="2">
        <f>T284-Epanet!AB286</f>
        <v>0</v>
      </c>
      <c r="Y284" s="1" t="s">
        <v>314</v>
      </c>
      <c r="Z284" s="2">
        <v>34.630000000000003</v>
      </c>
      <c r="AB284" s="2">
        <f>Z284-Epanet!P285</f>
        <v>9.0000000000003411E-2</v>
      </c>
      <c r="AE284" s="1" t="s">
        <v>1309</v>
      </c>
      <c r="AF284" s="2">
        <v>0.16</v>
      </c>
      <c r="AH284" s="2">
        <f>AF284-Epanet!T286</f>
        <v>0</v>
      </c>
      <c r="AK284" s="1" t="s">
        <v>314</v>
      </c>
      <c r="AL284" s="2">
        <v>34.630000000000003</v>
      </c>
      <c r="AN284" s="2">
        <f>AL284-Epanet!X285</f>
        <v>8.00000000000054E-2</v>
      </c>
      <c r="AQ284" s="1" t="s">
        <v>1309</v>
      </c>
      <c r="AR284" s="2">
        <v>0.16</v>
      </c>
      <c r="AT284" s="2">
        <f>AR284-Epanet!AB286</f>
        <v>0</v>
      </c>
      <c r="AW284" s="1" t="s">
        <v>314</v>
      </c>
      <c r="AX284" s="2">
        <v>30.68</v>
      </c>
      <c r="AZ284" s="2">
        <f>AX284-Epanet!P285</f>
        <v>-3.8599999999999994</v>
      </c>
      <c r="BC284" s="1" t="s">
        <v>1309</v>
      </c>
      <c r="BD284" s="2">
        <v>0.16</v>
      </c>
      <c r="BF284" s="2">
        <f>BD284-Epanet!T286</f>
        <v>0</v>
      </c>
      <c r="BI284" s="1" t="s">
        <v>314</v>
      </c>
      <c r="BJ284" s="2">
        <v>30.41</v>
      </c>
      <c r="BL284" s="2">
        <f>BJ284-Epanet!X285</f>
        <v>-4.139999999999997</v>
      </c>
      <c r="BO284" s="1" t="s">
        <v>1309</v>
      </c>
      <c r="BP284" s="2">
        <v>0.16</v>
      </c>
      <c r="BR284" s="2">
        <f>BP284-Epanet!AB286</f>
        <v>0</v>
      </c>
    </row>
    <row r="285" spans="1:70" x14ac:dyDescent="0.25">
      <c r="A285" s="1" t="s">
        <v>315</v>
      </c>
      <c r="B285" s="2">
        <v>32.659999999999997</v>
      </c>
      <c r="D285" s="10">
        <f>'Skenario DMA'!B285-Epanet!P286</f>
        <v>0.13999999999999346</v>
      </c>
      <c r="E285" s="10"/>
      <c r="G285" s="1" t="s">
        <v>1310</v>
      </c>
      <c r="H285" s="2">
        <v>0.38</v>
      </c>
      <c r="J285" s="2">
        <f>H285-Epanet!T287</f>
        <v>0</v>
      </c>
      <c r="M285" s="1" t="s">
        <v>315</v>
      </c>
      <c r="N285" s="2">
        <v>32.659999999999997</v>
      </c>
      <c r="P285" s="2">
        <f>N285-Epanet!X286</f>
        <v>0.12999999999999545</v>
      </c>
      <c r="S285" s="1" t="s">
        <v>1310</v>
      </c>
      <c r="T285" s="2">
        <v>0.38</v>
      </c>
      <c r="V285" s="2">
        <f>T285-Epanet!AB287</f>
        <v>0</v>
      </c>
      <c r="Y285" s="1" t="s">
        <v>315</v>
      </c>
      <c r="Z285" s="2">
        <v>32.61</v>
      </c>
      <c r="AB285" s="2">
        <f>Z285-Epanet!P286</f>
        <v>8.9999999999996305E-2</v>
      </c>
      <c r="AE285" s="1" t="s">
        <v>1310</v>
      </c>
      <c r="AF285" s="2">
        <v>0.38</v>
      </c>
      <c r="AH285" s="2">
        <f>AF285-Epanet!T287</f>
        <v>0</v>
      </c>
      <c r="AK285" s="1" t="s">
        <v>315</v>
      </c>
      <c r="AL285" s="2">
        <v>32.61</v>
      </c>
      <c r="AN285" s="2">
        <f>AL285-Epanet!X286</f>
        <v>7.9999999999998295E-2</v>
      </c>
      <c r="AQ285" s="1" t="s">
        <v>1310</v>
      </c>
      <c r="AR285" s="2">
        <v>0.38</v>
      </c>
      <c r="AT285" s="2">
        <f>AR285-Epanet!AB287</f>
        <v>0</v>
      </c>
      <c r="AW285" s="1" t="s">
        <v>315</v>
      </c>
      <c r="AX285" s="2">
        <v>28.66</v>
      </c>
      <c r="AZ285" s="2">
        <f>AX285-Epanet!P286</f>
        <v>-3.860000000000003</v>
      </c>
      <c r="BC285" s="1" t="s">
        <v>1310</v>
      </c>
      <c r="BD285" s="2">
        <v>0.38</v>
      </c>
      <c r="BF285" s="2">
        <f>BD285-Epanet!T287</f>
        <v>0</v>
      </c>
      <c r="BI285" s="1" t="s">
        <v>315</v>
      </c>
      <c r="BJ285" s="2">
        <v>28.39</v>
      </c>
      <c r="BL285" s="2">
        <f>BJ285-Epanet!X286</f>
        <v>-4.1400000000000006</v>
      </c>
      <c r="BO285" s="1" t="s">
        <v>1310</v>
      </c>
      <c r="BP285" s="2">
        <v>0.38</v>
      </c>
      <c r="BR285" s="2">
        <f>BP285-Epanet!AB287</f>
        <v>0</v>
      </c>
    </row>
    <row r="286" spans="1:70" x14ac:dyDescent="0.25">
      <c r="A286" s="1" t="s">
        <v>316</v>
      </c>
      <c r="B286" s="2">
        <v>32.659999999999997</v>
      </c>
      <c r="D286" s="10">
        <f>'Skenario DMA'!B286-Epanet!P287</f>
        <v>0.13999999999999346</v>
      </c>
      <c r="E286" s="10"/>
      <c r="G286" s="1" t="s">
        <v>1311</v>
      </c>
      <c r="H286" s="2">
        <v>0.43</v>
      </c>
      <c r="J286" s="2">
        <f>H286-Epanet!T288</f>
        <v>0</v>
      </c>
      <c r="M286" s="1" t="s">
        <v>316</v>
      </c>
      <c r="N286" s="2">
        <v>32.65</v>
      </c>
      <c r="P286" s="2">
        <f>N286-Epanet!X287</f>
        <v>0.12999999999999545</v>
      </c>
      <c r="S286" s="1" t="s">
        <v>1311</v>
      </c>
      <c r="T286" s="2">
        <v>0.43</v>
      </c>
      <c r="V286" s="2">
        <f>T286-Epanet!AB288</f>
        <v>0</v>
      </c>
      <c r="Y286" s="1" t="s">
        <v>316</v>
      </c>
      <c r="Z286" s="2">
        <v>32.6</v>
      </c>
      <c r="AB286" s="2">
        <f>Z286-Epanet!P287</f>
        <v>7.9999999999998295E-2</v>
      </c>
      <c r="AE286" s="1" t="s">
        <v>1311</v>
      </c>
      <c r="AF286" s="2">
        <v>0.43</v>
      </c>
      <c r="AH286" s="2">
        <f>AF286-Epanet!T288</f>
        <v>0</v>
      </c>
      <c r="AK286" s="1" t="s">
        <v>316</v>
      </c>
      <c r="AL286" s="2">
        <v>32.6</v>
      </c>
      <c r="AN286" s="2">
        <f>AL286-Epanet!X287</f>
        <v>7.9999999999998295E-2</v>
      </c>
      <c r="AQ286" s="1" t="s">
        <v>1311</v>
      </c>
      <c r="AR286" s="2">
        <v>0.43</v>
      </c>
      <c r="AT286" s="2">
        <f>AR286-Epanet!AB288</f>
        <v>0</v>
      </c>
      <c r="AW286" s="1" t="s">
        <v>316</v>
      </c>
      <c r="AX286" s="2">
        <v>28.65</v>
      </c>
      <c r="AZ286" s="2">
        <f>AX286-Epanet!P287</f>
        <v>-3.8700000000000045</v>
      </c>
      <c r="BC286" s="1" t="s">
        <v>1311</v>
      </c>
      <c r="BD286" s="2">
        <v>0.43</v>
      </c>
      <c r="BF286" s="2">
        <f>BD286-Epanet!T288</f>
        <v>0</v>
      </c>
      <c r="BI286" s="1" t="s">
        <v>316</v>
      </c>
      <c r="BJ286" s="2">
        <v>28.39</v>
      </c>
      <c r="BL286" s="2">
        <f>BJ286-Epanet!X287</f>
        <v>-4.1300000000000026</v>
      </c>
      <c r="BO286" s="1" t="s">
        <v>1311</v>
      </c>
      <c r="BP286" s="2">
        <v>0.43</v>
      </c>
      <c r="BR286" s="2">
        <f>BP286-Epanet!AB288</f>
        <v>0</v>
      </c>
    </row>
    <row r="287" spans="1:70" x14ac:dyDescent="0.25">
      <c r="A287" s="1" t="s">
        <v>317</v>
      </c>
      <c r="B287" s="2">
        <v>32.65</v>
      </c>
      <c r="D287" s="10">
        <f>'Skenario DMA'!B287-Epanet!P288</f>
        <v>0.14000000000000057</v>
      </c>
      <c r="E287" s="10"/>
      <c r="G287" s="1" t="s">
        <v>1312</v>
      </c>
      <c r="H287" s="2">
        <v>0.34</v>
      </c>
      <c r="J287" s="2">
        <f>H287-Epanet!T289</f>
        <v>0</v>
      </c>
      <c r="M287" s="1" t="s">
        <v>317</v>
      </c>
      <c r="N287" s="2">
        <v>32.65</v>
      </c>
      <c r="P287" s="2">
        <f>N287-Epanet!X288</f>
        <v>0.12999999999999545</v>
      </c>
      <c r="S287" s="1" t="s">
        <v>1312</v>
      </c>
      <c r="T287" s="2">
        <v>0.34</v>
      </c>
      <c r="V287" s="2">
        <f>T287-Epanet!AB289</f>
        <v>0</v>
      </c>
      <c r="Y287" s="1" t="s">
        <v>317</v>
      </c>
      <c r="Z287" s="2">
        <v>32.590000000000003</v>
      </c>
      <c r="AB287" s="2">
        <f>Z287-Epanet!P288</f>
        <v>8.00000000000054E-2</v>
      </c>
      <c r="AE287" s="1" t="s">
        <v>1312</v>
      </c>
      <c r="AF287" s="2">
        <v>0.34</v>
      </c>
      <c r="AH287" s="2">
        <f>AF287-Epanet!T289</f>
        <v>0</v>
      </c>
      <c r="AK287" s="1" t="s">
        <v>317</v>
      </c>
      <c r="AL287" s="2">
        <v>32.6</v>
      </c>
      <c r="AN287" s="2">
        <f>AL287-Epanet!X288</f>
        <v>7.9999999999998295E-2</v>
      </c>
      <c r="AQ287" s="1" t="s">
        <v>1312</v>
      </c>
      <c r="AR287" s="2">
        <v>0.34</v>
      </c>
      <c r="AT287" s="2">
        <f>AR287-Epanet!AB289</f>
        <v>0</v>
      </c>
      <c r="AW287" s="1" t="s">
        <v>317</v>
      </c>
      <c r="AX287" s="2">
        <v>28.64</v>
      </c>
      <c r="AZ287" s="2">
        <f>AX287-Epanet!P288</f>
        <v>-3.8699999999999974</v>
      </c>
      <c r="BC287" s="1" t="s">
        <v>1312</v>
      </c>
      <c r="BD287" s="2">
        <v>0.34</v>
      </c>
      <c r="BF287" s="2">
        <f>BD287-Epanet!T289</f>
        <v>0</v>
      </c>
      <c r="BI287" s="1" t="s">
        <v>317</v>
      </c>
      <c r="BJ287" s="2">
        <v>28.38</v>
      </c>
      <c r="BL287" s="2">
        <f>BJ287-Epanet!X288</f>
        <v>-4.1400000000000041</v>
      </c>
      <c r="BO287" s="1" t="s">
        <v>1312</v>
      </c>
      <c r="BP287" s="2">
        <v>0.34</v>
      </c>
      <c r="BR287" s="2">
        <f>BP287-Epanet!AB289</f>
        <v>0</v>
      </c>
    </row>
    <row r="288" spans="1:70" x14ac:dyDescent="0.25">
      <c r="A288" s="1" t="s">
        <v>318</v>
      </c>
      <c r="B288" s="2">
        <v>34.619999999999997</v>
      </c>
      <c r="D288" s="10">
        <f>'Skenario DMA'!B288-Epanet!P289</f>
        <v>0.10999999999999943</v>
      </c>
      <c r="E288" s="10"/>
      <c r="G288" s="1" t="s">
        <v>1313</v>
      </c>
      <c r="H288" s="2">
        <v>0.34</v>
      </c>
      <c r="J288" s="2">
        <f>H288-Epanet!T290</f>
        <v>0</v>
      </c>
      <c r="M288" s="1" t="s">
        <v>318</v>
      </c>
      <c r="N288" s="2">
        <v>34.619999999999997</v>
      </c>
      <c r="P288" s="2">
        <f>N288-Epanet!X289</f>
        <v>9.9999999999994316E-2</v>
      </c>
      <c r="S288" s="1" t="s">
        <v>1313</v>
      </c>
      <c r="T288" s="2">
        <v>0.34</v>
      </c>
      <c r="V288" s="2">
        <f>T288-Epanet!AB290</f>
        <v>0</v>
      </c>
      <c r="Y288" s="1" t="s">
        <v>318</v>
      </c>
      <c r="Z288" s="2">
        <v>34.619999999999997</v>
      </c>
      <c r="AB288" s="2">
        <f>Z288-Epanet!P289</f>
        <v>0.10999999999999943</v>
      </c>
      <c r="AE288" s="1" t="s">
        <v>1313</v>
      </c>
      <c r="AF288" s="2">
        <v>0.34</v>
      </c>
      <c r="AH288" s="2">
        <f>AF288-Epanet!T290</f>
        <v>0</v>
      </c>
      <c r="AK288" s="1" t="s">
        <v>318</v>
      </c>
      <c r="AL288" s="2">
        <v>34.619999999999997</v>
      </c>
      <c r="AN288" s="2">
        <f>AL288-Epanet!X289</f>
        <v>9.9999999999994316E-2</v>
      </c>
      <c r="AQ288" s="1" t="s">
        <v>1313</v>
      </c>
      <c r="AR288" s="2">
        <v>0.34</v>
      </c>
      <c r="AT288" s="2">
        <f>AR288-Epanet!AB290</f>
        <v>0</v>
      </c>
      <c r="AW288" s="1" t="s">
        <v>318</v>
      </c>
      <c r="AX288" s="2">
        <v>30.63</v>
      </c>
      <c r="AZ288" s="2">
        <f>AX288-Epanet!P289</f>
        <v>-3.879999999999999</v>
      </c>
      <c r="BC288" s="1" t="s">
        <v>1313</v>
      </c>
      <c r="BD288" s="2">
        <v>0.34</v>
      </c>
      <c r="BF288" s="2">
        <f>BD288-Epanet!T290</f>
        <v>0</v>
      </c>
      <c r="BI288" s="1" t="s">
        <v>318</v>
      </c>
      <c r="BJ288" s="2">
        <v>30.36</v>
      </c>
      <c r="BL288" s="2">
        <f>BJ288-Epanet!X289</f>
        <v>-4.1600000000000037</v>
      </c>
      <c r="BO288" s="1" t="s">
        <v>1313</v>
      </c>
      <c r="BP288" s="2">
        <v>0.34</v>
      </c>
      <c r="BR288" s="2">
        <f>BP288-Epanet!AB290</f>
        <v>0</v>
      </c>
    </row>
    <row r="289" spans="1:70" x14ac:dyDescent="0.25">
      <c r="A289" s="1" t="s">
        <v>319</v>
      </c>
      <c r="B289" s="2">
        <v>34.619999999999997</v>
      </c>
      <c r="D289" s="10">
        <f>'Skenario DMA'!B289-Epanet!P290</f>
        <v>0.10999999999999943</v>
      </c>
      <c r="E289" s="10"/>
      <c r="G289" s="1" t="s">
        <v>1314</v>
      </c>
      <c r="H289" s="2">
        <v>0.22</v>
      </c>
      <c r="J289" s="2">
        <f>H289-Epanet!T291</f>
        <v>0</v>
      </c>
      <c r="M289" s="1" t="s">
        <v>319</v>
      </c>
      <c r="N289" s="2">
        <v>34.619999999999997</v>
      </c>
      <c r="P289" s="2">
        <f>N289-Epanet!X290</f>
        <v>9.9999999999994316E-2</v>
      </c>
      <c r="S289" s="1" t="s">
        <v>1314</v>
      </c>
      <c r="T289" s="2">
        <v>0.22</v>
      </c>
      <c r="V289" s="2">
        <f>T289-Epanet!AB291</f>
        <v>0</v>
      </c>
      <c r="Y289" s="1" t="s">
        <v>319</v>
      </c>
      <c r="Z289" s="2">
        <v>34.619999999999997</v>
      </c>
      <c r="AB289" s="2">
        <f>Z289-Epanet!P290</f>
        <v>0.10999999999999943</v>
      </c>
      <c r="AE289" s="1" t="s">
        <v>1314</v>
      </c>
      <c r="AF289" s="2">
        <v>0.22</v>
      </c>
      <c r="AH289" s="2">
        <f>AF289-Epanet!T291</f>
        <v>0</v>
      </c>
      <c r="AK289" s="1" t="s">
        <v>319</v>
      </c>
      <c r="AL289" s="2">
        <v>34.619999999999997</v>
      </c>
      <c r="AN289" s="2">
        <f>AL289-Epanet!X290</f>
        <v>9.9999999999994316E-2</v>
      </c>
      <c r="AQ289" s="1" t="s">
        <v>1314</v>
      </c>
      <c r="AR289" s="2">
        <v>0.22</v>
      </c>
      <c r="AT289" s="2">
        <f>AR289-Epanet!AB291</f>
        <v>0</v>
      </c>
      <c r="AW289" s="1" t="s">
        <v>319</v>
      </c>
      <c r="AX289" s="2">
        <v>30.63</v>
      </c>
      <c r="AZ289" s="2">
        <f>AX289-Epanet!P290</f>
        <v>-3.879999999999999</v>
      </c>
      <c r="BC289" s="1" t="s">
        <v>1314</v>
      </c>
      <c r="BD289" s="2">
        <v>0.22</v>
      </c>
      <c r="BF289" s="2">
        <f>BD289-Epanet!T291</f>
        <v>0</v>
      </c>
      <c r="BI289" s="1" t="s">
        <v>319</v>
      </c>
      <c r="BJ289" s="2">
        <v>30.36</v>
      </c>
      <c r="BL289" s="2">
        <f>BJ289-Epanet!X290</f>
        <v>-4.1600000000000037</v>
      </c>
      <c r="BO289" s="1" t="s">
        <v>1314</v>
      </c>
      <c r="BP289" s="2">
        <v>0.22</v>
      </c>
      <c r="BR289" s="2">
        <f>BP289-Epanet!AB291</f>
        <v>0</v>
      </c>
    </row>
    <row r="290" spans="1:70" x14ac:dyDescent="0.25">
      <c r="A290" s="1" t="s">
        <v>320</v>
      </c>
      <c r="B290" s="2">
        <v>33.67</v>
      </c>
      <c r="D290" s="10">
        <f>'Skenario DMA'!B290-Epanet!P291</f>
        <v>0.13000000000000256</v>
      </c>
      <c r="E290" s="10"/>
      <c r="G290" s="1" t="s">
        <v>1315</v>
      </c>
      <c r="H290" s="2">
        <v>0.22</v>
      </c>
      <c r="J290" s="2">
        <f>H290-Epanet!T292</f>
        <v>0</v>
      </c>
      <c r="M290" s="1" t="s">
        <v>320</v>
      </c>
      <c r="N290" s="2">
        <v>33.67</v>
      </c>
      <c r="P290" s="2">
        <f>N290-Epanet!X291</f>
        <v>0.13000000000000256</v>
      </c>
      <c r="S290" s="1" t="s">
        <v>1315</v>
      </c>
      <c r="T290" s="2">
        <v>0.22</v>
      </c>
      <c r="V290" s="2">
        <f>T290-Epanet!AB292</f>
        <v>0</v>
      </c>
      <c r="Y290" s="1" t="s">
        <v>320</v>
      </c>
      <c r="Z290" s="2">
        <v>33.630000000000003</v>
      </c>
      <c r="AB290" s="2">
        <f>Z290-Epanet!P291</f>
        <v>9.0000000000003411E-2</v>
      </c>
      <c r="AE290" s="1" t="s">
        <v>1315</v>
      </c>
      <c r="AF290" s="2">
        <v>0.22</v>
      </c>
      <c r="AH290" s="2">
        <f>AF290-Epanet!T292</f>
        <v>0</v>
      </c>
      <c r="AK290" s="1" t="s">
        <v>320</v>
      </c>
      <c r="AL290" s="2">
        <v>33.630000000000003</v>
      </c>
      <c r="AN290" s="2">
        <f>AL290-Epanet!X291</f>
        <v>9.0000000000003411E-2</v>
      </c>
      <c r="AQ290" s="1" t="s">
        <v>1315</v>
      </c>
      <c r="AR290" s="2">
        <v>0.22</v>
      </c>
      <c r="AT290" s="2">
        <f>AR290-Epanet!AB292</f>
        <v>0</v>
      </c>
      <c r="AW290" s="1" t="s">
        <v>320</v>
      </c>
      <c r="AX290" s="2">
        <v>29.67</v>
      </c>
      <c r="AZ290" s="2">
        <f>AX290-Epanet!P291</f>
        <v>-3.8699999999999974</v>
      </c>
      <c r="BC290" s="1" t="s">
        <v>1315</v>
      </c>
      <c r="BD290" s="2">
        <v>0.22</v>
      </c>
      <c r="BF290" s="2">
        <f>BD290-Epanet!T292</f>
        <v>0</v>
      </c>
      <c r="BI290" s="1" t="s">
        <v>320</v>
      </c>
      <c r="BJ290" s="2">
        <v>29.4</v>
      </c>
      <c r="BL290" s="2">
        <f>BJ290-Epanet!X291</f>
        <v>-4.1400000000000006</v>
      </c>
      <c r="BO290" s="1" t="s">
        <v>1315</v>
      </c>
      <c r="BP290" s="2">
        <v>0.22</v>
      </c>
      <c r="BR290" s="2">
        <f>BP290-Epanet!AB292</f>
        <v>0</v>
      </c>
    </row>
    <row r="291" spans="1:70" x14ac:dyDescent="0.25">
      <c r="A291" s="1" t="s">
        <v>321</v>
      </c>
      <c r="B291" s="2">
        <v>34.549999999999997</v>
      </c>
      <c r="D291" s="10">
        <f>'Skenario DMA'!B291-Epanet!P292</f>
        <v>0.10999999999999943</v>
      </c>
      <c r="E291" s="10"/>
      <c r="G291" s="1" t="s">
        <v>1316</v>
      </c>
      <c r="H291" s="2">
        <v>0.12</v>
      </c>
      <c r="J291" s="2">
        <f>H291-Epanet!T293</f>
        <v>0</v>
      </c>
      <c r="M291" s="1" t="s">
        <v>321</v>
      </c>
      <c r="N291" s="2">
        <v>34.54</v>
      </c>
      <c r="P291" s="2">
        <f>N291-Epanet!X292</f>
        <v>8.9999999999996305E-2</v>
      </c>
      <c r="S291" s="1" t="s">
        <v>1316</v>
      </c>
      <c r="T291" s="2">
        <v>0.12</v>
      </c>
      <c r="V291" s="2">
        <f>T291-Epanet!AB293</f>
        <v>0</v>
      </c>
      <c r="Y291" s="1" t="s">
        <v>321</v>
      </c>
      <c r="Z291" s="2">
        <v>34.54</v>
      </c>
      <c r="AB291" s="2">
        <f>Z291-Epanet!P292</f>
        <v>0.10000000000000142</v>
      </c>
      <c r="AE291" s="1" t="s">
        <v>1316</v>
      </c>
      <c r="AF291" s="2">
        <v>0.12</v>
      </c>
      <c r="AH291" s="2">
        <f>AF291-Epanet!T293</f>
        <v>0</v>
      </c>
      <c r="AK291" s="1" t="s">
        <v>321</v>
      </c>
      <c r="AL291" s="2">
        <v>34.549999999999997</v>
      </c>
      <c r="AN291" s="2">
        <f>AL291-Epanet!X292</f>
        <v>9.9999999999994316E-2</v>
      </c>
      <c r="AQ291" s="1" t="s">
        <v>1316</v>
      </c>
      <c r="AR291" s="2">
        <v>0.12</v>
      </c>
      <c r="AT291" s="2">
        <f>AR291-Epanet!AB293</f>
        <v>0</v>
      </c>
      <c r="AW291" s="1" t="s">
        <v>321</v>
      </c>
      <c r="AX291" s="2">
        <v>30.55</v>
      </c>
      <c r="AZ291" s="2">
        <f>AX291-Epanet!P292</f>
        <v>-3.889999999999997</v>
      </c>
      <c r="BC291" s="1" t="s">
        <v>1316</v>
      </c>
      <c r="BD291" s="2">
        <v>0.12</v>
      </c>
      <c r="BF291" s="2">
        <f>BD291-Epanet!T293</f>
        <v>0</v>
      </c>
      <c r="BI291" s="1" t="s">
        <v>321</v>
      </c>
      <c r="BJ291" s="2">
        <v>30.28</v>
      </c>
      <c r="BL291" s="2">
        <f>BJ291-Epanet!X292</f>
        <v>-4.1700000000000017</v>
      </c>
      <c r="BO291" s="1" t="s">
        <v>1316</v>
      </c>
      <c r="BP291" s="2">
        <v>0.12</v>
      </c>
      <c r="BR291" s="2">
        <f>BP291-Epanet!AB293</f>
        <v>0</v>
      </c>
    </row>
    <row r="292" spans="1:70" x14ac:dyDescent="0.25">
      <c r="A292" s="1" t="s">
        <v>322</v>
      </c>
      <c r="B292" s="2">
        <v>13.84</v>
      </c>
      <c r="D292" s="10">
        <f>'Skenario DMA'!B292-Epanet!P293</f>
        <v>2.6999999999999993</v>
      </c>
      <c r="E292" s="10"/>
      <c r="G292" s="1" t="s">
        <v>1317</v>
      </c>
      <c r="H292" s="2">
        <v>0.12</v>
      </c>
      <c r="J292" s="2">
        <f>H292-Epanet!T294</f>
        <v>0</v>
      </c>
      <c r="M292" s="1" t="s">
        <v>322</v>
      </c>
      <c r="N292" s="2">
        <v>13.85</v>
      </c>
      <c r="P292" s="2">
        <f>N292-Epanet!X293</f>
        <v>2.6999999999999993</v>
      </c>
      <c r="S292" s="1" t="s">
        <v>1317</v>
      </c>
      <c r="T292" s="2">
        <v>0.12</v>
      </c>
      <c r="V292" s="2">
        <f>T292-Epanet!AB294</f>
        <v>0</v>
      </c>
      <c r="Y292" s="1" t="s">
        <v>322</v>
      </c>
      <c r="Z292" s="2">
        <v>11.41</v>
      </c>
      <c r="AB292" s="2">
        <f>Z292-Epanet!P293</f>
        <v>0.26999999999999957</v>
      </c>
      <c r="AE292" s="1" t="s">
        <v>1317</v>
      </c>
      <c r="AF292" s="2">
        <v>0.12</v>
      </c>
      <c r="AH292" s="2">
        <f>AF292-Epanet!T294</f>
        <v>0</v>
      </c>
      <c r="AK292" s="1" t="s">
        <v>322</v>
      </c>
      <c r="AL292" s="2">
        <v>11.42</v>
      </c>
      <c r="AN292" s="2">
        <f>AL292-Epanet!X293</f>
        <v>0.26999999999999957</v>
      </c>
      <c r="AQ292" s="1" t="s">
        <v>1317</v>
      </c>
      <c r="AR292" s="2">
        <v>0.12</v>
      </c>
      <c r="AT292" s="2">
        <f>AR292-Epanet!AB294</f>
        <v>0</v>
      </c>
      <c r="AW292" s="1" t="s">
        <v>322</v>
      </c>
      <c r="AX292" s="2">
        <v>14.28</v>
      </c>
      <c r="AZ292" s="2">
        <f>AX292-Epanet!P293</f>
        <v>3.1399999999999988</v>
      </c>
      <c r="BC292" s="1" t="s">
        <v>1317</v>
      </c>
      <c r="BD292" s="2">
        <v>0.12</v>
      </c>
      <c r="BF292" s="2">
        <f>BD292-Epanet!T294</f>
        <v>0</v>
      </c>
      <c r="BI292" s="1" t="s">
        <v>322</v>
      </c>
      <c r="BJ292" s="2">
        <v>14.29</v>
      </c>
      <c r="BL292" s="2">
        <f>BJ292-Epanet!X293</f>
        <v>3.1399999999999988</v>
      </c>
      <c r="BO292" s="1" t="s">
        <v>1317</v>
      </c>
      <c r="BP292" s="2">
        <v>0.12</v>
      </c>
      <c r="BR292" s="2">
        <f>BP292-Epanet!AB294</f>
        <v>0</v>
      </c>
    </row>
    <row r="293" spans="1:70" x14ac:dyDescent="0.25">
      <c r="A293" s="1" t="s">
        <v>323</v>
      </c>
      <c r="B293" s="2">
        <v>13.84</v>
      </c>
      <c r="D293" s="10">
        <f>'Skenario DMA'!B293-Epanet!P294</f>
        <v>2.7099999999999991</v>
      </c>
      <c r="E293" s="10"/>
      <c r="G293" s="1" t="s">
        <v>1318</v>
      </c>
      <c r="H293" s="2">
        <v>0.12</v>
      </c>
      <c r="J293" s="2">
        <f>H293-Epanet!T295</f>
        <v>0</v>
      </c>
      <c r="M293" s="1" t="s">
        <v>323</v>
      </c>
      <c r="N293" s="2">
        <v>13.85</v>
      </c>
      <c r="P293" s="2">
        <f>N293-Epanet!X294</f>
        <v>2.7099999999999991</v>
      </c>
      <c r="S293" s="1" t="s">
        <v>1318</v>
      </c>
      <c r="T293" s="2">
        <v>0.12</v>
      </c>
      <c r="V293" s="2">
        <f>T293-Epanet!AB295</f>
        <v>0</v>
      </c>
      <c r="Y293" s="1" t="s">
        <v>323</v>
      </c>
      <c r="Z293" s="2">
        <v>11.41</v>
      </c>
      <c r="AB293" s="2">
        <f>Z293-Epanet!P294</f>
        <v>0.27999999999999936</v>
      </c>
      <c r="AE293" s="1" t="s">
        <v>1318</v>
      </c>
      <c r="AF293" s="2">
        <v>0.12</v>
      </c>
      <c r="AH293" s="2">
        <f>AF293-Epanet!T295</f>
        <v>0</v>
      </c>
      <c r="AK293" s="1" t="s">
        <v>323</v>
      </c>
      <c r="AL293" s="2">
        <v>11.41</v>
      </c>
      <c r="AN293" s="2">
        <f>AL293-Epanet!X294</f>
        <v>0.26999999999999957</v>
      </c>
      <c r="AQ293" s="1" t="s">
        <v>1318</v>
      </c>
      <c r="AR293" s="2">
        <v>0.12</v>
      </c>
      <c r="AT293" s="2">
        <f>AR293-Epanet!AB295</f>
        <v>0</v>
      </c>
      <c r="AW293" s="1" t="s">
        <v>323</v>
      </c>
      <c r="AX293" s="2">
        <v>14.27</v>
      </c>
      <c r="AZ293" s="2">
        <f>AX293-Epanet!P294</f>
        <v>3.1399999999999988</v>
      </c>
      <c r="BC293" s="1" t="s">
        <v>1318</v>
      </c>
      <c r="BD293" s="2">
        <v>0.12</v>
      </c>
      <c r="BF293" s="2">
        <f>BD293-Epanet!T295</f>
        <v>0</v>
      </c>
      <c r="BI293" s="1" t="s">
        <v>323</v>
      </c>
      <c r="BJ293" s="2">
        <v>14.28</v>
      </c>
      <c r="BL293" s="2">
        <f>BJ293-Epanet!X294</f>
        <v>3.1399999999999988</v>
      </c>
      <c r="BO293" s="1" t="s">
        <v>1318</v>
      </c>
      <c r="BP293" s="2">
        <v>0.12</v>
      </c>
      <c r="BR293" s="2">
        <f>BP293-Epanet!AB295</f>
        <v>0</v>
      </c>
    </row>
    <row r="294" spans="1:70" x14ac:dyDescent="0.25">
      <c r="A294" s="1" t="s">
        <v>324</v>
      </c>
      <c r="B294" s="2">
        <v>17.809999999999999</v>
      </c>
      <c r="D294" s="10">
        <f>'Skenario DMA'!B294-Epanet!P295</f>
        <v>2.7099999999999991</v>
      </c>
      <c r="E294" s="10"/>
      <c r="G294" s="1" t="s">
        <v>1319</v>
      </c>
      <c r="H294" s="2">
        <v>0.12</v>
      </c>
      <c r="J294" s="2">
        <f>H294-Epanet!T296</f>
        <v>0</v>
      </c>
      <c r="M294" s="1" t="s">
        <v>324</v>
      </c>
      <c r="N294" s="2">
        <v>17.82</v>
      </c>
      <c r="P294" s="2">
        <f>N294-Epanet!X295</f>
        <v>2.7100000000000009</v>
      </c>
      <c r="S294" s="1" t="s">
        <v>1319</v>
      </c>
      <c r="T294" s="2">
        <v>0.12</v>
      </c>
      <c r="V294" s="2">
        <f>T294-Epanet!AB296</f>
        <v>0</v>
      </c>
      <c r="Y294" s="1" t="s">
        <v>324</v>
      </c>
      <c r="Z294" s="2">
        <v>15.38</v>
      </c>
      <c r="AB294" s="2">
        <f>Z294-Epanet!P295</f>
        <v>0.28000000000000114</v>
      </c>
      <c r="AE294" s="1" t="s">
        <v>1319</v>
      </c>
      <c r="AF294" s="2">
        <v>0.12</v>
      </c>
      <c r="AH294" s="2">
        <f>AF294-Epanet!T296</f>
        <v>0</v>
      </c>
      <c r="AK294" s="1" t="s">
        <v>324</v>
      </c>
      <c r="AL294" s="2">
        <v>15.39</v>
      </c>
      <c r="AN294" s="2">
        <f>AL294-Epanet!X295</f>
        <v>0.28000000000000114</v>
      </c>
      <c r="AQ294" s="1" t="s">
        <v>1319</v>
      </c>
      <c r="AR294" s="2">
        <v>0.12</v>
      </c>
      <c r="AT294" s="2">
        <f>AR294-Epanet!AB296</f>
        <v>0</v>
      </c>
      <c r="AW294" s="1" t="s">
        <v>324</v>
      </c>
      <c r="AX294" s="2">
        <v>18.25</v>
      </c>
      <c r="AZ294" s="2">
        <f>AX294-Epanet!P295</f>
        <v>3.1500000000000004</v>
      </c>
      <c r="BC294" s="1" t="s">
        <v>1319</v>
      </c>
      <c r="BD294" s="2">
        <v>0.12</v>
      </c>
      <c r="BF294" s="2">
        <f>BD294-Epanet!T296</f>
        <v>0</v>
      </c>
      <c r="BI294" s="1" t="s">
        <v>324</v>
      </c>
      <c r="BJ294" s="2">
        <v>18.25</v>
      </c>
      <c r="BL294" s="2">
        <f>BJ294-Epanet!X295</f>
        <v>3.1400000000000006</v>
      </c>
      <c r="BO294" s="1" t="s">
        <v>1319</v>
      </c>
      <c r="BP294" s="2">
        <v>0.12</v>
      </c>
      <c r="BR294" s="2">
        <f>BP294-Epanet!AB296</f>
        <v>0</v>
      </c>
    </row>
    <row r="295" spans="1:70" x14ac:dyDescent="0.25">
      <c r="A295" s="1" t="s">
        <v>325</v>
      </c>
      <c r="B295" s="2">
        <v>16.8</v>
      </c>
      <c r="D295" s="10">
        <f>'Skenario DMA'!B295-Epanet!P296</f>
        <v>2.7100000000000009</v>
      </c>
      <c r="E295" s="10"/>
      <c r="G295" s="1" t="s">
        <v>1320</v>
      </c>
      <c r="H295" s="2">
        <v>0.12</v>
      </c>
      <c r="J295" s="2">
        <f>H295-Epanet!T297</f>
        <v>0</v>
      </c>
      <c r="M295" s="1" t="s">
        <v>325</v>
      </c>
      <c r="N295" s="2">
        <v>16.809999999999999</v>
      </c>
      <c r="P295" s="2">
        <f>N295-Epanet!X296</f>
        <v>2.7099999999999991</v>
      </c>
      <c r="S295" s="1" t="s">
        <v>1320</v>
      </c>
      <c r="T295" s="2">
        <v>0.12</v>
      </c>
      <c r="V295" s="2">
        <f>T295-Epanet!AB297</f>
        <v>0</v>
      </c>
      <c r="Y295" s="1" t="s">
        <v>325</v>
      </c>
      <c r="Z295" s="2">
        <v>14.37</v>
      </c>
      <c r="AB295" s="2">
        <f>Z295-Epanet!P296</f>
        <v>0.27999999999999936</v>
      </c>
      <c r="AE295" s="1" t="s">
        <v>1320</v>
      </c>
      <c r="AF295" s="2">
        <v>0.12</v>
      </c>
      <c r="AH295" s="2">
        <f>AF295-Epanet!T297</f>
        <v>0</v>
      </c>
      <c r="AK295" s="1" t="s">
        <v>325</v>
      </c>
      <c r="AL295" s="2">
        <v>14.37</v>
      </c>
      <c r="AN295" s="2">
        <f>AL295-Epanet!X296</f>
        <v>0.26999999999999957</v>
      </c>
      <c r="AQ295" s="1" t="s">
        <v>1320</v>
      </c>
      <c r="AR295" s="2">
        <v>0.12</v>
      </c>
      <c r="AT295" s="2">
        <f>AR295-Epanet!AB297</f>
        <v>0</v>
      </c>
      <c r="AW295" s="1" t="s">
        <v>325</v>
      </c>
      <c r="AX295" s="2">
        <v>17.23</v>
      </c>
      <c r="AZ295" s="2">
        <f>AX295-Epanet!P296</f>
        <v>3.1400000000000006</v>
      </c>
      <c r="BC295" s="1" t="s">
        <v>1320</v>
      </c>
      <c r="BD295" s="2">
        <v>0.12</v>
      </c>
      <c r="BF295" s="2">
        <f>BD295-Epanet!T297</f>
        <v>0</v>
      </c>
      <c r="BI295" s="1" t="s">
        <v>325</v>
      </c>
      <c r="BJ295" s="2">
        <v>17.239999999999998</v>
      </c>
      <c r="BL295" s="2">
        <f>BJ295-Epanet!X296</f>
        <v>3.1399999999999988</v>
      </c>
      <c r="BO295" s="1" t="s">
        <v>1320</v>
      </c>
      <c r="BP295" s="2">
        <v>0.12</v>
      </c>
      <c r="BR295" s="2">
        <f>BP295-Epanet!AB297</f>
        <v>0</v>
      </c>
    </row>
    <row r="296" spans="1:70" x14ac:dyDescent="0.25">
      <c r="A296" s="1" t="s">
        <v>326</v>
      </c>
      <c r="B296" s="2">
        <v>17.82</v>
      </c>
      <c r="D296" s="10">
        <f>'Skenario DMA'!B296-Epanet!P297</f>
        <v>2.7000000000000011</v>
      </c>
      <c r="E296" s="10"/>
      <c r="G296" s="1" t="s">
        <v>1321</v>
      </c>
      <c r="H296" s="2">
        <v>0.08</v>
      </c>
      <c r="J296" s="2">
        <f>H296-Epanet!T298</f>
        <v>0</v>
      </c>
      <c r="M296" s="1" t="s">
        <v>326</v>
      </c>
      <c r="N296" s="2">
        <v>17.829999999999998</v>
      </c>
      <c r="P296" s="2">
        <f>N296-Epanet!X297</f>
        <v>2.6999999999999975</v>
      </c>
      <c r="S296" s="1" t="s">
        <v>1321</v>
      </c>
      <c r="T296" s="2">
        <v>0.08</v>
      </c>
      <c r="V296" s="2">
        <f>T296-Epanet!AB298</f>
        <v>0</v>
      </c>
      <c r="Y296" s="1" t="s">
        <v>326</v>
      </c>
      <c r="Z296" s="2">
        <v>15.39</v>
      </c>
      <c r="AB296" s="2">
        <f>Z296-Epanet!P297</f>
        <v>0.27000000000000135</v>
      </c>
      <c r="AE296" s="1" t="s">
        <v>1321</v>
      </c>
      <c r="AF296" s="2">
        <v>0.08</v>
      </c>
      <c r="AH296" s="2">
        <f>AF296-Epanet!T298</f>
        <v>0</v>
      </c>
      <c r="AK296" s="1" t="s">
        <v>326</v>
      </c>
      <c r="AL296" s="2">
        <v>15.4</v>
      </c>
      <c r="AN296" s="2">
        <f>AL296-Epanet!X297</f>
        <v>0.26999999999999957</v>
      </c>
      <c r="AQ296" s="1" t="s">
        <v>1321</v>
      </c>
      <c r="AR296" s="2">
        <v>0.08</v>
      </c>
      <c r="AT296" s="2">
        <f>AR296-Epanet!AB298</f>
        <v>0</v>
      </c>
      <c r="AW296" s="1" t="s">
        <v>326</v>
      </c>
      <c r="AX296" s="2">
        <v>18.260000000000002</v>
      </c>
      <c r="AZ296" s="2">
        <f>AX296-Epanet!P297</f>
        <v>3.1400000000000023</v>
      </c>
      <c r="BC296" s="1" t="s">
        <v>1321</v>
      </c>
      <c r="BD296" s="2">
        <v>0.08</v>
      </c>
      <c r="BF296" s="2">
        <f>BD296-Epanet!T298</f>
        <v>0</v>
      </c>
      <c r="BI296" s="1" t="s">
        <v>326</v>
      </c>
      <c r="BJ296" s="2">
        <v>18.260000000000002</v>
      </c>
      <c r="BL296" s="2">
        <f>BJ296-Epanet!X297</f>
        <v>3.1300000000000008</v>
      </c>
      <c r="BO296" s="1" t="s">
        <v>1321</v>
      </c>
      <c r="BP296" s="2">
        <v>0.08</v>
      </c>
      <c r="BR296" s="2">
        <f>BP296-Epanet!AB298</f>
        <v>0</v>
      </c>
    </row>
    <row r="297" spans="1:70" x14ac:dyDescent="0.25">
      <c r="A297" s="1" t="s">
        <v>327</v>
      </c>
      <c r="B297" s="2">
        <v>14.83</v>
      </c>
      <c r="D297" s="10">
        <f>'Skenario DMA'!B297-Epanet!P298</f>
        <v>2.6999999999999993</v>
      </c>
      <c r="E297" s="10"/>
      <c r="G297" s="1" t="s">
        <v>1322</v>
      </c>
      <c r="H297" s="2">
        <v>0.2</v>
      </c>
      <c r="J297" s="2">
        <f>H297-Epanet!T299</f>
        <v>0</v>
      </c>
      <c r="M297" s="1" t="s">
        <v>327</v>
      </c>
      <c r="N297" s="2">
        <v>14.84</v>
      </c>
      <c r="P297" s="2">
        <f>N297-Epanet!X298</f>
        <v>2.6999999999999993</v>
      </c>
      <c r="S297" s="1" t="s">
        <v>1322</v>
      </c>
      <c r="T297" s="2">
        <v>0.2</v>
      </c>
      <c r="V297" s="2">
        <f>T297-Epanet!AB299</f>
        <v>0</v>
      </c>
      <c r="Y297" s="1" t="s">
        <v>327</v>
      </c>
      <c r="Z297" s="2">
        <v>12.4</v>
      </c>
      <c r="AB297" s="2">
        <f>Z297-Epanet!P298</f>
        <v>0.26999999999999957</v>
      </c>
      <c r="AE297" s="1" t="s">
        <v>1322</v>
      </c>
      <c r="AF297" s="2">
        <v>0.2</v>
      </c>
      <c r="AH297" s="2">
        <f>AF297-Epanet!T299</f>
        <v>0</v>
      </c>
      <c r="AK297" s="1" t="s">
        <v>327</v>
      </c>
      <c r="AL297" s="2">
        <v>12.41</v>
      </c>
      <c r="AN297" s="2">
        <f>AL297-Epanet!X298</f>
        <v>0.26999999999999957</v>
      </c>
      <c r="AQ297" s="1" t="s">
        <v>1322</v>
      </c>
      <c r="AR297" s="2">
        <v>0.2</v>
      </c>
      <c r="AT297" s="2">
        <f>AR297-Epanet!AB299</f>
        <v>0</v>
      </c>
      <c r="AW297" s="1" t="s">
        <v>327</v>
      </c>
      <c r="AX297" s="2">
        <v>15.27</v>
      </c>
      <c r="AZ297" s="2">
        <f>AX297-Epanet!P298</f>
        <v>3.1399999999999988</v>
      </c>
      <c r="BC297" s="1" t="s">
        <v>1322</v>
      </c>
      <c r="BD297" s="2">
        <v>0.2</v>
      </c>
      <c r="BF297" s="2">
        <f>BD297-Epanet!T299</f>
        <v>0</v>
      </c>
      <c r="BI297" s="1" t="s">
        <v>327</v>
      </c>
      <c r="BJ297" s="2">
        <v>15.27</v>
      </c>
      <c r="BL297" s="2">
        <f>BJ297-Epanet!X298</f>
        <v>3.129999999999999</v>
      </c>
      <c r="BO297" s="1" t="s">
        <v>1322</v>
      </c>
      <c r="BP297" s="2">
        <v>0.2</v>
      </c>
      <c r="BR297" s="2">
        <f>BP297-Epanet!AB299</f>
        <v>0</v>
      </c>
    </row>
    <row r="298" spans="1:70" x14ac:dyDescent="0.25">
      <c r="A298" s="1" t="s">
        <v>328</v>
      </c>
      <c r="B298" s="2">
        <v>13.84</v>
      </c>
      <c r="D298" s="10">
        <f>'Skenario DMA'!B298-Epanet!P299</f>
        <v>2.6999999999999993</v>
      </c>
      <c r="E298" s="10"/>
      <c r="G298" s="1" t="s">
        <v>1323</v>
      </c>
      <c r="H298" s="2">
        <v>0.08</v>
      </c>
      <c r="J298" s="2">
        <f>H298-Epanet!T300</f>
        <v>0</v>
      </c>
      <c r="M298" s="1" t="s">
        <v>328</v>
      </c>
      <c r="N298" s="2">
        <v>13.85</v>
      </c>
      <c r="P298" s="2">
        <f>N298-Epanet!X299</f>
        <v>2.7099999999999991</v>
      </c>
      <c r="S298" s="1" t="s">
        <v>1323</v>
      </c>
      <c r="T298" s="2">
        <v>0.08</v>
      </c>
      <c r="V298" s="2">
        <f>T298-Epanet!AB300</f>
        <v>0</v>
      </c>
      <c r="Y298" s="1" t="s">
        <v>328</v>
      </c>
      <c r="Z298" s="2">
        <v>11.41</v>
      </c>
      <c r="AB298" s="2">
        <f>Z298-Epanet!P299</f>
        <v>0.26999999999999957</v>
      </c>
      <c r="AE298" s="1" t="s">
        <v>1323</v>
      </c>
      <c r="AF298" s="2">
        <v>0.08</v>
      </c>
      <c r="AH298" s="2">
        <f>AF298-Epanet!T300</f>
        <v>0</v>
      </c>
      <c r="AK298" s="1" t="s">
        <v>328</v>
      </c>
      <c r="AL298" s="2">
        <v>11.42</v>
      </c>
      <c r="AN298" s="2">
        <f>AL298-Epanet!X299</f>
        <v>0.27999999999999936</v>
      </c>
      <c r="AQ298" s="1" t="s">
        <v>1323</v>
      </c>
      <c r="AR298" s="2">
        <v>0.08</v>
      </c>
      <c r="AT298" s="2">
        <f>AR298-Epanet!AB300</f>
        <v>0</v>
      </c>
      <c r="AW298" s="1" t="s">
        <v>328</v>
      </c>
      <c r="AX298" s="2">
        <v>14.28</v>
      </c>
      <c r="AZ298" s="2">
        <f>AX298-Epanet!P299</f>
        <v>3.1399999999999988</v>
      </c>
      <c r="BC298" s="1" t="s">
        <v>1323</v>
      </c>
      <c r="BD298" s="2">
        <v>0.08</v>
      </c>
      <c r="BF298" s="2">
        <f>BD298-Epanet!T300</f>
        <v>0</v>
      </c>
      <c r="BI298" s="1" t="s">
        <v>328</v>
      </c>
      <c r="BJ298" s="2">
        <v>14.28</v>
      </c>
      <c r="BL298" s="2">
        <f>BJ298-Epanet!X299</f>
        <v>3.1399999999999988</v>
      </c>
      <c r="BO298" s="1" t="s">
        <v>1323</v>
      </c>
      <c r="BP298" s="2">
        <v>0.08</v>
      </c>
      <c r="BR298" s="2">
        <f>BP298-Epanet!AB300</f>
        <v>0</v>
      </c>
    </row>
    <row r="299" spans="1:70" x14ac:dyDescent="0.25">
      <c r="A299" s="1" t="s">
        <v>329</v>
      </c>
      <c r="B299" s="2">
        <v>40.630000000000003</v>
      </c>
      <c r="D299" s="10">
        <f>'Skenario DMA'!B299-Epanet!P300</f>
        <v>0.10999999999999943</v>
      </c>
      <c r="E299" s="10"/>
      <c r="G299" s="1" t="s">
        <v>1324</v>
      </c>
      <c r="H299" s="2">
        <v>0.04</v>
      </c>
      <c r="J299" s="2">
        <f>H299-Epanet!T301</f>
        <v>0</v>
      </c>
      <c r="M299" s="1" t="s">
        <v>329</v>
      </c>
      <c r="N299" s="2">
        <v>40.619999999999997</v>
      </c>
      <c r="P299" s="2">
        <f>N299-Epanet!X300</f>
        <v>9.9999999999994316E-2</v>
      </c>
      <c r="S299" s="1" t="s">
        <v>1324</v>
      </c>
      <c r="T299" s="2">
        <v>0.04</v>
      </c>
      <c r="V299" s="2">
        <f>T299-Epanet!AB301</f>
        <v>0</v>
      </c>
      <c r="Y299" s="1" t="s">
        <v>329</v>
      </c>
      <c r="Z299" s="2">
        <v>40.619999999999997</v>
      </c>
      <c r="AB299" s="2">
        <f>Z299-Epanet!P300</f>
        <v>9.9999999999994316E-2</v>
      </c>
      <c r="AE299" s="1" t="s">
        <v>1324</v>
      </c>
      <c r="AF299" s="2">
        <v>0.04</v>
      </c>
      <c r="AH299" s="2">
        <f>AF299-Epanet!T301</f>
        <v>0</v>
      </c>
      <c r="AK299" s="1" t="s">
        <v>329</v>
      </c>
      <c r="AL299" s="2">
        <v>40.619999999999997</v>
      </c>
      <c r="AN299" s="2">
        <f>AL299-Epanet!X300</f>
        <v>9.9999999999994316E-2</v>
      </c>
      <c r="AQ299" s="1" t="s">
        <v>1324</v>
      </c>
      <c r="AR299" s="2">
        <v>0.04</v>
      </c>
      <c r="AT299" s="2">
        <f>AR299-Epanet!AB301</f>
        <v>0</v>
      </c>
      <c r="AW299" s="1" t="s">
        <v>329</v>
      </c>
      <c r="AX299" s="2">
        <v>36.630000000000003</v>
      </c>
      <c r="AZ299" s="2">
        <f>AX299-Epanet!P300</f>
        <v>-3.8900000000000006</v>
      </c>
      <c r="BC299" s="1" t="s">
        <v>1324</v>
      </c>
      <c r="BD299" s="2">
        <v>0.04</v>
      </c>
      <c r="BF299" s="2">
        <f>BD299-Epanet!T301</f>
        <v>0</v>
      </c>
      <c r="BI299" s="1" t="s">
        <v>329</v>
      </c>
      <c r="BJ299" s="2">
        <v>36.36</v>
      </c>
      <c r="BL299" s="2">
        <f>BJ299-Epanet!X300</f>
        <v>-4.1600000000000037</v>
      </c>
      <c r="BO299" s="1" t="s">
        <v>1324</v>
      </c>
      <c r="BP299" s="2">
        <v>0.04</v>
      </c>
      <c r="BR299" s="2">
        <f>BP299-Epanet!AB301</f>
        <v>0</v>
      </c>
    </row>
    <row r="300" spans="1:70" x14ac:dyDescent="0.25">
      <c r="A300" s="1" t="s">
        <v>330</v>
      </c>
      <c r="B300" s="2">
        <v>36.630000000000003</v>
      </c>
      <c r="D300" s="10">
        <f>'Skenario DMA'!B300-Epanet!P301</f>
        <v>0.10999999999999943</v>
      </c>
      <c r="E300" s="10"/>
      <c r="G300" s="1" t="s">
        <v>1325</v>
      </c>
      <c r="H300" s="2">
        <v>0.06</v>
      </c>
      <c r="J300" s="2">
        <f>H300-Epanet!T302</f>
        <v>0</v>
      </c>
      <c r="M300" s="1" t="s">
        <v>330</v>
      </c>
      <c r="N300" s="2">
        <v>36.619999999999997</v>
      </c>
      <c r="P300" s="2">
        <f>N300-Epanet!X301</f>
        <v>9.9999999999994316E-2</v>
      </c>
      <c r="S300" s="1" t="s">
        <v>1325</v>
      </c>
      <c r="T300" s="2">
        <v>0.06</v>
      </c>
      <c r="V300" s="2">
        <f>T300-Epanet!AB302</f>
        <v>0</v>
      </c>
      <c r="Y300" s="1" t="s">
        <v>330</v>
      </c>
      <c r="Z300" s="2">
        <v>36.619999999999997</v>
      </c>
      <c r="AB300" s="2">
        <f>Z300-Epanet!P301</f>
        <v>9.9999999999994316E-2</v>
      </c>
      <c r="AE300" s="1" t="s">
        <v>1325</v>
      </c>
      <c r="AF300" s="2">
        <v>0.06</v>
      </c>
      <c r="AH300" s="2">
        <f>AF300-Epanet!T302</f>
        <v>0</v>
      </c>
      <c r="AK300" s="1" t="s">
        <v>330</v>
      </c>
      <c r="AL300" s="2">
        <v>36.630000000000003</v>
      </c>
      <c r="AN300" s="2">
        <f>AL300-Epanet!X301</f>
        <v>0.10999999999999943</v>
      </c>
      <c r="AQ300" s="1" t="s">
        <v>1325</v>
      </c>
      <c r="AR300" s="2">
        <v>0.06</v>
      </c>
      <c r="AT300" s="2">
        <f>AR300-Epanet!AB302</f>
        <v>0</v>
      </c>
      <c r="AW300" s="1" t="s">
        <v>330</v>
      </c>
      <c r="AX300" s="2">
        <v>32.630000000000003</v>
      </c>
      <c r="AZ300" s="2">
        <f>AX300-Epanet!P301</f>
        <v>-3.8900000000000006</v>
      </c>
      <c r="BC300" s="1" t="s">
        <v>1325</v>
      </c>
      <c r="BD300" s="2">
        <v>0.06</v>
      </c>
      <c r="BF300" s="2">
        <f>BD300-Epanet!T302</f>
        <v>0</v>
      </c>
      <c r="BI300" s="1" t="s">
        <v>330</v>
      </c>
      <c r="BJ300" s="2">
        <v>32.36</v>
      </c>
      <c r="BL300" s="2">
        <f>BJ300-Epanet!X301</f>
        <v>-4.1600000000000037</v>
      </c>
      <c r="BO300" s="1" t="s">
        <v>1325</v>
      </c>
      <c r="BP300" s="2">
        <v>0.06</v>
      </c>
      <c r="BR300" s="2">
        <f>BP300-Epanet!AB302</f>
        <v>0</v>
      </c>
    </row>
    <row r="301" spans="1:70" x14ac:dyDescent="0.25">
      <c r="A301" s="1" t="s">
        <v>331</v>
      </c>
      <c r="B301" s="2">
        <v>36.630000000000003</v>
      </c>
      <c r="D301" s="10">
        <f>'Skenario DMA'!B301-Epanet!P302</f>
        <v>0.10999999999999943</v>
      </c>
      <c r="E301" s="10"/>
      <c r="G301" s="1" t="s">
        <v>1326</v>
      </c>
      <c r="H301" s="2">
        <v>0.06</v>
      </c>
      <c r="J301" s="2">
        <f>H301-Epanet!T303</f>
        <v>0</v>
      </c>
      <c r="M301" s="1" t="s">
        <v>331</v>
      </c>
      <c r="N301" s="2">
        <v>36.619999999999997</v>
      </c>
      <c r="P301" s="2">
        <f>N301-Epanet!X302</f>
        <v>9.9999999999994316E-2</v>
      </c>
      <c r="S301" s="1" t="s">
        <v>1326</v>
      </c>
      <c r="T301" s="2">
        <v>0.06</v>
      </c>
      <c r="V301" s="2">
        <f>T301-Epanet!AB303</f>
        <v>0</v>
      </c>
      <c r="Y301" s="1" t="s">
        <v>331</v>
      </c>
      <c r="Z301" s="2">
        <v>36.619999999999997</v>
      </c>
      <c r="AB301" s="2">
        <f>Z301-Epanet!P302</f>
        <v>9.9999999999994316E-2</v>
      </c>
      <c r="AE301" s="1" t="s">
        <v>1326</v>
      </c>
      <c r="AF301" s="2">
        <v>0.06</v>
      </c>
      <c r="AH301" s="2">
        <f>AF301-Epanet!T303</f>
        <v>0</v>
      </c>
      <c r="AK301" s="1" t="s">
        <v>331</v>
      </c>
      <c r="AL301" s="2">
        <v>36.630000000000003</v>
      </c>
      <c r="AN301" s="2">
        <f>AL301-Epanet!X302</f>
        <v>0.10999999999999943</v>
      </c>
      <c r="AQ301" s="1" t="s">
        <v>1326</v>
      </c>
      <c r="AR301" s="2">
        <v>0.06</v>
      </c>
      <c r="AT301" s="2">
        <f>AR301-Epanet!AB303</f>
        <v>0</v>
      </c>
      <c r="AW301" s="1" t="s">
        <v>331</v>
      </c>
      <c r="AX301" s="2">
        <v>32.630000000000003</v>
      </c>
      <c r="AZ301" s="2">
        <f>AX301-Epanet!P302</f>
        <v>-3.8900000000000006</v>
      </c>
      <c r="BC301" s="1" t="s">
        <v>1326</v>
      </c>
      <c r="BD301" s="2">
        <v>0.06</v>
      </c>
      <c r="BF301" s="2">
        <f>BD301-Epanet!T303</f>
        <v>0</v>
      </c>
      <c r="BI301" s="1" t="s">
        <v>331</v>
      </c>
      <c r="BJ301" s="2">
        <v>32.36</v>
      </c>
      <c r="BL301" s="2">
        <f>BJ301-Epanet!X302</f>
        <v>-4.1600000000000037</v>
      </c>
      <c r="BO301" s="1" t="s">
        <v>1326</v>
      </c>
      <c r="BP301" s="2">
        <v>0.06</v>
      </c>
      <c r="BR301" s="2">
        <f>BP301-Epanet!AB303</f>
        <v>0</v>
      </c>
    </row>
    <row r="302" spans="1:70" x14ac:dyDescent="0.25">
      <c r="A302" s="1" t="s">
        <v>332</v>
      </c>
      <c r="B302" s="2">
        <v>38.630000000000003</v>
      </c>
      <c r="D302" s="10">
        <f>'Skenario DMA'!B302-Epanet!P303</f>
        <v>0.10999999999999943</v>
      </c>
      <c r="E302" s="10"/>
      <c r="G302" s="1" t="s">
        <v>1327</v>
      </c>
      <c r="H302" s="2">
        <v>0.03</v>
      </c>
      <c r="J302" s="2">
        <f>H302-Epanet!T304</f>
        <v>0</v>
      </c>
      <c r="M302" s="1" t="s">
        <v>332</v>
      </c>
      <c r="N302" s="2">
        <v>38.619999999999997</v>
      </c>
      <c r="P302" s="2">
        <f>N302-Epanet!X303</f>
        <v>9.9999999999994316E-2</v>
      </c>
      <c r="S302" s="1" t="s">
        <v>1327</v>
      </c>
      <c r="T302" s="2">
        <v>0.03</v>
      </c>
      <c r="V302" s="2">
        <f>T302-Epanet!AB304</f>
        <v>0</v>
      </c>
      <c r="Y302" s="1" t="s">
        <v>332</v>
      </c>
      <c r="Z302" s="2">
        <v>38.619999999999997</v>
      </c>
      <c r="AB302" s="2">
        <f>Z302-Epanet!P303</f>
        <v>9.9999999999994316E-2</v>
      </c>
      <c r="AE302" s="1" t="s">
        <v>1327</v>
      </c>
      <c r="AF302" s="2">
        <v>0.03</v>
      </c>
      <c r="AH302" s="2">
        <f>AF302-Epanet!T304</f>
        <v>0</v>
      </c>
      <c r="AK302" s="1" t="s">
        <v>332</v>
      </c>
      <c r="AL302" s="2">
        <v>38.630000000000003</v>
      </c>
      <c r="AN302" s="2">
        <f>AL302-Epanet!X303</f>
        <v>0.10999999999999943</v>
      </c>
      <c r="AQ302" s="1" t="s">
        <v>1327</v>
      </c>
      <c r="AR302" s="2">
        <v>0.03</v>
      </c>
      <c r="AT302" s="2">
        <f>AR302-Epanet!AB304</f>
        <v>0</v>
      </c>
      <c r="AW302" s="1" t="s">
        <v>332</v>
      </c>
      <c r="AX302" s="2">
        <v>34.630000000000003</v>
      </c>
      <c r="AZ302" s="2">
        <f>AX302-Epanet!P303</f>
        <v>-3.8900000000000006</v>
      </c>
      <c r="BC302" s="1" t="s">
        <v>1327</v>
      </c>
      <c r="BD302" s="2">
        <v>0.03</v>
      </c>
      <c r="BF302" s="2">
        <f>BD302-Epanet!T304</f>
        <v>0</v>
      </c>
      <c r="BI302" s="1" t="s">
        <v>332</v>
      </c>
      <c r="BJ302" s="2">
        <v>34.36</v>
      </c>
      <c r="BL302" s="2">
        <f>BJ302-Epanet!X303</f>
        <v>-4.1600000000000037</v>
      </c>
      <c r="BO302" s="1" t="s">
        <v>1327</v>
      </c>
      <c r="BP302" s="2">
        <v>0.03</v>
      </c>
      <c r="BR302" s="2">
        <f>BP302-Epanet!AB304</f>
        <v>0</v>
      </c>
    </row>
    <row r="303" spans="1:70" x14ac:dyDescent="0.25">
      <c r="A303" s="1" t="s">
        <v>333</v>
      </c>
      <c r="B303" s="2">
        <v>32.619999999999997</v>
      </c>
      <c r="D303" s="10">
        <f>'Skenario DMA'!B303-Epanet!P304</f>
        <v>0.11999999999999744</v>
      </c>
      <c r="E303" s="10"/>
      <c r="G303" s="1" t="s">
        <v>1328</v>
      </c>
      <c r="H303" s="2">
        <v>0.03</v>
      </c>
      <c r="J303" s="2">
        <f>H303-Epanet!T305</f>
        <v>0</v>
      </c>
      <c r="M303" s="1" t="s">
        <v>333</v>
      </c>
      <c r="N303" s="2">
        <v>32.61</v>
      </c>
      <c r="P303" s="2">
        <f>N303-Epanet!X304</f>
        <v>0.10000000000000142</v>
      </c>
      <c r="S303" s="1" t="s">
        <v>1328</v>
      </c>
      <c r="T303" s="2">
        <v>0.03</v>
      </c>
      <c r="V303" s="2">
        <f>T303-Epanet!AB305</f>
        <v>0</v>
      </c>
      <c r="Y303" s="1" t="s">
        <v>333</v>
      </c>
      <c r="Z303" s="2">
        <v>32.61</v>
      </c>
      <c r="AB303" s="2">
        <f>Z303-Epanet!P304</f>
        <v>0.10999999999999943</v>
      </c>
      <c r="AE303" s="1" t="s">
        <v>1328</v>
      </c>
      <c r="AF303" s="2">
        <v>0.03</v>
      </c>
      <c r="AH303" s="2">
        <f>AF303-Epanet!T305</f>
        <v>0</v>
      </c>
      <c r="AK303" s="1" t="s">
        <v>333</v>
      </c>
      <c r="AL303" s="2">
        <v>32.61</v>
      </c>
      <c r="AN303" s="2">
        <f>AL303-Epanet!X304</f>
        <v>0.10000000000000142</v>
      </c>
      <c r="AQ303" s="1" t="s">
        <v>1328</v>
      </c>
      <c r="AR303" s="2">
        <v>0.03</v>
      </c>
      <c r="AT303" s="2">
        <f>AR303-Epanet!AB305</f>
        <v>0</v>
      </c>
      <c r="AW303" s="1" t="s">
        <v>333</v>
      </c>
      <c r="AX303" s="2">
        <v>28.62</v>
      </c>
      <c r="AZ303" s="2">
        <f>AX303-Epanet!P304</f>
        <v>-3.879999999999999</v>
      </c>
      <c r="BC303" s="1" t="s">
        <v>1328</v>
      </c>
      <c r="BD303" s="2">
        <v>0.03</v>
      </c>
      <c r="BF303" s="2">
        <f>BD303-Epanet!T305</f>
        <v>0</v>
      </c>
      <c r="BI303" s="1" t="s">
        <v>333</v>
      </c>
      <c r="BJ303" s="2">
        <v>28.35</v>
      </c>
      <c r="BL303" s="2">
        <f>BJ303-Epanet!X304</f>
        <v>-4.1599999999999966</v>
      </c>
      <c r="BO303" s="1" t="s">
        <v>1328</v>
      </c>
      <c r="BP303" s="2">
        <v>0.03</v>
      </c>
      <c r="BR303" s="2">
        <f>BP303-Epanet!AB305</f>
        <v>0</v>
      </c>
    </row>
    <row r="304" spans="1:70" x14ac:dyDescent="0.25">
      <c r="A304" s="1" t="s">
        <v>334</v>
      </c>
      <c r="B304" s="2">
        <v>33.49</v>
      </c>
      <c r="D304" s="10">
        <f>'Skenario DMA'!B304-Epanet!P305</f>
        <v>0.12000000000000455</v>
      </c>
      <c r="E304" s="10"/>
      <c r="G304" s="1" t="s">
        <v>1329</v>
      </c>
      <c r="H304" s="2">
        <v>0.12</v>
      </c>
      <c r="J304" s="2">
        <f>H304-Epanet!T306</f>
        <v>0</v>
      </c>
      <c r="M304" s="1" t="s">
        <v>334</v>
      </c>
      <c r="N304" s="2">
        <v>33.49</v>
      </c>
      <c r="P304" s="2">
        <f>N304-Epanet!X305</f>
        <v>0.10999999999999943</v>
      </c>
      <c r="S304" s="1" t="s">
        <v>1329</v>
      </c>
      <c r="T304" s="2">
        <v>0.12</v>
      </c>
      <c r="V304" s="2">
        <f>T304-Epanet!AB306</f>
        <v>0</v>
      </c>
      <c r="Y304" s="1" t="s">
        <v>334</v>
      </c>
      <c r="Z304" s="2">
        <v>33.47</v>
      </c>
      <c r="AB304" s="2">
        <f>Z304-Epanet!P305</f>
        <v>0.10000000000000142</v>
      </c>
      <c r="AE304" s="1" t="s">
        <v>1329</v>
      </c>
      <c r="AF304" s="2">
        <v>0.12</v>
      </c>
      <c r="AH304" s="2">
        <f>AF304-Epanet!T306</f>
        <v>0</v>
      </c>
      <c r="AK304" s="1" t="s">
        <v>334</v>
      </c>
      <c r="AL304" s="2">
        <v>33.47</v>
      </c>
      <c r="AN304" s="2">
        <f>AL304-Epanet!X305</f>
        <v>8.9999999999996305E-2</v>
      </c>
      <c r="AQ304" s="1" t="s">
        <v>1329</v>
      </c>
      <c r="AR304" s="2">
        <v>0.12</v>
      </c>
      <c r="AT304" s="2">
        <f>AR304-Epanet!AB306</f>
        <v>0</v>
      </c>
      <c r="AW304" s="1" t="s">
        <v>334</v>
      </c>
      <c r="AX304" s="2">
        <v>29.49</v>
      </c>
      <c r="AZ304" s="2">
        <f>AX304-Epanet!P305</f>
        <v>-3.879999999999999</v>
      </c>
      <c r="BC304" s="1" t="s">
        <v>1329</v>
      </c>
      <c r="BD304" s="2">
        <v>0.12</v>
      </c>
      <c r="BF304" s="2">
        <f>BD304-Epanet!T306</f>
        <v>0</v>
      </c>
      <c r="BI304" s="1" t="s">
        <v>334</v>
      </c>
      <c r="BJ304" s="2">
        <v>29.22</v>
      </c>
      <c r="BL304" s="2">
        <f>BJ304-Epanet!X305</f>
        <v>-4.1600000000000037</v>
      </c>
      <c r="BO304" s="1" t="s">
        <v>1329</v>
      </c>
      <c r="BP304" s="2">
        <v>0.12</v>
      </c>
      <c r="BR304" s="2">
        <f>BP304-Epanet!AB306</f>
        <v>0</v>
      </c>
    </row>
    <row r="305" spans="1:70" x14ac:dyDescent="0.25">
      <c r="A305" s="1" t="s">
        <v>335</v>
      </c>
      <c r="B305" s="2">
        <v>35.19</v>
      </c>
      <c r="D305" s="10">
        <f>'Skenario DMA'!B305-Epanet!P306</f>
        <v>0.11999999999999744</v>
      </c>
      <c r="E305" s="10"/>
      <c r="G305" s="1" t="s">
        <v>1330</v>
      </c>
      <c r="H305" s="2">
        <v>0.12</v>
      </c>
      <c r="J305" s="2">
        <f>H305-Epanet!T307</f>
        <v>0</v>
      </c>
      <c r="M305" s="1" t="s">
        <v>335</v>
      </c>
      <c r="N305" s="2">
        <v>35.18</v>
      </c>
      <c r="P305" s="2">
        <f>N305-Epanet!X306</f>
        <v>0.10999999999999943</v>
      </c>
      <c r="S305" s="1" t="s">
        <v>1330</v>
      </c>
      <c r="T305" s="2">
        <v>0.12</v>
      </c>
      <c r="V305" s="2">
        <f>T305-Epanet!AB307</f>
        <v>0</v>
      </c>
      <c r="Y305" s="1" t="s">
        <v>335</v>
      </c>
      <c r="Z305" s="2">
        <v>35.159999999999997</v>
      </c>
      <c r="AB305" s="2">
        <f>Z305-Epanet!P306</f>
        <v>8.9999999999996305E-2</v>
      </c>
      <c r="AE305" s="1" t="s">
        <v>1330</v>
      </c>
      <c r="AF305" s="2">
        <v>0.12</v>
      </c>
      <c r="AH305" s="2">
        <f>AF305-Epanet!T307</f>
        <v>0</v>
      </c>
      <c r="AK305" s="1" t="s">
        <v>335</v>
      </c>
      <c r="AL305" s="2">
        <v>35.17</v>
      </c>
      <c r="AN305" s="2">
        <f>AL305-Epanet!X306</f>
        <v>0.10000000000000142</v>
      </c>
      <c r="AQ305" s="1" t="s">
        <v>1330</v>
      </c>
      <c r="AR305" s="2">
        <v>0.12</v>
      </c>
      <c r="AT305" s="2">
        <f>AR305-Epanet!AB307</f>
        <v>0</v>
      </c>
      <c r="AW305" s="1" t="s">
        <v>335</v>
      </c>
      <c r="AX305" s="2">
        <v>31.19</v>
      </c>
      <c r="AZ305" s="2">
        <f>AX305-Epanet!P306</f>
        <v>-3.879999999999999</v>
      </c>
      <c r="BC305" s="1" t="s">
        <v>1330</v>
      </c>
      <c r="BD305" s="2">
        <v>0.12</v>
      </c>
      <c r="BF305" s="2">
        <f>BD305-Epanet!T307</f>
        <v>0</v>
      </c>
      <c r="BI305" s="1" t="s">
        <v>335</v>
      </c>
      <c r="BJ305" s="2">
        <v>30.92</v>
      </c>
      <c r="BL305" s="2">
        <f>BJ305-Epanet!X306</f>
        <v>-4.1499999999999986</v>
      </c>
      <c r="BO305" s="1" t="s">
        <v>1330</v>
      </c>
      <c r="BP305" s="2">
        <v>0.12</v>
      </c>
      <c r="BR305" s="2">
        <f>BP305-Epanet!AB307</f>
        <v>0</v>
      </c>
    </row>
    <row r="306" spans="1:70" x14ac:dyDescent="0.25">
      <c r="A306" s="1" t="s">
        <v>336</v>
      </c>
      <c r="B306" s="2">
        <v>32.53</v>
      </c>
      <c r="D306" s="10">
        <f>'Skenario DMA'!B306-Epanet!P307</f>
        <v>0.12000000000000455</v>
      </c>
      <c r="E306" s="10"/>
      <c r="G306" s="1" t="s">
        <v>1331</v>
      </c>
      <c r="H306" s="2">
        <v>0.12</v>
      </c>
      <c r="J306" s="2">
        <f>H306-Epanet!T308</f>
        <v>0</v>
      </c>
      <c r="M306" s="1" t="s">
        <v>336</v>
      </c>
      <c r="N306" s="2">
        <v>32.520000000000003</v>
      </c>
      <c r="P306" s="2">
        <f>N306-Epanet!X307</f>
        <v>0.11000000000000654</v>
      </c>
      <c r="S306" s="1" t="s">
        <v>1331</v>
      </c>
      <c r="T306" s="2">
        <v>0.12</v>
      </c>
      <c r="V306" s="2">
        <f>T306-Epanet!AB308</f>
        <v>0</v>
      </c>
      <c r="Y306" s="1" t="s">
        <v>336</v>
      </c>
      <c r="Z306" s="2">
        <v>32.51</v>
      </c>
      <c r="AB306" s="2">
        <f>Z306-Epanet!P307</f>
        <v>0.10000000000000142</v>
      </c>
      <c r="AE306" s="1" t="s">
        <v>1331</v>
      </c>
      <c r="AF306" s="2">
        <v>0.12</v>
      </c>
      <c r="AH306" s="2">
        <f>AF306-Epanet!T308</f>
        <v>0</v>
      </c>
      <c r="AK306" s="1" t="s">
        <v>336</v>
      </c>
      <c r="AL306" s="2">
        <v>32.51</v>
      </c>
      <c r="AN306" s="2">
        <f>AL306-Epanet!X307</f>
        <v>0.10000000000000142</v>
      </c>
      <c r="AQ306" s="1" t="s">
        <v>1331</v>
      </c>
      <c r="AR306" s="2">
        <v>0.12</v>
      </c>
      <c r="AT306" s="2">
        <f>AR306-Epanet!AB308</f>
        <v>0</v>
      </c>
      <c r="AW306" s="1" t="s">
        <v>336</v>
      </c>
      <c r="AX306" s="2">
        <v>28.53</v>
      </c>
      <c r="AZ306" s="2">
        <f>AX306-Epanet!P307</f>
        <v>-3.8799999999999955</v>
      </c>
      <c r="BC306" s="1" t="s">
        <v>1331</v>
      </c>
      <c r="BD306" s="2">
        <v>0.12</v>
      </c>
      <c r="BF306" s="2">
        <f>BD306-Epanet!T308</f>
        <v>0</v>
      </c>
      <c r="BI306" s="1" t="s">
        <v>336</v>
      </c>
      <c r="BJ306" s="2">
        <v>28.26</v>
      </c>
      <c r="BL306" s="2">
        <f>BJ306-Epanet!X307</f>
        <v>-4.149999999999995</v>
      </c>
      <c r="BO306" s="1" t="s">
        <v>1331</v>
      </c>
      <c r="BP306" s="2">
        <v>0.12</v>
      </c>
      <c r="BR306" s="2">
        <f>BP306-Epanet!AB308</f>
        <v>0</v>
      </c>
    </row>
    <row r="307" spans="1:70" x14ac:dyDescent="0.25">
      <c r="A307" s="1" t="s">
        <v>337</v>
      </c>
      <c r="B307" s="2">
        <v>35.57</v>
      </c>
      <c r="D307" s="10">
        <f>'Skenario DMA'!B307-Epanet!P308</f>
        <v>0.11999999999999744</v>
      </c>
      <c r="E307" s="10"/>
      <c r="G307" s="1" t="s">
        <v>1332</v>
      </c>
      <c r="H307" s="2">
        <v>0.08</v>
      </c>
      <c r="J307" s="2">
        <f>H307-Epanet!T309</f>
        <v>0</v>
      </c>
      <c r="M307" s="1" t="s">
        <v>337</v>
      </c>
      <c r="N307" s="2">
        <v>35.56</v>
      </c>
      <c r="P307" s="2">
        <f>N307-Epanet!X308</f>
        <v>0.10000000000000142</v>
      </c>
      <c r="S307" s="1" t="s">
        <v>1332</v>
      </c>
      <c r="T307" s="2">
        <v>0.08</v>
      </c>
      <c r="V307" s="2">
        <f>T307-Epanet!AB309</f>
        <v>0</v>
      </c>
      <c r="Y307" s="1" t="s">
        <v>337</v>
      </c>
      <c r="Z307" s="2">
        <v>35.549999999999997</v>
      </c>
      <c r="AB307" s="2">
        <f>Z307-Epanet!P308</f>
        <v>9.9999999999994316E-2</v>
      </c>
      <c r="AE307" s="1" t="s">
        <v>1332</v>
      </c>
      <c r="AF307" s="2">
        <v>0.08</v>
      </c>
      <c r="AH307" s="2">
        <f>AF307-Epanet!T309</f>
        <v>0</v>
      </c>
      <c r="AK307" s="1" t="s">
        <v>337</v>
      </c>
      <c r="AL307" s="2">
        <v>35.549999999999997</v>
      </c>
      <c r="AN307" s="2">
        <f>AL307-Epanet!X308</f>
        <v>8.9999999999996305E-2</v>
      </c>
      <c r="AQ307" s="1" t="s">
        <v>1332</v>
      </c>
      <c r="AR307" s="2">
        <v>0.08</v>
      </c>
      <c r="AT307" s="2">
        <f>AR307-Epanet!AB309</f>
        <v>0</v>
      </c>
      <c r="AW307" s="1" t="s">
        <v>337</v>
      </c>
      <c r="AX307" s="2">
        <v>31.57</v>
      </c>
      <c r="AZ307" s="2">
        <f>AX307-Epanet!P308</f>
        <v>-3.8800000000000026</v>
      </c>
      <c r="BC307" s="1" t="s">
        <v>1332</v>
      </c>
      <c r="BD307" s="2">
        <v>0.08</v>
      </c>
      <c r="BF307" s="2">
        <f>BD307-Epanet!T309</f>
        <v>0</v>
      </c>
      <c r="BI307" s="1" t="s">
        <v>337</v>
      </c>
      <c r="BJ307" s="2">
        <v>31.3</v>
      </c>
      <c r="BL307" s="2">
        <f>BJ307-Epanet!X308</f>
        <v>-4.16</v>
      </c>
      <c r="BO307" s="1" t="s">
        <v>1332</v>
      </c>
      <c r="BP307" s="2">
        <v>0.08</v>
      </c>
      <c r="BR307" s="2">
        <f>BP307-Epanet!AB309</f>
        <v>0</v>
      </c>
    </row>
    <row r="308" spans="1:70" x14ac:dyDescent="0.25">
      <c r="A308" s="1" t="s">
        <v>338</v>
      </c>
      <c r="B308" s="2">
        <v>36.590000000000003</v>
      </c>
      <c r="D308" s="10">
        <f>'Skenario DMA'!B308-Epanet!P309</f>
        <v>0.13000000000000256</v>
      </c>
      <c r="E308" s="10"/>
      <c r="G308" s="1" t="s">
        <v>1333</v>
      </c>
      <c r="H308" s="2">
        <v>0.08</v>
      </c>
      <c r="J308" s="2">
        <f>H308-Epanet!T310</f>
        <v>0</v>
      </c>
      <c r="M308" s="1" t="s">
        <v>338</v>
      </c>
      <c r="N308" s="2">
        <v>36.58</v>
      </c>
      <c r="P308" s="2">
        <f>N308-Epanet!X309</f>
        <v>0.10999999999999943</v>
      </c>
      <c r="S308" s="1" t="s">
        <v>1333</v>
      </c>
      <c r="T308" s="2">
        <v>0.08</v>
      </c>
      <c r="V308" s="2">
        <f>T308-Epanet!AB310</f>
        <v>0</v>
      </c>
      <c r="Y308" s="1" t="s">
        <v>338</v>
      </c>
      <c r="Z308" s="2">
        <v>36.56</v>
      </c>
      <c r="AB308" s="2">
        <f>Z308-Epanet!P309</f>
        <v>0.10000000000000142</v>
      </c>
      <c r="AE308" s="1" t="s">
        <v>1333</v>
      </c>
      <c r="AF308" s="2">
        <v>0.08</v>
      </c>
      <c r="AH308" s="2">
        <f>AF308-Epanet!T310</f>
        <v>0</v>
      </c>
      <c r="AK308" s="1" t="s">
        <v>338</v>
      </c>
      <c r="AL308" s="2">
        <v>36.57</v>
      </c>
      <c r="AN308" s="2">
        <f>AL308-Epanet!X309</f>
        <v>0.10000000000000142</v>
      </c>
      <c r="AQ308" s="1" t="s">
        <v>1333</v>
      </c>
      <c r="AR308" s="2">
        <v>0.08</v>
      </c>
      <c r="AT308" s="2">
        <f>AR308-Epanet!AB310</f>
        <v>0</v>
      </c>
      <c r="AW308" s="1" t="s">
        <v>338</v>
      </c>
      <c r="AX308" s="2">
        <v>32.58</v>
      </c>
      <c r="AZ308" s="2">
        <f>AX308-Epanet!P309</f>
        <v>-3.8800000000000026</v>
      </c>
      <c r="BC308" s="1" t="s">
        <v>1333</v>
      </c>
      <c r="BD308" s="2">
        <v>0.08</v>
      </c>
      <c r="BF308" s="2">
        <f>BD308-Epanet!T310</f>
        <v>0</v>
      </c>
      <c r="BI308" s="1" t="s">
        <v>338</v>
      </c>
      <c r="BJ308" s="2">
        <v>32.32</v>
      </c>
      <c r="BL308" s="2">
        <f>BJ308-Epanet!X309</f>
        <v>-4.1499999999999986</v>
      </c>
      <c r="BO308" s="1" t="s">
        <v>1333</v>
      </c>
      <c r="BP308" s="2">
        <v>0.08</v>
      </c>
      <c r="BR308" s="2">
        <f>BP308-Epanet!AB310</f>
        <v>0</v>
      </c>
    </row>
    <row r="309" spans="1:70" x14ac:dyDescent="0.25">
      <c r="A309" s="1" t="s">
        <v>339</v>
      </c>
      <c r="B309" s="2">
        <v>36.6</v>
      </c>
      <c r="D309" s="10">
        <f>'Skenario DMA'!B309-Epanet!P310</f>
        <v>0.12000000000000455</v>
      </c>
      <c r="E309" s="10"/>
      <c r="G309" s="1" t="s">
        <v>1334</v>
      </c>
      <c r="H309" s="2">
        <v>0.08</v>
      </c>
      <c r="J309" s="2">
        <f>H309-Epanet!T311</f>
        <v>0</v>
      </c>
      <c r="M309" s="1" t="s">
        <v>339</v>
      </c>
      <c r="N309" s="2">
        <v>36.590000000000003</v>
      </c>
      <c r="P309" s="2">
        <f>N309-Epanet!X310</f>
        <v>0.10000000000000142</v>
      </c>
      <c r="S309" s="1" t="s">
        <v>1334</v>
      </c>
      <c r="T309" s="2">
        <v>0.08</v>
      </c>
      <c r="V309" s="2">
        <f>T309-Epanet!AB311</f>
        <v>0</v>
      </c>
      <c r="Y309" s="1" t="s">
        <v>339</v>
      </c>
      <c r="Z309" s="2">
        <v>36.58</v>
      </c>
      <c r="AB309" s="2">
        <f>Z309-Epanet!P310</f>
        <v>0.10000000000000142</v>
      </c>
      <c r="AE309" s="1" t="s">
        <v>1334</v>
      </c>
      <c r="AF309" s="2">
        <v>0.08</v>
      </c>
      <c r="AH309" s="2">
        <f>AF309-Epanet!T311</f>
        <v>0</v>
      </c>
      <c r="AK309" s="1" t="s">
        <v>339</v>
      </c>
      <c r="AL309" s="2">
        <v>36.58</v>
      </c>
      <c r="AN309" s="2">
        <f>AL309-Epanet!X310</f>
        <v>8.9999999999996305E-2</v>
      </c>
      <c r="AQ309" s="1" t="s">
        <v>1334</v>
      </c>
      <c r="AR309" s="2">
        <v>0.08</v>
      </c>
      <c r="AT309" s="2">
        <f>AR309-Epanet!AB311</f>
        <v>0</v>
      </c>
      <c r="AW309" s="1" t="s">
        <v>339</v>
      </c>
      <c r="AX309" s="2">
        <v>32.6</v>
      </c>
      <c r="AZ309" s="2">
        <f>AX309-Epanet!P310</f>
        <v>-3.8799999999999955</v>
      </c>
      <c r="BC309" s="1" t="s">
        <v>1334</v>
      </c>
      <c r="BD309" s="2">
        <v>0.08</v>
      </c>
      <c r="BF309" s="2">
        <f>BD309-Epanet!T311</f>
        <v>0</v>
      </c>
      <c r="BI309" s="1" t="s">
        <v>339</v>
      </c>
      <c r="BJ309" s="2">
        <v>32.33</v>
      </c>
      <c r="BL309" s="2">
        <f>BJ309-Epanet!X310</f>
        <v>-4.1600000000000037</v>
      </c>
      <c r="BO309" s="1" t="s">
        <v>1334</v>
      </c>
      <c r="BP309" s="2">
        <v>0.08</v>
      </c>
      <c r="BR309" s="2">
        <f>BP309-Epanet!AB311</f>
        <v>0</v>
      </c>
    </row>
    <row r="310" spans="1:70" x14ac:dyDescent="0.25">
      <c r="A310" s="1" t="s">
        <v>340</v>
      </c>
      <c r="B310" s="2">
        <v>36.630000000000003</v>
      </c>
      <c r="D310" s="10">
        <f>'Skenario DMA'!B310-Epanet!P311</f>
        <v>0.12000000000000455</v>
      </c>
      <c r="E310" s="10"/>
      <c r="G310" s="1" t="s">
        <v>1335</v>
      </c>
      <c r="H310" s="2">
        <v>0.08</v>
      </c>
      <c r="J310" s="2">
        <f>H310-Epanet!T312</f>
        <v>0</v>
      </c>
      <c r="M310" s="1" t="s">
        <v>340</v>
      </c>
      <c r="N310" s="2">
        <v>36.630000000000003</v>
      </c>
      <c r="P310" s="2">
        <f>N310-Epanet!X311</f>
        <v>0.10999999999999943</v>
      </c>
      <c r="S310" s="1" t="s">
        <v>1335</v>
      </c>
      <c r="T310" s="2">
        <v>0.08</v>
      </c>
      <c r="V310" s="2">
        <f>T310-Epanet!AB312</f>
        <v>0</v>
      </c>
      <c r="Y310" s="1" t="s">
        <v>340</v>
      </c>
      <c r="Z310" s="2">
        <v>36.61</v>
      </c>
      <c r="AB310" s="2">
        <f>Z310-Epanet!P311</f>
        <v>0.10000000000000142</v>
      </c>
      <c r="AE310" s="1" t="s">
        <v>1335</v>
      </c>
      <c r="AF310" s="2">
        <v>0.08</v>
      </c>
      <c r="AH310" s="2">
        <f>AF310-Epanet!T312</f>
        <v>0</v>
      </c>
      <c r="AK310" s="1" t="s">
        <v>340</v>
      </c>
      <c r="AL310" s="2">
        <v>36.619999999999997</v>
      </c>
      <c r="AN310" s="2">
        <f>AL310-Epanet!X311</f>
        <v>9.9999999999994316E-2</v>
      </c>
      <c r="AQ310" s="1" t="s">
        <v>1335</v>
      </c>
      <c r="AR310" s="2">
        <v>0.08</v>
      </c>
      <c r="AT310" s="2">
        <f>AR310-Epanet!AB312</f>
        <v>0</v>
      </c>
      <c r="AW310" s="1" t="s">
        <v>340</v>
      </c>
      <c r="AX310" s="2">
        <v>32.630000000000003</v>
      </c>
      <c r="AZ310" s="2">
        <f>AX310-Epanet!P311</f>
        <v>-3.8799999999999955</v>
      </c>
      <c r="BC310" s="1" t="s">
        <v>1335</v>
      </c>
      <c r="BD310" s="2">
        <v>0.08</v>
      </c>
      <c r="BF310" s="2">
        <f>BD310-Epanet!T312</f>
        <v>0</v>
      </c>
      <c r="BI310" s="1" t="s">
        <v>340</v>
      </c>
      <c r="BJ310" s="2">
        <v>32.369999999999997</v>
      </c>
      <c r="BL310" s="2">
        <f>BJ310-Epanet!X311</f>
        <v>-4.1500000000000057</v>
      </c>
      <c r="BO310" s="1" t="s">
        <v>1335</v>
      </c>
      <c r="BP310" s="2">
        <v>0.08</v>
      </c>
      <c r="BR310" s="2">
        <f>BP310-Epanet!AB312</f>
        <v>0</v>
      </c>
    </row>
    <row r="311" spans="1:70" x14ac:dyDescent="0.25">
      <c r="A311" s="1" t="s">
        <v>341</v>
      </c>
      <c r="B311" s="2">
        <v>14.13</v>
      </c>
      <c r="D311" s="10">
        <f>'Skenario DMA'!B311-Epanet!P312</f>
        <v>2.7000000000000011</v>
      </c>
      <c r="E311" s="10"/>
      <c r="G311" s="1" t="s">
        <v>1336</v>
      </c>
      <c r="H311" s="2">
        <v>0.08</v>
      </c>
      <c r="J311" s="2">
        <f>H311-Epanet!T313</f>
        <v>0</v>
      </c>
      <c r="M311" s="1" t="s">
        <v>341</v>
      </c>
      <c r="N311" s="2">
        <v>14.14</v>
      </c>
      <c r="P311" s="2">
        <f>N311-Epanet!X312</f>
        <v>2.7000000000000011</v>
      </c>
      <c r="S311" s="1" t="s">
        <v>1336</v>
      </c>
      <c r="T311" s="2">
        <v>0.08</v>
      </c>
      <c r="V311" s="2">
        <f>T311-Epanet!AB313</f>
        <v>0</v>
      </c>
      <c r="Y311" s="1" t="s">
        <v>341</v>
      </c>
      <c r="Z311" s="2">
        <v>11.7</v>
      </c>
      <c r="AB311" s="2">
        <f>Z311-Epanet!P312</f>
        <v>0.26999999999999957</v>
      </c>
      <c r="AE311" s="1" t="s">
        <v>1336</v>
      </c>
      <c r="AF311" s="2">
        <v>0.08</v>
      </c>
      <c r="AH311" s="2">
        <f>AF311-Epanet!T313</f>
        <v>0</v>
      </c>
      <c r="AK311" s="1" t="s">
        <v>341</v>
      </c>
      <c r="AL311" s="2">
        <v>11.71</v>
      </c>
      <c r="AN311" s="2">
        <f>AL311-Epanet!X312</f>
        <v>0.27000000000000135</v>
      </c>
      <c r="AQ311" s="1" t="s">
        <v>1336</v>
      </c>
      <c r="AR311" s="2">
        <v>0.08</v>
      </c>
      <c r="AT311" s="2">
        <f>AR311-Epanet!AB313</f>
        <v>0</v>
      </c>
      <c r="AW311" s="1" t="s">
        <v>341</v>
      </c>
      <c r="AX311" s="2">
        <v>14.57</v>
      </c>
      <c r="AZ311" s="2">
        <f>AX311-Epanet!P312</f>
        <v>3.1400000000000006</v>
      </c>
      <c r="BC311" s="1" t="s">
        <v>1336</v>
      </c>
      <c r="BD311" s="2">
        <v>0.08</v>
      </c>
      <c r="BF311" s="2">
        <f>BD311-Epanet!T313</f>
        <v>0</v>
      </c>
      <c r="BI311" s="1" t="s">
        <v>341</v>
      </c>
      <c r="BJ311" s="2">
        <v>14.57</v>
      </c>
      <c r="BL311" s="2">
        <f>BJ311-Epanet!X312</f>
        <v>3.1300000000000008</v>
      </c>
      <c r="BO311" s="1" t="s">
        <v>1336</v>
      </c>
      <c r="BP311" s="2">
        <v>0.08</v>
      </c>
      <c r="BR311" s="2">
        <f>BP311-Epanet!AB313</f>
        <v>0</v>
      </c>
    </row>
    <row r="312" spans="1:70" x14ac:dyDescent="0.25">
      <c r="A312" s="1" t="s">
        <v>342</v>
      </c>
      <c r="B312" s="2">
        <v>15.01</v>
      </c>
      <c r="D312" s="10">
        <f>'Skenario DMA'!B312-Epanet!P313</f>
        <v>2.6999999999999993</v>
      </c>
      <c r="E312" s="10"/>
      <c r="G312" s="1" t="s">
        <v>1337</v>
      </c>
      <c r="H312" s="2">
        <v>0.03</v>
      </c>
      <c r="J312" s="2">
        <f>H312-Epanet!T314</f>
        <v>0</v>
      </c>
      <c r="M312" s="1" t="s">
        <v>342</v>
      </c>
      <c r="N312" s="2">
        <v>15.02</v>
      </c>
      <c r="P312" s="2">
        <f>N312-Epanet!X313</f>
        <v>2.6999999999999993</v>
      </c>
      <c r="S312" s="1" t="s">
        <v>1337</v>
      </c>
      <c r="T312" s="2">
        <v>0.03</v>
      </c>
      <c r="V312" s="2">
        <f>T312-Epanet!AB314</f>
        <v>0</v>
      </c>
      <c r="Y312" s="1" t="s">
        <v>342</v>
      </c>
      <c r="Z312" s="2">
        <v>12.58</v>
      </c>
      <c r="AB312" s="2">
        <f>Z312-Epanet!P313</f>
        <v>0.26999999999999957</v>
      </c>
      <c r="AE312" s="1" t="s">
        <v>1337</v>
      </c>
      <c r="AF312" s="2">
        <v>0.03</v>
      </c>
      <c r="AH312" s="2">
        <f>AF312-Epanet!T314</f>
        <v>0</v>
      </c>
      <c r="AK312" s="1" t="s">
        <v>342</v>
      </c>
      <c r="AL312" s="2">
        <v>12.59</v>
      </c>
      <c r="AN312" s="2">
        <f>AL312-Epanet!X313</f>
        <v>0.26999999999999957</v>
      </c>
      <c r="AQ312" s="1" t="s">
        <v>1337</v>
      </c>
      <c r="AR312" s="2">
        <v>0.03</v>
      </c>
      <c r="AT312" s="2">
        <f>AR312-Epanet!AB314</f>
        <v>0</v>
      </c>
      <c r="AW312" s="1" t="s">
        <v>342</v>
      </c>
      <c r="AX312" s="2">
        <v>15.45</v>
      </c>
      <c r="AZ312" s="2">
        <f>AX312-Epanet!P313</f>
        <v>3.1399999999999988</v>
      </c>
      <c r="BC312" s="1" t="s">
        <v>1337</v>
      </c>
      <c r="BD312" s="2">
        <v>0.03</v>
      </c>
      <c r="BF312" s="2">
        <f>BD312-Epanet!T314</f>
        <v>0</v>
      </c>
      <c r="BI312" s="1" t="s">
        <v>342</v>
      </c>
      <c r="BJ312" s="2">
        <v>15.46</v>
      </c>
      <c r="BL312" s="2">
        <f>BJ312-Epanet!X313</f>
        <v>3.1400000000000006</v>
      </c>
      <c r="BO312" s="1" t="s">
        <v>1337</v>
      </c>
      <c r="BP312" s="2">
        <v>0.03</v>
      </c>
      <c r="BR312" s="2">
        <f>BP312-Epanet!AB314</f>
        <v>0</v>
      </c>
    </row>
    <row r="313" spans="1:70" x14ac:dyDescent="0.25">
      <c r="A313" s="1" t="s">
        <v>343</v>
      </c>
      <c r="B313" s="2">
        <v>15.57</v>
      </c>
      <c r="D313" s="10">
        <f>'Skenario DMA'!B313-Epanet!P314</f>
        <v>2.7100000000000009</v>
      </c>
      <c r="E313" s="10"/>
      <c r="G313" s="1" t="s">
        <v>1338</v>
      </c>
      <c r="H313" s="2">
        <v>0.03</v>
      </c>
      <c r="J313" s="2">
        <f>H313-Epanet!T315</f>
        <v>0</v>
      </c>
      <c r="M313" s="1" t="s">
        <v>343</v>
      </c>
      <c r="N313" s="2">
        <v>15.58</v>
      </c>
      <c r="P313" s="2">
        <f>N313-Epanet!X314</f>
        <v>2.7100000000000009</v>
      </c>
      <c r="S313" s="1" t="s">
        <v>1338</v>
      </c>
      <c r="T313" s="2">
        <v>0.03</v>
      </c>
      <c r="V313" s="2">
        <f>T313-Epanet!AB315</f>
        <v>0</v>
      </c>
      <c r="Y313" s="1" t="s">
        <v>343</v>
      </c>
      <c r="Z313" s="2">
        <v>13.14</v>
      </c>
      <c r="AB313" s="2">
        <f>Z313-Epanet!P314</f>
        <v>0.28000000000000114</v>
      </c>
      <c r="AE313" s="1" t="s">
        <v>1338</v>
      </c>
      <c r="AF313" s="2">
        <v>0.03</v>
      </c>
      <c r="AH313" s="2">
        <f>AF313-Epanet!T315</f>
        <v>0</v>
      </c>
      <c r="AK313" s="1" t="s">
        <v>343</v>
      </c>
      <c r="AL313" s="2">
        <v>13.14</v>
      </c>
      <c r="AN313" s="2">
        <f>AL313-Epanet!X314</f>
        <v>0.27000000000000135</v>
      </c>
      <c r="AQ313" s="1" t="s">
        <v>1338</v>
      </c>
      <c r="AR313" s="2">
        <v>0.03</v>
      </c>
      <c r="AT313" s="2">
        <f>AR313-Epanet!AB315</f>
        <v>0</v>
      </c>
      <c r="AW313" s="1" t="s">
        <v>343</v>
      </c>
      <c r="AX313" s="2">
        <v>16</v>
      </c>
      <c r="AZ313" s="2">
        <f>AX313-Epanet!P314</f>
        <v>3.1400000000000006</v>
      </c>
      <c r="BC313" s="1" t="s">
        <v>1338</v>
      </c>
      <c r="BD313" s="2">
        <v>0.03</v>
      </c>
      <c r="BF313" s="2">
        <f>BD313-Epanet!T315</f>
        <v>0</v>
      </c>
      <c r="BI313" s="1" t="s">
        <v>343</v>
      </c>
      <c r="BJ313" s="2">
        <v>16.010000000000002</v>
      </c>
      <c r="BL313" s="2">
        <f>BJ313-Epanet!X314</f>
        <v>3.1400000000000023</v>
      </c>
      <c r="BO313" s="1" t="s">
        <v>1338</v>
      </c>
      <c r="BP313" s="2">
        <v>0.03</v>
      </c>
      <c r="BR313" s="2">
        <f>BP313-Epanet!AB315</f>
        <v>0</v>
      </c>
    </row>
    <row r="314" spans="1:70" x14ac:dyDescent="0.25">
      <c r="A314" s="1" t="s">
        <v>344</v>
      </c>
      <c r="B314" s="2">
        <v>15.42</v>
      </c>
      <c r="D314" s="10">
        <f>'Skenario DMA'!B314-Epanet!P315</f>
        <v>2.6999999999999993</v>
      </c>
      <c r="E314" s="10"/>
      <c r="G314" s="1" t="s">
        <v>1339</v>
      </c>
      <c r="H314" s="2">
        <v>0.08</v>
      </c>
      <c r="J314" s="2">
        <f>H314-Epanet!T316</f>
        <v>0</v>
      </c>
      <c r="M314" s="1" t="s">
        <v>344</v>
      </c>
      <c r="N314" s="2">
        <v>15.43</v>
      </c>
      <c r="P314" s="2">
        <f>N314-Epanet!X315</f>
        <v>2.6999999999999993</v>
      </c>
      <c r="S314" s="1" t="s">
        <v>1339</v>
      </c>
      <c r="T314" s="2">
        <v>0.08</v>
      </c>
      <c r="V314" s="2">
        <f>T314-Epanet!AB316</f>
        <v>0</v>
      </c>
      <c r="Y314" s="1" t="s">
        <v>344</v>
      </c>
      <c r="Z314" s="2">
        <v>12.99</v>
      </c>
      <c r="AB314" s="2">
        <f>Z314-Epanet!P315</f>
        <v>0.26999999999999957</v>
      </c>
      <c r="AE314" s="1" t="s">
        <v>1339</v>
      </c>
      <c r="AF314" s="2">
        <v>0.08</v>
      </c>
      <c r="AH314" s="2">
        <f>AF314-Epanet!T316</f>
        <v>0</v>
      </c>
      <c r="AK314" s="1" t="s">
        <v>344</v>
      </c>
      <c r="AL314" s="2">
        <v>13</v>
      </c>
      <c r="AN314" s="2">
        <f>AL314-Epanet!X315</f>
        <v>0.26999999999999957</v>
      </c>
      <c r="AQ314" s="1" t="s">
        <v>1339</v>
      </c>
      <c r="AR314" s="2">
        <v>0.08</v>
      </c>
      <c r="AT314" s="2">
        <f>AR314-Epanet!AB316</f>
        <v>0</v>
      </c>
      <c r="AW314" s="1" t="s">
        <v>344</v>
      </c>
      <c r="AX314" s="2">
        <v>15.86</v>
      </c>
      <c r="AZ314" s="2">
        <f>AX314-Epanet!P315</f>
        <v>3.1399999999999988</v>
      </c>
      <c r="BC314" s="1" t="s">
        <v>1339</v>
      </c>
      <c r="BD314" s="2">
        <v>0.08</v>
      </c>
      <c r="BF314" s="2">
        <f>BD314-Epanet!T316</f>
        <v>0</v>
      </c>
      <c r="BI314" s="1" t="s">
        <v>344</v>
      </c>
      <c r="BJ314" s="2">
        <v>15.87</v>
      </c>
      <c r="BL314" s="2">
        <f>BJ314-Epanet!X315</f>
        <v>3.1399999999999988</v>
      </c>
      <c r="BO314" s="1" t="s">
        <v>1339</v>
      </c>
      <c r="BP314" s="2">
        <v>0.08</v>
      </c>
      <c r="BR314" s="2">
        <f>BP314-Epanet!AB316</f>
        <v>0</v>
      </c>
    </row>
    <row r="315" spans="1:70" x14ac:dyDescent="0.25">
      <c r="A315" s="1" t="s">
        <v>345</v>
      </c>
      <c r="B315" s="2">
        <v>14.57</v>
      </c>
      <c r="D315" s="10">
        <f>'Skenario DMA'!B315-Epanet!P316</f>
        <v>2.7100000000000009</v>
      </c>
      <c r="E315" s="10"/>
      <c r="G315" s="1" t="s">
        <v>1340</v>
      </c>
      <c r="H315" s="2">
        <v>0.08</v>
      </c>
      <c r="J315" s="2">
        <f>H315-Epanet!T317</f>
        <v>0</v>
      </c>
      <c r="M315" s="1" t="s">
        <v>345</v>
      </c>
      <c r="N315" s="2">
        <v>14.58</v>
      </c>
      <c r="P315" s="2">
        <f>N315-Epanet!X316</f>
        <v>2.7100000000000009</v>
      </c>
      <c r="S315" s="1" t="s">
        <v>1340</v>
      </c>
      <c r="T315" s="2">
        <v>0.08</v>
      </c>
      <c r="V315" s="2">
        <f>T315-Epanet!AB317</f>
        <v>0</v>
      </c>
      <c r="Y315" s="1" t="s">
        <v>345</v>
      </c>
      <c r="Z315" s="2">
        <v>12.14</v>
      </c>
      <c r="AB315" s="2">
        <f>Z315-Epanet!P316</f>
        <v>0.28000000000000114</v>
      </c>
      <c r="AE315" s="1" t="s">
        <v>1340</v>
      </c>
      <c r="AF315" s="2">
        <v>0.08</v>
      </c>
      <c r="AH315" s="2">
        <f>AF315-Epanet!T317</f>
        <v>0</v>
      </c>
      <c r="AK315" s="1" t="s">
        <v>345</v>
      </c>
      <c r="AL315" s="2">
        <v>12.15</v>
      </c>
      <c r="AN315" s="2">
        <f>AL315-Epanet!X316</f>
        <v>0.28000000000000114</v>
      </c>
      <c r="AQ315" s="1" t="s">
        <v>1340</v>
      </c>
      <c r="AR315" s="2">
        <v>0.08</v>
      </c>
      <c r="AT315" s="2">
        <f>AR315-Epanet!AB317</f>
        <v>0</v>
      </c>
      <c r="AW315" s="1" t="s">
        <v>345</v>
      </c>
      <c r="AX315" s="2">
        <v>15.01</v>
      </c>
      <c r="AZ315" s="2">
        <f>AX315-Epanet!P316</f>
        <v>3.1500000000000004</v>
      </c>
      <c r="BC315" s="1" t="s">
        <v>1340</v>
      </c>
      <c r="BD315" s="2">
        <v>0.08</v>
      </c>
      <c r="BF315" s="2">
        <f>BD315-Epanet!T317</f>
        <v>0</v>
      </c>
      <c r="BI315" s="1" t="s">
        <v>345</v>
      </c>
      <c r="BJ315" s="2">
        <v>15.01</v>
      </c>
      <c r="BL315" s="2">
        <f>BJ315-Epanet!X316</f>
        <v>3.1400000000000006</v>
      </c>
      <c r="BO315" s="1" t="s">
        <v>1340</v>
      </c>
      <c r="BP315" s="2">
        <v>0.08</v>
      </c>
      <c r="BR315" s="2">
        <f>BP315-Epanet!AB317</f>
        <v>0</v>
      </c>
    </row>
    <row r="316" spans="1:70" x14ac:dyDescent="0.25">
      <c r="A316" s="1" t="s">
        <v>346</v>
      </c>
      <c r="B316" s="2">
        <v>15.88</v>
      </c>
      <c r="D316" s="10">
        <f>'Skenario DMA'!B316-Epanet!P317</f>
        <v>2.7100000000000009</v>
      </c>
      <c r="E316" s="10"/>
      <c r="G316" s="1" t="s">
        <v>1341</v>
      </c>
      <c r="H316" s="2">
        <v>0.08</v>
      </c>
      <c r="J316" s="2">
        <f>H316-Epanet!T318</f>
        <v>0</v>
      </c>
      <c r="M316" s="1" t="s">
        <v>346</v>
      </c>
      <c r="N316" s="2">
        <v>15.89</v>
      </c>
      <c r="P316" s="2">
        <f>N316-Epanet!X317</f>
        <v>2.7100000000000009</v>
      </c>
      <c r="S316" s="1" t="s">
        <v>1341</v>
      </c>
      <c r="T316" s="2">
        <v>0.08</v>
      </c>
      <c r="V316" s="2">
        <f>T316-Epanet!AB318</f>
        <v>0</v>
      </c>
      <c r="Y316" s="1" t="s">
        <v>346</v>
      </c>
      <c r="Z316" s="2">
        <v>13.45</v>
      </c>
      <c r="AB316" s="2">
        <f>Z316-Epanet!P317</f>
        <v>0.27999999999999936</v>
      </c>
      <c r="AE316" s="1" t="s">
        <v>1341</v>
      </c>
      <c r="AF316" s="2">
        <v>0.08</v>
      </c>
      <c r="AH316" s="2">
        <f>AF316-Epanet!T318</f>
        <v>0</v>
      </c>
      <c r="AK316" s="1" t="s">
        <v>346</v>
      </c>
      <c r="AL316" s="2">
        <v>13.45</v>
      </c>
      <c r="AN316" s="2">
        <f>AL316-Epanet!X317</f>
        <v>0.26999999999999957</v>
      </c>
      <c r="AQ316" s="1" t="s">
        <v>1341</v>
      </c>
      <c r="AR316" s="2">
        <v>0.08</v>
      </c>
      <c r="AT316" s="2">
        <f>AR316-Epanet!AB318</f>
        <v>0</v>
      </c>
      <c r="AW316" s="1" t="s">
        <v>346</v>
      </c>
      <c r="AX316" s="2">
        <v>16.309999999999999</v>
      </c>
      <c r="AZ316" s="2">
        <f>AX316-Epanet!P317</f>
        <v>3.1399999999999988</v>
      </c>
      <c r="BC316" s="1" t="s">
        <v>1341</v>
      </c>
      <c r="BD316" s="2">
        <v>0.08</v>
      </c>
      <c r="BF316" s="2">
        <f>BD316-Epanet!T318</f>
        <v>0</v>
      </c>
      <c r="BI316" s="1" t="s">
        <v>346</v>
      </c>
      <c r="BJ316" s="2">
        <v>16.32</v>
      </c>
      <c r="BL316" s="2">
        <f>BJ316-Epanet!X317</f>
        <v>3.1400000000000006</v>
      </c>
      <c r="BO316" s="1" t="s">
        <v>1341</v>
      </c>
      <c r="BP316" s="2">
        <v>0.08</v>
      </c>
      <c r="BR316" s="2">
        <f>BP316-Epanet!AB318</f>
        <v>0</v>
      </c>
    </row>
    <row r="317" spans="1:70" x14ac:dyDescent="0.25">
      <c r="A317" s="1" t="s">
        <v>347</v>
      </c>
      <c r="B317" s="2">
        <v>15.47</v>
      </c>
      <c r="D317" s="10">
        <f>'Skenario DMA'!B317-Epanet!P318</f>
        <v>2.7000000000000011</v>
      </c>
      <c r="E317" s="10"/>
      <c r="G317" s="1" t="s">
        <v>1342</v>
      </c>
      <c r="H317" s="2">
        <v>0.11</v>
      </c>
      <c r="J317" s="2">
        <f>H317-Epanet!T319</f>
        <v>0</v>
      </c>
      <c r="M317" s="1" t="s">
        <v>347</v>
      </c>
      <c r="N317" s="2">
        <v>15.48</v>
      </c>
      <c r="P317" s="2">
        <f>N317-Epanet!X318</f>
        <v>2.7100000000000009</v>
      </c>
      <c r="S317" s="1" t="s">
        <v>1342</v>
      </c>
      <c r="T317" s="2">
        <v>0.11</v>
      </c>
      <c r="V317" s="2">
        <f>T317-Epanet!AB319</f>
        <v>0</v>
      </c>
      <c r="Y317" s="1" t="s">
        <v>347</v>
      </c>
      <c r="Z317" s="2">
        <v>13.04</v>
      </c>
      <c r="AB317" s="2">
        <f>Z317-Epanet!P318</f>
        <v>0.26999999999999957</v>
      </c>
      <c r="AE317" s="1" t="s">
        <v>1342</v>
      </c>
      <c r="AF317" s="2">
        <v>0.11</v>
      </c>
      <c r="AH317" s="2">
        <f>AF317-Epanet!T319</f>
        <v>0</v>
      </c>
      <c r="AK317" s="1" t="s">
        <v>347</v>
      </c>
      <c r="AL317" s="2">
        <v>13.05</v>
      </c>
      <c r="AN317" s="2">
        <f>AL317-Epanet!X318</f>
        <v>0.28000000000000114</v>
      </c>
      <c r="AQ317" s="1" t="s">
        <v>1342</v>
      </c>
      <c r="AR317" s="2">
        <v>0.11</v>
      </c>
      <c r="AT317" s="2">
        <f>AR317-Epanet!AB319</f>
        <v>0</v>
      </c>
      <c r="AW317" s="1" t="s">
        <v>347</v>
      </c>
      <c r="AX317" s="2">
        <v>15.91</v>
      </c>
      <c r="AZ317" s="2">
        <f>AX317-Epanet!P318</f>
        <v>3.1400000000000006</v>
      </c>
      <c r="BC317" s="1" t="s">
        <v>1342</v>
      </c>
      <c r="BD317" s="2">
        <v>0.11</v>
      </c>
      <c r="BF317" s="2">
        <f>BD317-Epanet!T319</f>
        <v>0</v>
      </c>
      <c r="BI317" s="1" t="s">
        <v>347</v>
      </c>
      <c r="BJ317" s="2">
        <v>15.91</v>
      </c>
      <c r="BL317" s="2">
        <f>BJ317-Epanet!X318</f>
        <v>3.1400000000000006</v>
      </c>
      <c r="BO317" s="1" t="s">
        <v>1342</v>
      </c>
      <c r="BP317" s="2">
        <v>0.11</v>
      </c>
      <c r="BR317" s="2">
        <f>BP317-Epanet!AB319</f>
        <v>0</v>
      </c>
    </row>
    <row r="318" spans="1:70" x14ac:dyDescent="0.25">
      <c r="A318" s="1" t="s">
        <v>348</v>
      </c>
      <c r="B318" s="2">
        <v>14.82</v>
      </c>
      <c r="D318" s="10">
        <f>'Skenario DMA'!B318-Epanet!P319</f>
        <v>2.7000000000000011</v>
      </c>
      <c r="E318" s="10"/>
      <c r="G318" s="1" t="s">
        <v>1343</v>
      </c>
      <c r="H318" s="2">
        <v>0.11</v>
      </c>
      <c r="J318" s="2">
        <f>H318-Epanet!T320</f>
        <v>0</v>
      </c>
      <c r="M318" s="1" t="s">
        <v>348</v>
      </c>
      <c r="N318" s="2">
        <v>14.83</v>
      </c>
      <c r="P318" s="2">
        <f>N318-Epanet!X319</f>
        <v>2.6999999999999993</v>
      </c>
      <c r="S318" s="1" t="s">
        <v>1343</v>
      </c>
      <c r="T318" s="2">
        <v>0.11</v>
      </c>
      <c r="V318" s="2">
        <f>T318-Epanet!AB320</f>
        <v>0</v>
      </c>
      <c r="Y318" s="1" t="s">
        <v>348</v>
      </c>
      <c r="Z318" s="2">
        <v>12.39</v>
      </c>
      <c r="AB318" s="2">
        <f>Z318-Epanet!P319</f>
        <v>0.27000000000000135</v>
      </c>
      <c r="AE318" s="1" t="s">
        <v>1343</v>
      </c>
      <c r="AF318" s="2">
        <v>0.11</v>
      </c>
      <c r="AH318" s="2">
        <f>AF318-Epanet!T320</f>
        <v>0</v>
      </c>
      <c r="AK318" s="1" t="s">
        <v>348</v>
      </c>
      <c r="AL318" s="2">
        <v>12.4</v>
      </c>
      <c r="AN318" s="2">
        <f>AL318-Epanet!X319</f>
        <v>0.26999999999999957</v>
      </c>
      <c r="AQ318" s="1" t="s">
        <v>1343</v>
      </c>
      <c r="AR318" s="2">
        <v>0.11</v>
      </c>
      <c r="AT318" s="2">
        <f>AR318-Epanet!AB320</f>
        <v>0</v>
      </c>
      <c r="AW318" s="1" t="s">
        <v>348</v>
      </c>
      <c r="AX318" s="2">
        <v>15.26</v>
      </c>
      <c r="AZ318" s="2">
        <f>AX318-Epanet!P319</f>
        <v>3.1400000000000006</v>
      </c>
      <c r="BC318" s="1" t="s">
        <v>1343</v>
      </c>
      <c r="BD318" s="2">
        <v>0.11</v>
      </c>
      <c r="BF318" s="2">
        <f>BD318-Epanet!T320</f>
        <v>0</v>
      </c>
      <c r="BI318" s="1" t="s">
        <v>348</v>
      </c>
      <c r="BJ318" s="2">
        <v>15.27</v>
      </c>
      <c r="BL318" s="2">
        <f>BJ318-Epanet!X319</f>
        <v>3.1399999999999988</v>
      </c>
      <c r="BO318" s="1" t="s">
        <v>1343</v>
      </c>
      <c r="BP318" s="2">
        <v>0.11</v>
      </c>
      <c r="BR318" s="2">
        <f>BP318-Epanet!AB320</f>
        <v>0</v>
      </c>
    </row>
    <row r="319" spans="1:70" x14ac:dyDescent="0.25">
      <c r="A319" s="1" t="s">
        <v>349</v>
      </c>
      <c r="B319" s="2">
        <v>14.79</v>
      </c>
      <c r="D319" s="10">
        <f>'Skenario DMA'!B319-Epanet!P320</f>
        <v>2.7099999999999991</v>
      </c>
      <c r="E319" s="10"/>
      <c r="G319" s="1" t="s">
        <v>1344</v>
      </c>
      <c r="H319" s="2">
        <v>0.11</v>
      </c>
      <c r="J319" s="2">
        <f>H319-Epanet!T321</f>
        <v>0</v>
      </c>
      <c r="M319" s="1" t="s">
        <v>349</v>
      </c>
      <c r="N319" s="2">
        <v>14.79</v>
      </c>
      <c r="P319" s="2">
        <f>N319-Epanet!X320</f>
        <v>2.6999999999999993</v>
      </c>
      <c r="S319" s="1" t="s">
        <v>1344</v>
      </c>
      <c r="T319" s="2">
        <v>0.11</v>
      </c>
      <c r="V319" s="2">
        <f>T319-Epanet!AB321</f>
        <v>0</v>
      </c>
      <c r="Y319" s="1" t="s">
        <v>349</v>
      </c>
      <c r="Z319" s="2">
        <v>12.36</v>
      </c>
      <c r="AB319" s="2">
        <f>Z319-Epanet!P320</f>
        <v>0.27999999999999936</v>
      </c>
      <c r="AE319" s="1" t="s">
        <v>1344</v>
      </c>
      <c r="AF319" s="2">
        <v>0.11</v>
      </c>
      <c r="AH319" s="2">
        <f>AF319-Epanet!T321</f>
        <v>0</v>
      </c>
      <c r="AK319" s="1" t="s">
        <v>349</v>
      </c>
      <c r="AL319" s="2">
        <v>12.36</v>
      </c>
      <c r="AN319" s="2">
        <f>AL319-Epanet!X320</f>
        <v>0.26999999999999957</v>
      </c>
      <c r="AQ319" s="1" t="s">
        <v>1344</v>
      </c>
      <c r="AR319" s="2">
        <v>0.11</v>
      </c>
      <c r="AT319" s="2">
        <f>AR319-Epanet!AB321</f>
        <v>0</v>
      </c>
      <c r="AW319" s="1" t="s">
        <v>349</v>
      </c>
      <c r="AX319" s="2">
        <v>15.22</v>
      </c>
      <c r="AZ319" s="2">
        <f>AX319-Epanet!P320</f>
        <v>3.1400000000000006</v>
      </c>
      <c r="BC319" s="1" t="s">
        <v>1344</v>
      </c>
      <c r="BD319" s="2">
        <v>0.11</v>
      </c>
      <c r="BF319" s="2">
        <f>BD319-Epanet!T321</f>
        <v>0</v>
      </c>
      <c r="BI319" s="1" t="s">
        <v>349</v>
      </c>
      <c r="BJ319" s="2">
        <v>15.23</v>
      </c>
      <c r="BL319" s="2">
        <f>BJ319-Epanet!X320</f>
        <v>3.1400000000000006</v>
      </c>
      <c r="BO319" s="1" t="s">
        <v>1344</v>
      </c>
      <c r="BP319" s="2">
        <v>0.11</v>
      </c>
      <c r="BR319" s="2">
        <f>BP319-Epanet!AB321</f>
        <v>0</v>
      </c>
    </row>
    <row r="320" spans="1:70" x14ac:dyDescent="0.25">
      <c r="A320" s="1" t="s">
        <v>350</v>
      </c>
      <c r="B320" s="2">
        <v>14.99</v>
      </c>
      <c r="D320" s="10">
        <f>'Skenario DMA'!B320-Epanet!P321</f>
        <v>2.7100000000000009</v>
      </c>
      <c r="E320" s="10"/>
      <c r="G320" s="1" t="s">
        <v>1345</v>
      </c>
      <c r="H320" s="2">
        <v>0.03</v>
      </c>
      <c r="J320" s="2">
        <f>H320-Epanet!T322</f>
        <v>0</v>
      </c>
      <c r="M320" s="1" t="s">
        <v>350</v>
      </c>
      <c r="N320" s="2">
        <v>15</v>
      </c>
      <c r="P320" s="2">
        <f>N320-Epanet!X321</f>
        <v>2.7100000000000009</v>
      </c>
      <c r="S320" s="1" t="s">
        <v>1345</v>
      </c>
      <c r="T320" s="2">
        <v>0.03</v>
      </c>
      <c r="V320" s="2">
        <f>T320-Epanet!AB322</f>
        <v>0</v>
      </c>
      <c r="Y320" s="1" t="s">
        <v>350</v>
      </c>
      <c r="Z320" s="2">
        <v>12.56</v>
      </c>
      <c r="AB320" s="2">
        <f>Z320-Epanet!P321</f>
        <v>0.28000000000000114</v>
      </c>
      <c r="AE320" s="1" t="s">
        <v>1345</v>
      </c>
      <c r="AF320" s="2">
        <v>0.03</v>
      </c>
      <c r="AH320" s="2">
        <f>AF320-Epanet!T322</f>
        <v>0</v>
      </c>
      <c r="AK320" s="1" t="s">
        <v>350</v>
      </c>
      <c r="AL320" s="2">
        <v>12.56</v>
      </c>
      <c r="AN320" s="2">
        <f>AL320-Epanet!X321</f>
        <v>0.27000000000000135</v>
      </c>
      <c r="AQ320" s="1" t="s">
        <v>1345</v>
      </c>
      <c r="AR320" s="2">
        <v>0.03</v>
      </c>
      <c r="AT320" s="2">
        <f>AR320-Epanet!AB322</f>
        <v>0</v>
      </c>
      <c r="AW320" s="1" t="s">
        <v>350</v>
      </c>
      <c r="AX320" s="2">
        <v>15.42</v>
      </c>
      <c r="AZ320" s="2">
        <f>AX320-Epanet!P321</f>
        <v>3.1400000000000006</v>
      </c>
      <c r="BC320" s="1" t="s">
        <v>1345</v>
      </c>
      <c r="BD320" s="2">
        <v>0.03</v>
      </c>
      <c r="BF320" s="2">
        <f>BD320-Epanet!T322</f>
        <v>0</v>
      </c>
      <c r="BI320" s="1" t="s">
        <v>350</v>
      </c>
      <c r="BJ320" s="2">
        <v>15.43</v>
      </c>
      <c r="BL320" s="2">
        <f>BJ320-Epanet!X321</f>
        <v>3.1400000000000006</v>
      </c>
      <c r="BO320" s="1" t="s">
        <v>1345</v>
      </c>
      <c r="BP320" s="2">
        <v>0.03</v>
      </c>
      <c r="BR320" s="2">
        <f>BP320-Epanet!AB322</f>
        <v>0</v>
      </c>
    </row>
    <row r="321" spans="1:70" x14ac:dyDescent="0.25">
      <c r="A321" s="1" t="s">
        <v>351</v>
      </c>
      <c r="B321" s="2">
        <v>14.3</v>
      </c>
      <c r="D321" s="10">
        <f>'Skenario DMA'!B321-Epanet!P322</f>
        <v>2.7100000000000009</v>
      </c>
      <c r="E321" s="10"/>
      <c r="G321" s="1" t="s">
        <v>1346</v>
      </c>
      <c r="H321" s="2">
        <v>0.03</v>
      </c>
      <c r="J321" s="2">
        <f>H321-Epanet!T323</f>
        <v>0</v>
      </c>
      <c r="M321" s="1" t="s">
        <v>351</v>
      </c>
      <c r="N321" s="2">
        <v>14.3</v>
      </c>
      <c r="P321" s="2">
        <f>N321-Epanet!X322</f>
        <v>2.7000000000000011</v>
      </c>
      <c r="S321" s="1" t="s">
        <v>1346</v>
      </c>
      <c r="T321" s="2">
        <v>0.03</v>
      </c>
      <c r="V321" s="2">
        <f>T321-Epanet!AB323</f>
        <v>0</v>
      </c>
      <c r="Y321" s="1" t="s">
        <v>351</v>
      </c>
      <c r="Z321" s="2">
        <v>11.87</v>
      </c>
      <c r="AB321" s="2">
        <f>Z321-Epanet!P322</f>
        <v>0.27999999999999936</v>
      </c>
      <c r="AE321" s="1" t="s">
        <v>1346</v>
      </c>
      <c r="AF321" s="2">
        <v>0.03</v>
      </c>
      <c r="AH321" s="2">
        <f>AF321-Epanet!T323</f>
        <v>0</v>
      </c>
      <c r="AK321" s="1" t="s">
        <v>351</v>
      </c>
      <c r="AL321" s="2">
        <v>11.87</v>
      </c>
      <c r="AN321" s="2">
        <f>AL321-Epanet!X322</f>
        <v>0.26999999999999957</v>
      </c>
      <c r="AQ321" s="1" t="s">
        <v>1346</v>
      </c>
      <c r="AR321" s="2">
        <v>0.03</v>
      </c>
      <c r="AT321" s="2">
        <f>AR321-Epanet!AB323</f>
        <v>0</v>
      </c>
      <c r="AW321" s="1" t="s">
        <v>351</v>
      </c>
      <c r="AX321" s="2">
        <v>14.73</v>
      </c>
      <c r="AZ321" s="2">
        <f>AX321-Epanet!P322</f>
        <v>3.1400000000000006</v>
      </c>
      <c r="BC321" s="1" t="s">
        <v>1346</v>
      </c>
      <c r="BD321" s="2">
        <v>0.03</v>
      </c>
      <c r="BF321" s="2">
        <f>BD321-Epanet!T323</f>
        <v>0</v>
      </c>
      <c r="BI321" s="1" t="s">
        <v>351</v>
      </c>
      <c r="BJ321" s="2">
        <v>14.74</v>
      </c>
      <c r="BL321" s="2">
        <f>BJ321-Epanet!X322</f>
        <v>3.1400000000000006</v>
      </c>
      <c r="BO321" s="1" t="s">
        <v>1346</v>
      </c>
      <c r="BP321" s="2">
        <v>0.03</v>
      </c>
      <c r="BR321" s="2">
        <f>BP321-Epanet!AB323</f>
        <v>0</v>
      </c>
    </row>
    <row r="322" spans="1:70" x14ac:dyDescent="0.25">
      <c r="A322" s="1" t="s">
        <v>352</v>
      </c>
      <c r="B322" s="2">
        <v>14.46</v>
      </c>
      <c r="D322" s="10">
        <f>'Skenario DMA'!B322-Epanet!P323</f>
        <v>2.7000000000000011</v>
      </c>
      <c r="E322" s="10"/>
      <c r="G322" s="1" t="s">
        <v>1347</v>
      </c>
      <c r="H322" s="2">
        <v>0.04</v>
      </c>
      <c r="J322" s="2">
        <f>H322-Epanet!T324</f>
        <v>0</v>
      </c>
      <c r="M322" s="1" t="s">
        <v>352</v>
      </c>
      <c r="N322" s="2">
        <v>14.47</v>
      </c>
      <c r="P322" s="2">
        <f>N322-Epanet!X323</f>
        <v>2.7100000000000009</v>
      </c>
      <c r="S322" s="1" t="s">
        <v>1347</v>
      </c>
      <c r="T322" s="2">
        <v>0.04</v>
      </c>
      <c r="V322" s="2">
        <f>T322-Epanet!AB324</f>
        <v>0</v>
      </c>
      <c r="Y322" s="1" t="s">
        <v>352</v>
      </c>
      <c r="Z322" s="2">
        <v>12.03</v>
      </c>
      <c r="AB322" s="2">
        <f>Z322-Epanet!P323</f>
        <v>0.26999999999999957</v>
      </c>
      <c r="AE322" s="1" t="s">
        <v>1347</v>
      </c>
      <c r="AF322" s="2">
        <v>0.04</v>
      </c>
      <c r="AH322" s="2">
        <f>AF322-Epanet!T324</f>
        <v>0</v>
      </c>
      <c r="AK322" s="1" t="s">
        <v>352</v>
      </c>
      <c r="AL322" s="2">
        <v>12.04</v>
      </c>
      <c r="AN322" s="2">
        <f>AL322-Epanet!X323</f>
        <v>0.27999999999999936</v>
      </c>
      <c r="AQ322" s="1" t="s">
        <v>1347</v>
      </c>
      <c r="AR322" s="2">
        <v>0.04</v>
      </c>
      <c r="AT322" s="2">
        <f>AR322-Epanet!AB324</f>
        <v>0</v>
      </c>
      <c r="AW322" s="1" t="s">
        <v>352</v>
      </c>
      <c r="AX322" s="2">
        <v>14.9</v>
      </c>
      <c r="AZ322" s="2">
        <f>AX322-Epanet!P323</f>
        <v>3.1400000000000006</v>
      </c>
      <c r="BC322" s="1" t="s">
        <v>1347</v>
      </c>
      <c r="BD322" s="2">
        <v>0.04</v>
      </c>
      <c r="BF322" s="2">
        <f>BD322-Epanet!T324</f>
        <v>0</v>
      </c>
      <c r="BI322" s="1" t="s">
        <v>352</v>
      </c>
      <c r="BJ322" s="2">
        <v>14.9</v>
      </c>
      <c r="BL322" s="2">
        <f>BJ322-Epanet!X323</f>
        <v>3.1400000000000006</v>
      </c>
      <c r="BO322" s="1" t="s">
        <v>1347</v>
      </c>
      <c r="BP322" s="2">
        <v>0.04</v>
      </c>
      <c r="BR322" s="2">
        <f>BP322-Epanet!AB324</f>
        <v>0</v>
      </c>
    </row>
    <row r="323" spans="1:70" x14ac:dyDescent="0.25">
      <c r="A323" s="1" t="s">
        <v>353</v>
      </c>
      <c r="B323" s="2">
        <v>15.42</v>
      </c>
      <c r="D323" s="10">
        <f>'Skenario DMA'!B323-Epanet!P324</f>
        <v>2.7099999999999991</v>
      </c>
      <c r="E323" s="10"/>
      <c r="G323" s="1" t="s">
        <v>1348</v>
      </c>
      <c r="H323" s="2">
        <v>0.01</v>
      </c>
      <c r="J323" s="2">
        <f>H323-Epanet!T325</f>
        <v>0</v>
      </c>
      <c r="M323" s="1" t="s">
        <v>353</v>
      </c>
      <c r="N323" s="2">
        <v>15.42</v>
      </c>
      <c r="P323" s="2">
        <f>N323-Epanet!X324</f>
        <v>2.6999999999999993</v>
      </c>
      <c r="S323" s="1" t="s">
        <v>1348</v>
      </c>
      <c r="T323" s="2">
        <v>0.01</v>
      </c>
      <c r="V323" s="2">
        <f>T323-Epanet!AB325</f>
        <v>0</v>
      </c>
      <c r="Y323" s="1" t="s">
        <v>353</v>
      </c>
      <c r="Z323" s="2">
        <v>12.98</v>
      </c>
      <c r="AB323" s="2">
        <f>Z323-Epanet!P324</f>
        <v>0.26999999999999957</v>
      </c>
      <c r="AE323" s="1" t="s">
        <v>1348</v>
      </c>
      <c r="AF323" s="2">
        <v>0.01</v>
      </c>
      <c r="AH323" s="2">
        <f>AF323-Epanet!T325</f>
        <v>0</v>
      </c>
      <c r="AK323" s="1" t="s">
        <v>353</v>
      </c>
      <c r="AL323" s="2">
        <v>12.99</v>
      </c>
      <c r="AN323" s="2">
        <f>AL323-Epanet!X324</f>
        <v>0.26999999999999957</v>
      </c>
      <c r="AQ323" s="1" t="s">
        <v>1348</v>
      </c>
      <c r="AR323" s="2">
        <v>0.01</v>
      </c>
      <c r="AT323" s="2">
        <f>AR323-Epanet!AB325</f>
        <v>0</v>
      </c>
      <c r="AW323" s="1" t="s">
        <v>353</v>
      </c>
      <c r="AX323" s="2">
        <v>15.85</v>
      </c>
      <c r="AZ323" s="2">
        <f>AX323-Epanet!P324</f>
        <v>3.1399999999999988</v>
      </c>
      <c r="BC323" s="1" t="s">
        <v>1348</v>
      </c>
      <c r="BD323" s="2">
        <v>0.01</v>
      </c>
      <c r="BF323" s="2">
        <f>BD323-Epanet!T325</f>
        <v>0</v>
      </c>
      <c r="BI323" s="1" t="s">
        <v>353</v>
      </c>
      <c r="BJ323" s="2">
        <v>15.86</v>
      </c>
      <c r="BL323" s="2">
        <f>BJ323-Epanet!X324</f>
        <v>3.1399999999999988</v>
      </c>
      <c r="BO323" s="1" t="s">
        <v>1348</v>
      </c>
      <c r="BP323" s="2">
        <v>0.01</v>
      </c>
      <c r="BR323" s="2">
        <f>BP323-Epanet!AB325</f>
        <v>0</v>
      </c>
    </row>
    <row r="324" spans="1:70" x14ac:dyDescent="0.25">
      <c r="A324" s="1" t="s">
        <v>354</v>
      </c>
      <c r="B324" s="2">
        <v>15.52</v>
      </c>
      <c r="D324" s="10">
        <f>'Skenario DMA'!B324-Epanet!P325</f>
        <v>2.6999999999999993</v>
      </c>
      <c r="E324" s="10"/>
      <c r="G324" s="1" t="s">
        <v>1349</v>
      </c>
      <c r="H324" s="2">
        <v>0.03</v>
      </c>
      <c r="J324" s="2">
        <f>H324-Epanet!T326</f>
        <v>0</v>
      </c>
      <c r="M324" s="1" t="s">
        <v>354</v>
      </c>
      <c r="N324" s="2">
        <v>15.53</v>
      </c>
      <c r="P324" s="2">
        <f>N324-Epanet!X325</f>
        <v>2.6999999999999993</v>
      </c>
      <c r="S324" s="1" t="s">
        <v>1349</v>
      </c>
      <c r="T324" s="2">
        <v>0.03</v>
      </c>
      <c r="V324" s="2">
        <f>T324-Epanet!AB326</f>
        <v>0</v>
      </c>
      <c r="Y324" s="1" t="s">
        <v>354</v>
      </c>
      <c r="Z324" s="2">
        <v>13.09</v>
      </c>
      <c r="AB324" s="2">
        <f>Z324-Epanet!P325</f>
        <v>0.26999999999999957</v>
      </c>
      <c r="AE324" s="1" t="s">
        <v>1349</v>
      </c>
      <c r="AF324" s="2">
        <v>0.03</v>
      </c>
      <c r="AH324" s="2">
        <f>AF324-Epanet!T326</f>
        <v>0</v>
      </c>
      <c r="AK324" s="1" t="s">
        <v>354</v>
      </c>
      <c r="AL324" s="2">
        <v>13.1</v>
      </c>
      <c r="AN324" s="2">
        <f>AL324-Epanet!X325</f>
        <v>0.26999999999999957</v>
      </c>
      <c r="AQ324" s="1" t="s">
        <v>1349</v>
      </c>
      <c r="AR324" s="2">
        <v>0.03</v>
      </c>
      <c r="AT324" s="2">
        <f>AR324-Epanet!AB326</f>
        <v>0</v>
      </c>
      <c r="AW324" s="1" t="s">
        <v>354</v>
      </c>
      <c r="AX324" s="2">
        <v>15.96</v>
      </c>
      <c r="AZ324" s="2">
        <f>AX324-Epanet!P325</f>
        <v>3.1400000000000006</v>
      </c>
      <c r="BC324" s="1" t="s">
        <v>1349</v>
      </c>
      <c r="BD324" s="2">
        <v>0.03</v>
      </c>
      <c r="BF324" s="2">
        <f>BD324-Epanet!T326</f>
        <v>0</v>
      </c>
      <c r="BI324" s="1" t="s">
        <v>354</v>
      </c>
      <c r="BJ324" s="2">
        <v>15.96</v>
      </c>
      <c r="BL324" s="2">
        <f>BJ324-Epanet!X325</f>
        <v>3.1300000000000008</v>
      </c>
      <c r="BO324" s="1" t="s">
        <v>1349</v>
      </c>
      <c r="BP324" s="2">
        <v>0.03</v>
      </c>
      <c r="BR324" s="2">
        <f>BP324-Epanet!AB326</f>
        <v>0</v>
      </c>
    </row>
    <row r="325" spans="1:70" x14ac:dyDescent="0.25">
      <c r="A325" s="1" t="s">
        <v>355</v>
      </c>
      <c r="B325" s="2">
        <v>16.53</v>
      </c>
      <c r="D325" s="10">
        <f>'Skenario DMA'!B325-Epanet!P326</f>
        <v>2.7000000000000011</v>
      </c>
      <c r="E325" s="10"/>
      <c r="G325" s="1" t="s">
        <v>1350</v>
      </c>
      <c r="H325" s="2">
        <v>0.03</v>
      </c>
      <c r="J325" s="2">
        <f>H325-Epanet!T327</f>
        <v>0</v>
      </c>
      <c r="M325" s="1" t="s">
        <v>355</v>
      </c>
      <c r="N325" s="2">
        <v>16.54</v>
      </c>
      <c r="P325" s="2">
        <f>N325-Epanet!X326</f>
        <v>2.6999999999999993</v>
      </c>
      <c r="S325" s="1" t="s">
        <v>1350</v>
      </c>
      <c r="T325" s="2">
        <v>0.03</v>
      </c>
      <c r="V325" s="2">
        <f>T325-Epanet!AB327</f>
        <v>0</v>
      </c>
      <c r="Y325" s="1" t="s">
        <v>355</v>
      </c>
      <c r="Z325" s="2">
        <v>14.1</v>
      </c>
      <c r="AB325" s="2">
        <f>Z325-Epanet!P326</f>
        <v>0.26999999999999957</v>
      </c>
      <c r="AE325" s="1" t="s">
        <v>1350</v>
      </c>
      <c r="AF325" s="2">
        <v>0.03</v>
      </c>
      <c r="AH325" s="2">
        <f>AF325-Epanet!T327</f>
        <v>0</v>
      </c>
      <c r="AK325" s="1" t="s">
        <v>355</v>
      </c>
      <c r="AL325" s="2">
        <v>14.11</v>
      </c>
      <c r="AN325" s="2">
        <f>AL325-Epanet!X326</f>
        <v>0.26999999999999957</v>
      </c>
      <c r="AQ325" s="1" t="s">
        <v>1350</v>
      </c>
      <c r="AR325" s="2">
        <v>0.03</v>
      </c>
      <c r="AT325" s="2">
        <f>AR325-Epanet!AB327</f>
        <v>0</v>
      </c>
      <c r="AW325" s="1" t="s">
        <v>355</v>
      </c>
      <c r="AX325" s="2">
        <v>16.97</v>
      </c>
      <c r="AZ325" s="2">
        <f>AX325-Epanet!P326</f>
        <v>3.1399999999999988</v>
      </c>
      <c r="BC325" s="1" t="s">
        <v>1350</v>
      </c>
      <c r="BD325" s="2">
        <v>0.03</v>
      </c>
      <c r="BF325" s="2">
        <f>BD325-Epanet!T327</f>
        <v>0</v>
      </c>
      <c r="BI325" s="1" t="s">
        <v>355</v>
      </c>
      <c r="BJ325" s="2">
        <v>16.97</v>
      </c>
      <c r="BL325" s="2">
        <f>BJ325-Epanet!X326</f>
        <v>3.129999999999999</v>
      </c>
      <c r="BO325" s="1" t="s">
        <v>1350</v>
      </c>
      <c r="BP325" s="2">
        <v>0.03</v>
      </c>
      <c r="BR325" s="2">
        <f>BP325-Epanet!AB327</f>
        <v>0</v>
      </c>
    </row>
    <row r="326" spans="1:70" x14ac:dyDescent="0.25">
      <c r="A326" s="1" t="s">
        <v>356</v>
      </c>
      <c r="B326" s="2">
        <v>16.55</v>
      </c>
      <c r="D326" s="10">
        <f>'Skenario DMA'!B326-Epanet!P327</f>
        <v>2.7000000000000011</v>
      </c>
      <c r="E326" s="10"/>
      <c r="G326" s="1" t="s">
        <v>1351</v>
      </c>
      <c r="H326" s="2">
        <v>0.06</v>
      </c>
      <c r="J326" s="2">
        <f>H326-Epanet!T328</f>
        <v>0</v>
      </c>
      <c r="M326" s="1" t="s">
        <v>356</v>
      </c>
      <c r="N326" s="2">
        <v>16.559999999999999</v>
      </c>
      <c r="P326" s="2">
        <f>N326-Epanet!X327</f>
        <v>2.7099999999999991</v>
      </c>
      <c r="S326" s="1" t="s">
        <v>1351</v>
      </c>
      <c r="T326" s="2">
        <v>0.06</v>
      </c>
      <c r="V326" s="2">
        <f>T326-Epanet!AB328</f>
        <v>0</v>
      </c>
      <c r="Y326" s="1" t="s">
        <v>356</v>
      </c>
      <c r="Z326" s="2">
        <v>14.12</v>
      </c>
      <c r="AB326" s="2">
        <f>Z326-Epanet!P327</f>
        <v>0.26999999999999957</v>
      </c>
      <c r="AE326" s="1" t="s">
        <v>1351</v>
      </c>
      <c r="AF326" s="2">
        <v>0.06</v>
      </c>
      <c r="AH326" s="2">
        <f>AF326-Epanet!T328</f>
        <v>0</v>
      </c>
      <c r="AK326" s="1" t="s">
        <v>356</v>
      </c>
      <c r="AL326" s="2">
        <v>14.13</v>
      </c>
      <c r="AN326" s="2">
        <f>AL326-Epanet!X327</f>
        <v>0.28000000000000114</v>
      </c>
      <c r="AQ326" s="1" t="s">
        <v>1351</v>
      </c>
      <c r="AR326" s="2">
        <v>0.06</v>
      </c>
      <c r="AT326" s="2">
        <f>AR326-Epanet!AB328</f>
        <v>0</v>
      </c>
      <c r="AW326" s="1" t="s">
        <v>356</v>
      </c>
      <c r="AX326" s="2">
        <v>16.989999999999998</v>
      </c>
      <c r="AZ326" s="2">
        <f>AX326-Epanet!P327</f>
        <v>3.1399999999999988</v>
      </c>
      <c r="BC326" s="1" t="s">
        <v>1351</v>
      </c>
      <c r="BD326" s="2">
        <v>0.06</v>
      </c>
      <c r="BF326" s="2">
        <f>BD326-Epanet!T328</f>
        <v>0</v>
      </c>
      <c r="BI326" s="1" t="s">
        <v>356</v>
      </c>
      <c r="BJ326" s="2">
        <v>16.989999999999998</v>
      </c>
      <c r="BL326" s="2">
        <f>BJ326-Epanet!X327</f>
        <v>3.1399999999999988</v>
      </c>
      <c r="BO326" s="1" t="s">
        <v>1351</v>
      </c>
      <c r="BP326" s="2">
        <v>0.06</v>
      </c>
      <c r="BR326" s="2">
        <f>BP326-Epanet!AB328</f>
        <v>0</v>
      </c>
    </row>
    <row r="327" spans="1:70" x14ac:dyDescent="0.25">
      <c r="A327" s="1" t="s">
        <v>357</v>
      </c>
      <c r="B327" s="2">
        <v>16.59</v>
      </c>
      <c r="D327" s="10">
        <f>'Skenario DMA'!B327-Epanet!P328</f>
        <v>2.6999999999999993</v>
      </c>
      <c r="E327" s="10"/>
      <c r="G327" s="1" t="s">
        <v>1352</v>
      </c>
      <c r="H327" s="2">
        <v>0.06</v>
      </c>
      <c r="J327" s="2">
        <f>H327-Epanet!T329</f>
        <v>0</v>
      </c>
      <c r="M327" s="1" t="s">
        <v>357</v>
      </c>
      <c r="N327" s="2">
        <v>16.600000000000001</v>
      </c>
      <c r="P327" s="2">
        <f>N327-Epanet!X328</f>
        <v>2.7000000000000011</v>
      </c>
      <c r="S327" s="1" t="s">
        <v>1352</v>
      </c>
      <c r="T327" s="2">
        <v>0.06</v>
      </c>
      <c r="V327" s="2">
        <f>T327-Epanet!AB329</f>
        <v>0</v>
      </c>
      <c r="Y327" s="1" t="s">
        <v>357</v>
      </c>
      <c r="Z327" s="2">
        <v>14.16</v>
      </c>
      <c r="AB327" s="2">
        <f>Z327-Epanet!P328</f>
        <v>0.26999999999999957</v>
      </c>
      <c r="AE327" s="1" t="s">
        <v>1352</v>
      </c>
      <c r="AF327" s="2">
        <v>0.06</v>
      </c>
      <c r="AH327" s="2">
        <f>AF327-Epanet!T329</f>
        <v>0</v>
      </c>
      <c r="AK327" s="1" t="s">
        <v>357</v>
      </c>
      <c r="AL327" s="2">
        <v>14.17</v>
      </c>
      <c r="AN327" s="2">
        <f>AL327-Epanet!X328</f>
        <v>0.26999999999999957</v>
      </c>
      <c r="AQ327" s="1" t="s">
        <v>1352</v>
      </c>
      <c r="AR327" s="2">
        <v>0.06</v>
      </c>
      <c r="AT327" s="2">
        <f>AR327-Epanet!AB329</f>
        <v>0</v>
      </c>
      <c r="AW327" s="1" t="s">
        <v>357</v>
      </c>
      <c r="AX327" s="2">
        <v>17.03</v>
      </c>
      <c r="AZ327" s="2">
        <f>AX327-Epanet!P328</f>
        <v>3.1400000000000006</v>
      </c>
      <c r="BC327" s="1" t="s">
        <v>1352</v>
      </c>
      <c r="BD327" s="2">
        <v>0.06</v>
      </c>
      <c r="BF327" s="2">
        <f>BD327-Epanet!T329</f>
        <v>0</v>
      </c>
      <c r="BI327" s="1" t="s">
        <v>357</v>
      </c>
      <c r="BJ327" s="2">
        <v>17.04</v>
      </c>
      <c r="BL327" s="2">
        <f>BJ327-Epanet!X328</f>
        <v>3.1399999999999988</v>
      </c>
      <c r="BO327" s="1" t="s">
        <v>1352</v>
      </c>
      <c r="BP327" s="2">
        <v>0.06</v>
      </c>
      <c r="BR327" s="2">
        <f>BP327-Epanet!AB329</f>
        <v>0</v>
      </c>
    </row>
    <row r="328" spans="1:70" x14ac:dyDescent="0.25">
      <c r="A328" s="1" t="s">
        <v>358</v>
      </c>
      <c r="B328" s="2">
        <v>16.7</v>
      </c>
      <c r="D328" s="10">
        <f>'Skenario DMA'!B328-Epanet!P329</f>
        <v>2.7099999999999991</v>
      </c>
      <c r="E328" s="10"/>
      <c r="G328" s="1" t="s">
        <v>1353</v>
      </c>
      <c r="H328" s="2">
        <v>0.04</v>
      </c>
      <c r="J328" s="2">
        <f>H328-Epanet!T330</f>
        <v>0</v>
      </c>
      <c r="M328" s="1" t="s">
        <v>358</v>
      </c>
      <c r="N328" s="2">
        <v>16.71</v>
      </c>
      <c r="P328" s="2">
        <f>N328-Epanet!X329</f>
        <v>2.7100000000000009</v>
      </c>
      <c r="S328" s="1" t="s">
        <v>1353</v>
      </c>
      <c r="T328" s="2">
        <v>0.04</v>
      </c>
      <c r="V328" s="2">
        <f>T328-Epanet!AB330</f>
        <v>0</v>
      </c>
      <c r="Y328" s="1" t="s">
        <v>358</v>
      </c>
      <c r="Z328" s="2">
        <v>14.27</v>
      </c>
      <c r="AB328" s="2">
        <f>Z328-Epanet!P329</f>
        <v>0.27999999999999936</v>
      </c>
      <c r="AE328" s="1" t="s">
        <v>1353</v>
      </c>
      <c r="AF328" s="2">
        <v>0.04</v>
      </c>
      <c r="AH328" s="2">
        <f>AF328-Epanet!T330</f>
        <v>0</v>
      </c>
      <c r="AK328" s="1" t="s">
        <v>358</v>
      </c>
      <c r="AL328" s="2">
        <v>14.28</v>
      </c>
      <c r="AN328" s="2">
        <f>AL328-Epanet!X329</f>
        <v>0.27999999999999936</v>
      </c>
      <c r="AQ328" s="1" t="s">
        <v>1353</v>
      </c>
      <c r="AR328" s="2">
        <v>0.04</v>
      </c>
      <c r="AT328" s="2">
        <f>AR328-Epanet!AB330</f>
        <v>0</v>
      </c>
      <c r="AW328" s="1" t="s">
        <v>358</v>
      </c>
      <c r="AX328" s="2">
        <v>17.14</v>
      </c>
      <c r="AZ328" s="2">
        <f>AX328-Epanet!P329</f>
        <v>3.1500000000000004</v>
      </c>
      <c r="BC328" s="1" t="s">
        <v>1353</v>
      </c>
      <c r="BD328" s="2">
        <v>0.04</v>
      </c>
      <c r="BF328" s="2">
        <f>BD328-Epanet!T330</f>
        <v>0</v>
      </c>
      <c r="BI328" s="1" t="s">
        <v>358</v>
      </c>
      <c r="BJ328" s="2">
        <v>17.14</v>
      </c>
      <c r="BL328" s="2">
        <f>BJ328-Epanet!X329</f>
        <v>3.1400000000000006</v>
      </c>
      <c r="BO328" s="1" t="s">
        <v>1353</v>
      </c>
      <c r="BP328" s="2">
        <v>0.04</v>
      </c>
      <c r="BR328" s="2">
        <f>BP328-Epanet!AB330</f>
        <v>0</v>
      </c>
    </row>
    <row r="329" spans="1:70" x14ac:dyDescent="0.25">
      <c r="A329" s="1" t="s">
        <v>359</v>
      </c>
      <c r="B329" s="2">
        <v>16.579999999999998</v>
      </c>
      <c r="D329" s="10">
        <f>'Skenario DMA'!B329-Epanet!P330</f>
        <v>2.6999999999999975</v>
      </c>
      <c r="E329" s="10"/>
      <c r="G329" s="1" t="s">
        <v>1354</v>
      </c>
      <c r="H329" s="2">
        <v>0.04</v>
      </c>
      <c r="J329" s="2">
        <f>H329-Epanet!T331</f>
        <v>0</v>
      </c>
      <c r="M329" s="1" t="s">
        <v>359</v>
      </c>
      <c r="N329" s="2">
        <v>16.59</v>
      </c>
      <c r="P329" s="2">
        <f>N329-Epanet!X330</f>
        <v>2.7099999999999991</v>
      </c>
      <c r="S329" s="1" t="s">
        <v>1354</v>
      </c>
      <c r="T329" s="2">
        <v>0.04</v>
      </c>
      <c r="V329" s="2">
        <f>T329-Epanet!AB331</f>
        <v>0</v>
      </c>
      <c r="Y329" s="1" t="s">
        <v>359</v>
      </c>
      <c r="Z329" s="2">
        <v>14.15</v>
      </c>
      <c r="AB329" s="2">
        <f>Z329-Epanet!P330</f>
        <v>0.26999999999999957</v>
      </c>
      <c r="AE329" s="1" t="s">
        <v>1354</v>
      </c>
      <c r="AF329" s="2">
        <v>0.04</v>
      </c>
      <c r="AH329" s="2">
        <f>AF329-Epanet!T331</f>
        <v>0</v>
      </c>
      <c r="AK329" s="1" t="s">
        <v>359</v>
      </c>
      <c r="AL329" s="2">
        <v>14.16</v>
      </c>
      <c r="AN329" s="2">
        <f>AL329-Epanet!X330</f>
        <v>0.27999999999999936</v>
      </c>
      <c r="AQ329" s="1" t="s">
        <v>1354</v>
      </c>
      <c r="AR329" s="2">
        <v>0.04</v>
      </c>
      <c r="AT329" s="2">
        <f>AR329-Epanet!AB331</f>
        <v>0</v>
      </c>
      <c r="AW329" s="1" t="s">
        <v>359</v>
      </c>
      <c r="AX329" s="2">
        <v>17.02</v>
      </c>
      <c r="AZ329" s="2">
        <f>AX329-Epanet!P330</f>
        <v>3.1399999999999988</v>
      </c>
      <c r="BC329" s="1" t="s">
        <v>1354</v>
      </c>
      <c r="BD329" s="2">
        <v>0.04</v>
      </c>
      <c r="BF329" s="2">
        <f>BD329-Epanet!T331</f>
        <v>0</v>
      </c>
      <c r="BI329" s="1" t="s">
        <v>359</v>
      </c>
      <c r="BJ329" s="2">
        <v>17.02</v>
      </c>
      <c r="BL329" s="2">
        <f>BJ329-Epanet!X330</f>
        <v>3.1399999999999988</v>
      </c>
      <c r="BO329" s="1" t="s">
        <v>1354</v>
      </c>
      <c r="BP329" s="2">
        <v>0.04</v>
      </c>
      <c r="BR329" s="2">
        <f>BP329-Epanet!AB331</f>
        <v>0</v>
      </c>
    </row>
    <row r="330" spans="1:70" x14ac:dyDescent="0.25">
      <c r="A330" s="1" t="s">
        <v>360</v>
      </c>
      <c r="B330" s="2">
        <v>16.690000000000001</v>
      </c>
      <c r="D330" s="10">
        <f>'Skenario DMA'!B330-Epanet!P331</f>
        <v>2.7100000000000009</v>
      </c>
      <c r="E330" s="10"/>
      <c r="G330" s="1" t="s">
        <v>1355</v>
      </c>
      <c r="H330" s="2">
        <v>0.02</v>
      </c>
      <c r="J330" s="2">
        <f>H330-Epanet!T332</f>
        <v>0</v>
      </c>
      <c r="M330" s="1" t="s">
        <v>360</v>
      </c>
      <c r="N330" s="2">
        <v>16.7</v>
      </c>
      <c r="P330" s="2">
        <f>N330-Epanet!X331</f>
        <v>2.7099999999999991</v>
      </c>
      <c r="S330" s="1" t="s">
        <v>1355</v>
      </c>
      <c r="T330" s="2">
        <v>0.02</v>
      </c>
      <c r="V330" s="2">
        <f>T330-Epanet!AB332</f>
        <v>0</v>
      </c>
      <c r="Y330" s="1" t="s">
        <v>360</v>
      </c>
      <c r="Z330" s="2">
        <v>14.27</v>
      </c>
      <c r="AB330" s="2">
        <f>Z330-Epanet!P331</f>
        <v>0.28999999999999915</v>
      </c>
      <c r="AE330" s="1" t="s">
        <v>1355</v>
      </c>
      <c r="AF330" s="2">
        <v>0.02</v>
      </c>
      <c r="AH330" s="2">
        <f>AF330-Epanet!T332</f>
        <v>0</v>
      </c>
      <c r="AK330" s="1" t="s">
        <v>360</v>
      </c>
      <c r="AL330" s="2">
        <v>14.28</v>
      </c>
      <c r="AN330" s="2">
        <f>AL330-Epanet!X331</f>
        <v>0.28999999999999915</v>
      </c>
      <c r="AQ330" s="1" t="s">
        <v>1355</v>
      </c>
      <c r="AR330" s="2">
        <v>0.02</v>
      </c>
      <c r="AT330" s="2">
        <f>AR330-Epanet!AB332</f>
        <v>0</v>
      </c>
      <c r="AW330" s="1" t="s">
        <v>360</v>
      </c>
      <c r="AX330" s="2">
        <v>17.14</v>
      </c>
      <c r="AZ330" s="2">
        <f>AX330-Epanet!P331</f>
        <v>3.16</v>
      </c>
      <c r="BC330" s="1" t="s">
        <v>1355</v>
      </c>
      <c r="BD330" s="2">
        <v>0.02</v>
      </c>
      <c r="BF330" s="2">
        <f>BD330-Epanet!T332</f>
        <v>0</v>
      </c>
      <c r="BI330" s="1" t="s">
        <v>360</v>
      </c>
      <c r="BJ330" s="2">
        <v>17.14</v>
      </c>
      <c r="BL330" s="2">
        <f>BJ330-Epanet!X331</f>
        <v>3.1500000000000004</v>
      </c>
      <c r="BO330" s="1" t="s">
        <v>1355</v>
      </c>
      <c r="BP330" s="2">
        <v>0.02</v>
      </c>
      <c r="BR330" s="2">
        <f>BP330-Epanet!AB332</f>
        <v>0</v>
      </c>
    </row>
    <row r="331" spans="1:70" x14ac:dyDescent="0.25">
      <c r="A331" s="1" t="s">
        <v>361</v>
      </c>
      <c r="B331" s="2">
        <v>16.66</v>
      </c>
      <c r="D331" s="10">
        <f>'Skenario DMA'!B331-Epanet!P332</f>
        <v>2.6999999999999993</v>
      </c>
      <c r="E331" s="10"/>
      <c r="G331" s="1" t="s">
        <v>1356</v>
      </c>
      <c r="H331" s="2">
        <v>0.02</v>
      </c>
      <c r="J331" s="2">
        <f>H331-Epanet!T333</f>
        <v>0</v>
      </c>
      <c r="M331" s="1" t="s">
        <v>361</v>
      </c>
      <c r="N331" s="2">
        <v>16.670000000000002</v>
      </c>
      <c r="P331" s="2">
        <f>N331-Epanet!X332</f>
        <v>2.7000000000000011</v>
      </c>
      <c r="S331" s="1" t="s">
        <v>1356</v>
      </c>
      <c r="T331" s="2">
        <v>0.02</v>
      </c>
      <c r="V331" s="2">
        <f>T331-Epanet!AB333</f>
        <v>0</v>
      </c>
      <c r="Y331" s="1" t="s">
        <v>361</v>
      </c>
      <c r="Z331" s="2">
        <v>14.24</v>
      </c>
      <c r="AB331" s="2">
        <f>Z331-Epanet!P332</f>
        <v>0.27999999999999936</v>
      </c>
      <c r="AE331" s="1" t="s">
        <v>1356</v>
      </c>
      <c r="AF331" s="2">
        <v>0.02</v>
      </c>
      <c r="AH331" s="2">
        <f>AF331-Epanet!T333</f>
        <v>0</v>
      </c>
      <c r="AK331" s="1" t="s">
        <v>361</v>
      </c>
      <c r="AL331" s="2">
        <v>14.25</v>
      </c>
      <c r="AN331" s="2">
        <f>AL331-Epanet!X332</f>
        <v>0.27999999999999936</v>
      </c>
      <c r="AQ331" s="1" t="s">
        <v>1356</v>
      </c>
      <c r="AR331" s="2">
        <v>0.02</v>
      </c>
      <c r="AT331" s="2">
        <f>AR331-Epanet!AB333</f>
        <v>0</v>
      </c>
      <c r="AW331" s="1" t="s">
        <v>361</v>
      </c>
      <c r="AX331" s="2">
        <v>17.11</v>
      </c>
      <c r="AZ331" s="2">
        <f>AX331-Epanet!P332</f>
        <v>3.1499999999999986</v>
      </c>
      <c r="BC331" s="1" t="s">
        <v>1356</v>
      </c>
      <c r="BD331" s="2">
        <v>0.02</v>
      </c>
      <c r="BF331" s="2">
        <f>BD331-Epanet!T333</f>
        <v>0</v>
      </c>
      <c r="BI331" s="1" t="s">
        <v>361</v>
      </c>
      <c r="BJ331" s="2">
        <v>17.11</v>
      </c>
      <c r="BL331" s="2">
        <f>BJ331-Epanet!X332</f>
        <v>3.1399999999999988</v>
      </c>
      <c r="BO331" s="1" t="s">
        <v>1356</v>
      </c>
      <c r="BP331" s="2">
        <v>0.02</v>
      </c>
      <c r="BR331" s="2">
        <f>BP331-Epanet!AB333</f>
        <v>0</v>
      </c>
    </row>
    <row r="332" spans="1:70" x14ac:dyDescent="0.25">
      <c r="A332" s="1" t="s">
        <v>362</v>
      </c>
      <c r="B332" s="2">
        <v>15.52</v>
      </c>
      <c r="D332" s="10">
        <f>'Skenario DMA'!B332-Epanet!P333</f>
        <v>2.6999999999999993</v>
      </c>
      <c r="E332" s="10"/>
      <c r="G332" s="1" t="s">
        <v>1357</v>
      </c>
      <c r="H332" s="2">
        <v>0.03</v>
      </c>
      <c r="J332" s="2">
        <f>H332-Epanet!T334</f>
        <v>0</v>
      </c>
      <c r="M332" s="1" t="s">
        <v>362</v>
      </c>
      <c r="N332" s="2">
        <v>15.53</v>
      </c>
      <c r="P332" s="2">
        <f>N332-Epanet!X333</f>
        <v>2.6999999999999993</v>
      </c>
      <c r="S332" s="1" t="s">
        <v>1357</v>
      </c>
      <c r="T332" s="2">
        <v>0.03</v>
      </c>
      <c r="V332" s="2">
        <f>T332-Epanet!AB334</f>
        <v>0</v>
      </c>
      <c r="Y332" s="1" t="s">
        <v>362</v>
      </c>
      <c r="Z332" s="2">
        <v>13.1</v>
      </c>
      <c r="AB332" s="2">
        <f>Z332-Epanet!P333</f>
        <v>0.27999999999999936</v>
      </c>
      <c r="AE332" s="1" t="s">
        <v>1357</v>
      </c>
      <c r="AF332" s="2">
        <v>0.03</v>
      </c>
      <c r="AH332" s="2">
        <f>AF332-Epanet!T334</f>
        <v>0</v>
      </c>
      <c r="AK332" s="1" t="s">
        <v>362</v>
      </c>
      <c r="AL332" s="2">
        <v>13.11</v>
      </c>
      <c r="AN332" s="2">
        <f>AL332-Epanet!X333</f>
        <v>0.27999999999999936</v>
      </c>
      <c r="AQ332" s="1" t="s">
        <v>1357</v>
      </c>
      <c r="AR332" s="2">
        <v>0.03</v>
      </c>
      <c r="AT332" s="2">
        <f>AR332-Epanet!AB334</f>
        <v>0</v>
      </c>
      <c r="AW332" s="1" t="s">
        <v>362</v>
      </c>
      <c r="AX332" s="2">
        <v>15.97</v>
      </c>
      <c r="AZ332" s="2">
        <f>AX332-Epanet!P333</f>
        <v>3.1500000000000004</v>
      </c>
      <c r="BC332" s="1" t="s">
        <v>1357</v>
      </c>
      <c r="BD332" s="2">
        <v>0.03</v>
      </c>
      <c r="BF332" s="2">
        <f>BD332-Epanet!T334</f>
        <v>0</v>
      </c>
      <c r="BI332" s="1" t="s">
        <v>362</v>
      </c>
      <c r="BJ332" s="2">
        <v>15.98</v>
      </c>
      <c r="BL332" s="2">
        <f>BJ332-Epanet!X333</f>
        <v>3.1500000000000004</v>
      </c>
      <c r="BO332" s="1" t="s">
        <v>1357</v>
      </c>
      <c r="BP332" s="2">
        <v>0.03</v>
      </c>
      <c r="BR332" s="2">
        <f>BP332-Epanet!AB334</f>
        <v>0</v>
      </c>
    </row>
    <row r="333" spans="1:70" x14ac:dyDescent="0.25">
      <c r="A333" s="1" t="s">
        <v>363</v>
      </c>
      <c r="B333" s="2">
        <v>17.55</v>
      </c>
      <c r="D333" s="10">
        <f>'Skenario DMA'!B333-Epanet!P334</f>
        <v>2.7100000000000009</v>
      </c>
      <c r="E333" s="10"/>
      <c r="G333" s="1" t="s">
        <v>1358</v>
      </c>
      <c r="H333" s="2">
        <v>0.03</v>
      </c>
      <c r="J333" s="2">
        <f>H333-Epanet!T335</f>
        <v>0</v>
      </c>
      <c r="M333" s="1" t="s">
        <v>363</v>
      </c>
      <c r="N333" s="2">
        <v>17.55</v>
      </c>
      <c r="P333" s="2">
        <f>N333-Epanet!X334</f>
        <v>2.7000000000000011</v>
      </c>
      <c r="S333" s="1" t="s">
        <v>1358</v>
      </c>
      <c r="T333" s="2">
        <v>0.03</v>
      </c>
      <c r="V333" s="2">
        <f>T333-Epanet!AB335</f>
        <v>0</v>
      </c>
      <c r="Y333" s="1" t="s">
        <v>363</v>
      </c>
      <c r="Z333" s="2">
        <v>15.12</v>
      </c>
      <c r="AB333" s="2">
        <f>Z333-Epanet!P334</f>
        <v>0.27999999999999936</v>
      </c>
      <c r="AE333" s="1" t="s">
        <v>1358</v>
      </c>
      <c r="AF333" s="2">
        <v>0.03</v>
      </c>
      <c r="AH333" s="2">
        <f>AF333-Epanet!T335</f>
        <v>0</v>
      </c>
      <c r="AK333" s="1" t="s">
        <v>363</v>
      </c>
      <c r="AL333" s="2">
        <v>15.13</v>
      </c>
      <c r="AN333" s="2">
        <f>AL333-Epanet!X334</f>
        <v>0.28000000000000114</v>
      </c>
      <c r="AQ333" s="1" t="s">
        <v>1358</v>
      </c>
      <c r="AR333" s="2">
        <v>0.03</v>
      </c>
      <c r="AT333" s="2">
        <f>AR333-Epanet!AB335</f>
        <v>0</v>
      </c>
      <c r="AW333" s="1" t="s">
        <v>363</v>
      </c>
      <c r="AX333" s="2">
        <v>17.989999999999998</v>
      </c>
      <c r="AZ333" s="2">
        <f>AX333-Epanet!P334</f>
        <v>3.1499999999999986</v>
      </c>
      <c r="BC333" s="1" t="s">
        <v>1358</v>
      </c>
      <c r="BD333" s="2">
        <v>0.03</v>
      </c>
      <c r="BF333" s="2">
        <f>BD333-Epanet!T335</f>
        <v>0</v>
      </c>
      <c r="BI333" s="1" t="s">
        <v>363</v>
      </c>
      <c r="BJ333" s="2">
        <v>18</v>
      </c>
      <c r="BL333" s="2">
        <f>BJ333-Epanet!X334</f>
        <v>3.1500000000000004</v>
      </c>
      <c r="BO333" s="1" t="s">
        <v>1358</v>
      </c>
      <c r="BP333" s="2">
        <v>0.03</v>
      </c>
      <c r="BR333" s="2">
        <f>BP333-Epanet!AB335</f>
        <v>0</v>
      </c>
    </row>
    <row r="334" spans="1:70" x14ac:dyDescent="0.25">
      <c r="A334" s="1" t="s">
        <v>364</v>
      </c>
      <c r="B334" s="2">
        <v>17.559999999999999</v>
      </c>
      <c r="D334" s="10">
        <f>'Skenario DMA'!B334-Epanet!P335</f>
        <v>2.6999999999999993</v>
      </c>
      <c r="E334" s="10"/>
      <c r="G334" s="1" t="s">
        <v>1359</v>
      </c>
      <c r="H334" s="2">
        <v>0.03</v>
      </c>
      <c r="J334" s="2">
        <f>H334-Epanet!T336</f>
        <v>0</v>
      </c>
      <c r="M334" s="1" t="s">
        <v>364</v>
      </c>
      <c r="N334" s="2">
        <v>17.57</v>
      </c>
      <c r="P334" s="2">
        <f>N334-Epanet!X335</f>
        <v>2.7100000000000009</v>
      </c>
      <c r="S334" s="1" t="s">
        <v>1359</v>
      </c>
      <c r="T334" s="2">
        <v>0.03</v>
      </c>
      <c r="V334" s="2">
        <f>T334-Epanet!AB336</f>
        <v>0</v>
      </c>
      <c r="Y334" s="1" t="s">
        <v>364</v>
      </c>
      <c r="Z334" s="2">
        <v>15.14</v>
      </c>
      <c r="AB334" s="2">
        <f>Z334-Epanet!P335</f>
        <v>0.28000000000000114</v>
      </c>
      <c r="AE334" s="1" t="s">
        <v>1359</v>
      </c>
      <c r="AF334" s="2">
        <v>0.03</v>
      </c>
      <c r="AH334" s="2">
        <f>AF334-Epanet!T336</f>
        <v>0</v>
      </c>
      <c r="AK334" s="1" t="s">
        <v>364</v>
      </c>
      <c r="AL334" s="2">
        <v>15.15</v>
      </c>
      <c r="AN334" s="2">
        <f>AL334-Epanet!X335</f>
        <v>0.29000000000000092</v>
      </c>
      <c r="AQ334" s="1" t="s">
        <v>1359</v>
      </c>
      <c r="AR334" s="2">
        <v>0.03</v>
      </c>
      <c r="AT334" s="2">
        <f>AR334-Epanet!AB336</f>
        <v>0</v>
      </c>
      <c r="AW334" s="1" t="s">
        <v>364</v>
      </c>
      <c r="AX334" s="2">
        <v>18.010000000000002</v>
      </c>
      <c r="AZ334" s="2">
        <f>AX334-Epanet!P335</f>
        <v>3.1500000000000021</v>
      </c>
      <c r="BC334" s="1" t="s">
        <v>1359</v>
      </c>
      <c r="BD334" s="2">
        <v>0.03</v>
      </c>
      <c r="BF334" s="2">
        <f>BD334-Epanet!T336</f>
        <v>0</v>
      </c>
      <c r="BI334" s="1" t="s">
        <v>364</v>
      </c>
      <c r="BJ334" s="2">
        <v>18.010000000000002</v>
      </c>
      <c r="BL334" s="2">
        <f>BJ334-Epanet!X335</f>
        <v>3.1500000000000021</v>
      </c>
      <c r="BO334" s="1" t="s">
        <v>1359</v>
      </c>
      <c r="BP334" s="2">
        <v>0.03</v>
      </c>
      <c r="BR334" s="2">
        <f>BP334-Epanet!AB336</f>
        <v>0</v>
      </c>
    </row>
    <row r="335" spans="1:70" x14ac:dyDescent="0.25">
      <c r="A335" s="1" t="s">
        <v>365</v>
      </c>
      <c r="B335" s="2">
        <v>17.55</v>
      </c>
      <c r="D335" s="10">
        <f>'Skenario DMA'!B335-Epanet!P336</f>
        <v>2.7000000000000011</v>
      </c>
      <c r="E335" s="10"/>
      <c r="G335" s="1" t="s">
        <v>1360</v>
      </c>
      <c r="H335" s="2">
        <v>0.03</v>
      </c>
      <c r="J335" s="2">
        <f>H335-Epanet!T337</f>
        <v>0</v>
      </c>
      <c r="M335" s="1" t="s">
        <v>365</v>
      </c>
      <c r="N335" s="2">
        <v>17.559999999999999</v>
      </c>
      <c r="P335" s="2">
        <f>N335-Epanet!X336</f>
        <v>2.6999999999999993</v>
      </c>
      <c r="S335" s="1" t="s">
        <v>1360</v>
      </c>
      <c r="T335" s="2">
        <v>0.03</v>
      </c>
      <c r="V335" s="2">
        <f>T335-Epanet!AB337</f>
        <v>0</v>
      </c>
      <c r="Y335" s="1" t="s">
        <v>365</v>
      </c>
      <c r="Z335" s="2">
        <v>15.13</v>
      </c>
      <c r="AB335" s="2">
        <f>Z335-Epanet!P336</f>
        <v>0.28000000000000114</v>
      </c>
      <c r="AE335" s="1" t="s">
        <v>1360</v>
      </c>
      <c r="AF335" s="2">
        <v>0.03</v>
      </c>
      <c r="AH335" s="2">
        <f>AF335-Epanet!T337</f>
        <v>0</v>
      </c>
      <c r="AK335" s="1" t="s">
        <v>365</v>
      </c>
      <c r="AL335" s="2">
        <v>15.14</v>
      </c>
      <c r="AN335" s="2">
        <f>AL335-Epanet!X336</f>
        <v>0.28000000000000114</v>
      </c>
      <c r="AQ335" s="1" t="s">
        <v>1360</v>
      </c>
      <c r="AR335" s="2">
        <v>0.03</v>
      </c>
      <c r="AT335" s="2">
        <f>AR335-Epanet!AB337</f>
        <v>0</v>
      </c>
      <c r="AW335" s="1" t="s">
        <v>365</v>
      </c>
      <c r="AX335" s="2">
        <v>18</v>
      </c>
      <c r="AZ335" s="2">
        <f>AX335-Epanet!P336</f>
        <v>3.1500000000000004</v>
      </c>
      <c r="BC335" s="1" t="s">
        <v>1360</v>
      </c>
      <c r="BD335" s="2">
        <v>0.03</v>
      </c>
      <c r="BF335" s="2">
        <f>BD335-Epanet!T337</f>
        <v>0</v>
      </c>
      <c r="BI335" s="1" t="s">
        <v>365</v>
      </c>
      <c r="BJ335" s="2">
        <v>18.010000000000002</v>
      </c>
      <c r="BL335" s="2">
        <f>BJ335-Epanet!X336</f>
        <v>3.1500000000000021</v>
      </c>
      <c r="BO335" s="1" t="s">
        <v>1360</v>
      </c>
      <c r="BP335" s="2">
        <v>0.03</v>
      </c>
      <c r="BR335" s="2">
        <f>BP335-Epanet!AB337</f>
        <v>0</v>
      </c>
    </row>
    <row r="336" spans="1:70" x14ac:dyDescent="0.25">
      <c r="A336" s="1" t="s">
        <v>366</v>
      </c>
      <c r="B336" s="2">
        <v>15.62</v>
      </c>
      <c r="D336" s="10">
        <f>'Skenario DMA'!B336-Epanet!P337</f>
        <v>2.6999999999999993</v>
      </c>
      <c r="E336" s="10"/>
      <c r="G336" s="1" t="s">
        <v>1361</v>
      </c>
      <c r="H336" s="2">
        <v>0.04</v>
      </c>
      <c r="J336" s="2">
        <f>H336-Epanet!T338</f>
        <v>0</v>
      </c>
      <c r="M336" s="1" t="s">
        <v>366</v>
      </c>
      <c r="N336" s="2">
        <v>15.63</v>
      </c>
      <c r="P336" s="2">
        <f>N336-Epanet!X337</f>
        <v>2.7000000000000011</v>
      </c>
      <c r="S336" s="1" t="s">
        <v>1361</v>
      </c>
      <c r="T336" s="2">
        <v>0.04</v>
      </c>
      <c r="V336" s="2">
        <f>T336-Epanet!AB338</f>
        <v>0</v>
      </c>
      <c r="Y336" s="1" t="s">
        <v>366</v>
      </c>
      <c r="Z336" s="2">
        <v>13.2</v>
      </c>
      <c r="AB336" s="2">
        <f>Z336-Epanet!P337</f>
        <v>0.27999999999999936</v>
      </c>
      <c r="AE336" s="1" t="s">
        <v>1361</v>
      </c>
      <c r="AF336" s="2">
        <v>0.04</v>
      </c>
      <c r="AH336" s="2">
        <f>AF336-Epanet!T338</f>
        <v>0</v>
      </c>
      <c r="AK336" s="1" t="s">
        <v>366</v>
      </c>
      <c r="AL336" s="2">
        <v>13.21</v>
      </c>
      <c r="AN336" s="2">
        <f>AL336-Epanet!X337</f>
        <v>0.28000000000000114</v>
      </c>
      <c r="AQ336" s="1" t="s">
        <v>1361</v>
      </c>
      <c r="AR336" s="2">
        <v>0.04</v>
      </c>
      <c r="AT336" s="2">
        <f>AR336-Epanet!AB338</f>
        <v>0</v>
      </c>
      <c r="AW336" s="1" t="s">
        <v>366</v>
      </c>
      <c r="AX336" s="2">
        <v>16.07</v>
      </c>
      <c r="AZ336" s="2">
        <f>AX336-Epanet!P337</f>
        <v>3.1500000000000004</v>
      </c>
      <c r="BC336" s="1" t="s">
        <v>1361</v>
      </c>
      <c r="BD336" s="2">
        <v>0.04</v>
      </c>
      <c r="BF336" s="2">
        <f>BD336-Epanet!T338</f>
        <v>0</v>
      </c>
      <c r="BI336" s="1" t="s">
        <v>366</v>
      </c>
      <c r="BJ336" s="2">
        <v>16.07</v>
      </c>
      <c r="BL336" s="2">
        <f>BJ336-Epanet!X337</f>
        <v>3.1400000000000006</v>
      </c>
      <c r="BO336" s="1" t="s">
        <v>1361</v>
      </c>
      <c r="BP336" s="2">
        <v>0.04</v>
      </c>
      <c r="BR336" s="2">
        <f>BP336-Epanet!AB338</f>
        <v>0</v>
      </c>
    </row>
    <row r="337" spans="1:70" x14ac:dyDescent="0.25">
      <c r="A337" s="1" t="s">
        <v>367</v>
      </c>
      <c r="B337" s="2">
        <v>14.65</v>
      </c>
      <c r="D337" s="10">
        <f>'Skenario DMA'!B337-Epanet!P338</f>
        <v>2.7000000000000011</v>
      </c>
      <c r="E337" s="10"/>
      <c r="G337" s="1" t="s">
        <v>1362</v>
      </c>
      <c r="H337" s="2">
        <v>0.04</v>
      </c>
      <c r="J337" s="2">
        <f>H337-Epanet!T339</f>
        <v>0</v>
      </c>
      <c r="M337" s="1" t="s">
        <v>367</v>
      </c>
      <c r="N337" s="2">
        <v>14.66</v>
      </c>
      <c r="P337" s="2">
        <f>N337-Epanet!X338</f>
        <v>2.6999999999999993</v>
      </c>
      <c r="S337" s="1" t="s">
        <v>1362</v>
      </c>
      <c r="T337" s="2">
        <v>0.04</v>
      </c>
      <c r="V337" s="2">
        <f>T337-Epanet!AB339</f>
        <v>0</v>
      </c>
      <c r="Y337" s="1" t="s">
        <v>367</v>
      </c>
      <c r="Z337" s="2">
        <v>12.23</v>
      </c>
      <c r="AB337" s="2">
        <f>Z337-Epanet!P338</f>
        <v>0.28000000000000114</v>
      </c>
      <c r="AE337" s="1" t="s">
        <v>1362</v>
      </c>
      <c r="AF337" s="2">
        <v>0.04</v>
      </c>
      <c r="AH337" s="2">
        <f>AF337-Epanet!T339</f>
        <v>0</v>
      </c>
      <c r="AK337" s="1" t="s">
        <v>367</v>
      </c>
      <c r="AL337" s="2">
        <v>12.24</v>
      </c>
      <c r="AN337" s="2">
        <f>AL337-Epanet!X338</f>
        <v>0.27999999999999936</v>
      </c>
      <c r="AQ337" s="1" t="s">
        <v>1362</v>
      </c>
      <c r="AR337" s="2">
        <v>0.04</v>
      </c>
      <c r="AT337" s="2">
        <f>AR337-Epanet!AB339</f>
        <v>0</v>
      </c>
      <c r="AW337" s="1" t="s">
        <v>367</v>
      </c>
      <c r="AX337" s="2">
        <v>15.1</v>
      </c>
      <c r="AZ337" s="2">
        <f>AX337-Epanet!P338</f>
        <v>3.1500000000000004</v>
      </c>
      <c r="BC337" s="1" t="s">
        <v>1362</v>
      </c>
      <c r="BD337" s="2">
        <v>0.04</v>
      </c>
      <c r="BF337" s="2">
        <f>BD337-Epanet!T339</f>
        <v>0</v>
      </c>
      <c r="BI337" s="1" t="s">
        <v>367</v>
      </c>
      <c r="BJ337" s="2">
        <v>15.11</v>
      </c>
      <c r="BL337" s="2">
        <f>BJ337-Epanet!X338</f>
        <v>3.1499999999999986</v>
      </c>
      <c r="BO337" s="1" t="s">
        <v>1362</v>
      </c>
      <c r="BP337" s="2">
        <v>0.04</v>
      </c>
      <c r="BR337" s="2">
        <f>BP337-Epanet!AB339</f>
        <v>0</v>
      </c>
    </row>
    <row r="338" spans="1:70" x14ac:dyDescent="0.25">
      <c r="A338" s="1" t="s">
        <v>368</v>
      </c>
      <c r="B338" s="2">
        <v>15.67</v>
      </c>
      <c r="D338" s="10">
        <f>'Skenario DMA'!B338-Epanet!P339</f>
        <v>2.6999999999999993</v>
      </c>
      <c r="E338" s="10"/>
      <c r="G338" s="1" t="s">
        <v>1363</v>
      </c>
      <c r="H338" s="2">
        <v>0.05</v>
      </c>
      <c r="J338" s="2">
        <f>H338-Epanet!T340</f>
        <v>0</v>
      </c>
      <c r="M338" s="1" t="s">
        <v>368</v>
      </c>
      <c r="N338" s="2">
        <v>15.68</v>
      </c>
      <c r="P338" s="2">
        <f>N338-Epanet!X339</f>
        <v>2.6999999999999993</v>
      </c>
      <c r="S338" s="1" t="s">
        <v>1363</v>
      </c>
      <c r="T338" s="2">
        <v>0.05</v>
      </c>
      <c r="V338" s="2">
        <f>T338-Epanet!AB340</f>
        <v>0</v>
      </c>
      <c r="Y338" s="1" t="s">
        <v>368</v>
      </c>
      <c r="Z338" s="2">
        <v>13.25</v>
      </c>
      <c r="AB338" s="2">
        <f>Z338-Epanet!P339</f>
        <v>0.27999999999999936</v>
      </c>
      <c r="AE338" s="1" t="s">
        <v>1363</v>
      </c>
      <c r="AF338" s="2">
        <v>0.05</v>
      </c>
      <c r="AH338" s="2">
        <f>AF338-Epanet!T340</f>
        <v>0</v>
      </c>
      <c r="AK338" s="1" t="s">
        <v>368</v>
      </c>
      <c r="AL338" s="2">
        <v>13.26</v>
      </c>
      <c r="AN338" s="2">
        <f>AL338-Epanet!X339</f>
        <v>0.27999999999999936</v>
      </c>
      <c r="AQ338" s="1" t="s">
        <v>1363</v>
      </c>
      <c r="AR338" s="2">
        <v>0.05</v>
      </c>
      <c r="AT338" s="2">
        <f>AR338-Epanet!AB340</f>
        <v>0</v>
      </c>
      <c r="AW338" s="1" t="s">
        <v>368</v>
      </c>
      <c r="AX338" s="2">
        <v>16.12</v>
      </c>
      <c r="AZ338" s="2">
        <f>AX338-Epanet!P339</f>
        <v>3.1500000000000004</v>
      </c>
      <c r="BC338" s="1" t="s">
        <v>1363</v>
      </c>
      <c r="BD338" s="2">
        <v>0.05</v>
      </c>
      <c r="BF338" s="2">
        <f>BD338-Epanet!T340</f>
        <v>0</v>
      </c>
      <c r="BI338" s="1" t="s">
        <v>368</v>
      </c>
      <c r="BJ338" s="2">
        <v>16.13</v>
      </c>
      <c r="BL338" s="2">
        <f>BJ338-Epanet!X339</f>
        <v>3.1499999999999986</v>
      </c>
      <c r="BO338" s="1" t="s">
        <v>1363</v>
      </c>
      <c r="BP338" s="2">
        <v>0.05</v>
      </c>
      <c r="BR338" s="2">
        <f>BP338-Epanet!AB340</f>
        <v>0</v>
      </c>
    </row>
    <row r="339" spans="1:70" x14ac:dyDescent="0.25">
      <c r="A339" s="1" t="s">
        <v>369</v>
      </c>
      <c r="B339" s="2">
        <v>16.53</v>
      </c>
      <c r="D339" s="10">
        <f>'Skenario DMA'!B339-Epanet!P340</f>
        <v>2.7000000000000011</v>
      </c>
      <c r="E339" s="10"/>
      <c r="G339" s="1" t="s">
        <v>1364</v>
      </c>
      <c r="H339" s="2">
        <v>0.09</v>
      </c>
      <c r="J339" s="2">
        <f>H339-Epanet!T341</f>
        <v>0</v>
      </c>
      <c r="M339" s="1" t="s">
        <v>369</v>
      </c>
      <c r="N339" s="2">
        <v>16.54</v>
      </c>
      <c r="P339" s="2">
        <f>N339-Epanet!X340</f>
        <v>2.6999999999999993</v>
      </c>
      <c r="S339" s="1" t="s">
        <v>1364</v>
      </c>
      <c r="T339" s="2">
        <v>0.09</v>
      </c>
      <c r="V339" s="2">
        <f>T339-Epanet!AB341</f>
        <v>0</v>
      </c>
      <c r="Y339" s="1" t="s">
        <v>369</v>
      </c>
      <c r="Z339" s="2">
        <v>14.11</v>
      </c>
      <c r="AB339" s="2">
        <f>Z339-Epanet!P340</f>
        <v>0.27999999999999936</v>
      </c>
      <c r="AE339" s="1" t="s">
        <v>1364</v>
      </c>
      <c r="AF339" s="2">
        <v>0.09</v>
      </c>
      <c r="AH339" s="2">
        <f>AF339-Epanet!T341</f>
        <v>0</v>
      </c>
      <c r="AK339" s="1" t="s">
        <v>369</v>
      </c>
      <c r="AL339" s="2">
        <v>14.12</v>
      </c>
      <c r="AN339" s="2">
        <f>AL339-Epanet!X340</f>
        <v>0.27999999999999936</v>
      </c>
      <c r="AQ339" s="1" t="s">
        <v>1364</v>
      </c>
      <c r="AR339" s="2">
        <v>0.09</v>
      </c>
      <c r="AT339" s="2">
        <f>AR339-Epanet!AB341</f>
        <v>0</v>
      </c>
      <c r="AW339" s="1" t="s">
        <v>369</v>
      </c>
      <c r="AX339" s="2">
        <v>16.98</v>
      </c>
      <c r="AZ339" s="2">
        <f>AX339-Epanet!P340</f>
        <v>3.1500000000000004</v>
      </c>
      <c r="BC339" s="1" t="s">
        <v>1364</v>
      </c>
      <c r="BD339" s="2">
        <v>0.09</v>
      </c>
      <c r="BF339" s="2">
        <f>BD339-Epanet!T341</f>
        <v>0</v>
      </c>
      <c r="BI339" s="1" t="s">
        <v>369</v>
      </c>
      <c r="BJ339" s="2">
        <v>16.989999999999998</v>
      </c>
      <c r="BL339" s="2">
        <f>BJ339-Epanet!X340</f>
        <v>3.1499999999999986</v>
      </c>
      <c r="BO339" s="1" t="s">
        <v>1364</v>
      </c>
      <c r="BP339" s="2">
        <v>0.09</v>
      </c>
      <c r="BR339" s="2">
        <f>BP339-Epanet!AB341</f>
        <v>0</v>
      </c>
    </row>
    <row r="340" spans="1:70" x14ac:dyDescent="0.25">
      <c r="A340" s="1" t="s">
        <v>370</v>
      </c>
      <c r="B340" s="2">
        <v>18.54</v>
      </c>
      <c r="D340" s="10">
        <f>'Skenario DMA'!B340-Epanet!P341</f>
        <v>2.7099999999999991</v>
      </c>
      <c r="E340" s="10"/>
      <c r="G340" s="1" t="s">
        <v>1365</v>
      </c>
      <c r="H340" s="2">
        <v>0.09</v>
      </c>
      <c r="J340" s="2">
        <f>H340-Epanet!T342</f>
        <v>0</v>
      </c>
      <c r="M340" s="1" t="s">
        <v>370</v>
      </c>
      <c r="N340" s="2">
        <v>18.55</v>
      </c>
      <c r="P340" s="2">
        <f>N340-Epanet!X341</f>
        <v>2.7100000000000009</v>
      </c>
      <c r="S340" s="1" t="s">
        <v>1365</v>
      </c>
      <c r="T340" s="2">
        <v>0.09</v>
      </c>
      <c r="V340" s="2">
        <f>T340-Epanet!AB342</f>
        <v>0</v>
      </c>
      <c r="Y340" s="1" t="s">
        <v>370</v>
      </c>
      <c r="Z340" s="2">
        <v>16.12</v>
      </c>
      <c r="AB340" s="2">
        <f>Z340-Epanet!P341</f>
        <v>0.29000000000000092</v>
      </c>
      <c r="AE340" s="1" t="s">
        <v>1365</v>
      </c>
      <c r="AF340" s="2">
        <v>0.09</v>
      </c>
      <c r="AH340" s="2">
        <f>AF340-Epanet!T342</f>
        <v>0</v>
      </c>
      <c r="AK340" s="1" t="s">
        <v>370</v>
      </c>
      <c r="AL340" s="2">
        <v>16.13</v>
      </c>
      <c r="AN340" s="2">
        <f>AL340-Epanet!X341</f>
        <v>0.28999999999999915</v>
      </c>
      <c r="AQ340" s="1" t="s">
        <v>1365</v>
      </c>
      <c r="AR340" s="2">
        <v>0.09</v>
      </c>
      <c r="AT340" s="2">
        <f>AR340-Epanet!AB342</f>
        <v>0</v>
      </c>
      <c r="AW340" s="1" t="s">
        <v>370</v>
      </c>
      <c r="AX340" s="2">
        <v>18.989999999999998</v>
      </c>
      <c r="AZ340" s="2">
        <f>AX340-Epanet!P341</f>
        <v>3.1599999999999984</v>
      </c>
      <c r="BC340" s="1" t="s">
        <v>1365</v>
      </c>
      <c r="BD340" s="2">
        <v>0.09</v>
      </c>
      <c r="BF340" s="2">
        <f>BD340-Epanet!T342</f>
        <v>0</v>
      </c>
      <c r="BI340" s="1" t="s">
        <v>370</v>
      </c>
      <c r="BJ340" s="2">
        <v>18.989999999999998</v>
      </c>
      <c r="BL340" s="2">
        <f>BJ340-Epanet!X341</f>
        <v>3.1499999999999986</v>
      </c>
      <c r="BO340" s="1" t="s">
        <v>1365</v>
      </c>
      <c r="BP340" s="2">
        <v>0.09</v>
      </c>
      <c r="BR340" s="2">
        <f>BP340-Epanet!AB342</f>
        <v>0</v>
      </c>
    </row>
    <row r="341" spans="1:70" x14ac:dyDescent="0.25">
      <c r="A341" s="1" t="s">
        <v>371</v>
      </c>
      <c r="B341" s="2">
        <v>17.559999999999999</v>
      </c>
      <c r="D341" s="10">
        <f>'Skenario DMA'!B341-Epanet!P342</f>
        <v>2.6999999999999993</v>
      </c>
      <c r="E341" s="10"/>
      <c r="G341" s="1" t="s">
        <v>1366</v>
      </c>
      <c r="H341" s="2">
        <v>0.09</v>
      </c>
      <c r="J341" s="2">
        <f>H341-Epanet!T343</f>
        <v>0</v>
      </c>
      <c r="M341" s="1" t="s">
        <v>371</v>
      </c>
      <c r="N341" s="2">
        <v>17.57</v>
      </c>
      <c r="P341" s="2">
        <f>N341-Epanet!X342</f>
        <v>2.7000000000000011</v>
      </c>
      <c r="S341" s="1" t="s">
        <v>1366</v>
      </c>
      <c r="T341" s="2">
        <v>0.09</v>
      </c>
      <c r="V341" s="2">
        <f>T341-Epanet!AB343</f>
        <v>0</v>
      </c>
      <c r="Y341" s="1" t="s">
        <v>371</v>
      </c>
      <c r="Z341" s="2">
        <v>15.14</v>
      </c>
      <c r="AB341" s="2">
        <f>Z341-Epanet!P342</f>
        <v>0.28000000000000114</v>
      </c>
      <c r="AE341" s="1" t="s">
        <v>1366</v>
      </c>
      <c r="AF341" s="2">
        <v>0.09</v>
      </c>
      <c r="AH341" s="2">
        <f>AF341-Epanet!T343</f>
        <v>0</v>
      </c>
      <c r="AK341" s="1" t="s">
        <v>371</v>
      </c>
      <c r="AL341" s="2">
        <v>15.15</v>
      </c>
      <c r="AN341" s="2">
        <f>AL341-Epanet!X342</f>
        <v>0.28000000000000114</v>
      </c>
      <c r="AQ341" s="1" t="s">
        <v>1366</v>
      </c>
      <c r="AR341" s="2">
        <v>0.09</v>
      </c>
      <c r="AT341" s="2">
        <f>AR341-Epanet!AB343</f>
        <v>0</v>
      </c>
      <c r="AW341" s="1" t="s">
        <v>371</v>
      </c>
      <c r="AX341" s="2">
        <v>18.010000000000002</v>
      </c>
      <c r="AZ341" s="2">
        <f>AX341-Epanet!P342</f>
        <v>3.1500000000000021</v>
      </c>
      <c r="BC341" s="1" t="s">
        <v>1366</v>
      </c>
      <c r="BD341" s="2">
        <v>0.09</v>
      </c>
      <c r="BF341" s="2">
        <f>BD341-Epanet!T343</f>
        <v>0</v>
      </c>
      <c r="BI341" s="1" t="s">
        <v>371</v>
      </c>
      <c r="BJ341" s="2">
        <v>18.02</v>
      </c>
      <c r="BL341" s="2">
        <f>BJ341-Epanet!X342</f>
        <v>3.1500000000000004</v>
      </c>
      <c r="BO341" s="1" t="s">
        <v>1366</v>
      </c>
      <c r="BP341" s="2">
        <v>0.09</v>
      </c>
      <c r="BR341" s="2">
        <f>BP341-Epanet!AB343</f>
        <v>0</v>
      </c>
    </row>
    <row r="342" spans="1:70" x14ac:dyDescent="0.25">
      <c r="A342" s="1" t="s">
        <v>372</v>
      </c>
      <c r="B342" s="2">
        <v>16.57</v>
      </c>
      <c r="D342" s="10">
        <f>'Skenario DMA'!B342-Epanet!P343</f>
        <v>2.7100000000000009</v>
      </c>
      <c r="E342" s="10"/>
      <c r="G342" s="1" t="s">
        <v>1367</v>
      </c>
      <c r="H342" s="2">
        <v>0.02</v>
      </c>
      <c r="J342" s="2">
        <f>H342-Epanet!T344</f>
        <v>0</v>
      </c>
      <c r="M342" s="1" t="s">
        <v>372</v>
      </c>
      <c r="N342" s="2">
        <v>16.57</v>
      </c>
      <c r="P342" s="2">
        <f>N342-Epanet!X343</f>
        <v>2.7000000000000011</v>
      </c>
      <c r="S342" s="1" t="s">
        <v>1367</v>
      </c>
      <c r="T342" s="2">
        <v>0.02</v>
      </c>
      <c r="V342" s="2">
        <f>T342-Epanet!AB344</f>
        <v>0</v>
      </c>
      <c r="Y342" s="1" t="s">
        <v>372</v>
      </c>
      <c r="Z342" s="2">
        <v>14.14</v>
      </c>
      <c r="AB342" s="2">
        <f>Z342-Epanet!P343</f>
        <v>0.28000000000000114</v>
      </c>
      <c r="AE342" s="1" t="s">
        <v>1367</v>
      </c>
      <c r="AF342" s="2">
        <v>0.02</v>
      </c>
      <c r="AH342" s="2">
        <f>AF342-Epanet!T344</f>
        <v>0</v>
      </c>
      <c r="AK342" s="1" t="s">
        <v>372</v>
      </c>
      <c r="AL342" s="2">
        <v>14.15</v>
      </c>
      <c r="AN342" s="2">
        <f>AL342-Epanet!X343</f>
        <v>0.28000000000000114</v>
      </c>
      <c r="AQ342" s="1" t="s">
        <v>1367</v>
      </c>
      <c r="AR342" s="2">
        <v>0.02</v>
      </c>
      <c r="AT342" s="2">
        <f>AR342-Epanet!AB344</f>
        <v>0</v>
      </c>
      <c r="AW342" s="1" t="s">
        <v>372</v>
      </c>
      <c r="AX342" s="2">
        <v>17.010000000000002</v>
      </c>
      <c r="AZ342" s="2">
        <f>AX342-Epanet!P343</f>
        <v>3.1500000000000021</v>
      </c>
      <c r="BC342" s="1" t="s">
        <v>1367</v>
      </c>
      <c r="BD342" s="2">
        <v>0.02</v>
      </c>
      <c r="BF342" s="2">
        <f>BD342-Epanet!T344</f>
        <v>0</v>
      </c>
      <c r="BI342" s="1" t="s">
        <v>372</v>
      </c>
      <c r="BJ342" s="2">
        <v>17.02</v>
      </c>
      <c r="BL342" s="2">
        <f>BJ342-Epanet!X343</f>
        <v>3.1500000000000004</v>
      </c>
      <c r="BO342" s="1" t="s">
        <v>1367</v>
      </c>
      <c r="BP342" s="2">
        <v>0.02</v>
      </c>
      <c r="BR342" s="2">
        <f>BP342-Epanet!AB344</f>
        <v>0</v>
      </c>
    </row>
    <row r="343" spans="1:70" x14ac:dyDescent="0.25">
      <c r="A343" s="1" t="s">
        <v>373</v>
      </c>
      <c r="B343" s="2">
        <v>16.59</v>
      </c>
      <c r="D343" s="10">
        <f>'Skenario DMA'!B343-Epanet!P344</f>
        <v>2.7099999999999991</v>
      </c>
      <c r="E343" s="10"/>
      <c r="G343" s="1" t="s">
        <v>1368</v>
      </c>
      <c r="H343" s="2">
        <v>0.02</v>
      </c>
      <c r="J343" s="2">
        <f>H343-Epanet!T345</f>
        <v>0</v>
      </c>
      <c r="M343" s="1" t="s">
        <v>373</v>
      </c>
      <c r="N343" s="2">
        <v>16.59</v>
      </c>
      <c r="P343" s="2">
        <f>N343-Epanet!X344</f>
        <v>2.6999999999999993</v>
      </c>
      <c r="S343" s="1" t="s">
        <v>1368</v>
      </c>
      <c r="T343" s="2">
        <v>0.02</v>
      </c>
      <c r="V343" s="2">
        <f>T343-Epanet!AB345</f>
        <v>0</v>
      </c>
      <c r="Y343" s="1" t="s">
        <v>373</v>
      </c>
      <c r="Z343" s="2">
        <v>14.16</v>
      </c>
      <c r="AB343" s="2">
        <f>Z343-Epanet!P344</f>
        <v>0.27999999999999936</v>
      </c>
      <c r="AE343" s="1" t="s">
        <v>1368</v>
      </c>
      <c r="AF343" s="2">
        <v>0.02</v>
      </c>
      <c r="AH343" s="2">
        <f>AF343-Epanet!T345</f>
        <v>0</v>
      </c>
      <c r="AK343" s="1" t="s">
        <v>373</v>
      </c>
      <c r="AL343" s="2">
        <v>14.17</v>
      </c>
      <c r="AN343" s="2">
        <f>AL343-Epanet!X344</f>
        <v>0.27999999999999936</v>
      </c>
      <c r="AQ343" s="1" t="s">
        <v>1368</v>
      </c>
      <c r="AR343" s="2">
        <v>0.02</v>
      </c>
      <c r="AT343" s="2">
        <f>AR343-Epanet!AB345</f>
        <v>0</v>
      </c>
      <c r="AW343" s="1" t="s">
        <v>373</v>
      </c>
      <c r="AX343" s="2">
        <v>17.03</v>
      </c>
      <c r="AZ343" s="2">
        <f>AX343-Epanet!P344</f>
        <v>3.1500000000000004</v>
      </c>
      <c r="BC343" s="1" t="s">
        <v>1368</v>
      </c>
      <c r="BD343" s="2">
        <v>0.02</v>
      </c>
      <c r="BF343" s="2">
        <f>BD343-Epanet!T345</f>
        <v>0</v>
      </c>
      <c r="BI343" s="1" t="s">
        <v>373</v>
      </c>
      <c r="BJ343" s="2">
        <v>17.04</v>
      </c>
      <c r="BL343" s="2">
        <f>BJ343-Epanet!X344</f>
        <v>3.1499999999999986</v>
      </c>
      <c r="BO343" s="1" t="s">
        <v>1368</v>
      </c>
      <c r="BP343" s="2">
        <v>0.02</v>
      </c>
      <c r="BR343" s="2">
        <f>BP343-Epanet!AB345</f>
        <v>0</v>
      </c>
    </row>
    <row r="344" spans="1:70" x14ac:dyDescent="0.25">
      <c r="A344" s="1" t="s">
        <v>374</v>
      </c>
      <c r="B344" s="2">
        <v>15.64</v>
      </c>
      <c r="D344" s="10">
        <f>'Skenario DMA'!B344-Epanet!P345</f>
        <v>2.7100000000000009</v>
      </c>
      <c r="E344" s="10"/>
      <c r="G344" s="1" t="s">
        <v>1369</v>
      </c>
      <c r="H344" s="2">
        <v>0.02</v>
      </c>
      <c r="J344" s="2">
        <f>H344-Epanet!T346</f>
        <v>0</v>
      </c>
      <c r="M344" s="1" t="s">
        <v>374</v>
      </c>
      <c r="N344" s="2">
        <v>15.64</v>
      </c>
      <c r="P344" s="2">
        <f>N344-Epanet!X345</f>
        <v>2.7000000000000011</v>
      </c>
      <c r="S344" s="1" t="s">
        <v>1369</v>
      </c>
      <c r="T344" s="2">
        <v>0.02</v>
      </c>
      <c r="V344" s="2">
        <f>T344-Epanet!AB346</f>
        <v>0</v>
      </c>
      <c r="Y344" s="1" t="s">
        <v>374</v>
      </c>
      <c r="Z344" s="2">
        <v>13.21</v>
      </c>
      <c r="AB344" s="2">
        <f>Z344-Epanet!P345</f>
        <v>0.28000000000000114</v>
      </c>
      <c r="AE344" s="1" t="s">
        <v>1369</v>
      </c>
      <c r="AF344" s="2">
        <v>0.02</v>
      </c>
      <c r="AH344" s="2">
        <f>AF344-Epanet!T346</f>
        <v>0</v>
      </c>
      <c r="AK344" s="1" t="s">
        <v>374</v>
      </c>
      <c r="AL344" s="2">
        <v>13.22</v>
      </c>
      <c r="AN344" s="2">
        <f>AL344-Epanet!X345</f>
        <v>0.28000000000000114</v>
      </c>
      <c r="AQ344" s="1" t="s">
        <v>1369</v>
      </c>
      <c r="AR344" s="2">
        <v>0.02</v>
      </c>
      <c r="AT344" s="2">
        <f>AR344-Epanet!AB346</f>
        <v>0</v>
      </c>
      <c r="AW344" s="1" t="s">
        <v>374</v>
      </c>
      <c r="AX344" s="2">
        <v>16.079999999999998</v>
      </c>
      <c r="AZ344" s="2">
        <f>AX344-Epanet!P345</f>
        <v>3.1499999999999986</v>
      </c>
      <c r="BC344" s="1" t="s">
        <v>1369</v>
      </c>
      <c r="BD344" s="2">
        <v>0.02</v>
      </c>
      <c r="BF344" s="2">
        <f>BD344-Epanet!T346</f>
        <v>0</v>
      </c>
      <c r="BI344" s="1" t="s">
        <v>374</v>
      </c>
      <c r="BJ344" s="2">
        <v>16.09</v>
      </c>
      <c r="BL344" s="2">
        <f>BJ344-Epanet!X345</f>
        <v>3.1500000000000004</v>
      </c>
      <c r="BO344" s="1" t="s">
        <v>1369</v>
      </c>
      <c r="BP344" s="2">
        <v>0.02</v>
      </c>
      <c r="BR344" s="2">
        <f>BP344-Epanet!AB346</f>
        <v>0</v>
      </c>
    </row>
    <row r="345" spans="1:70" x14ac:dyDescent="0.25">
      <c r="A345" s="1" t="s">
        <v>375</v>
      </c>
      <c r="B345" s="2">
        <v>15.66</v>
      </c>
      <c r="D345" s="10">
        <f>'Skenario DMA'!B345-Epanet!P346</f>
        <v>2.6999999999999993</v>
      </c>
      <c r="E345" s="10"/>
      <c r="G345" s="1" t="s">
        <v>1370</v>
      </c>
      <c r="H345" s="2">
        <v>0.04</v>
      </c>
      <c r="J345" s="2">
        <f>H345-Epanet!T347</f>
        <v>0</v>
      </c>
      <c r="M345" s="1" t="s">
        <v>375</v>
      </c>
      <c r="N345" s="2">
        <v>15.67</v>
      </c>
      <c r="P345" s="2">
        <f>N345-Epanet!X346</f>
        <v>2.7099999999999991</v>
      </c>
      <c r="S345" s="1" t="s">
        <v>1370</v>
      </c>
      <c r="T345" s="2">
        <v>0.04</v>
      </c>
      <c r="V345" s="2">
        <f>T345-Epanet!AB347</f>
        <v>0</v>
      </c>
      <c r="Y345" s="1" t="s">
        <v>375</v>
      </c>
      <c r="Z345" s="2">
        <v>13.24</v>
      </c>
      <c r="AB345" s="2">
        <f>Z345-Epanet!P346</f>
        <v>0.27999999999999936</v>
      </c>
      <c r="AE345" s="1" t="s">
        <v>1370</v>
      </c>
      <c r="AF345" s="2">
        <v>0.04</v>
      </c>
      <c r="AH345" s="2">
        <f>AF345-Epanet!T347</f>
        <v>0</v>
      </c>
      <c r="AK345" s="1" t="s">
        <v>375</v>
      </c>
      <c r="AL345" s="2">
        <v>13.25</v>
      </c>
      <c r="AN345" s="2">
        <f>AL345-Epanet!X346</f>
        <v>0.28999999999999915</v>
      </c>
      <c r="AQ345" s="1" t="s">
        <v>1370</v>
      </c>
      <c r="AR345" s="2">
        <v>0.04</v>
      </c>
      <c r="AT345" s="2">
        <f>AR345-Epanet!AB347</f>
        <v>0</v>
      </c>
      <c r="AW345" s="1" t="s">
        <v>375</v>
      </c>
      <c r="AX345" s="2">
        <v>16.11</v>
      </c>
      <c r="AZ345" s="2">
        <f>AX345-Epanet!P346</f>
        <v>3.1499999999999986</v>
      </c>
      <c r="BC345" s="1" t="s">
        <v>1370</v>
      </c>
      <c r="BD345" s="2">
        <v>0.04</v>
      </c>
      <c r="BF345" s="2">
        <f>BD345-Epanet!T347</f>
        <v>0</v>
      </c>
      <c r="BI345" s="1" t="s">
        <v>375</v>
      </c>
      <c r="BJ345" s="2">
        <v>16.11</v>
      </c>
      <c r="BL345" s="2">
        <f>BJ345-Epanet!X346</f>
        <v>3.1499999999999986</v>
      </c>
      <c r="BO345" s="1" t="s">
        <v>1370</v>
      </c>
      <c r="BP345" s="2">
        <v>0.04</v>
      </c>
      <c r="BR345" s="2">
        <f>BP345-Epanet!AB347</f>
        <v>0</v>
      </c>
    </row>
    <row r="346" spans="1:70" x14ac:dyDescent="0.25">
      <c r="A346" s="1" t="s">
        <v>376</v>
      </c>
      <c r="B346" s="2">
        <v>17.54</v>
      </c>
      <c r="D346" s="10">
        <f>'Skenario DMA'!B346-Epanet!P347</f>
        <v>2.6999999999999993</v>
      </c>
      <c r="E346" s="10"/>
      <c r="G346" s="1" t="s">
        <v>1371</v>
      </c>
      <c r="H346" s="2">
        <v>0.04</v>
      </c>
      <c r="J346" s="2">
        <f>H346-Epanet!T348</f>
        <v>0</v>
      </c>
      <c r="M346" s="1" t="s">
        <v>376</v>
      </c>
      <c r="N346" s="2">
        <v>17.55</v>
      </c>
      <c r="P346" s="2">
        <f>N346-Epanet!X347</f>
        <v>2.7000000000000011</v>
      </c>
      <c r="S346" s="1" t="s">
        <v>1371</v>
      </c>
      <c r="T346" s="2">
        <v>0.04</v>
      </c>
      <c r="V346" s="2">
        <f>T346-Epanet!AB348</f>
        <v>0</v>
      </c>
      <c r="Y346" s="1" t="s">
        <v>376</v>
      </c>
      <c r="Z346" s="2">
        <v>15.12</v>
      </c>
      <c r="AB346" s="2">
        <f>Z346-Epanet!P347</f>
        <v>0.27999999999999936</v>
      </c>
      <c r="AE346" s="1" t="s">
        <v>1371</v>
      </c>
      <c r="AF346" s="2">
        <v>0.04</v>
      </c>
      <c r="AH346" s="2">
        <f>AF346-Epanet!T348</f>
        <v>0</v>
      </c>
      <c r="AK346" s="1" t="s">
        <v>376</v>
      </c>
      <c r="AL346" s="2">
        <v>15.13</v>
      </c>
      <c r="AN346" s="2">
        <f>AL346-Epanet!X347</f>
        <v>0.28000000000000114</v>
      </c>
      <c r="AQ346" s="1" t="s">
        <v>1371</v>
      </c>
      <c r="AR346" s="2">
        <v>0.04</v>
      </c>
      <c r="AT346" s="2">
        <f>AR346-Epanet!AB348</f>
        <v>0</v>
      </c>
      <c r="AW346" s="1" t="s">
        <v>376</v>
      </c>
      <c r="AX346" s="2">
        <v>17.989999999999998</v>
      </c>
      <c r="AZ346" s="2">
        <f>AX346-Epanet!P347</f>
        <v>3.1499999999999986</v>
      </c>
      <c r="BC346" s="1" t="s">
        <v>1371</v>
      </c>
      <c r="BD346" s="2">
        <v>0.04</v>
      </c>
      <c r="BF346" s="2">
        <f>BD346-Epanet!T348</f>
        <v>0</v>
      </c>
      <c r="BI346" s="1" t="s">
        <v>376</v>
      </c>
      <c r="BJ346" s="2">
        <v>18</v>
      </c>
      <c r="BL346" s="2">
        <f>BJ346-Epanet!X347</f>
        <v>3.1500000000000004</v>
      </c>
      <c r="BO346" s="1" t="s">
        <v>1371</v>
      </c>
      <c r="BP346" s="2">
        <v>0.04</v>
      </c>
      <c r="BR346" s="2">
        <f>BP346-Epanet!AB348</f>
        <v>0</v>
      </c>
    </row>
    <row r="347" spans="1:70" x14ac:dyDescent="0.25">
      <c r="A347" s="1" t="s">
        <v>377</v>
      </c>
      <c r="B347" s="2">
        <v>17.54</v>
      </c>
      <c r="D347" s="10">
        <f>'Skenario DMA'!B347-Epanet!P348</f>
        <v>2.7099999999999991</v>
      </c>
      <c r="E347" s="10"/>
      <c r="G347" s="1" t="s">
        <v>1372</v>
      </c>
      <c r="H347" s="2">
        <v>0.08</v>
      </c>
      <c r="J347" s="2">
        <f>H347-Epanet!T349</f>
        <v>0</v>
      </c>
      <c r="M347" s="1" t="s">
        <v>377</v>
      </c>
      <c r="N347" s="2">
        <v>17.54</v>
      </c>
      <c r="P347" s="2">
        <f>N347-Epanet!X348</f>
        <v>2.6999999999999993</v>
      </c>
      <c r="S347" s="1" t="s">
        <v>1372</v>
      </c>
      <c r="T347" s="2">
        <v>0.08</v>
      </c>
      <c r="V347" s="2">
        <f>T347-Epanet!AB349</f>
        <v>0</v>
      </c>
      <c r="Y347" s="1" t="s">
        <v>377</v>
      </c>
      <c r="Z347" s="2">
        <v>15.12</v>
      </c>
      <c r="AB347" s="2">
        <f>Z347-Epanet!P348</f>
        <v>0.28999999999999915</v>
      </c>
      <c r="AE347" s="1" t="s">
        <v>1372</v>
      </c>
      <c r="AF347" s="2">
        <v>0.08</v>
      </c>
      <c r="AH347" s="2">
        <f>AF347-Epanet!T349</f>
        <v>0</v>
      </c>
      <c r="AK347" s="1" t="s">
        <v>377</v>
      </c>
      <c r="AL347" s="2">
        <v>15.12</v>
      </c>
      <c r="AN347" s="2">
        <f>AL347-Epanet!X348</f>
        <v>0.27999999999999936</v>
      </c>
      <c r="AQ347" s="1" t="s">
        <v>1372</v>
      </c>
      <c r="AR347" s="2">
        <v>0.08</v>
      </c>
      <c r="AT347" s="2">
        <f>AR347-Epanet!AB349</f>
        <v>0</v>
      </c>
      <c r="AW347" s="1" t="s">
        <v>377</v>
      </c>
      <c r="AX347" s="2">
        <v>17.98</v>
      </c>
      <c r="AZ347" s="2">
        <f>AX347-Epanet!P348</f>
        <v>3.1500000000000004</v>
      </c>
      <c r="BC347" s="1" t="s">
        <v>1372</v>
      </c>
      <c r="BD347" s="2">
        <v>0.08</v>
      </c>
      <c r="BF347" s="2">
        <f>BD347-Epanet!T349</f>
        <v>0</v>
      </c>
      <c r="BI347" s="1" t="s">
        <v>377</v>
      </c>
      <c r="BJ347" s="2">
        <v>17.989999999999998</v>
      </c>
      <c r="BL347" s="2">
        <f>BJ347-Epanet!X348</f>
        <v>3.1499999999999986</v>
      </c>
      <c r="BO347" s="1" t="s">
        <v>1372</v>
      </c>
      <c r="BP347" s="2">
        <v>0.08</v>
      </c>
      <c r="BR347" s="2">
        <f>BP347-Epanet!AB349</f>
        <v>0</v>
      </c>
    </row>
    <row r="348" spans="1:70" x14ac:dyDescent="0.25">
      <c r="A348" s="1" t="s">
        <v>378</v>
      </c>
      <c r="B348" s="2">
        <v>17.5</v>
      </c>
      <c r="D348" s="10">
        <f>'Skenario DMA'!B348-Epanet!P349</f>
        <v>2.6999999999999993</v>
      </c>
      <c r="E348" s="10"/>
      <c r="G348" s="1" t="s">
        <v>1373</v>
      </c>
      <c r="H348" s="2">
        <v>0.06</v>
      </c>
      <c r="J348" s="2">
        <f>H348-Epanet!T350</f>
        <v>0.03</v>
      </c>
      <c r="M348" s="1" t="s">
        <v>378</v>
      </c>
      <c r="N348" s="2">
        <v>17.510000000000002</v>
      </c>
      <c r="P348" s="2">
        <f>N348-Epanet!X349</f>
        <v>2.7100000000000009</v>
      </c>
      <c r="S348" s="1" t="s">
        <v>1373</v>
      </c>
      <c r="T348" s="2">
        <v>0.06</v>
      </c>
      <c r="V348" s="2">
        <f>T348-Epanet!AB350</f>
        <v>0.03</v>
      </c>
      <c r="Y348" s="1" t="s">
        <v>378</v>
      </c>
      <c r="Z348" s="2">
        <v>15.08</v>
      </c>
      <c r="AB348" s="2">
        <f>Z348-Epanet!P349</f>
        <v>0.27999999999999936</v>
      </c>
      <c r="AE348" s="1" t="s">
        <v>1373</v>
      </c>
      <c r="AF348" s="2">
        <v>0.04</v>
      </c>
      <c r="AH348" s="2">
        <f>AF348-Epanet!T350</f>
        <v>1.0000000000000002E-2</v>
      </c>
      <c r="AK348" s="1" t="s">
        <v>378</v>
      </c>
      <c r="AL348" s="2">
        <v>15.09</v>
      </c>
      <c r="AN348" s="2">
        <f>AL348-Epanet!X349</f>
        <v>0.28999999999999915</v>
      </c>
      <c r="AQ348" s="1" t="s">
        <v>1373</v>
      </c>
      <c r="AR348" s="2">
        <v>0.04</v>
      </c>
      <c r="AT348" s="2">
        <f>AR348-Epanet!AB350</f>
        <v>1.0000000000000002E-2</v>
      </c>
      <c r="AW348" s="1" t="s">
        <v>378</v>
      </c>
      <c r="AX348" s="2">
        <v>17.95</v>
      </c>
      <c r="AZ348" s="2">
        <f>AX348-Epanet!P349</f>
        <v>3.1499999999999986</v>
      </c>
      <c r="BC348" s="1" t="s">
        <v>1373</v>
      </c>
      <c r="BD348" s="2">
        <v>0.04</v>
      </c>
      <c r="BF348" s="2">
        <f>BD348-Epanet!T350</f>
        <v>1.0000000000000002E-2</v>
      </c>
      <c r="BI348" s="1" t="s">
        <v>378</v>
      </c>
      <c r="BJ348" s="2">
        <v>17.95</v>
      </c>
      <c r="BL348" s="2">
        <f>BJ348-Epanet!X349</f>
        <v>3.1499999999999986</v>
      </c>
      <c r="BO348" s="1" t="s">
        <v>1373</v>
      </c>
      <c r="BP348" s="2">
        <v>0.04</v>
      </c>
      <c r="BR348" s="2">
        <f>BP348-Epanet!AB350</f>
        <v>1.0000000000000002E-2</v>
      </c>
    </row>
    <row r="349" spans="1:70" x14ac:dyDescent="0.25">
      <c r="A349" s="1" t="s">
        <v>379</v>
      </c>
      <c r="B349" s="2">
        <v>16.66</v>
      </c>
      <c r="D349" s="10">
        <f>'Skenario DMA'!B349-Epanet!P350</f>
        <v>2.7100000000000009</v>
      </c>
      <c r="E349" s="10"/>
      <c r="G349" s="1" t="s">
        <v>1374</v>
      </c>
      <c r="H349" s="2">
        <v>0.09</v>
      </c>
      <c r="J349" s="2">
        <f>H349-Epanet!T351</f>
        <v>-2.0000000000000004E-2</v>
      </c>
      <c r="M349" s="1" t="s">
        <v>379</v>
      </c>
      <c r="N349" s="2">
        <v>16.670000000000002</v>
      </c>
      <c r="P349" s="2">
        <f>N349-Epanet!X350</f>
        <v>2.7100000000000009</v>
      </c>
      <c r="S349" s="1" t="s">
        <v>1374</v>
      </c>
      <c r="T349" s="2">
        <v>0.09</v>
      </c>
      <c r="V349" s="2">
        <f>T349-Epanet!AB351</f>
        <v>-2.0000000000000004E-2</v>
      </c>
      <c r="Y349" s="1" t="s">
        <v>379</v>
      </c>
      <c r="Z349" s="2">
        <v>14.24</v>
      </c>
      <c r="AB349" s="2">
        <f>Z349-Epanet!P350</f>
        <v>0.29000000000000092</v>
      </c>
      <c r="AE349" s="1" t="s">
        <v>1374</v>
      </c>
      <c r="AF349" s="2">
        <v>0.13</v>
      </c>
      <c r="AH349" s="2">
        <f>AF349-Epanet!T351</f>
        <v>2.0000000000000004E-2</v>
      </c>
      <c r="AK349" s="1" t="s">
        <v>379</v>
      </c>
      <c r="AL349" s="2">
        <v>14.25</v>
      </c>
      <c r="AN349" s="2">
        <f>AL349-Epanet!X350</f>
        <v>0.28999999999999915</v>
      </c>
      <c r="AQ349" s="1" t="s">
        <v>1374</v>
      </c>
      <c r="AR349" s="2">
        <v>0.13</v>
      </c>
      <c r="AT349" s="2">
        <f>AR349-Epanet!AB351</f>
        <v>2.0000000000000004E-2</v>
      </c>
      <c r="AW349" s="1" t="s">
        <v>379</v>
      </c>
      <c r="AX349" s="2">
        <v>17.11</v>
      </c>
      <c r="AZ349" s="2">
        <f>AX349-Epanet!P350</f>
        <v>3.16</v>
      </c>
      <c r="BC349" s="1" t="s">
        <v>1374</v>
      </c>
      <c r="BD349" s="2">
        <v>0.13</v>
      </c>
      <c r="BF349" s="2">
        <f>BD349-Epanet!T351</f>
        <v>2.0000000000000004E-2</v>
      </c>
      <c r="BI349" s="1" t="s">
        <v>379</v>
      </c>
      <c r="BJ349" s="2">
        <v>17.11</v>
      </c>
      <c r="BL349" s="2">
        <f>BJ349-Epanet!X350</f>
        <v>3.1499999999999986</v>
      </c>
      <c r="BO349" s="1" t="s">
        <v>1374</v>
      </c>
      <c r="BP349" s="2">
        <v>0.13</v>
      </c>
      <c r="BR349" s="2">
        <f>BP349-Epanet!AB351</f>
        <v>2.0000000000000004E-2</v>
      </c>
    </row>
    <row r="350" spans="1:70" x14ac:dyDescent="0.25">
      <c r="A350" s="1" t="s">
        <v>380</v>
      </c>
      <c r="B350" s="2">
        <v>17.649999999999999</v>
      </c>
      <c r="D350" s="10">
        <f>'Skenario DMA'!B350-Epanet!P351</f>
        <v>2.7099999999999991</v>
      </c>
      <c r="E350" s="10"/>
      <c r="G350" s="1" t="s">
        <v>1375</v>
      </c>
      <c r="H350" s="2">
        <v>0.03</v>
      </c>
      <c r="J350" s="2">
        <f>H350-Epanet!T352</f>
        <v>0</v>
      </c>
      <c r="M350" s="1" t="s">
        <v>380</v>
      </c>
      <c r="N350" s="2">
        <v>17.66</v>
      </c>
      <c r="P350" s="2">
        <f>N350-Epanet!X351</f>
        <v>2.7100000000000009</v>
      </c>
      <c r="S350" s="1" t="s">
        <v>1375</v>
      </c>
      <c r="T350" s="2">
        <v>0.03</v>
      </c>
      <c r="V350" s="2">
        <f>T350-Epanet!AB352</f>
        <v>0</v>
      </c>
      <c r="Y350" s="1" t="s">
        <v>380</v>
      </c>
      <c r="Z350" s="2">
        <v>15.23</v>
      </c>
      <c r="AB350" s="2">
        <f>Z350-Epanet!P351</f>
        <v>0.29000000000000092</v>
      </c>
      <c r="AE350" s="1" t="s">
        <v>1375</v>
      </c>
      <c r="AF350" s="2">
        <v>0.03</v>
      </c>
      <c r="AH350" s="2">
        <f>AF350-Epanet!T352</f>
        <v>0</v>
      </c>
      <c r="AK350" s="1" t="s">
        <v>380</v>
      </c>
      <c r="AL350" s="2">
        <v>15.23</v>
      </c>
      <c r="AN350" s="2">
        <f>AL350-Epanet!X351</f>
        <v>0.28000000000000114</v>
      </c>
      <c r="AQ350" s="1" t="s">
        <v>1375</v>
      </c>
      <c r="AR350" s="2">
        <v>0.03</v>
      </c>
      <c r="AT350" s="2">
        <f>AR350-Epanet!AB352</f>
        <v>0</v>
      </c>
      <c r="AW350" s="1" t="s">
        <v>380</v>
      </c>
      <c r="AX350" s="2">
        <v>18.09</v>
      </c>
      <c r="AZ350" s="2">
        <f>AX350-Epanet!P351</f>
        <v>3.1500000000000004</v>
      </c>
      <c r="BC350" s="1" t="s">
        <v>1375</v>
      </c>
      <c r="BD350" s="2">
        <v>0.03</v>
      </c>
      <c r="BF350" s="2">
        <f>BD350-Epanet!T352</f>
        <v>0</v>
      </c>
      <c r="BI350" s="1" t="s">
        <v>380</v>
      </c>
      <c r="BJ350" s="2">
        <v>18.100000000000001</v>
      </c>
      <c r="BL350" s="2">
        <f>BJ350-Epanet!X351</f>
        <v>3.1500000000000021</v>
      </c>
      <c r="BO350" s="1" t="s">
        <v>1375</v>
      </c>
      <c r="BP350" s="2">
        <v>0.03</v>
      </c>
      <c r="BR350" s="2">
        <f>BP350-Epanet!AB352</f>
        <v>0</v>
      </c>
    </row>
    <row r="351" spans="1:70" x14ac:dyDescent="0.25">
      <c r="A351" s="1" t="s">
        <v>381</v>
      </c>
      <c r="B351" s="2">
        <v>17.649999999999999</v>
      </c>
      <c r="D351" s="10">
        <f>'Skenario DMA'!B351-Epanet!P352</f>
        <v>2.6999999999999993</v>
      </c>
      <c r="E351" s="10"/>
      <c r="G351" s="1" t="s">
        <v>1376</v>
      </c>
      <c r="H351" s="2">
        <v>0.08</v>
      </c>
      <c r="J351" s="2">
        <f>H351-Epanet!T353</f>
        <v>2.0000000000000004E-2</v>
      </c>
      <c r="M351" s="1" t="s">
        <v>381</v>
      </c>
      <c r="N351" s="2">
        <v>17.66</v>
      </c>
      <c r="P351" s="2">
        <f>N351-Epanet!X352</f>
        <v>2.6999999999999993</v>
      </c>
      <c r="S351" s="1" t="s">
        <v>1376</v>
      </c>
      <c r="T351" s="2">
        <v>0.08</v>
      </c>
      <c r="V351" s="2">
        <f>T351-Epanet!AB353</f>
        <v>2.0000000000000004E-2</v>
      </c>
      <c r="Y351" s="1" t="s">
        <v>381</v>
      </c>
      <c r="Z351" s="2">
        <v>15.23</v>
      </c>
      <c r="AB351" s="2">
        <f>Z351-Epanet!P352</f>
        <v>0.28000000000000114</v>
      </c>
      <c r="AE351" s="1" t="s">
        <v>1376</v>
      </c>
      <c r="AF351" s="2">
        <v>0.04</v>
      </c>
      <c r="AH351" s="2">
        <f>AF351-Epanet!T353</f>
        <v>-1.9999999999999997E-2</v>
      </c>
      <c r="AK351" s="1" t="s">
        <v>381</v>
      </c>
      <c r="AL351" s="2">
        <v>15.24</v>
      </c>
      <c r="AN351" s="2">
        <f>AL351-Epanet!X352</f>
        <v>0.27999999999999936</v>
      </c>
      <c r="AQ351" s="1" t="s">
        <v>1376</v>
      </c>
      <c r="AR351" s="2">
        <v>0.04</v>
      </c>
      <c r="AT351" s="2">
        <f>AR351-Epanet!AB353</f>
        <v>-1.9999999999999997E-2</v>
      </c>
      <c r="AW351" s="1" t="s">
        <v>381</v>
      </c>
      <c r="AX351" s="2">
        <v>18.100000000000001</v>
      </c>
      <c r="AZ351" s="2">
        <f>AX351-Epanet!P352</f>
        <v>3.1500000000000021</v>
      </c>
      <c r="BC351" s="1" t="s">
        <v>1376</v>
      </c>
      <c r="BD351" s="2">
        <v>0.04</v>
      </c>
      <c r="BF351" s="2">
        <f>BD351-Epanet!T353</f>
        <v>-1.9999999999999997E-2</v>
      </c>
      <c r="BI351" s="1" t="s">
        <v>381</v>
      </c>
      <c r="BJ351" s="2">
        <v>18.100000000000001</v>
      </c>
      <c r="BL351" s="2">
        <f>BJ351-Epanet!X352</f>
        <v>3.1400000000000006</v>
      </c>
      <c r="BO351" s="1" t="s">
        <v>1376</v>
      </c>
      <c r="BP351" s="2">
        <v>0.04</v>
      </c>
      <c r="BR351" s="2">
        <f>BP351-Epanet!AB353</f>
        <v>-1.9999999999999997E-2</v>
      </c>
    </row>
    <row r="352" spans="1:70" x14ac:dyDescent="0.25">
      <c r="A352" s="1" t="s">
        <v>382</v>
      </c>
      <c r="B352" s="2">
        <v>16.66</v>
      </c>
      <c r="D352" s="10">
        <f>'Skenario DMA'!B352-Epanet!P353</f>
        <v>2.7100000000000009</v>
      </c>
      <c r="E352" s="10"/>
      <c r="G352" s="1" t="s">
        <v>1377</v>
      </c>
      <c r="H352" s="2">
        <v>0.08</v>
      </c>
      <c r="J352" s="2">
        <f>H352-Epanet!T354</f>
        <v>2.0000000000000004E-2</v>
      </c>
      <c r="M352" s="1" t="s">
        <v>382</v>
      </c>
      <c r="N352" s="2">
        <v>16.670000000000002</v>
      </c>
      <c r="P352" s="2">
        <f>N352-Epanet!X353</f>
        <v>2.7100000000000009</v>
      </c>
      <c r="S352" s="1" t="s">
        <v>1377</v>
      </c>
      <c r="T352" s="2">
        <v>0.08</v>
      </c>
      <c r="V352" s="2">
        <f>T352-Epanet!AB354</f>
        <v>2.0000000000000004E-2</v>
      </c>
      <c r="Y352" s="1" t="s">
        <v>382</v>
      </c>
      <c r="Z352" s="2">
        <v>14.24</v>
      </c>
      <c r="AB352" s="2">
        <f>Z352-Epanet!P353</f>
        <v>0.29000000000000092</v>
      </c>
      <c r="AE352" s="1" t="s">
        <v>1377</v>
      </c>
      <c r="AF352" s="2">
        <v>0.04</v>
      </c>
      <c r="AH352" s="2">
        <f>AF352-Epanet!T354</f>
        <v>-1.9999999999999997E-2</v>
      </c>
      <c r="AK352" s="1" t="s">
        <v>382</v>
      </c>
      <c r="AL352" s="2">
        <v>14.25</v>
      </c>
      <c r="AN352" s="2">
        <f>AL352-Epanet!X353</f>
        <v>0.28999999999999915</v>
      </c>
      <c r="AQ352" s="1" t="s">
        <v>1377</v>
      </c>
      <c r="AR352" s="2">
        <v>0.04</v>
      </c>
      <c r="AT352" s="2">
        <f>AR352-Epanet!AB354</f>
        <v>-1.9999999999999997E-2</v>
      </c>
      <c r="AW352" s="1" t="s">
        <v>382</v>
      </c>
      <c r="AX352" s="2">
        <v>17.11</v>
      </c>
      <c r="AZ352" s="2">
        <f>AX352-Epanet!P353</f>
        <v>3.16</v>
      </c>
      <c r="BC352" s="1" t="s">
        <v>1377</v>
      </c>
      <c r="BD352" s="2">
        <v>0.04</v>
      </c>
      <c r="BF352" s="2">
        <f>BD352-Epanet!T354</f>
        <v>-1.9999999999999997E-2</v>
      </c>
      <c r="BI352" s="1" t="s">
        <v>382</v>
      </c>
      <c r="BJ352" s="2">
        <v>17.11</v>
      </c>
      <c r="BL352" s="2">
        <f>BJ352-Epanet!X353</f>
        <v>3.1499999999999986</v>
      </c>
      <c r="BO352" s="1" t="s">
        <v>1377</v>
      </c>
      <c r="BP352" s="2">
        <v>0.04</v>
      </c>
      <c r="BR352" s="2">
        <f>BP352-Epanet!AB354</f>
        <v>-1.9999999999999997E-2</v>
      </c>
    </row>
    <row r="353" spans="1:70" x14ac:dyDescent="0.25">
      <c r="A353" s="1" t="s">
        <v>383</v>
      </c>
      <c r="B353" s="2">
        <v>17.64</v>
      </c>
      <c r="D353" s="10">
        <f>'Skenario DMA'!B353-Epanet!P354</f>
        <v>2.7100000000000009</v>
      </c>
      <c r="E353" s="10"/>
      <c r="G353" s="1" t="s">
        <v>1378</v>
      </c>
      <c r="H353" s="2">
        <v>0.03</v>
      </c>
      <c r="J353" s="2">
        <f>H353-Epanet!T355</f>
        <v>0</v>
      </c>
      <c r="M353" s="1" t="s">
        <v>383</v>
      </c>
      <c r="N353" s="2">
        <v>17.649999999999999</v>
      </c>
      <c r="P353" s="2">
        <f>N353-Epanet!X354</f>
        <v>2.7099999999999991</v>
      </c>
      <c r="S353" s="1" t="s">
        <v>1378</v>
      </c>
      <c r="T353" s="2">
        <v>0.03</v>
      </c>
      <c r="V353" s="2">
        <f>T353-Epanet!AB355</f>
        <v>0</v>
      </c>
      <c r="Y353" s="1" t="s">
        <v>383</v>
      </c>
      <c r="Z353" s="2">
        <v>15.22</v>
      </c>
      <c r="AB353" s="2">
        <f>Z353-Epanet!P354</f>
        <v>0.29000000000000092</v>
      </c>
      <c r="AE353" s="1" t="s">
        <v>1378</v>
      </c>
      <c r="AF353" s="2">
        <v>0.03</v>
      </c>
      <c r="AH353" s="2">
        <f>AF353-Epanet!T355</f>
        <v>0</v>
      </c>
      <c r="AK353" s="1" t="s">
        <v>383</v>
      </c>
      <c r="AL353" s="2">
        <v>15.23</v>
      </c>
      <c r="AN353" s="2">
        <f>AL353-Epanet!X354</f>
        <v>0.29000000000000092</v>
      </c>
      <c r="AQ353" s="1" t="s">
        <v>1378</v>
      </c>
      <c r="AR353" s="2">
        <v>0.03</v>
      </c>
      <c r="AT353" s="2">
        <f>AR353-Epanet!AB355</f>
        <v>0</v>
      </c>
      <c r="AW353" s="1" t="s">
        <v>383</v>
      </c>
      <c r="AX353" s="2">
        <v>18.09</v>
      </c>
      <c r="AZ353" s="2">
        <f>AX353-Epanet!P354</f>
        <v>3.16</v>
      </c>
      <c r="BC353" s="1" t="s">
        <v>1378</v>
      </c>
      <c r="BD353" s="2">
        <v>0.03</v>
      </c>
      <c r="BF353" s="2">
        <f>BD353-Epanet!T355</f>
        <v>0</v>
      </c>
      <c r="BI353" s="1" t="s">
        <v>383</v>
      </c>
      <c r="BJ353" s="2">
        <v>18.09</v>
      </c>
      <c r="BL353" s="2">
        <f>BJ353-Epanet!X354</f>
        <v>3.1500000000000004</v>
      </c>
      <c r="BO353" s="1" t="s">
        <v>1378</v>
      </c>
      <c r="BP353" s="2">
        <v>0.03</v>
      </c>
      <c r="BR353" s="2">
        <f>BP353-Epanet!AB355</f>
        <v>0</v>
      </c>
    </row>
    <row r="354" spans="1:70" x14ac:dyDescent="0.25">
      <c r="A354" s="1" t="s">
        <v>384</v>
      </c>
      <c r="B354" s="2">
        <v>17.63</v>
      </c>
      <c r="D354" s="10">
        <f>'Skenario DMA'!B354-Epanet!P355</f>
        <v>2.6999999999999993</v>
      </c>
      <c r="E354" s="10"/>
      <c r="G354" s="1" t="s">
        <v>1379</v>
      </c>
      <c r="H354" s="2">
        <v>0.03</v>
      </c>
      <c r="J354" s="2">
        <f>H354-Epanet!T356</f>
        <v>0</v>
      </c>
      <c r="M354" s="1" t="s">
        <v>384</v>
      </c>
      <c r="N354" s="2">
        <v>17.64</v>
      </c>
      <c r="P354" s="2">
        <f>N354-Epanet!X355</f>
        <v>2.7000000000000011</v>
      </c>
      <c r="S354" s="1" t="s">
        <v>1379</v>
      </c>
      <c r="T354" s="2">
        <v>0.03</v>
      </c>
      <c r="V354" s="2">
        <f>T354-Epanet!AB356</f>
        <v>0</v>
      </c>
      <c r="Y354" s="1" t="s">
        <v>384</v>
      </c>
      <c r="Z354" s="2">
        <v>15.21</v>
      </c>
      <c r="AB354" s="2">
        <f>Z354-Epanet!P355</f>
        <v>0.28000000000000114</v>
      </c>
      <c r="AE354" s="1" t="s">
        <v>1379</v>
      </c>
      <c r="AF354" s="2">
        <v>0.03</v>
      </c>
      <c r="AH354" s="2">
        <f>AF354-Epanet!T356</f>
        <v>0</v>
      </c>
      <c r="AK354" s="1" t="s">
        <v>384</v>
      </c>
      <c r="AL354" s="2">
        <v>15.22</v>
      </c>
      <c r="AN354" s="2">
        <f>AL354-Epanet!X355</f>
        <v>0.28000000000000114</v>
      </c>
      <c r="AQ354" s="1" t="s">
        <v>1379</v>
      </c>
      <c r="AR354" s="2">
        <v>0.03</v>
      </c>
      <c r="AT354" s="2">
        <f>AR354-Epanet!AB356</f>
        <v>0</v>
      </c>
      <c r="AW354" s="1" t="s">
        <v>384</v>
      </c>
      <c r="AX354" s="2">
        <v>18.079999999999998</v>
      </c>
      <c r="AZ354" s="2">
        <f>AX354-Epanet!P355</f>
        <v>3.1499999999999986</v>
      </c>
      <c r="BC354" s="1" t="s">
        <v>1379</v>
      </c>
      <c r="BD354" s="2">
        <v>0.03</v>
      </c>
      <c r="BF354" s="2">
        <f>BD354-Epanet!T356</f>
        <v>0</v>
      </c>
      <c r="BI354" s="1" t="s">
        <v>384</v>
      </c>
      <c r="BJ354" s="2">
        <v>18.09</v>
      </c>
      <c r="BL354" s="2">
        <f>BJ354-Epanet!X355</f>
        <v>3.1500000000000004</v>
      </c>
      <c r="BO354" s="1" t="s">
        <v>1379</v>
      </c>
      <c r="BP354" s="2">
        <v>0.03</v>
      </c>
      <c r="BR354" s="2">
        <f>BP354-Epanet!AB356</f>
        <v>0</v>
      </c>
    </row>
    <row r="355" spans="1:70" x14ac:dyDescent="0.25">
      <c r="A355" s="1" t="s">
        <v>385</v>
      </c>
      <c r="B355" s="2">
        <v>17.64</v>
      </c>
      <c r="D355" s="10">
        <f>'Skenario DMA'!B355-Epanet!P356</f>
        <v>2.7100000000000009</v>
      </c>
      <c r="E355" s="10"/>
      <c r="G355" s="1" t="s">
        <v>1380</v>
      </c>
      <c r="H355" s="2">
        <v>0.03</v>
      </c>
      <c r="J355" s="2">
        <f>H355-Epanet!T357</f>
        <v>0</v>
      </c>
      <c r="M355" s="1" t="s">
        <v>385</v>
      </c>
      <c r="N355" s="2">
        <v>17.64</v>
      </c>
      <c r="P355" s="2">
        <f>N355-Epanet!X356</f>
        <v>2.7000000000000011</v>
      </c>
      <c r="S355" s="1" t="s">
        <v>1380</v>
      </c>
      <c r="T355" s="2">
        <v>0.03</v>
      </c>
      <c r="V355" s="2">
        <f>T355-Epanet!AB357</f>
        <v>0</v>
      </c>
      <c r="Y355" s="1" t="s">
        <v>385</v>
      </c>
      <c r="Z355" s="2">
        <v>15.22</v>
      </c>
      <c r="AB355" s="2">
        <f>Z355-Epanet!P356</f>
        <v>0.29000000000000092</v>
      </c>
      <c r="AE355" s="1" t="s">
        <v>1380</v>
      </c>
      <c r="AF355" s="2">
        <v>0.03</v>
      </c>
      <c r="AH355" s="2">
        <f>AF355-Epanet!T357</f>
        <v>0</v>
      </c>
      <c r="AK355" s="1" t="s">
        <v>385</v>
      </c>
      <c r="AL355" s="2">
        <v>15.22</v>
      </c>
      <c r="AN355" s="2">
        <f>AL355-Epanet!X356</f>
        <v>0.28000000000000114</v>
      </c>
      <c r="AQ355" s="1" t="s">
        <v>1380</v>
      </c>
      <c r="AR355" s="2">
        <v>0.03</v>
      </c>
      <c r="AT355" s="2">
        <f>AR355-Epanet!AB357</f>
        <v>0</v>
      </c>
      <c r="AW355" s="1" t="s">
        <v>385</v>
      </c>
      <c r="AX355" s="2">
        <v>18.079999999999998</v>
      </c>
      <c r="AZ355" s="2">
        <f>AX355-Epanet!P356</f>
        <v>3.1499999999999986</v>
      </c>
      <c r="BC355" s="1" t="s">
        <v>1380</v>
      </c>
      <c r="BD355" s="2">
        <v>0.03</v>
      </c>
      <c r="BF355" s="2">
        <f>BD355-Epanet!T357</f>
        <v>0</v>
      </c>
      <c r="BI355" s="1" t="s">
        <v>385</v>
      </c>
      <c r="BJ355" s="2">
        <v>18.09</v>
      </c>
      <c r="BL355" s="2">
        <f>BJ355-Epanet!X356</f>
        <v>3.1500000000000004</v>
      </c>
      <c r="BO355" s="1" t="s">
        <v>1380</v>
      </c>
      <c r="BP355" s="2">
        <v>0.03</v>
      </c>
      <c r="BR355" s="2">
        <f>BP355-Epanet!AB357</f>
        <v>0</v>
      </c>
    </row>
    <row r="356" spans="1:70" x14ac:dyDescent="0.25">
      <c r="A356" s="1" t="s">
        <v>386</v>
      </c>
      <c r="B356" s="2">
        <v>17.63</v>
      </c>
      <c r="D356" s="10">
        <f>'Skenario DMA'!B356-Epanet!P357</f>
        <v>2.7099999999999991</v>
      </c>
      <c r="E356" s="10"/>
      <c r="G356" s="1" t="s">
        <v>1381</v>
      </c>
      <c r="H356" s="2">
        <v>0.03</v>
      </c>
      <c r="J356" s="2">
        <f>H356-Epanet!T358</f>
        <v>0</v>
      </c>
      <c r="M356" s="1" t="s">
        <v>386</v>
      </c>
      <c r="N356" s="2">
        <v>17.63</v>
      </c>
      <c r="P356" s="2">
        <f>N356-Epanet!X357</f>
        <v>2.6999999999999993</v>
      </c>
      <c r="S356" s="1" t="s">
        <v>1381</v>
      </c>
      <c r="T356" s="2">
        <v>0.03</v>
      </c>
      <c r="V356" s="2">
        <f>T356-Epanet!AB358</f>
        <v>0</v>
      </c>
      <c r="Y356" s="1" t="s">
        <v>386</v>
      </c>
      <c r="Z356" s="2">
        <v>15.21</v>
      </c>
      <c r="AB356" s="2">
        <f>Z356-Epanet!P357</f>
        <v>0.29000000000000092</v>
      </c>
      <c r="AE356" s="1" t="s">
        <v>1381</v>
      </c>
      <c r="AF356" s="2">
        <v>0.03</v>
      </c>
      <c r="AH356" s="2">
        <f>AF356-Epanet!T358</f>
        <v>0</v>
      </c>
      <c r="AK356" s="1" t="s">
        <v>386</v>
      </c>
      <c r="AL356" s="2">
        <v>15.21</v>
      </c>
      <c r="AN356" s="2">
        <f>AL356-Epanet!X357</f>
        <v>0.28000000000000114</v>
      </c>
      <c r="AQ356" s="1" t="s">
        <v>1381</v>
      </c>
      <c r="AR356" s="2">
        <v>0.03</v>
      </c>
      <c r="AT356" s="2">
        <f>AR356-Epanet!AB358</f>
        <v>0</v>
      </c>
      <c r="AW356" s="1" t="s">
        <v>386</v>
      </c>
      <c r="AX356" s="2">
        <v>18.07</v>
      </c>
      <c r="AZ356" s="2">
        <f>AX356-Epanet!P357</f>
        <v>3.1500000000000004</v>
      </c>
      <c r="BC356" s="1" t="s">
        <v>1381</v>
      </c>
      <c r="BD356" s="2">
        <v>0.03</v>
      </c>
      <c r="BF356" s="2">
        <f>BD356-Epanet!T358</f>
        <v>0</v>
      </c>
      <c r="BI356" s="1" t="s">
        <v>386</v>
      </c>
      <c r="BJ356" s="2">
        <v>18.079999999999998</v>
      </c>
      <c r="BL356" s="2">
        <f>BJ356-Epanet!X357</f>
        <v>3.1499999999999986</v>
      </c>
      <c r="BO356" s="1" t="s">
        <v>1381</v>
      </c>
      <c r="BP356" s="2">
        <v>0.03</v>
      </c>
      <c r="BR356" s="2">
        <f>BP356-Epanet!AB358</f>
        <v>0</v>
      </c>
    </row>
    <row r="357" spans="1:70" x14ac:dyDescent="0.25">
      <c r="A357" s="1" t="s">
        <v>387</v>
      </c>
      <c r="B357" s="2">
        <v>17.61</v>
      </c>
      <c r="D357" s="10">
        <f>'Skenario DMA'!B357-Epanet!P358</f>
        <v>2.6999999999999993</v>
      </c>
      <c r="E357" s="10"/>
      <c r="G357" s="1" t="s">
        <v>1382</v>
      </c>
      <c r="H357" s="2">
        <v>0.03</v>
      </c>
      <c r="J357" s="2">
        <f>H357-Epanet!T359</f>
        <v>0</v>
      </c>
      <c r="M357" s="1" t="s">
        <v>387</v>
      </c>
      <c r="N357" s="2">
        <v>17.62</v>
      </c>
      <c r="P357" s="2">
        <f>N357-Epanet!X358</f>
        <v>2.7100000000000009</v>
      </c>
      <c r="S357" s="1" t="s">
        <v>1382</v>
      </c>
      <c r="T357" s="2">
        <v>0.03</v>
      </c>
      <c r="V357" s="2">
        <f>T357-Epanet!AB359</f>
        <v>0</v>
      </c>
      <c r="Y357" s="1" t="s">
        <v>387</v>
      </c>
      <c r="Z357" s="2">
        <v>15.19</v>
      </c>
      <c r="AB357" s="2">
        <f>Z357-Epanet!P358</f>
        <v>0.27999999999999936</v>
      </c>
      <c r="AE357" s="1" t="s">
        <v>1382</v>
      </c>
      <c r="AF357" s="2">
        <v>0.03</v>
      </c>
      <c r="AH357" s="2">
        <f>AF357-Epanet!T359</f>
        <v>0</v>
      </c>
      <c r="AK357" s="1" t="s">
        <v>387</v>
      </c>
      <c r="AL357" s="2">
        <v>15.2</v>
      </c>
      <c r="AN357" s="2">
        <f>AL357-Epanet!X358</f>
        <v>0.28999999999999915</v>
      </c>
      <c r="AQ357" s="1" t="s">
        <v>1382</v>
      </c>
      <c r="AR357" s="2">
        <v>0.03</v>
      </c>
      <c r="AT357" s="2">
        <f>AR357-Epanet!AB359</f>
        <v>0</v>
      </c>
      <c r="AW357" s="1" t="s">
        <v>387</v>
      </c>
      <c r="AX357" s="2">
        <v>18.059999999999999</v>
      </c>
      <c r="AZ357" s="2">
        <f>AX357-Epanet!P358</f>
        <v>3.1499999999999986</v>
      </c>
      <c r="BC357" s="1" t="s">
        <v>1382</v>
      </c>
      <c r="BD357" s="2">
        <v>0.03</v>
      </c>
      <c r="BF357" s="2">
        <f>BD357-Epanet!T359</f>
        <v>0</v>
      </c>
      <c r="BI357" s="1" t="s">
        <v>387</v>
      </c>
      <c r="BJ357" s="2">
        <v>18.059999999999999</v>
      </c>
      <c r="BL357" s="2">
        <f>BJ357-Epanet!X358</f>
        <v>3.1499999999999986</v>
      </c>
      <c r="BO357" s="1" t="s">
        <v>1382</v>
      </c>
      <c r="BP357" s="2">
        <v>0.03</v>
      </c>
      <c r="BR357" s="2">
        <f>BP357-Epanet!AB359</f>
        <v>0</v>
      </c>
    </row>
    <row r="358" spans="1:70" x14ac:dyDescent="0.25">
      <c r="A358" s="1" t="s">
        <v>388</v>
      </c>
      <c r="B358" s="2">
        <v>16.61</v>
      </c>
      <c r="D358" s="10">
        <f>'Skenario DMA'!B358-Epanet!P359</f>
        <v>2.6999999999999993</v>
      </c>
      <c r="E358" s="10"/>
      <c r="G358" s="1" t="s">
        <v>1383</v>
      </c>
      <c r="H358" s="2">
        <v>7.0000000000000007E-2</v>
      </c>
      <c r="J358" s="2">
        <f>H358-Epanet!T360</f>
        <v>0</v>
      </c>
      <c r="M358" s="1" t="s">
        <v>388</v>
      </c>
      <c r="N358" s="2">
        <v>16.62</v>
      </c>
      <c r="P358" s="2">
        <f>N358-Epanet!X359</f>
        <v>2.7100000000000009</v>
      </c>
      <c r="S358" s="1" t="s">
        <v>1383</v>
      </c>
      <c r="T358" s="2">
        <v>7.0000000000000007E-2</v>
      </c>
      <c r="V358" s="2">
        <f>T358-Epanet!AB360</f>
        <v>0</v>
      </c>
      <c r="Y358" s="1" t="s">
        <v>388</v>
      </c>
      <c r="Z358" s="2">
        <v>14.19</v>
      </c>
      <c r="AB358" s="2">
        <f>Z358-Epanet!P359</f>
        <v>0.27999999999999936</v>
      </c>
      <c r="AE358" s="1" t="s">
        <v>1383</v>
      </c>
      <c r="AF358" s="2">
        <v>7.0000000000000007E-2</v>
      </c>
      <c r="AH358" s="2">
        <f>AF358-Epanet!T360</f>
        <v>0</v>
      </c>
      <c r="AK358" s="1" t="s">
        <v>388</v>
      </c>
      <c r="AL358" s="2">
        <v>14.2</v>
      </c>
      <c r="AN358" s="2">
        <f>AL358-Epanet!X359</f>
        <v>0.28999999999999915</v>
      </c>
      <c r="AQ358" s="1" t="s">
        <v>1383</v>
      </c>
      <c r="AR358" s="2">
        <v>7.0000000000000007E-2</v>
      </c>
      <c r="AT358" s="2">
        <f>AR358-Epanet!AB360</f>
        <v>0</v>
      </c>
      <c r="AW358" s="1" t="s">
        <v>388</v>
      </c>
      <c r="AX358" s="2">
        <v>17.059999999999999</v>
      </c>
      <c r="AZ358" s="2">
        <f>AX358-Epanet!P359</f>
        <v>3.1499999999999986</v>
      </c>
      <c r="BC358" s="1" t="s">
        <v>1383</v>
      </c>
      <c r="BD358" s="2">
        <v>7.0000000000000007E-2</v>
      </c>
      <c r="BF358" s="2">
        <f>BD358-Epanet!T360</f>
        <v>0</v>
      </c>
      <c r="BI358" s="1" t="s">
        <v>388</v>
      </c>
      <c r="BJ358" s="2">
        <v>17.059999999999999</v>
      </c>
      <c r="BL358" s="2">
        <f>BJ358-Epanet!X359</f>
        <v>3.1499999999999986</v>
      </c>
      <c r="BO358" s="1" t="s">
        <v>1383</v>
      </c>
      <c r="BP358" s="2">
        <v>7.0000000000000007E-2</v>
      </c>
      <c r="BR358" s="2">
        <f>BP358-Epanet!AB360</f>
        <v>0</v>
      </c>
    </row>
    <row r="359" spans="1:70" x14ac:dyDescent="0.25">
      <c r="A359" s="1" t="s">
        <v>389</v>
      </c>
      <c r="B359" s="2">
        <v>16.63</v>
      </c>
      <c r="D359" s="10">
        <f>'Skenario DMA'!B359-Epanet!P360</f>
        <v>2.7099999999999991</v>
      </c>
      <c r="E359" s="10"/>
      <c r="G359" s="1" t="s">
        <v>1384</v>
      </c>
      <c r="H359" s="2">
        <v>0.1</v>
      </c>
      <c r="J359" s="2">
        <f>H359-Epanet!T361</f>
        <v>0</v>
      </c>
      <c r="M359" s="1" t="s">
        <v>389</v>
      </c>
      <c r="N359" s="2">
        <v>16.63</v>
      </c>
      <c r="P359" s="2">
        <f>N359-Epanet!X360</f>
        <v>2.6999999999999993</v>
      </c>
      <c r="S359" s="1" t="s">
        <v>1384</v>
      </c>
      <c r="T359" s="2">
        <v>0.1</v>
      </c>
      <c r="V359" s="2">
        <f>T359-Epanet!AB361</f>
        <v>0</v>
      </c>
      <c r="Y359" s="1" t="s">
        <v>389</v>
      </c>
      <c r="Z359" s="2">
        <v>14.21</v>
      </c>
      <c r="AB359" s="2">
        <f>Z359-Epanet!P360</f>
        <v>0.29000000000000092</v>
      </c>
      <c r="AE359" s="1" t="s">
        <v>1384</v>
      </c>
      <c r="AF359" s="2">
        <v>0.1</v>
      </c>
      <c r="AH359" s="2">
        <f>AF359-Epanet!T361</f>
        <v>0</v>
      </c>
      <c r="AK359" s="1" t="s">
        <v>389</v>
      </c>
      <c r="AL359" s="2">
        <v>14.21</v>
      </c>
      <c r="AN359" s="2">
        <f>AL359-Epanet!X360</f>
        <v>0.28000000000000114</v>
      </c>
      <c r="AQ359" s="1" t="s">
        <v>1384</v>
      </c>
      <c r="AR359" s="2">
        <v>0.1</v>
      </c>
      <c r="AT359" s="2">
        <f>AR359-Epanet!AB361</f>
        <v>0</v>
      </c>
      <c r="AW359" s="1" t="s">
        <v>389</v>
      </c>
      <c r="AX359" s="2">
        <v>17.07</v>
      </c>
      <c r="AZ359" s="2">
        <f>AX359-Epanet!P360</f>
        <v>3.1500000000000004</v>
      </c>
      <c r="BC359" s="1" t="s">
        <v>1384</v>
      </c>
      <c r="BD359" s="2">
        <v>0.1</v>
      </c>
      <c r="BF359" s="2">
        <f>BD359-Epanet!T361</f>
        <v>0</v>
      </c>
      <c r="BI359" s="1" t="s">
        <v>389</v>
      </c>
      <c r="BJ359" s="2">
        <v>17.079999999999998</v>
      </c>
      <c r="BL359" s="2">
        <f>BJ359-Epanet!X360</f>
        <v>3.1499999999999986</v>
      </c>
      <c r="BO359" s="1" t="s">
        <v>1384</v>
      </c>
      <c r="BP359" s="2">
        <v>0.1</v>
      </c>
      <c r="BR359" s="2">
        <f>BP359-Epanet!AB361</f>
        <v>0</v>
      </c>
    </row>
    <row r="360" spans="1:70" x14ac:dyDescent="0.25">
      <c r="A360" s="1" t="s">
        <v>390</v>
      </c>
      <c r="B360" s="2">
        <v>16.63</v>
      </c>
      <c r="D360" s="10">
        <f>'Skenario DMA'!B360-Epanet!P361</f>
        <v>2.6999999999999993</v>
      </c>
      <c r="E360" s="10"/>
      <c r="G360" s="1" t="s">
        <v>1385</v>
      </c>
      <c r="H360" s="2">
        <v>0.14000000000000001</v>
      </c>
      <c r="J360" s="2">
        <f>H360-Epanet!T362</f>
        <v>0</v>
      </c>
      <c r="M360" s="1" t="s">
        <v>390</v>
      </c>
      <c r="N360" s="2">
        <v>16.64</v>
      </c>
      <c r="P360" s="2">
        <f>N360-Epanet!X361</f>
        <v>2.7000000000000011</v>
      </c>
      <c r="S360" s="1" t="s">
        <v>1385</v>
      </c>
      <c r="T360" s="2">
        <v>0.14000000000000001</v>
      </c>
      <c r="V360" s="2">
        <f>T360-Epanet!AB362</f>
        <v>0</v>
      </c>
      <c r="Y360" s="1" t="s">
        <v>390</v>
      </c>
      <c r="Z360" s="2">
        <v>14.21</v>
      </c>
      <c r="AB360" s="2">
        <f>Z360-Epanet!P361</f>
        <v>0.28000000000000114</v>
      </c>
      <c r="AE360" s="1" t="s">
        <v>1385</v>
      </c>
      <c r="AF360" s="2">
        <v>0.14000000000000001</v>
      </c>
      <c r="AH360" s="2">
        <f>AF360-Epanet!T362</f>
        <v>0</v>
      </c>
      <c r="AK360" s="1" t="s">
        <v>390</v>
      </c>
      <c r="AL360" s="2">
        <v>14.22</v>
      </c>
      <c r="AN360" s="2">
        <f>AL360-Epanet!X361</f>
        <v>0.28000000000000114</v>
      </c>
      <c r="AQ360" s="1" t="s">
        <v>1385</v>
      </c>
      <c r="AR360" s="2">
        <v>0.14000000000000001</v>
      </c>
      <c r="AT360" s="2">
        <f>AR360-Epanet!AB362</f>
        <v>0</v>
      </c>
      <c r="AW360" s="1" t="s">
        <v>390</v>
      </c>
      <c r="AX360" s="2">
        <v>17.079999999999998</v>
      </c>
      <c r="AZ360" s="2">
        <f>AX360-Epanet!P361</f>
        <v>3.1499999999999986</v>
      </c>
      <c r="BC360" s="1" t="s">
        <v>1385</v>
      </c>
      <c r="BD360" s="2">
        <v>0.14000000000000001</v>
      </c>
      <c r="BF360" s="2">
        <f>BD360-Epanet!T362</f>
        <v>0</v>
      </c>
      <c r="BI360" s="1" t="s">
        <v>390</v>
      </c>
      <c r="BJ360" s="2">
        <v>17.09</v>
      </c>
      <c r="BL360" s="2">
        <f>BJ360-Epanet!X361</f>
        <v>3.1500000000000004</v>
      </c>
      <c r="BO360" s="1" t="s">
        <v>1385</v>
      </c>
      <c r="BP360" s="2">
        <v>0.14000000000000001</v>
      </c>
      <c r="BR360" s="2">
        <f>BP360-Epanet!AB362</f>
        <v>0</v>
      </c>
    </row>
    <row r="361" spans="1:70" x14ac:dyDescent="0.25">
      <c r="A361" s="1" t="s">
        <v>391</v>
      </c>
      <c r="B361" s="2">
        <v>16.649999999999999</v>
      </c>
      <c r="D361" s="10">
        <f>'Skenario DMA'!B361-Epanet!P362</f>
        <v>2.6999999999999993</v>
      </c>
      <c r="E361" s="10"/>
      <c r="G361" s="1" t="s">
        <v>1386</v>
      </c>
      <c r="H361" s="2">
        <v>0.06</v>
      </c>
      <c r="J361" s="2">
        <f>H361-Epanet!T363</f>
        <v>-2.0000000000000004E-2</v>
      </c>
      <c r="M361" s="1" t="s">
        <v>391</v>
      </c>
      <c r="N361" s="2">
        <v>16.66</v>
      </c>
      <c r="P361" s="2">
        <f>N361-Epanet!X362</f>
        <v>2.6999999999999993</v>
      </c>
      <c r="S361" s="1" t="s">
        <v>1386</v>
      </c>
      <c r="T361" s="2">
        <v>0.06</v>
      </c>
      <c r="V361" s="2">
        <f>T361-Epanet!AB363</f>
        <v>-2.0000000000000004E-2</v>
      </c>
      <c r="Y361" s="1" t="s">
        <v>391</v>
      </c>
      <c r="Z361" s="2">
        <v>14.23</v>
      </c>
      <c r="AB361" s="2">
        <f>Z361-Epanet!P362</f>
        <v>0.28000000000000114</v>
      </c>
      <c r="AE361" s="1" t="s">
        <v>1386</v>
      </c>
      <c r="AF361" s="2">
        <v>0.1</v>
      </c>
      <c r="AH361" s="2">
        <f>AF361-Epanet!T363</f>
        <v>2.0000000000000004E-2</v>
      </c>
      <c r="AK361" s="1" t="s">
        <v>391</v>
      </c>
      <c r="AL361" s="2">
        <v>14.24</v>
      </c>
      <c r="AN361" s="2">
        <f>AL361-Epanet!X362</f>
        <v>0.27999999999999936</v>
      </c>
      <c r="AQ361" s="1" t="s">
        <v>1386</v>
      </c>
      <c r="AR361" s="2">
        <v>0.1</v>
      </c>
      <c r="AT361" s="2">
        <f>AR361-Epanet!AB363</f>
        <v>2.0000000000000004E-2</v>
      </c>
      <c r="AW361" s="1" t="s">
        <v>391</v>
      </c>
      <c r="AX361" s="2">
        <v>17.100000000000001</v>
      </c>
      <c r="AZ361" s="2">
        <f>AX361-Epanet!P362</f>
        <v>3.1500000000000021</v>
      </c>
      <c r="BC361" s="1" t="s">
        <v>1386</v>
      </c>
      <c r="BD361" s="2">
        <v>0.1</v>
      </c>
      <c r="BF361" s="2">
        <f>BD361-Epanet!T363</f>
        <v>2.0000000000000004E-2</v>
      </c>
      <c r="BI361" s="1" t="s">
        <v>391</v>
      </c>
      <c r="BJ361" s="2">
        <v>17.100000000000001</v>
      </c>
      <c r="BL361" s="2">
        <f>BJ361-Epanet!X362</f>
        <v>3.1400000000000006</v>
      </c>
      <c r="BO361" s="1" t="s">
        <v>1386</v>
      </c>
      <c r="BP361" s="2">
        <v>0.1</v>
      </c>
      <c r="BR361" s="2">
        <f>BP361-Epanet!AB363</f>
        <v>2.0000000000000004E-2</v>
      </c>
    </row>
    <row r="362" spans="1:70" x14ac:dyDescent="0.25">
      <c r="A362" s="1" t="s">
        <v>392</v>
      </c>
      <c r="B362" s="2">
        <v>16.66</v>
      </c>
      <c r="D362" s="10">
        <f>'Skenario DMA'!B362-Epanet!P363</f>
        <v>2.7100000000000009</v>
      </c>
      <c r="E362" s="10"/>
      <c r="G362" s="1" t="s">
        <v>1387</v>
      </c>
      <c r="H362" s="2">
        <v>0.03</v>
      </c>
      <c r="J362" s="2">
        <f>H362-Epanet!T364</f>
        <v>-0.05</v>
      </c>
      <c r="M362" s="1" t="s">
        <v>392</v>
      </c>
      <c r="N362" s="2">
        <v>16.670000000000002</v>
      </c>
      <c r="P362" s="2">
        <f>N362-Epanet!X363</f>
        <v>2.7100000000000009</v>
      </c>
      <c r="S362" s="1" t="s">
        <v>1387</v>
      </c>
      <c r="T362" s="2">
        <v>0.03</v>
      </c>
      <c r="V362" s="2">
        <f>T362-Epanet!AB364</f>
        <v>-0.05</v>
      </c>
      <c r="Y362" s="1" t="s">
        <v>392</v>
      </c>
      <c r="Z362" s="2">
        <v>14.24</v>
      </c>
      <c r="AB362" s="2">
        <f>Z362-Epanet!P363</f>
        <v>0.29000000000000092</v>
      </c>
      <c r="AE362" s="1" t="s">
        <v>1387</v>
      </c>
      <c r="AF362" s="2">
        <v>0.17</v>
      </c>
      <c r="AH362" s="2">
        <f>AF362-Epanet!T364</f>
        <v>9.0000000000000011E-2</v>
      </c>
      <c r="AK362" s="1" t="s">
        <v>392</v>
      </c>
      <c r="AL362" s="2">
        <v>14.25</v>
      </c>
      <c r="AN362" s="2">
        <f>AL362-Epanet!X363</f>
        <v>0.28999999999999915</v>
      </c>
      <c r="AQ362" s="1" t="s">
        <v>1387</v>
      </c>
      <c r="AR362" s="2">
        <v>0.17</v>
      </c>
      <c r="AT362" s="2">
        <f>AR362-Epanet!AB364</f>
        <v>9.0000000000000011E-2</v>
      </c>
      <c r="AW362" s="1" t="s">
        <v>392</v>
      </c>
      <c r="AX362" s="2">
        <v>17.100000000000001</v>
      </c>
      <c r="AZ362" s="2">
        <f>AX362-Epanet!P363</f>
        <v>3.1500000000000021</v>
      </c>
      <c r="BC362" s="1" t="s">
        <v>1387</v>
      </c>
      <c r="BD362" s="2">
        <v>0.17</v>
      </c>
      <c r="BF362" s="2">
        <f>BD362-Epanet!T364</f>
        <v>9.0000000000000011E-2</v>
      </c>
      <c r="BI362" s="1" t="s">
        <v>392</v>
      </c>
      <c r="BJ362" s="2">
        <v>17.11</v>
      </c>
      <c r="BL362" s="2">
        <f>BJ362-Epanet!X363</f>
        <v>3.1499999999999986</v>
      </c>
      <c r="BO362" s="1" t="s">
        <v>1387</v>
      </c>
      <c r="BP362" s="2">
        <v>0.17</v>
      </c>
      <c r="BR362" s="2">
        <f>BP362-Epanet!AB364</f>
        <v>9.0000000000000011E-2</v>
      </c>
    </row>
    <row r="363" spans="1:70" x14ac:dyDescent="0.25">
      <c r="A363" s="1" t="s">
        <v>393</v>
      </c>
      <c r="B363" s="2">
        <v>16.66</v>
      </c>
      <c r="D363" s="10">
        <f>'Skenario DMA'!B363-Epanet!P364</f>
        <v>2.7100000000000009</v>
      </c>
      <c r="E363" s="10"/>
      <c r="G363" s="1" t="s">
        <v>1388</v>
      </c>
      <c r="H363" s="2">
        <v>0.02</v>
      </c>
      <c r="J363" s="2">
        <f>H363-Epanet!T365</f>
        <v>-9.9999999999999985E-3</v>
      </c>
      <c r="M363" s="1" t="s">
        <v>393</v>
      </c>
      <c r="N363" s="2">
        <v>16.670000000000002</v>
      </c>
      <c r="P363" s="2">
        <f>N363-Epanet!X364</f>
        <v>2.7100000000000009</v>
      </c>
      <c r="S363" s="1" t="s">
        <v>1388</v>
      </c>
      <c r="T363" s="2">
        <v>0.02</v>
      </c>
      <c r="V363" s="2">
        <f>T363-Epanet!AB365</f>
        <v>-9.9999999999999985E-3</v>
      </c>
      <c r="Y363" s="1" t="s">
        <v>393</v>
      </c>
      <c r="Z363" s="2">
        <v>14.24</v>
      </c>
      <c r="AB363" s="2">
        <f>Z363-Epanet!P364</f>
        <v>0.29000000000000092</v>
      </c>
      <c r="AE363" s="1" t="s">
        <v>1388</v>
      </c>
      <c r="AF363" s="2">
        <v>0.01</v>
      </c>
      <c r="AH363" s="2">
        <f>AF363-Epanet!T365</f>
        <v>-1.9999999999999997E-2</v>
      </c>
      <c r="AK363" s="1" t="s">
        <v>393</v>
      </c>
      <c r="AL363" s="2">
        <v>14.24</v>
      </c>
      <c r="AN363" s="2">
        <f>AL363-Epanet!X364</f>
        <v>0.27999999999999936</v>
      </c>
      <c r="AQ363" s="1" t="s">
        <v>1388</v>
      </c>
      <c r="AR363" s="2">
        <v>0.01</v>
      </c>
      <c r="AT363" s="2">
        <f>AR363-Epanet!AB365</f>
        <v>-1.9999999999999997E-2</v>
      </c>
      <c r="AW363" s="1" t="s">
        <v>393</v>
      </c>
      <c r="AX363" s="2">
        <v>17.100000000000001</v>
      </c>
      <c r="AZ363" s="2">
        <f>AX363-Epanet!P364</f>
        <v>3.1500000000000021</v>
      </c>
      <c r="BC363" s="1" t="s">
        <v>1388</v>
      </c>
      <c r="BD363" s="2">
        <v>0.01</v>
      </c>
      <c r="BF363" s="2">
        <f>BD363-Epanet!T365</f>
        <v>-1.9999999999999997E-2</v>
      </c>
      <c r="BI363" s="1" t="s">
        <v>393</v>
      </c>
      <c r="BJ363" s="2">
        <v>17.11</v>
      </c>
      <c r="BL363" s="2">
        <f>BJ363-Epanet!X364</f>
        <v>3.1499999999999986</v>
      </c>
      <c r="BO363" s="1" t="s">
        <v>1388</v>
      </c>
      <c r="BP363" s="2">
        <v>0.02</v>
      </c>
      <c r="BR363" s="2">
        <f>BP363-Epanet!AB365</f>
        <v>-9.9999999999999985E-3</v>
      </c>
    </row>
    <row r="364" spans="1:70" x14ac:dyDescent="0.25">
      <c r="A364" s="1" t="s">
        <v>394</v>
      </c>
      <c r="B364" s="2">
        <v>16.66</v>
      </c>
      <c r="D364" s="10">
        <f>'Skenario DMA'!B364-Epanet!P365</f>
        <v>2.7100000000000009</v>
      </c>
      <c r="E364" s="10"/>
      <c r="G364" s="1" t="s">
        <v>1389</v>
      </c>
      <c r="H364" s="2">
        <v>0.03</v>
      </c>
      <c r="J364" s="2">
        <f>H364-Epanet!T366</f>
        <v>-0.06</v>
      </c>
      <c r="M364" s="1" t="s">
        <v>394</v>
      </c>
      <c r="N364" s="2">
        <v>16.66</v>
      </c>
      <c r="P364" s="2">
        <f>N364-Epanet!X365</f>
        <v>2.6999999999999993</v>
      </c>
      <c r="S364" s="1" t="s">
        <v>1389</v>
      </c>
      <c r="T364" s="2">
        <v>0.03</v>
      </c>
      <c r="V364" s="2">
        <f>T364-Epanet!AB366</f>
        <v>-0.06</v>
      </c>
      <c r="Y364" s="1" t="s">
        <v>394</v>
      </c>
      <c r="Z364" s="2">
        <v>14.24</v>
      </c>
      <c r="AB364" s="2">
        <f>Z364-Epanet!P365</f>
        <v>0.29000000000000092</v>
      </c>
      <c r="AE364" s="1" t="s">
        <v>1389</v>
      </c>
      <c r="AF364" s="2">
        <v>0.08</v>
      </c>
      <c r="AH364" s="2">
        <f>AF364-Epanet!T366</f>
        <v>-9.999999999999995E-3</v>
      </c>
      <c r="AK364" s="1" t="s">
        <v>394</v>
      </c>
      <c r="AL364" s="2">
        <v>14.24</v>
      </c>
      <c r="AN364" s="2">
        <f>AL364-Epanet!X365</f>
        <v>0.27999999999999936</v>
      </c>
      <c r="AQ364" s="1" t="s">
        <v>1389</v>
      </c>
      <c r="AR364" s="2">
        <v>0.08</v>
      </c>
      <c r="AT364" s="2">
        <f>AR364-Epanet!AB366</f>
        <v>-9.999999999999995E-3</v>
      </c>
      <c r="AW364" s="1" t="s">
        <v>394</v>
      </c>
      <c r="AX364" s="2">
        <v>17.100000000000001</v>
      </c>
      <c r="AZ364" s="2">
        <f>AX364-Epanet!P365</f>
        <v>3.1500000000000021</v>
      </c>
      <c r="BC364" s="1" t="s">
        <v>1389</v>
      </c>
      <c r="BD364" s="2">
        <v>0</v>
      </c>
      <c r="BF364" s="2">
        <f>BD364-Epanet!T366</f>
        <v>-0.09</v>
      </c>
      <c r="BI364" s="1" t="s">
        <v>394</v>
      </c>
      <c r="BJ364" s="2">
        <v>17.11</v>
      </c>
      <c r="BL364" s="2">
        <f>BJ364-Epanet!X365</f>
        <v>3.1499999999999986</v>
      </c>
      <c r="BO364" s="1" t="s">
        <v>1389</v>
      </c>
      <c r="BP364" s="2">
        <v>0</v>
      </c>
      <c r="BR364" s="2">
        <f>BP364-Epanet!AB366</f>
        <v>-0.09</v>
      </c>
    </row>
    <row r="365" spans="1:70" x14ac:dyDescent="0.25">
      <c r="A365" s="1" t="s">
        <v>395</v>
      </c>
      <c r="B365" s="2">
        <v>16.66</v>
      </c>
      <c r="D365" s="10">
        <f>'Skenario DMA'!B365-Epanet!P366</f>
        <v>2.7100000000000009</v>
      </c>
      <c r="E365" s="10"/>
      <c r="G365" s="1" t="s">
        <v>1390</v>
      </c>
      <c r="H365" s="2">
        <v>0</v>
      </c>
      <c r="J365" s="2">
        <f>H365-Epanet!T367</f>
        <v>-0.06</v>
      </c>
      <c r="M365" s="1" t="s">
        <v>395</v>
      </c>
      <c r="N365" s="2">
        <v>16.66</v>
      </c>
      <c r="P365" s="2">
        <f>N365-Epanet!X366</f>
        <v>2.6999999999999993</v>
      </c>
      <c r="S365" s="1" t="s">
        <v>1390</v>
      </c>
      <c r="T365" s="2">
        <v>0</v>
      </c>
      <c r="V365" s="2">
        <f>T365-Epanet!AB367</f>
        <v>-0.06</v>
      </c>
      <c r="Y365" s="1" t="s">
        <v>395</v>
      </c>
      <c r="Z365" s="2">
        <v>14.23</v>
      </c>
      <c r="AB365" s="2">
        <f>Z365-Epanet!P366</f>
        <v>0.28000000000000114</v>
      </c>
      <c r="AE365" s="1" t="s">
        <v>1390</v>
      </c>
      <c r="AF365" s="2">
        <v>0.05</v>
      </c>
      <c r="AH365" s="2">
        <f>AF365-Epanet!T367</f>
        <v>-9.999999999999995E-3</v>
      </c>
      <c r="AK365" s="1" t="s">
        <v>395</v>
      </c>
      <c r="AL365" s="2">
        <v>14.24</v>
      </c>
      <c r="AN365" s="2">
        <f>AL365-Epanet!X366</f>
        <v>0.27999999999999936</v>
      </c>
      <c r="AQ365" s="1" t="s">
        <v>1390</v>
      </c>
      <c r="AR365" s="2">
        <v>0.04</v>
      </c>
      <c r="AT365" s="2">
        <f>AR365-Epanet!AB367</f>
        <v>-1.9999999999999997E-2</v>
      </c>
      <c r="AW365" s="1" t="s">
        <v>395</v>
      </c>
      <c r="AX365" s="2">
        <v>17.100000000000001</v>
      </c>
      <c r="AZ365" s="2">
        <f>AX365-Epanet!P366</f>
        <v>3.1500000000000021</v>
      </c>
      <c r="BC365" s="1" t="s">
        <v>1390</v>
      </c>
      <c r="BD365" s="2">
        <v>0.03</v>
      </c>
      <c r="BF365" s="2">
        <f>BD365-Epanet!T367</f>
        <v>-0.03</v>
      </c>
      <c r="BI365" s="1" t="s">
        <v>395</v>
      </c>
      <c r="BJ365" s="2">
        <v>17.11</v>
      </c>
      <c r="BL365" s="2">
        <f>BJ365-Epanet!X366</f>
        <v>3.1499999999999986</v>
      </c>
      <c r="BO365" s="1" t="s">
        <v>1390</v>
      </c>
      <c r="BP365" s="2">
        <v>0.03</v>
      </c>
      <c r="BR365" s="2">
        <f>BP365-Epanet!AB367</f>
        <v>-0.03</v>
      </c>
    </row>
    <row r="366" spans="1:70" x14ac:dyDescent="0.25">
      <c r="A366" s="1" t="s">
        <v>396</v>
      </c>
      <c r="B366" s="2">
        <v>16.649999999999999</v>
      </c>
      <c r="D366" s="10">
        <f>'Skenario DMA'!B366-Epanet!P367</f>
        <v>2.6999999999999993</v>
      </c>
      <c r="E366" s="10"/>
      <c r="G366" s="1" t="s">
        <v>1391</v>
      </c>
      <c r="H366" s="2">
        <v>0.24</v>
      </c>
      <c r="J366" s="2">
        <f>H366-Epanet!T368</f>
        <v>0.06</v>
      </c>
      <c r="M366" s="1" t="s">
        <v>396</v>
      </c>
      <c r="N366" s="2">
        <v>16.66</v>
      </c>
      <c r="P366" s="2">
        <f>N366-Epanet!X367</f>
        <v>2.6999999999999993</v>
      </c>
      <c r="S366" s="1" t="s">
        <v>1391</v>
      </c>
      <c r="T366" s="2">
        <v>0.24</v>
      </c>
      <c r="V366" s="2">
        <f>T366-Epanet!AB368</f>
        <v>0.06</v>
      </c>
      <c r="Y366" s="1" t="s">
        <v>396</v>
      </c>
      <c r="Z366" s="2">
        <v>14.23</v>
      </c>
      <c r="AB366" s="2">
        <f>Z366-Epanet!P367</f>
        <v>0.28000000000000114</v>
      </c>
      <c r="AE366" s="1" t="s">
        <v>1391</v>
      </c>
      <c r="AF366" s="2">
        <v>0.19</v>
      </c>
      <c r="AH366" s="2">
        <f>AF366-Epanet!T368</f>
        <v>1.0000000000000009E-2</v>
      </c>
      <c r="AK366" s="1" t="s">
        <v>396</v>
      </c>
      <c r="AL366" s="2">
        <v>14.24</v>
      </c>
      <c r="AN366" s="2">
        <f>AL366-Epanet!X367</f>
        <v>0.27999999999999936</v>
      </c>
      <c r="AQ366" s="1" t="s">
        <v>1391</v>
      </c>
      <c r="AR366" s="2">
        <v>0.19</v>
      </c>
      <c r="AT366" s="2">
        <f>AR366-Epanet!AB368</f>
        <v>1.0000000000000009E-2</v>
      </c>
      <c r="AW366" s="1" t="s">
        <v>396</v>
      </c>
      <c r="AX366" s="2">
        <v>17.100000000000001</v>
      </c>
      <c r="AZ366" s="2">
        <f>AX366-Epanet!P367</f>
        <v>3.1500000000000021</v>
      </c>
      <c r="BC366" s="1" t="s">
        <v>1391</v>
      </c>
      <c r="BD366" s="2">
        <v>0.27</v>
      </c>
      <c r="BF366" s="2">
        <f>BD366-Epanet!T368</f>
        <v>9.0000000000000024E-2</v>
      </c>
      <c r="BI366" s="1" t="s">
        <v>396</v>
      </c>
      <c r="BJ366" s="2">
        <v>17.11</v>
      </c>
      <c r="BL366" s="2">
        <f>BJ366-Epanet!X367</f>
        <v>3.1499999999999986</v>
      </c>
      <c r="BO366" s="1" t="s">
        <v>1391</v>
      </c>
      <c r="BP366" s="2">
        <v>0.27</v>
      </c>
      <c r="BR366" s="2">
        <f>BP366-Epanet!AB368</f>
        <v>9.0000000000000024E-2</v>
      </c>
    </row>
    <row r="367" spans="1:70" x14ac:dyDescent="0.25">
      <c r="A367" s="1" t="s">
        <v>397</v>
      </c>
      <c r="B367" s="2">
        <v>16.649999999999999</v>
      </c>
      <c r="D367" s="10">
        <f>'Skenario DMA'!B367-Epanet!P368</f>
        <v>2.6999999999999993</v>
      </c>
      <c r="E367" s="10"/>
      <c r="G367" s="1" t="s">
        <v>1392</v>
      </c>
      <c r="H367" s="2">
        <v>0.27</v>
      </c>
      <c r="J367" s="2">
        <f>H367-Epanet!T369</f>
        <v>6.0000000000000026E-2</v>
      </c>
      <c r="M367" s="1" t="s">
        <v>397</v>
      </c>
      <c r="N367" s="2">
        <v>16.66</v>
      </c>
      <c r="P367" s="2">
        <f>N367-Epanet!X368</f>
        <v>2.7100000000000009</v>
      </c>
      <c r="S367" s="1" t="s">
        <v>1392</v>
      </c>
      <c r="T367" s="2">
        <v>0.27</v>
      </c>
      <c r="V367" s="2">
        <f>T367-Epanet!AB369</f>
        <v>6.0000000000000026E-2</v>
      </c>
      <c r="Y367" s="1" t="s">
        <v>397</v>
      </c>
      <c r="Z367" s="2">
        <v>14.23</v>
      </c>
      <c r="AB367" s="2">
        <f>Z367-Epanet!P368</f>
        <v>0.28000000000000114</v>
      </c>
      <c r="AE367" s="1" t="s">
        <v>1392</v>
      </c>
      <c r="AF367" s="2">
        <v>0.22</v>
      </c>
      <c r="AH367" s="2">
        <f>AF367-Epanet!T369</f>
        <v>1.0000000000000009E-2</v>
      </c>
      <c r="AK367" s="1" t="s">
        <v>397</v>
      </c>
      <c r="AL367" s="2">
        <v>14.24</v>
      </c>
      <c r="AN367" s="2">
        <f>AL367-Epanet!X368</f>
        <v>0.29000000000000092</v>
      </c>
      <c r="AQ367" s="1" t="s">
        <v>1392</v>
      </c>
      <c r="AR367" s="2">
        <v>0.23</v>
      </c>
      <c r="AT367" s="2">
        <f>AR367-Epanet!AB369</f>
        <v>2.0000000000000018E-2</v>
      </c>
      <c r="AW367" s="1" t="s">
        <v>397</v>
      </c>
      <c r="AX367" s="2">
        <v>17.100000000000001</v>
      </c>
      <c r="AZ367" s="2">
        <f>AX367-Epanet!P368</f>
        <v>3.1500000000000021</v>
      </c>
      <c r="BC367" s="1" t="s">
        <v>1392</v>
      </c>
      <c r="BD367" s="2">
        <v>0.3</v>
      </c>
      <c r="BF367" s="2">
        <f>BD367-Epanet!T369</f>
        <v>0.09</v>
      </c>
      <c r="BI367" s="1" t="s">
        <v>397</v>
      </c>
      <c r="BJ367" s="2">
        <v>17.100000000000001</v>
      </c>
      <c r="BL367" s="2">
        <f>BJ367-Epanet!X368</f>
        <v>3.1500000000000021</v>
      </c>
      <c r="BO367" s="1" t="s">
        <v>1392</v>
      </c>
      <c r="BP367" s="2">
        <v>0.3</v>
      </c>
      <c r="BR367" s="2">
        <f>BP367-Epanet!AB369</f>
        <v>0.09</v>
      </c>
    </row>
    <row r="368" spans="1:70" x14ac:dyDescent="0.25">
      <c r="A368" s="1" t="s">
        <v>398</v>
      </c>
      <c r="B368" s="2">
        <v>16.66</v>
      </c>
      <c r="D368" s="10">
        <f>'Skenario DMA'!B368-Epanet!P369</f>
        <v>2.7100000000000009</v>
      </c>
      <c r="E368" s="10"/>
      <c r="G368" s="1" t="s">
        <v>1393</v>
      </c>
      <c r="H368" s="2">
        <v>0.08</v>
      </c>
      <c r="J368" s="2">
        <f>H368-Epanet!T370</f>
        <v>-0.11</v>
      </c>
      <c r="M368" s="1" t="s">
        <v>398</v>
      </c>
      <c r="N368" s="2">
        <v>16.670000000000002</v>
      </c>
      <c r="P368" s="2">
        <f>N368-Epanet!X369</f>
        <v>2.7100000000000009</v>
      </c>
      <c r="S368" s="1" t="s">
        <v>1393</v>
      </c>
      <c r="T368" s="2">
        <v>0.09</v>
      </c>
      <c r="V368" s="2">
        <f>T368-Epanet!AB370</f>
        <v>-0.11000000000000001</v>
      </c>
      <c r="Y368" s="1" t="s">
        <v>398</v>
      </c>
      <c r="Z368" s="2">
        <v>14.24</v>
      </c>
      <c r="AB368" s="2">
        <f>Z368-Epanet!P369</f>
        <v>0.29000000000000092</v>
      </c>
      <c r="AE368" s="1" t="s">
        <v>1393</v>
      </c>
      <c r="AF368" s="2">
        <v>0.32</v>
      </c>
      <c r="AH368" s="2">
        <f>AF368-Epanet!T370</f>
        <v>0.13</v>
      </c>
      <c r="AK368" s="1" t="s">
        <v>398</v>
      </c>
      <c r="AL368" s="2">
        <v>14.24</v>
      </c>
      <c r="AN368" s="2">
        <f>AL368-Epanet!X369</f>
        <v>0.27999999999999936</v>
      </c>
      <c r="AQ368" s="1" t="s">
        <v>1393</v>
      </c>
      <c r="AR368" s="2">
        <v>0.34</v>
      </c>
      <c r="AT368" s="2">
        <f>AR368-Epanet!AB370</f>
        <v>0.14000000000000001</v>
      </c>
      <c r="AW368" s="1" t="s">
        <v>398</v>
      </c>
      <c r="AX368" s="2">
        <v>17.100000000000001</v>
      </c>
      <c r="AZ368" s="2">
        <f>AX368-Epanet!P369</f>
        <v>3.1500000000000021</v>
      </c>
      <c r="BC368" s="1" t="s">
        <v>1393</v>
      </c>
      <c r="BD368" s="2">
        <v>0</v>
      </c>
      <c r="BF368" s="2">
        <f>BD368-Epanet!T370</f>
        <v>-0.19</v>
      </c>
      <c r="BI368" s="1" t="s">
        <v>398</v>
      </c>
      <c r="BJ368" s="2">
        <v>17.11</v>
      </c>
      <c r="BL368" s="2">
        <f>BJ368-Epanet!X369</f>
        <v>3.1499999999999986</v>
      </c>
      <c r="BO368" s="1" t="s">
        <v>1393</v>
      </c>
      <c r="BP368" s="2">
        <v>0</v>
      </c>
      <c r="BR368" s="2">
        <f>BP368-Epanet!AB370</f>
        <v>-0.2</v>
      </c>
    </row>
    <row r="369" spans="1:70" x14ac:dyDescent="0.25">
      <c r="A369" s="1" t="s">
        <v>399</v>
      </c>
      <c r="B369" s="2">
        <v>16.649999999999999</v>
      </c>
      <c r="D369" s="10">
        <f>'Skenario DMA'!B369-Epanet!P370</f>
        <v>2.6999999999999993</v>
      </c>
      <c r="E369" s="10"/>
      <c r="G369" s="1" t="s">
        <v>1394</v>
      </c>
      <c r="H369" s="2">
        <v>0.03</v>
      </c>
      <c r="J369" s="2">
        <f>H369-Epanet!T371</f>
        <v>0</v>
      </c>
      <c r="M369" s="1" t="s">
        <v>399</v>
      </c>
      <c r="N369" s="2">
        <v>16.66</v>
      </c>
      <c r="P369" s="2">
        <f>N369-Epanet!X370</f>
        <v>2.6999999999999993</v>
      </c>
      <c r="S369" s="1" t="s">
        <v>1394</v>
      </c>
      <c r="T369" s="2">
        <v>0.03</v>
      </c>
      <c r="V369" s="2">
        <f>T369-Epanet!AB371</f>
        <v>0</v>
      </c>
      <c r="Y369" s="1" t="s">
        <v>399</v>
      </c>
      <c r="Z369" s="2">
        <v>14.23</v>
      </c>
      <c r="AB369" s="2">
        <f>Z369-Epanet!P370</f>
        <v>0.28000000000000114</v>
      </c>
      <c r="AE369" s="1" t="s">
        <v>1394</v>
      </c>
      <c r="AF369" s="2">
        <v>0.03</v>
      </c>
      <c r="AH369" s="2">
        <f>AF369-Epanet!T371</f>
        <v>0</v>
      </c>
      <c r="AK369" s="1" t="s">
        <v>399</v>
      </c>
      <c r="AL369" s="2">
        <v>14.24</v>
      </c>
      <c r="AN369" s="2">
        <f>AL369-Epanet!X370</f>
        <v>0.27999999999999936</v>
      </c>
      <c r="AQ369" s="1" t="s">
        <v>1394</v>
      </c>
      <c r="AR369" s="2">
        <v>0.03</v>
      </c>
      <c r="AT369" s="2">
        <f>AR369-Epanet!AB371</f>
        <v>0</v>
      </c>
      <c r="AW369" s="1" t="s">
        <v>399</v>
      </c>
      <c r="AX369" s="2">
        <v>17.100000000000001</v>
      </c>
      <c r="AZ369" s="2">
        <f>AX369-Epanet!P370</f>
        <v>3.1500000000000021</v>
      </c>
      <c r="BC369" s="1" t="s">
        <v>1394</v>
      </c>
      <c r="BD369" s="2">
        <v>0.03</v>
      </c>
      <c r="BF369" s="2">
        <f>BD369-Epanet!T371</f>
        <v>0</v>
      </c>
      <c r="BI369" s="1" t="s">
        <v>399</v>
      </c>
      <c r="BJ369" s="2">
        <v>17.100000000000001</v>
      </c>
      <c r="BL369" s="2">
        <f>BJ369-Epanet!X370</f>
        <v>3.1400000000000006</v>
      </c>
      <c r="BO369" s="1" t="s">
        <v>1394</v>
      </c>
      <c r="BP369" s="2">
        <v>0.03</v>
      </c>
      <c r="BR369" s="2">
        <f>BP369-Epanet!AB371</f>
        <v>0</v>
      </c>
    </row>
    <row r="370" spans="1:70" x14ac:dyDescent="0.25">
      <c r="A370" s="1" t="s">
        <v>400</v>
      </c>
      <c r="B370" s="2">
        <v>16.649999999999999</v>
      </c>
      <c r="D370" s="10">
        <f>'Skenario DMA'!B370-Epanet!P371</f>
        <v>2.7099999999999991</v>
      </c>
      <c r="E370" s="10"/>
      <c r="G370" s="1" t="s">
        <v>1395</v>
      </c>
      <c r="H370" s="2">
        <v>0.04</v>
      </c>
      <c r="J370" s="2">
        <f>H370-Epanet!T372</f>
        <v>0</v>
      </c>
      <c r="M370" s="1" t="s">
        <v>400</v>
      </c>
      <c r="N370" s="2">
        <v>16.649999999999999</v>
      </c>
      <c r="P370" s="2">
        <f>N370-Epanet!X371</f>
        <v>2.6999999999999993</v>
      </c>
      <c r="S370" s="1" t="s">
        <v>1395</v>
      </c>
      <c r="T370" s="2">
        <v>0.04</v>
      </c>
      <c r="V370" s="2">
        <f>T370-Epanet!AB372</f>
        <v>0</v>
      </c>
      <c r="Y370" s="1" t="s">
        <v>400</v>
      </c>
      <c r="Z370" s="2">
        <v>14.22</v>
      </c>
      <c r="AB370" s="2">
        <f>Z370-Epanet!P371</f>
        <v>0.28000000000000114</v>
      </c>
      <c r="AE370" s="1" t="s">
        <v>1395</v>
      </c>
      <c r="AF370" s="2">
        <v>0.04</v>
      </c>
      <c r="AH370" s="2">
        <f>AF370-Epanet!T372</f>
        <v>0</v>
      </c>
      <c r="AK370" s="1" t="s">
        <v>400</v>
      </c>
      <c r="AL370" s="2">
        <v>14.23</v>
      </c>
      <c r="AN370" s="2">
        <f>AL370-Epanet!X371</f>
        <v>0.28000000000000114</v>
      </c>
      <c r="AQ370" s="1" t="s">
        <v>1395</v>
      </c>
      <c r="AR370" s="2">
        <v>0.04</v>
      </c>
      <c r="AT370" s="2">
        <f>AR370-Epanet!AB372</f>
        <v>0</v>
      </c>
      <c r="AW370" s="1" t="s">
        <v>400</v>
      </c>
      <c r="AX370" s="2">
        <v>17.09</v>
      </c>
      <c r="AZ370" s="2">
        <f>AX370-Epanet!P371</f>
        <v>3.1500000000000004</v>
      </c>
      <c r="BC370" s="1" t="s">
        <v>1395</v>
      </c>
      <c r="BD370" s="2">
        <v>0.04</v>
      </c>
      <c r="BF370" s="2">
        <f>BD370-Epanet!T372</f>
        <v>0</v>
      </c>
      <c r="BI370" s="1" t="s">
        <v>400</v>
      </c>
      <c r="BJ370" s="2">
        <v>17.100000000000001</v>
      </c>
      <c r="BL370" s="2">
        <f>BJ370-Epanet!X371</f>
        <v>3.1500000000000021</v>
      </c>
      <c r="BO370" s="1" t="s">
        <v>1395</v>
      </c>
      <c r="BP370" s="2">
        <v>0.04</v>
      </c>
      <c r="BR370" s="2">
        <f>BP370-Epanet!AB372</f>
        <v>0</v>
      </c>
    </row>
    <row r="371" spans="1:70" x14ac:dyDescent="0.25">
      <c r="A371" s="1" t="s">
        <v>401</v>
      </c>
      <c r="B371" s="2">
        <v>16.66</v>
      </c>
      <c r="D371" s="10">
        <f>'Skenario DMA'!B371-Epanet!P372</f>
        <v>2.7100000000000009</v>
      </c>
      <c r="E371" s="10"/>
      <c r="G371" s="1" t="s">
        <v>1396</v>
      </c>
      <c r="H371" s="2">
        <v>0.03</v>
      </c>
      <c r="J371" s="2">
        <f>H371-Epanet!T373</f>
        <v>0</v>
      </c>
      <c r="M371" s="1" t="s">
        <v>401</v>
      </c>
      <c r="N371" s="2">
        <v>16.66</v>
      </c>
      <c r="P371" s="2">
        <f>N371-Epanet!X372</f>
        <v>2.6999999999999993</v>
      </c>
      <c r="S371" s="1" t="s">
        <v>1396</v>
      </c>
      <c r="T371" s="2">
        <v>0.03</v>
      </c>
      <c r="V371" s="2">
        <f>T371-Epanet!AB373</f>
        <v>0</v>
      </c>
      <c r="Y371" s="1" t="s">
        <v>401</v>
      </c>
      <c r="Z371" s="2">
        <v>14.24</v>
      </c>
      <c r="AB371" s="2">
        <f>Z371-Epanet!P372</f>
        <v>0.29000000000000092</v>
      </c>
      <c r="AE371" s="1" t="s">
        <v>1396</v>
      </c>
      <c r="AF371" s="2">
        <v>0.03</v>
      </c>
      <c r="AH371" s="2">
        <f>AF371-Epanet!T373</f>
        <v>0</v>
      </c>
      <c r="AK371" s="1" t="s">
        <v>401</v>
      </c>
      <c r="AL371" s="2">
        <v>14.24</v>
      </c>
      <c r="AN371" s="2">
        <f>AL371-Epanet!X372</f>
        <v>0.27999999999999936</v>
      </c>
      <c r="AQ371" s="1" t="s">
        <v>1396</v>
      </c>
      <c r="AR371" s="2">
        <v>0.03</v>
      </c>
      <c r="AT371" s="2">
        <f>AR371-Epanet!AB373</f>
        <v>0</v>
      </c>
      <c r="AW371" s="1" t="s">
        <v>401</v>
      </c>
      <c r="AX371" s="2">
        <v>17.100000000000001</v>
      </c>
      <c r="AZ371" s="2">
        <f>AX371-Epanet!P372</f>
        <v>3.1500000000000021</v>
      </c>
      <c r="BC371" s="1" t="s">
        <v>1396</v>
      </c>
      <c r="BD371" s="2">
        <v>0.03</v>
      </c>
      <c r="BF371" s="2">
        <f>BD371-Epanet!T373</f>
        <v>0</v>
      </c>
      <c r="BI371" s="1" t="s">
        <v>401</v>
      </c>
      <c r="BJ371" s="2">
        <v>17.11</v>
      </c>
      <c r="BL371" s="2">
        <f>BJ371-Epanet!X372</f>
        <v>3.1499999999999986</v>
      </c>
      <c r="BO371" s="1" t="s">
        <v>1396</v>
      </c>
      <c r="BP371" s="2">
        <v>0.03</v>
      </c>
      <c r="BR371" s="2">
        <f>BP371-Epanet!AB373</f>
        <v>0</v>
      </c>
    </row>
    <row r="372" spans="1:70" x14ac:dyDescent="0.25">
      <c r="A372" s="1" t="s">
        <v>402</v>
      </c>
      <c r="B372" s="2">
        <v>16.61</v>
      </c>
      <c r="D372" s="10">
        <f>'Skenario DMA'!B372-Epanet!P373</f>
        <v>2.7099999999999991</v>
      </c>
      <c r="E372" s="10"/>
      <c r="G372" s="1" t="s">
        <v>1397</v>
      </c>
      <c r="H372" s="2">
        <v>0.03</v>
      </c>
      <c r="J372" s="2">
        <f>H372-Epanet!T374</f>
        <v>-0.12</v>
      </c>
      <c r="M372" s="1" t="s">
        <v>402</v>
      </c>
      <c r="N372" s="2">
        <v>16.62</v>
      </c>
      <c r="P372" s="2">
        <f>N372-Epanet!X373</f>
        <v>2.7100000000000009</v>
      </c>
      <c r="S372" s="1" t="s">
        <v>1397</v>
      </c>
      <c r="T372" s="2">
        <v>0.03</v>
      </c>
      <c r="V372" s="2">
        <f>T372-Epanet!AB374</f>
        <v>-0.12</v>
      </c>
      <c r="Y372" s="1" t="s">
        <v>402</v>
      </c>
      <c r="Z372" s="2">
        <v>14.19</v>
      </c>
      <c r="AB372" s="2">
        <f>Z372-Epanet!P373</f>
        <v>0.28999999999999915</v>
      </c>
      <c r="AE372" s="1" t="s">
        <v>1397</v>
      </c>
      <c r="AF372" s="2">
        <v>0.16</v>
      </c>
      <c r="AH372" s="2">
        <f>AF372-Epanet!T374</f>
        <v>1.0000000000000009E-2</v>
      </c>
      <c r="AK372" s="1" t="s">
        <v>402</v>
      </c>
      <c r="AL372" s="2">
        <v>14.2</v>
      </c>
      <c r="AN372" s="2">
        <f>AL372-Epanet!X373</f>
        <v>0.28999999999999915</v>
      </c>
      <c r="AQ372" s="1" t="s">
        <v>1397</v>
      </c>
      <c r="AR372" s="2">
        <v>0.15</v>
      </c>
      <c r="AT372" s="2">
        <f>AR372-Epanet!AB374</f>
        <v>0</v>
      </c>
      <c r="AW372" s="1" t="s">
        <v>402</v>
      </c>
      <c r="AX372" s="2">
        <v>17.059999999999999</v>
      </c>
      <c r="AZ372" s="2">
        <f>AX372-Epanet!P373</f>
        <v>3.1599999999999984</v>
      </c>
      <c r="BC372" s="1" t="s">
        <v>1397</v>
      </c>
      <c r="BD372" s="2">
        <v>0.03</v>
      </c>
      <c r="BF372" s="2">
        <f>BD372-Epanet!T374</f>
        <v>-0.12</v>
      </c>
      <c r="BI372" s="1" t="s">
        <v>402</v>
      </c>
      <c r="BJ372" s="2">
        <v>17.059999999999999</v>
      </c>
      <c r="BL372" s="2">
        <f>BJ372-Epanet!X373</f>
        <v>3.1499999999999986</v>
      </c>
      <c r="BO372" s="1" t="s">
        <v>1397</v>
      </c>
      <c r="BP372" s="2">
        <v>0.04</v>
      </c>
      <c r="BR372" s="2">
        <f>BP372-Epanet!AB374</f>
        <v>-0.10999999999999999</v>
      </c>
    </row>
    <row r="373" spans="1:70" x14ac:dyDescent="0.25">
      <c r="A373" s="1" t="s">
        <v>403</v>
      </c>
      <c r="B373" s="2">
        <v>15.6</v>
      </c>
      <c r="D373" s="10">
        <f>'Skenario DMA'!B373-Epanet!P374</f>
        <v>2.7099999999999991</v>
      </c>
      <c r="E373" s="10"/>
      <c r="G373" s="1" t="s">
        <v>1398</v>
      </c>
      <c r="H373" s="2">
        <v>0.28999999999999998</v>
      </c>
      <c r="J373" s="2">
        <f>H373-Epanet!T375</f>
        <v>0</v>
      </c>
      <c r="M373" s="1" t="s">
        <v>403</v>
      </c>
      <c r="N373" s="2">
        <v>15.61</v>
      </c>
      <c r="P373" s="2">
        <f>N373-Epanet!X374</f>
        <v>2.7099999999999991</v>
      </c>
      <c r="S373" s="1" t="s">
        <v>1398</v>
      </c>
      <c r="T373" s="2">
        <v>0.33</v>
      </c>
      <c r="V373" s="2">
        <f>T373-Epanet!AB375</f>
        <v>0</v>
      </c>
      <c r="Y373" s="1" t="s">
        <v>403</v>
      </c>
      <c r="Z373" s="2">
        <v>13.18</v>
      </c>
      <c r="AB373" s="2">
        <f>Z373-Epanet!P374</f>
        <v>0.28999999999999915</v>
      </c>
      <c r="AE373" s="1" t="s">
        <v>1398</v>
      </c>
      <c r="AF373" s="2">
        <v>0.28999999999999998</v>
      </c>
      <c r="AH373" s="2">
        <f>AF373-Epanet!T375</f>
        <v>0</v>
      </c>
      <c r="AK373" s="1" t="s">
        <v>403</v>
      </c>
      <c r="AL373" s="2">
        <v>13.19</v>
      </c>
      <c r="AN373" s="2">
        <f>AL373-Epanet!X374</f>
        <v>0.28999999999999915</v>
      </c>
      <c r="AQ373" s="1" t="s">
        <v>1398</v>
      </c>
      <c r="AR373" s="2">
        <v>0.33</v>
      </c>
      <c r="AT373" s="2">
        <f>AR373-Epanet!AB375</f>
        <v>0</v>
      </c>
      <c r="AW373" s="1" t="s">
        <v>403</v>
      </c>
      <c r="AX373" s="2">
        <v>16.05</v>
      </c>
      <c r="AZ373" s="2">
        <f>AX373-Epanet!P374</f>
        <v>3.16</v>
      </c>
      <c r="BC373" s="1" t="s">
        <v>1398</v>
      </c>
      <c r="BD373" s="2">
        <v>0.28999999999999998</v>
      </c>
      <c r="BF373" s="2">
        <f>BD373-Epanet!T375</f>
        <v>0</v>
      </c>
      <c r="BI373" s="1" t="s">
        <v>403</v>
      </c>
      <c r="BJ373" s="2">
        <v>16.05</v>
      </c>
      <c r="BL373" s="2">
        <f>BJ373-Epanet!X374</f>
        <v>3.1500000000000004</v>
      </c>
      <c r="BO373" s="1" t="s">
        <v>1398</v>
      </c>
      <c r="BP373" s="2">
        <v>0.33</v>
      </c>
      <c r="BR373" s="2">
        <f>BP373-Epanet!AB375</f>
        <v>0</v>
      </c>
    </row>
    <row r="374" spans="1:70" x14ac:dyDescent="0.25">
      <c r="A374" s="1" t="s">
        <v>404</v>
      </c>
      <c r="B374" s="2">
        <v>14.6</v>
      </c>
      <c r="D374" s="10">
        <f>'Skenario DMA'!B374-Epanet!P375</f>
        <v>2.7099999999999991</v>
      </c>
      <c r="E374" s="10"/>
      <c r="G374" s="1" t="s">
        <v>1399</v>
      </c>
      <c r="H374" s="2">
        <v>0.28999999999999998</v>
      </c>
      <c r="J374" s="2">
        <f>H374-Epanet!T376</f>
        <v>0</v>
      </c>
      <c r="M374" s="1" t="s">
        <v>404</v>
      </c>
      <c r="N374" s="2">
        <v>14.61</v>
      </c>
      <c r="P374" s="2">
        <f>N374-Epanet!X375</f>
        <v>2.7099999999999991</v>
      </c>
      <c r="S374" s="1" t="s">
        <v>1399</v>
      </c>
      <c r="T374" s="2">
        <v>0.33</v>
      </c>
      <c r="V374" s="2">
        <f>T374-Epanet!AB376</f>
        <v>0</v>
      </c>
      <c r="Y374" s="1" t="s">
        <v>404</v>
      </c>
      <c r="Z374" s="2">
        <v>12.18</v>
      </c>
      <c r="AB374" s="2">
        <f>Z374-Epanet!P375</f>
        <v>0.28999999999999915</v>
      </c>
      <c r="AE374" s="1" t="s">
        <v>1399</v>
      </c>
      <c r="AF374" s="2">
        <v>0.28999999999999998</v>
      </c>
      <c r="AH374" s="2">
        <f>AF374-Epanet!T376</f>
        <v>0</v>
      </c>
      <c r="AK374" s="1" t="s">
        <v>404</v>
      </c>
      <c r="AL374" s="2">
        <v>12.18</v>
      </c>
      <c r="AN374" s="2">
        <f>AL374-Epanet!X375</f>
        <v>0.27999999999999936</v>
      </c>
      <c r="AQ374" s="1" t="s">
        <v>1399</v>
      </c>
      <c r="AR374" s="2">
        <v>0.33</v>
      </c>
      <c r="AT374" s="2">
        <f>AR374-Epanet!AB376</f>
        <v>0</v>
      </c>
      <c r="AW374" s="1" t="s">
        <v>404</v>
      </c>
      <c r="AX374" s="2">
        <v>15.04</v>
      </c>
      <c r="AZ374" s="2">
        <f>AX374-Epanet!P375</f>
        <v>3.1499999999999986</v>
      </c>
      <c r="BC374" s="1" t="s">
        <v>1399</v>
      </c>
      <c r="BD374" s="2">
        <v>0.28999999999999998</v>
      </c>
      <c r="BF374" s="2">
        <f>BD374-Epanet!T376</f>
        <v>0</v>
      </c>
      <c r="BI374" s="1" t="s">
        <v>404</v>
      </c>
      <c r="BJ374" s="2">
        <v>15.05</v>
      </c>
      <c r="BL374" s="2">
        <f>BJ374-Epanet!X375</f>
        <v>3.1500000000000004</v>
      </c>
      <c r="BO374" s="1" t="s">
        <v>1399</v>
      </c>
      <c r="BP374" s="2">
        <v>0.33</v>
      </c>
      <c r="BR374" s="2">
        <f>BP374-Epanet!AB376</f>
        <v>0</v>
      </c>
    </row>
    <row r="375" spans="1:70" x14ac:dyDescent="0.25">
      <c r="A375" s="1" t="s">
        <v>405</v>
      </c>
      <c r="B375" s="2">
        <v>18.61</v>
      </c>
      <c r="D375" s="10">
        <f>'Skenario DMA'!B375-Epanet!P376</f>
        <v>2.6999999999999993</v>
      </c>
      <c r="E375" s="10"/>
      <c r="G375" s="1" t="s">
        <v>1400</v>
      </c>
      <c r="H375" s="2">
        <v>0.08</v>
      </c>
      <c r="J375" s="2">
        <f>H375-Epanet!T377</f>
        <v>0</v>
      </c>
      <c r="M375" s="1" t="s">
        <v>405</v>
      </c>
      <c r="N375" s="2">
        <v>18.62</v>
      </c>
      <c r="P375" s="2">
        <f>N375-Epanet!X376</f>
        <v>2.7000000000000011</v>
      </c>
      <c r="S375" s="1" t="s">
        <v>1400</v>
      </c>
      <c r="T375" s="2">
        <v>0.08</v>
      </c>
      <c r="V375" s="2">
        <f>T375-Epanet!AB377</f>
        <v>0</v>
      </c>
      <c r="Y375" s="1" t="s">
        <v>405</v>
      </c>
      <c r="Z375" s="2">
        <v>16.190000000000001</v>
      </c>
      <c r="AB375" s="2">
        <f>Z375-Epanet!P376</f>
        <v>0.28000000000000114</v>
      </c>
      <c r="AE375" s="1" t="s">
        <v>1400</v>
      </c>
      <c r="AF375" s="2">
        <v>0.08</v>
      </c>
      <c r="AH375" s="2">
        <f>AF375-Epanet!T377</f>
        <v>0</v>
      </c>
      <c r="AK375" s="1" t="s">
        <v>405</v>
      </c>
      <c r="AL375" s="2">
        <v>16.2</v>
      </c>
      <c r="AN375" s="2">
        <f>AL375-Epanet!X376</f>
        <v>0.27999999999999936</v>
      </c>
      <c r="AQ375" s="1" t="s">
        <v>1400</v>
      </c>
      <c r="AR375" s="2">
        <v>0.08</v>
      </c>
      <c r="AT375" s="2">
        <f>AR375-Epanet!AB377</f>
        <v>0</v>
      </c>
      <c r="AW375" s="1" t="s">
        <v>405</v>
      </c>
      <c r="AX375" s="2">
        <v>19.059999999999999</v>
      </c>
      <c r="AZ375" s="2">
        <f>AX375-Epanet!P376</f>
        <v>3.1499999999999986</v>
      </c>
      <c r="BC375" s="1" t="s">
        <v>1400</v>
      </c>
      <c r="BD375" s="2">
        <v>0.08</v>
      </c>
      <c r="BF375" s="2">
        <f>BD375-Epanet!T377</f>
        <v>0</v>
      </c>
      <c r="BI375" s="1" t="s">
        <v>405</v>
      </c>
      <c r="BJ375" s="2">
        <v>19.059999999999999</v>
      </c>
      <c r="BL375" s="2">
        <f>BJ375-Epanet!X376</f>
        <v>3.1399999999999988</v>
      </c>
      <c r="BO375" s="1" t="s">
        <v>1400</v>
      </c>
      <c r="BP375" s="2">
        <v>0.08</v>
      </c>
      <c r="BR375" s="2">
        <f>BP375-Epanet!AB377</f>
        <v>0</v>
      </c>
    </row>
    <row r="376" spans="1:70" x14ac:dyDescent="0.25">
      <c r="A376" s="1" t="s">
        <v>406</v>
      </c>
      <c r="B376" s="2">
        <v>17.61</v>
      </c>
      <c r="D376" s="10">
        <f>'Skenario DMA'!B376-Epanet!P377</f>
        <v>2.7099999999999991</v>
      </c>
      <c r="E376" s="10"/>
      <c r="G376" s="1" t="s">
        <v>1401</v>
      </c>
      <c r="H376" s="2">
        <v>0.22</v>
      </c>
      <c r="J376" s="2">
        <f>H376-Epanet!T378</f>
        <v>0</v>
      </c>
      <c r="M376" s="1" t="s">
        <v>406</v>
      </c>
      <c r="N376" s="2">
        <v>17.62</v>
      </c>
      <c r="P376" s="2">
        <f>N376-Epanet!X377</f>
        <v>2.7100000000000009</v>
      </c>
      <c r="S376" s="1" t="s">
        <v>1401</v>
      </c>
      <c r="T376" s="2">
        <v>0.25</v>
      </c>
      <c r="V376" s="2">
        <f>T376-Epanet!AB378</f>
        <v>0</v>
      </c>
      <c r="Y376" s="1" t="s">
        <v>406</v>
      </c>
      <c r="Z376" s="2">
        <v>15.19</v>
      </c>
      <c r="AB376" s="2">
        <f>Z376-Epanet!P377</f>
        <v>0.28999999999999915</v>
      </c>
      <c r="AE376" s="1" t="s">
        <v>1401</v>
      </c>
      <c r="AF376" s="2">
        <v>0.22</v>
      </c>
      <c r="AH376" s="2">
        <f>AF376-Epanet!T378</f>
        <v>0</v>
      </c>
      <c r="AK376" s="1" t="s">
        <v>406</v>
      </c>
      <c r="AL376" s="2">
        <v>15.2</v>
      </c>
      <c r="AN376" s="2">
        <f>AL376-Epanet!X377</f>
        <v>0.28999999999999915</v>
      </c>
      <c r="AQ376" s="1" t="s">
        <v>1401</v>
      </c>
      <c r="AR376" s="2">
        <v>0.25</v>
      </c>
      <c r="AT376" s="2">
        <f>AR376-Epanet!AB378</f>
        <v>0</v>
      </c>
      <c r="AW376" s="1" t="s">
        <v>406</v>
      </c>
      <c r="AX376" s="2">
        <v>18.059999999999999</v>
      </c>
      <c r="AZ376" s="2">
        <f>AX376-Epanet!P377</f>
        <v>3.1599999999999984</v>
      </c>
      <c r="BC376" s="1" t="s">
        <v>1401</v>
      </c>
      <c r="BD376" s="2">
        <v>0.22</v>
      </c>
      <c r="BF376" s="2">
        <f>BD376-Epanet!T378</f>
        <v>0</v>
      </c>
      <c r="BI376" s="1" t="s">
        <v>406</v>
      </c>
      <c r="BJ376" s="2">
        <v>18.059999999999999</v>
      </c>
      <c r="BL376" s="2">
        <f>BJ376-Epanet!X377</f>
        <v>3.1499999999999986</v>
      </c>
      <c r="BO376" s="1" t="s">
        <v>1401</v>
      </c>
      <c r="BP376" s="2">
        <v>0.25</v>
      </c>
      <c r="BR376" s="2">
        <f>BP376-Epanet!AB378</f>
        <v>0</v>
      </c>
    </row>
    <row r="377" spans="1:70" x14ac:dyDescent="0.25">
      <c r="A377" s="1" t="s">
        <v>407</v>
      </c>
      <c r="B377" s="2">
        <v>15.59</v>
      </c>
      <c r="D377" s="10">
        <f>'Skenario DMA'!B377-Epanet!P378</f>
        <v>2.6999999999999993</v>
      </c>
      <c r="E377" s="10"/>
      <c r="G377" s="1" t="s">
        <v>1402</v>
      </c>
      <c r="H377" s="2">
        <v>0.08</v>
      </c>
      <c r="J377" s="2">
        <f>H377-Epanet!T379</f>
        <v>0</v>
      </c>
      <c r="M377" s="1" t="s">
        <v>407</v>
      </c>
      <c r="N377" s="2">
        <v>15.6</v>
      </c>
      <c r="P377" s="2">
        <f>N377-Epanet!X378</f>
        <v>2.6999999999999993</v>
      </c>
      <c r="S377" s="1" t="s">
        <v>1402</v>
      </c>
      <c r="T377" s="2">
        <v>0.08</v>
      </c>
      <c r="V377" s="2">
        <f>T377-Epanet!AB379</f>
        <v>0</v>
      </c>
      <c r="Y377" s="1" t="s">
        <v>407</v>
      </c>
      <c r="Z377" s="2">
        <v>13.17</v>
      </c>
      <c r="AB377" s="2">
        <f>Z377-Epanet!P378</f>
        <v>0.27999999999999936</v>
      </c>
      <c r="AE377" s="1" t="s">
        <v>1402</v>
      </c>
      <c r="AF377" s="2">
        <v>0.08</v>
      </c>
      <c r="AH377" s="2">
        <f>AF377-Epanet!T379</f>
        <v>0</v>
      </c>
      <c r="AK377" s="1" t="s">
        <v>407</v>
      </c>
      <c r="AL377" s="2">
        <v>13.18</v>
      </c>
      <c r="AN377" s="2">
        <f>AL377-Epanet!X378</f>
        <v>0.27999999999999936</v>
      </c>
      <c r="AQ377" s="1" t="s">
        <v>1402</v>
      </c>
      <c r="AR377" s="2">
        <v>0.08</v>
      </c>
      <c r="AT377" s="2">
        <f>AR377-Epanet!AB379</f>
        <v>0</v>
      </c>
      <c r="AW377" s="1" t="s">
        <v>407</v>
      </c>
      <c r="AX377" s="2">
        <v>16.04</v>
      </c>
      <c r="AZ377" s="2">
        <f>AX377-Epanet!P378</f>
        <v>3.1499999999999986</v>
      </c>
      <c r="BC377" s="1" t="s">
        <v>1402</v>
      </c>
      <c r="BD377" s="2">
        <v>0.08</v>
      </c>
      <c r="BF377" s="2">
        <f>BD377-Epanet!T379</f>
        <v>0</v>
      </c>
      <c r="BI377" s="1" t="s">
        <v>407</v>
      </c>
      <c r="BJ377" s="2">
        <v>16.05</v>
      </c>
      <c r="BL377" s="2">
        <f>BJ377-Epanet!X378</f>
        <v>3.1500000000000004</v>
      </c>
      <c r="BO377" s="1" t="s">
        <v>1402</v>
      </c>
      <c r="BP377" s="2">
        <v>0.08</v>
      </c>
      <c r="BR377" s="2">
        <f>BP377-Epanet!AB379</f>
        <v>0</v>
      </c>
    </row>
    <row r="378" spans="1:70" x14ac:dyDescent="0.25">
      <c r="A378" s="1" t="s">
        <v>408</v>
      </c>
      <c r="B378" s="2">
        <v>16.559999999999999</v>
      </c>
      <c r="D378" s="10">
        <f>'Skenario DMA'!B378-Epanet!P379</f>
        <v>2.7099999999999991</v>
      </c>
      <c r="E378" s="10"/>
      <c r="G378" s="1" t="s">
        <v>1403</v>
      </c>
      <c r="H378" s="2">
        <v>0.14000000000000001</v>
      </c>
      <c r="J378" s="2">
        <f>H378-Epanet!T380</f>
        <v>0</v>
      </c>
      <c r="M378" s="1" t="s">
        <v>408</v>
      </c>
      <c r="N378" s="2">
        <v>16.57</v>
      </c>
      <c r="P378" s="2">
        <f>N378-Epanet!X379</f>
        <v>2.7100000000000009</v>
      </c>
      <c r="S378" s="1" t="s">
        <v>1403</v>
      </c>
      <c r="T378" s="2">
        <v>0.17</v>
      </c>
      <c r="V378" s="2">
        <f>T378-Epanet!AB380</f>
        <v>0</v>
      </c>
      <c r="Y378" s="1" t="s">
        <v>408</v>
      </c>
      <c r="Z378" s="2">
        <v>14.14</v>
      </c>
      <c r="AB378" s="2">
        <f>Z378-Epanet!P379</f>
        <v>0.29000000000000092</v>
      </c>
      <c r="AE378" s="1" t="s">
        <v>1403</v>
      </c>
      <c r="AF378" s="2">
        <v>0.14000000000000001</v>
      </c>
      <c r="AH378" s="2">
        <f>AF378-Epanet!T380</f>
        <v>0</v>
      </c>
      <c r="AK378" s="1" t="s">
        <v>408</v>
      </c>
      <c r="AL378" s="2">
        <v>14.15</v>
      </c>
      <c r="AN378" s="2">
        <f>AL378-Epanet!X379</f>
        <v>0.29000000000000092</v>
      </c>
      <c r="AQ378" s="1" t="s">
        <v>1403</v>
      </c>
      <c r="AR378" s="2">
        <v>0.17</v>
      </c>
      <c r="AT378" s="2">
        <f>AR378-Epanet!AB380</f>
        <v>0</v>
      </c>
      <c r="AW378" s="1" t="s">
        <v>408</v>
      </c>
      <c r="AX378" s="2">
        <v>17.010000000000002</v>
      </c>
      <c r="AZ378" s="2">
        <f>AX378-Epanet!P379</f>
        <v>3.1600000000000019</v>
      </c>
      <c r="BC378" s="1" t="s">
        <v>1403</v>
      </c>
      <c r="BD378" s="2">
        <v>0.14000000000000001</v>
      </c>
      <c r="BF378" s="2">
        <f>BD378-Epanet!T380</f>
        <v>0</v>
      </c>
      <c r="BI378" s="1" t="s">
        <v>408</v>
      </c>
      <c r="BJ378" s="2">
        <v>17.010000000000002</v>
      </c>
      <c r="BL378" s="2">
        <f>BJ378-Epanet!X379</f>
        <v>3.1500000000000021</v>
      </c>
      <c r="BO378" s="1" t="s">
        <v>1403</v>
      </c>
      <c r="BP378" s="2">
        <v>0.17</v>
      </c>
      <c r="BR378" s="2">
        <f>BP378-Epanet!AB380</f>
        <v>0</v>
      </c>
    </row>
    <row r="379" spans="1:70" x14ac:dyDescent="0.25">
      <c r="A379" s="1" t="s">
        <v>409</v>
      </c>
      <c r="B379" s="2">
        <v>16.61</v>
      </c>
      <c r="D379" s="10">
        <f>'Skenario DMA'!B379-Epanet!P380</f>
        <v>2.6999999999999993</v>
      </c>
      <c r="E379" s="10"/>
      <c r="G379" s="1" t="s">
        <v>1404</v>
      </c>
      <c r="H379" s="2">
        <v>0.14000000000000001</v>
      </c>
      <c r="J379" s="2">
        <f>H379-Epanet!T381</f>
        <v>0</v>
      </c>
      <c r="M379" s="1" t="s">
        <v>409</v>
      </c>
      <c r="N379" s="2">
        <v>16.62</v>
      </c>
      <c r="P379" s="2">
        <f>N379-Epanet!X380</f>
        <v>2.7100000000000009</v>
      </c>
      <c r="S379" s="1" t="s">
        <v>1404</v>
      </c>
      <c r="T379" s="2">
        <v>0.17</v>
      </c>
      <c r="V379" s="2">
        <f>T379-Epanet!AB381</f>
        <v>0</v>
      </c>
      <c r="Y379" s="1" t="s">
        <v>409</v>
      </c>
      <c r="Z379" s="2">
        <v>14.19</v>
      </c>
      <c r="AB379" s="2">
        <f>Z379-Epanet!P380</f>
        <v>0.27999999999999936</v>
      </c>
      <c r="AE379" s="1" t="s">
        <v>1404</v>
      </c>
      <c r="AF379" s="2">
        <v>0.14000000000000001</v>
      </c>
      <c r="AH379" s="2">
        <f>AF379-Epanet!T381</f>
        <v>0</v>
      </c>
      <c r="AK379" s="1" t="s">
        <v>409</v>
      </c>
      <c r="AL379" s="2">
        <v>14.2</v>
      </c>
      <c r="AN379" s="2">
        <f>AL379-Epanet!X380</f>
        <v>0.28999999999999915</v>
      </c>
      <c r="AQ379" s="1" t="s">
        <v>1404</v>
      </c>
      <c r="AR379" s="2">
        <v>0.17</v>
      </c>
      <c r="AT379" s="2">
        <f>AR379-Epanet!AB381</f>
        <v>0</v>
      </c>
      <c r="AW379" s="1" t="s">
        <v>409</v>
      </c>
      <c r="AX379" s="2">
        <v>17.059999999999999</v>
      </c>
      <c r="AZ379" s="2">
        <f>AX379-Epanet!P380</f>
        <v>3.1499999999999986</v>
      </c>
      <c r="BC379" s="1" t="s">
        <v>1404</v>
      </c>
      <c r="BD379" s="2">
        <v>0.14000000000000001</v>
      </c>
      <c r="BF379" s="2">
        <f>BD379-Epanet!T381</f>
        <v>0</v>
      </c>
      <c r="BI379" s="1" t="s">
        <v>409</v>
      </c>
      <c r="BJ379" s="2">
        <v>17.059999999999999</v>
      </c>
      <c r="BL379" s="2">
        <f>BJ379-Epanet!X380</f>
        <v>3.1499999999999986</v>
      </c>
      <c r="BO379" s="1" t="s">
        <v>1404</v>
      </c>
      <c r="BP379" s="2">
        <v>0.17</v>
      </c>
      <c r="BR379" s="2">
        <f>BP379-Epanet!AB381</f>
        <v>0</v>
      </c>
    </row>
    <row r="380" spans="1:70" x14ac:dyDescent="0.25">
      <c r="A380" s="1" t="s">
        <v>410</v>
      </c>
      <c r="B380" s="2">
        <v>38.54</v>
      </c>
      <c r="D380" s="10">
        <f>'Skenario DMA'!B380-Epanet!P381</f>
        <v>4.9999999999997158E-2</v>
      </c>
      <c r="E380" s="10"/>
      <c r="G380" s="1" t="s">
        <v>1405</v>
      </c>
      <c r="H380" s="2">
        <v>0.14000000000000001</v>
      </c>
      <c r="J380" s="2">
        <f>H380-Epanet!T382</f>
        <v>0</v>
      </c>
      <c r="M380" s="1" t="s">
        <v>410</v>
      </c>
      <c r="N380" s="2">
        <v>38.53</v>
      </c>
      <c r="P380" s="2">
        <f>N380-Epanet!X381</f>
        <v>3.0000000000001137E-2</v>
      </c>
      <c r="S380" s="1" t="s">
        <v>1405</v>
      </c>
      <c r="T380" s="2">
        <v>0.17</v>
      </c>
      <c r="V380" s="2">
        <f>T380-Epanet!AB382</f>
        <v>0</v>
      </c>
      <c r="Y380" s="1" t="s">
        <v>410</v>
      </c>
      <c r="Z380" s="2">
        <v>38.51</v>
      </c>
      <c r="AB380" s="2">
        <f>Z380-Epanet!P381</f>
        <v>1.9999999999996021E-2</v>
      </c>
      <c r="AE380" s="1" t="s">
        <v>1405</v>
      </c>
      <c r="AF380" s="2">
        <v>0.14000000000000001</v>
      </c>
      <c r="AH380" s="2">
        <f>AF380-Epanet!T382</f>
        <v>0</v>
      </c>
      <c r="AK380" s="1" t="s">
        <v>410</v>
      </c>
      <c r="AL380" s="2">
        <v>38.51</v>
      </c>
      <c r="AN380" s="2">
        <f>AL380-Epanet!X381</f>
        <v>9.9999999999980105E-3</v>
      </c>
      <c r="AQ380" s="1" t="s">
        <v>1405</v>
      </c>
      <c r="AR380" s="2">
        <v>0.17</v>
      </c>
      <c r="AT380" s="2">
        <f>AR380-Epanet!AB382</f>
        <v>0</v>
      </c>
      <c r="AW380" s="1" t="s">
        <v>410</v>
      </c>
      <c r="AX380" s="2">
        <v>34.28</v>
      </c>
      <c r="AZ380" s="2">
        <f>AX380-Epanet!P381</f>
        <v>-4.2100000000000009</v>
      </c>
      <c r="BC380" s="1" t="s">
        <v>1405</v>
      </c>
      <c r="BD380" s="2">
        <v>0.14000000000000001</v>
      </c>
      <c r="BF380" s="2">
        <f>BD380-Epanet!T382</f>
        <v>0</v>
      </c>
      <c r="BI380" s="1" t="s">
        <v>410</v>
      </c>
      <c r="BJ380" s="2">
        <v>33.99</v>
      </c>
      <c r="BL380" s="2">
        <f>BJ380-Epanet!X381</f>
        <v>-4.509999999999998</v>
      </c>
      <c r="BO380" s="1" t="s">
        <v>1405</v>
      </c>
      <c r="BP380" s="2">
        <v>0.17</v>
      </c>
      <c r="BR380" s="2">
        <f>BP380-Epanet!AB382</f>
        <v>0</v>
      </c>
    </row>
    <row r="381" spans="1:70" x14ac:dyDescent="0.25">
      <c r="A381" s="1" t="s">
        <v>411</v>
      </c>
      <c r="B381" s="2">
        <v>38.520000000000003</v>
      </c>
      <c r="D381" s="10">
        <f>'Skenario DMA'!B381-Epanet!P382</f>
        <v>7.0000000000000284E-2</v>
      </c>
      <c r="E381" s="10"/>
      <c r="G381" s="1" t="s">
        <v>1406</v>
      </c>
      <c r="H381" s="2">
        <v>0.08</v>
      </c>
      <c r="J381" s="2">
        <f>H381-Epanet!T383</f>
        <v>0</v>
      </c>
      <c r="M381" s="1" t="s">
        <v>411</v>
      </c>
      <c r="N381" s="2">
        <v>38.5</v>
      </c>
      <c r="P381" s="2">
        <f>N381-Epanet!X382</f>
        <v>3.9999999999999147E-2</v>
      </c>
      <c r="S381" s="1" t="s">
        <v>1406</v>
      </c>
      <c r="T381" s="2">
        <v>0.08</v>
      </c>
      <c r="V381" s="2">
        <f>T381-Epanet!AB383</f>
        <v>0</v>
      </c>
      <c r="Y381" s="1" t="s">
        <v>411</v>
      </c>
      <c r="Z381" s="2">
        <v>38.46</v>
      </c>
      <c r="AB381" s="2">
        <f>Z381-Epanet!P382</f>
        <v>9.9999999999980105E-3</v>
      </c>
      <c r="AE381" s="1" t="s">
        <v>1406</v>
      </c>
      <c r="AF381" s="2">
        <v>0.08</v>
      </c>
      <c r="AH381" s="2">
        <f>AF381-Epanet!T383</f>
        <v>0</v>
      </c>
      <c r="AK381" s="1" t="s">
        <v>411</v>
      </c>
      <c r="AL381" s="2">
        <v>38.47</v>
      </c>
      <c r="AN381" s="2">
        <f>AL381-Epanet!X382</f>
        <v>9.9999999999980105E-3</v>
      </c>
      <c r="AQ381" s="1" t="s">
        <v>1406</v>
      </c>
      <c r="AR381" s="2">
        <v>0.08</v>
      </c>
      <c r="AT381" s="2">
        <f>AR381-Epanet!AB383</f>
        <v>0</v>
      </c>
      <c r="AW381" s="1" t="s">
        <v>411</v>
      </c>
      <c r="AX381" s="2">
        <v>34.229999999999997</v>
      </c>
      <c r="AZ381" s="2">
        <f>AX381-Epanet!P382</f>
        <v>-4.220000000000006</v>
      </c>
      <c r="BC381" s="1" t="s">
        <v>1406</v>
      </c>
      <c r="BD381" s="2">
        <v>0.08</v>
      </c>
      <c r="BF381" s="2">
        <f>BD381-Epanet!T383</f>
        <v>0</v>
      </c>
      <c r="BI381" s="1" t="s">
        <v>411</v>
      </c>
      <c r="BJ381" s="2">
        <v>33.94</v>
      </c>
      <c r="BL381" s="2">
        <f>BJ381-Epanet!X382</f>
        <v>-4.5200000000000031</v>
      </c>
      <c r="BO381" s="1" t="s">
        <v>1406</v>
      </c>
      <c r="BP381" s="2">
        <v>0.08</v>
      </c>
      <c r="BR381" s="2">
        <f>BP381-Epanet!AB383</f>
        <v>0</v>
      </c>
    </row>
    <row r="382" spans="1:70" x14ac:dyDescent="0.25">
      <c r="A382" s="1" t="s">
        <v>412</v>
      </c>
      <c r="B382" s="2">
        <v>38.51</v>
      </c>
      <c r="D382" s="10">
        <f>'Skenario DMA'!B382-Epanet!P383</f>
        <v>5.9999999999995168E-2</v>
      </c>
      <c r="E382" s="10"/>
      <c r="G382" s="1" t="s">
        <v>1407</v>
      </c>
      <c r="H382" s="2">
        <v>0.08</v>
      </c>
      <c r="J382" s="2">
        <f>H382-Epanet!T384</f>
        <v>0</v>
      </c>
      <c r="M382" s="1" t="s">
        <v>412</v>
      </c>
      <c r="N382" s="2">
        <v>38.5</v>
      </c>
      <c r="P382" s="2">
        <f>N382-Epanet!X383</f>
        <v>4.9999999999997158E-2</v>
      </c>
      <c r="S382" s="1" t="s">
        <v>1407</v>
      </c>
      <c r="T382" s="2">
        <v>0.08</v>
      </c>
      <c r="V382" s="2">
        <f>T382-Epanet!AB384</f>
        <v>0</v>
      </c>
      <c r="Y382" s="1" t="s">
        <v>412</v>
      </c>
      <c r="Z382" s="2">
        <v>38.46</v>
      </c>
      <c r="AB382" s="2">
        <f>Z382-Epanet!P383</f>
        <v>9.9999999999980105E-3</v>
      </c>
      <c r="AE382" s="1" t="s">
        <v>1407</v>
      </c>
      <c r="AF382" s="2">
        <v>0.08</v>
      </c>
      <c r="AH382" s="2">
        <f>AF382-Epanet!T384</f>
        <v>0</v>
      </c>
      <c r="AK382" s="1" t="s">
        <v>412</v>
      </c>
      <c r="AL382" s="2">
        <v>38.46</v>
      </c>
      <c r="AN382" s="2">
        <f>AL382-Epanet!X383</f>
        <v>9.9999999999980105E-3</v>
      </c>
      <c r="AQ382" s="1" t="s">
        <v>1407</v>
      </c>
      <c r="AR382" s="2">
        <v>0.08</v>
      </c>
      <c r="AT382" s="2">
        <f>AR382-Epanet!AB384</f>
        <v>0</v>
      </c>
      <c r="AW382" s="1" t="s">
        <v>412</v>
      </c>
      <c r="AX382" s="2">
        <v>34.22</v>
      </c>
      <c r="AZ382" s="2">
        <f>AX382-Epanet!P383</f>
        <v>-4.230000000000004</v>
      </c>
      <c r="BC382" s="1" t="s">
        <v>1407</v>
      </c>
      <c r="BD382" s="2">
        <v>0.08</v>
      </c>
      <c r="BF382" s="2">
        <f>BD382-Epanet!T384</f>
        <v>0</v>
      </c>
      <c r="BI382" s="1" t="s">
        <v>412</v>
      </c>
      <c r="BJ382" s="2">
        <v>33.93</v>
      </c>
      <c r="BL382" s="2">
        <f>BJ382-Epanet!X383</f>
        <v>-4.5200000000000031</v>
      </c>
      <c r="BO382" s="1" t="s">
        <v>1407</v>
      </c>
      <c r="BP382" s="2">
        <v>0.08</v>
      </c>
      <c r="BR382" s="2">
        <f>BP382-Epanet!AB384</f>
        <v>0</v>
      </c>
    </row>
    <row r="383" spans="1:70" x14ac:dyDescent="0.25">
      <c r="A383" s="1" t="s">
        <v>413</v>
      </c>
      <c r="B383" s="2">
        <v>38.51</v>
      </c>
      <c r="D383" s="10">
        <f>'Skenario DMA'!B383-Epanet!P384</f>
        <v>5.9999999999995168E-2</v>
      </c>
      <c r="E383" s="10"/>
      <c r="G383" s="1" t="s">
        <v>1408</v>
      </c>
      <c r="H383" s="2">
        <v>0.06</v>
      </c>
      <c r="J383" s="2">
        <f>H383-Epanet!T385</f>
        <v>0</v>
      </c>
      <c r="M383" s="1" t="s">
        <v>413</v>
      </c>
      <c r="N383" s="2">
        <v>38.5</v>
      </c>
      <c r="P383" s="2">
        <f>N383-Epanet!X384</f>
        <v>4.9999999999997158E-2</v>
      </c>
      <c r="S383" s="1" t="s">
        <v>1408</v>
      </c>
      <c r="T383" s="2">
        <v>0.1</v>
      </c>
      <c r="V383" s="2">
        <f>T383-Epanet!AB385</f>
        <v>0</v>
      </c>
      <c r="Y383" s="1" t="s">
        <v>413</v>
      </c>
      <c r="Z383" s="2">
        <v>38.450000000000003</v>
      </c>
      <c r="AB383" s="2">
        <f>Z383-Epanet!P384</f>
        <v>0</v>
      </c>
      <c r="AE383" s="1" t="s">
        <v>1408</v>
      </c>
      <c r="AF383" s="2">
        <v>0.06</v>
      </c>
      <c r="AH383" s="2">
        <f>AF383-Epanet!T385</f>
        <v>0</v>
      </c>
      <c r="AK383" s="1" t="s">
        <v>413</v>
      </c>
      <c r="AL383" s="2">
        <v>38.450000000000003</v>
      </c>
      <c r="AN383" s="2">
        <f>AL383-Epanet!X384</f>
        <v>0</v>
      </c>
      <c r="AQ383" s="1" t="s">
        <v>1408</v>
      </c>
      <c r="AR383" s="2">
        <v>0.1</v>
      </c>
      <c r="AT383" s="2">
        <f>AR383-Epanet!AB385</f>
        <v>0</v>
      </c>
      <c r="AW383" s="1" t="s">
        <v>413</v>
      </c>
      <c r="AX383" s="2">
        <v>34.22</v>
      </c>
      <c r="AZ383" s="2">
        <f>AX383-Epanet!P384</f>
        <v>-4.230000000000004</v>
      </c>
      <c r="BC383" s="1" t="s">
        <v>1408</v>
      </c>
      <c r="BD383" s="2">
        <v>0.06</v>
      </c>
      <c r="BF383" s="2">
        <f>BD383-Epanet!T385</f>
        <v>0</v>
      </c>
      <c r="BI383" s="1" t="s">
        <v>413</v>
      </c>
      <c r="BJ383" s="2">
        <v>33.93</v>
      </c>
      <c r="BL383" s="2">
        <f>BJ383-Epanet!X384</f>
        <v>-4.5200000000000031</v>
      </c>
      <c r="BO383" s="1" t="s">
        <v>1408</v>
      </c>
      <c r="BP383" s="2">
        <v>0.1</v>
      </c>
      <c r="BR383" s="2">
        <f>BP383-Epanet!AB385</f>
        <v>0</v>
      </c>
    </row>
    <row r="384" spans="1:70" x14ac:dyDescent="0.25">
      <c r="A384" s="1" t="s">
        <v>414</v>
      </c>
      <c r="B384" s="2">
        <v>37.61</v>
      </c>
      <c r="D384" s="10">
        <f>'Skenario DMA'!B384-Epanet!P385</f>
        <v>0.10000000000000142</v>
      </c>
      <c r="E384" s="10"/>
      <c r="G384" s="1" t="s">
        <v>1409</v>
      </c>
      <c r="H384" s="2">
        <v>0.06</v>
      </c>
      <c r="J384" s="2">
        <f>H384-Epanet!T386</f>
        <v>0</v>
      </c>
      <c r="M384" s="1" t="s">
        <v>414</v>
      </c>
      <c r="N384" s="2">
        <v>37.6</v>
      </c>
      <c r="P384" s="2">
        <f>N384-Epanet!X385</f>
        <v>7.9999999999998295E-2</v>
      </c>
      <c r="S384" s="1" t="s">
        <v>1409</v>
      </c>
      <c r="T384" s="2">
        <v>0.1</v>
      </c>
      <c r="V384" s="2">
        <f>T384-Epanet!AB386</f>
        <v>0</v>
      </c>
      <c r="Y384" s="1" t="s">
        <v>414</v>
      </c>
      <c r="Z384" s="2">
        <v>37.479999999999997</v>
      </c>
      <c r="AB384" s="2">
        <f>Z384-Epanet!P385</f>
        <v>-3.0000000000001137E-2</v>
      </c>
      <c r="AE384" s="1" t="s">
        <v>1409</v>
      </c>
      <c r="AF384" s="2">
        <v>0.06</v>
      </c>
      <c r="AH384" s="2">
        <f>AF384-Epanet!T386</f>
        <v>0</v>
      </c>
      <c r="AK384" s="1" t="s">
        <v>414</v>
      </c>
      <c r="AL384" s="2">
        <v>37.479999999999997</v>
      </c>
      <c r="AN384" s="2">
        <f>AL384-Epanet!X385</f>
        <v>-4.0000000000006253E-2</v>
      </c>
      <c r="AQ384" s="1" t="s">
        <v>1409</v>
      </c>
      <c r="AR384" s="2">
        <v>0.1</v>
      </c>
      <c r="AT384" s="2">
        <f>AR384-Epanet!AB386</f>
        <v>0</v>
      </c>
      <c r="AW384" s="1" t="s">
        <v>414</v>
      </c>
      <c r="AX384" s="2">
        <v>33.25</v>
      </c>
      <c r="AZ384" s="2">
        <f>AX384-Epanet!P385</f>
        <v>-4.259999999999998</v>
      </c>
      <c r="BC384" s="1" t="s">
        <v>1409</v>
      </c>
      <c r="BD384" s="2">
        <v>0.06</v>
      </c>
      <c r="BF384" s="2">
        <f>BD384-Epanet!T386</f>
        <v>0</v>
      </c>
      <c r="BI384" s="1" t="s">
        <v>414</v>
      </c>
      <c r="BJ384" s="2">
        <v>32.96</v>
      </c>
      <c r="BL384" s="2">
        <f>BJ384-Epanet!X385</f>
        <v>-4.5600000000000023</v>
      </c>
      <c r="BO384" s="1" t="s">
        <v>1409</v>
      </c>
      <c r="BP384" s="2">
        <v>0.1</v>
      </c>
      <c r="BR384" s="2">
        <f>BP384-Epanet!AB386</f>
        <v>0</v>
      </c>
    </row>
    <row r="385" spans="1:70" x14ac:dyDescent="0.25">
      <c r="A385" s="1" t="s">
        <v>415</v>
      </c>
      <c r="B385" s="2">
        <v>36.619999999999997</v>
      </c>
      <c r="D385" s="10">
        <f>'Skenario DMA'!B385-Epanet!P386</f>
        <v>0.10999999999999943</v>
      </c>
      <c r="E385" s="10"/>
      <c r="G385" s="1" t="s">
        <v>1410</v>
      </c>
      <c r="H385" s="2">
        <v>0.06</v>
      </c>
      <c r="J385" s="2">
        <f>H385-Epanet!T387</f>
        <v>0</v>
      </c>
      <c r="M385" s="1" t="s">
        <v>415</v>
      </c>
      <c r="N385" s="2">
        <v>36.61</v>
      </c>
      <c r="P385" s="2">
        <f>N385-Epanet!X386</f>
        <v>8.9999999999996305E-2</v>
      </c>
      <c r="S385" s="1" t="s">
        <v>1410</v>
      </c>
      <c r="T385" s="2">
        <v>0.1</v>
      </c>
      <c r="V385" s="2">
        <f>T385-Epanet!AB387</f>
        <v>0</v>
      </c>
      <c r="Y385" s="1" t="s">
        <v>415</v>
      </c>
      <c r="Z385" s="2">
        <v>36.479999999999997</v>
      </c>
      <c r="AB385" s="2">
        <f>Z385-Epanet!P386</f>
        <v>-3.0000000000001137E-2</v>
      </c>
      <c r="AE385" s="1" t="s">
        <v>1410</v>
      </c>
      <c r="AF385" s="2">
        <v>0.06</v>
      </c>
      <c r="AH385" s="2">
        <f>AF385-Epanet!T387</f>
        <v>0</v>
      </c>
      <c r="AK385" s="1" t="s">
        <v>415</v>
      </c>
      <c r="AL385" s="2">
        <v>36.479999999999997</v>
      </c>
      <c r="AN385" s="2">
        <f>AL385-Epanet!X386</f>
        <v>-4.0000000000006253E-2</v>
      </c>
      <c r="AQ385" s="1" t="s">
        <v>1410</v>
      </c>
      <c r="AR385" s="2">
        <v>0.1</v>
      </c>
      <c r="AT385" s="2">
        <f>AR385-Epanet!AB387</f>
        <v>0</v>
      </c>
      <c r="AW385" s="1" t="s">
        <v>415</v>
      </c>
      <c r="AX385" s="2">
        <v>32.25</v>
      </c>
      <c r="AZ385" s="2">
        <f>AX385-Epanet!P386</f>
        <v>-4.259999999999998</v>
      </c>
      <c r="BC385" s="1" t="s">
        <v>1410</v>
      </c>
      <c r="BD385" s="2">
        <v>0.06</v>
      </c>
      <c r="BF385" s="2">
        <f>BD385-Epanet!T387</f>
        <v>0</v>
      </c>
      <c r="BI385" s="1" t="s">
        <v>415</v>
      </c>
      <c r="BJ385" s="2">
        <v>31.96</v>
      </c>
      <c r="BL385" s="2">
        <f>BJ385-Epanet!X386</f>
        <v>-4.5600000000000023</v>
      </c>
      <c r="BO385" s="1" t="s">
        <v>1410</v>
      </c>
      <c r="BP385" s="2">
        <v>0.1</v>
      </c>
      <c r="BR385" s="2">
        <f>BP385-Epanet!AB387</f>
        <v>0</v>
      </c>
    </row>
    <row r="386" spans="1:70" x14ac:dyDescent="0.25">
      <c r="A386" s="1" t="s">
        <v>416</v>
      </c>
      <c r="B386" s="2">
        <v>38.49</v>
      </c>
      <c r="D386" s="10">
        <f>'Skenario DMA'!B386-Epanet!P387</f>
        <v>6.0000000000002274E-2</v>
      </c>
      <c r="E386" s="10"/>
      <c r="G386" s="1" t="s">
        <v>1411</v>
      </c>
      <c r="H386" s="2">
        <v>0.06</v>
      </c>
      <c r="J386" s="2">
        <f>H386-Epanet!T388</f>
        <v>0</v>
      </c>
      <c r="M386" s="1" t="s">
        <v>416</v>
      </c>
      <c r="N386" s="2">
        <v>38.479999999999997</v>
      </c>
      <c r="P386" s="2">
        <f>N386-Epanet!X387</f>
        <v>3.9999999999999147E-2</v>
      </c>
      <c r="S386" s="1" t="s">
        <v>1411</v>
      </c>
      <c r="T386" s="2">
        <v>0.1</v>
      </c>
      <c r="V386" s="2">
        <f>T386-Epanet!AB388</f>
        <v>0</v>
      </c>
      <c r="Y386" s="1" t="s">
        <v>416</v>
      </c>
      <c r="Z386" s="2">
        <v>38.43</v>
      </c>
      <c r="AB386" s="2">
        <f>Z386-Epanet!P387</f>
        <v>0</v>
      </c>
      <c r="AE386" s="1" t="s">
        <v>1411</v>
      </c>
      <c r="AF386" s="2">
        <v>0.06</v>
      </c>
      <c r="AH386" s="2">
        <f>AF386-Epanet!T388</f>
        <v>0</v>
      </c>
      <c r="AK386" s="1" t="s">
        <v>416</v>
      </c>
      <c r="AL386" s="2">
        <v>38.44</v>
      </c>
      <c r="AN386" s="2">
        <f>AL386-Epanet!X387</f>
        <v>0</v>
      </c>
      <c r="AQ386" s="1" t="s">
        <v>1411</v>
      </c>
      <c r="AR386" s="2">
        <v>0.1</v>
      </c>
      <c r="AT386" s="2">
        <f>AR386-Epanet!AB388</f>
        <v>0</v>
      </c>
      <c r="AW386" s="1" t="s">
        <v>416</v>
      </c>
      <c r="AX386" s="2">
        <v>34.200000000000003</v>
      </c>
      <c r="AZ386" s="2">
        <f>AX386-Epanet!P387</f>
        <v>-4.2299999999999969</v>
      </c>
      <c r="BC386" s="1" t="s">
        <v>1411</v>
      </c>
      <c r="BD386" s="2">
        <v>0.06</v>
      </c>
      <c r="BF386" s="2">
        <f>BD386-Epanet!T388</f>
        <v>0</v>
      </c>
      <c r="BI386" s="1" t="s">
        <v>416</v>
      </c>
      <c r="BJ386" s="2">
        <v>33.909999999999997</v>
      </c>
      <c r="BL386" s="2">
        <f>BJ386-Epanet!X387</f>
        <v>-4.5300000000000011</v>
      </c>
      <c r="BO386" s="1" t="s">
        <v>1411</v>
      </c>
      <c r="BP386" s="2">
        <v>0.1</v>
      </c>
      <c r="BR386" s="2">
        <f>BP386-Epanet!AB388</f>
        <v>0</v>
      </c>
    </row>
    <row r="387" spans="1:70" x14ac:dyDescent="0.25">
      <c r="A387" s="1" t="s">
        <v>417</v>
      </c>
      <c r="B387" s="2">
        <v>37.49</v>
      </c>
      <c r="D387" s="10">
        <f>'Skenario DMA'!B387-Epanet!P388</f>
        <v>6.0000000000002274E-2</v>
      </c>
      <c r="E387" s="10"/>
      <c r="G387" s="1" t="s">
        <v>1412</v>
      </c>
      <c r="H387" s="2">
        <v>0.08</v>
      </c>
      <c r="J387" s="2">
        <f>H387-Epanet!T389</f>
        <v>0</v>
      </c>
      <c r="M387" s="1" t="s">
        <v>417</v>
      </c>
      <c r="N387" s="2">
        <v>37.479999999999997</v>
      </c>
      <c r="P387" s="2">
        <f>N387-Epanet!X388</f>
        <v>4.9999999999997158E-2</v>
      </c>
      <c r="S387" s="1" t="s">
        <v>1412</v>
      </c>
      <c r="T387" s="2">
        <v>0.08</v>
      </c>
      <c r="V387" s="2">
        <f>T387-Epanet!AB389</f>
        <v>0</v>
      </c>
      <c r="Y387" s="1" t="s">
        <v>417</v>
      </c>
      <c r="Z387" s="2">
        <v>37.43</v>
      </c>
      <c r="AB387" s="2">
        <f>Z387-Epanet!P388</f>
        <v>0</v>
      </c>
      <c r="AE387" s="1" t="s">
        <v>1412</v>
      </c>
      <c r="AF387" s="2">
        <v>0.08</v>
      </c>
      <c r="AH387" s="2">
        <f>AF387-Epanet!T389</f>
        <v>0</v>
      </c>
      <c r="AK387" s="1" t="s">
        <v>417</v>
      </c>
      <c r="AL387" s="2">
        <v>37.43</v>
      </c>
      <c r="AN387" s="2">
        <f>AL387-Epanet!X388</f>
        <v>0</v>
      </c>
      <c r="AQ387" s="1" t="s">
        <v>1412</v>
      </c>
      <c r="AR387" s="2">
        <v>0.08</v>
      </c>
      <c r="AT387" s="2">
        <f>AR387-Epanet!AB389</f>
        <v>0</v>
      </c>
      <c r="AW387" s="1" t="s">
        <v>417</v>
      </c>
      <c r="AX387" s="2">
        <v>33.200000000000003</v>
      </c>
      <c r="AZ387" s="2">
        <f>AX387-Epanet!P388</f>
        <v>-4.2299999999999969</v>
      </c>
      <c r="BC387" s="1" t="s">
        <v>1412</v>
      </c>
      <c r="BD387" s="2">
        <v>0.08</v>
      </c>
      <c r="BF387" s="2">
        <f>BD387-Epanet!T389</f>
        <v>0</v>
      </c>
      <c r="BI387" s="1" t="s">
        <v>417</v>
      </c>
      <c r="BJ387" s="2">
        <v>32.909999999999997</v>
      </c>
      <c r="BL387" s="2">
        <f>BJ387-Epanet!X388</f>
        <v>-4.5200000000000031</v>
      </c>
      <c r="BO387" s="1" t="s">
        <v>1412</v>
      </c>
      <c r="BP387" s="2">
        <v>0.08</v>
      </c>
      <c r="BR387" s="2">
        <f>BP387-Epanet!AB389</f>
        <v>0</v>
      </c>
    </row>
    <row r="388" spans="1:70" x14ac:dyDescent="0.25">
      <c r="A388" s="1" t="s">
        <v>418</v>
      </c>
      <c r="B388" s="2">
        <v>36.479999999999997</v>
      </c>
      <c r="D388" s="10">
        <f>'Skenario DMA'!B388-Epanet!P389</f>
        <v>5.9999999999995168E-2</v>
      </c>
      <c r="E388" s="10"/>
      <c r="G388" s="1" t="s">
        <v>1413</v>
      </c>
      <c r="H388" s="2">
        <v>0.08</v>
      </c>
      <c r="J388" s="2">
        <f>H388-Epanet!T390</f>
        <v>0</v>
      </c>
      <c r="M388" s="1" t="s">
        <v>418</v>
      </c>
      <c r="N388" s="2">
        <v>36.47</v>
      </c>
      <c r="P388" s="2">
        <f>N388-Epanet!X389</f>
        <v>4.9999999999997158E-2</v>
      </c>
      <c r="S388" s="1" t="s">
        <v>1413</v>
      </c>
      <c r="T388" s="2">
        <v>0.08</v>
      </c>
      <c r="V388" s="2">
        <f>T388-Epanet!AB390</f>
        <v>0</v>
      </c>
      <c r="Y388" s="1" t="s">
        <v>418</v>
      </c>
      <c r="Z388" s="2">
        <v>36.42</v>
      </c>
      <c r="AB388" s="2">
        <f>Z388-Epanet!P389</f>
        <v>0</v>
      </c>
      <c r="AE388" s="1" t="s">
        <v>1413</v>
      </c>
      <c r="AF388" s="2">
        <v>0.08</v>
      </c>
      <c r="AH388" s="2">
        <f>AF388-Epanet!T390</f>
        <v>0</v>
      </c>
      <c r="AK388" s="1" t="s">
        <v>418</v>
      </c>
      <c r="AL388" s="2">
        <v>36.42</v>
      </c>
      <c r="AN388" s="2">
        <f>AL388-Epanet!X389</f>
        <v>0</v>
      </c>
      <c r="AQ388" s="1" t="s">
        <v>1413</v>
      </c>
      <c r="AR388" s="2">
        <v>0.08</v>
      </c>
      <c r="AT388" s="2">
        <f>AR388-Epanet!AB390</f>
        <v>0</v>
      </c>
      <c r="AW388" s="1" t="s">
        <v>418</v>
      </c>
      <c r="AX388" s="2">
        <v>32.19</v>
      </c>
      <c r="AZ388" s="2">
        <f>AX388-Epanet!P389</f>
        <v>-4.230000000000004</v>
      </c>
      <c r="BC388" s="1" t="s">
        <v>1413</v>
      </c>
      <c r="BD388" s="2">
        <v>0.08</v>
      </c>
      <c r="BF388" s="2">
        <f>BD388-Epanet!T390</f>
        <v>0</v>
      </c>
      <c r="BI388" s="1" t="s">
        <v>418</v>
      </c>
      <c r="BJ388" s="2">
        <v>31.9</v>
      </c>
      <c r="BL388" s="2">
        <f>BJ388-Epanet!X389</f>
        <v>-4.5200000000000031</v>
      </c>
      <c r="BO388" s="1" t="s">
        <v>1413</v>
      </c>
      <c r="BP388" s="2">
        <v>0.08</v>
      </c>
      <c r="BR388" s="2">
        <f>BP388-Epanet!AB390</f>
        <v>0</v>
      </c>
    </row>
    <row r="389" spans="1:70" x14ac:dyDescent="0.25">
      <c r="A389" s="1" t="s">
        <v>419</v>
      </c>
      <c r="B389" s="2">
        <v>38.479999999999997</v>
      </c>
      <c r="D389" s="10">
        <f>'Skenario DMA'!B389-Epanet!P390</f>
        <v>5.9999999999995168E-2</v>
      </c>
      <c r="E389" s="10"/>
      <c r="G389" s="1" t="s">
        <v>1414</v>
      </c>
      <c r="H389" s="2">
        <v>0.08</v>
      </c>
      <c r="J389" s="2">
        <f>H389-Epanet!T391</f>
        <v>0</v>
      </c>
      <c r="M389" s="1" t="s">
        <v>419</v>
      </c>
      <c r="N389" s="2">
        <v>38.47</v>
      </c>
      <c r="P389" s="2">
        <f>N389-Epanet!X390</f>
        <v>4.9999999999997158E-2</v>
      </c>
      <c r="S389" s="1" t="s">
        <v>1414</v>
      </c>
      <c r="T389" s="2">
        <v>0.08</v>
      </c>
      <c r="V389" s="2">
        <f>T389-Epanet!AB391</f>
        <v>0</v>
      </c>
      <c r="Y389" s="1" t="s">
        <v>419</v>
      </c>
      <c r="Z389" s="2">
        <v>38.42</v>
      </c>
      <c r="AB389" s="2">
        <f>Z389-Epanet!P390</f>
        <v>0</v>
      </c>
      <c r="AE389" s="1" t="s">
        <v>1414</v>
      </c>
      <c r="AF389" s="2">
        <v>0.08</v>
      </c>
      <c r="AH389" s="2">
        <f>AF389-Epanet!T391</f>
        <v>0</v>
      </c>
      <c r="AK389" s="1" t="s">
        <v>419</v>
      </c>
      <c r="AL389" s="2">
        <v>38.43</v>
      </c>
      <c r="AN389" s="2">
        <f>AL389-Epanet!X390</f>
        <v>9.9999999999980105E-3</v>
      </c>
      <c r="AQ389" s="1" t="s">
        <v>1414</v>
      </c>
      <c r="AR389" s="2">
        <v>0.08</v>
      </c>
      <c r="AT389" s="2">
        <f>AR389-Epanet!AB391</f>
        <v>0</v>
      </c>
      <c r="AW389" s="1" t="s">
        <v>419</v>
      </c>
      <c r="AX389" s="2">
        <v>34.19</v>
      </c>
      <c r="AZ389" s="2">
        <f>AX389-Epanet!P390</f>
        <v>-4.230000000000004</v>
      </c>
      <c r="BC389" s="1" t="s">
        <v>1414</v>
      </c>
      <c r="BD389" s="2">
        <v>0.08</v>
      </c>
      <c r="BF389" s="2">
        <f>BD389-Epanet!T391</f>
        <v>0</v>
      </c>
      <c r="BI389" s="1" t="s">
        <v>419</v>
      </c>
      <c r="BJ389" s="2">
        <v>33.9</v>
      </c>
      <c r="BL389" s="2">
        <f>BJ389-Epanet!X390</f>
        <v>-4.5200000000000031</v>
      </c>
      <c r="BO389" s="1" t="s">
        <v>1414</v>
      </c>
      <c r="BP389" s="2">
        <v>0.08</v>
      </c>
      <c r="BR389" s="2">
        <f>BP389-Epanet!AB391</f>
        <v>0</v>
      </c>
    </row>
    <row r="390" spans="1:70" x14ac:dyDescent="0.25">
      <c r="A390" s="1" t="s">
        <v>420</v>
      </c>
      <c r="B390" s="2">
        <v>38.479999999999997</v>
      </c>
      <c r="D390" s="10">
        <f>'Skenario DMA'!B390-Epanet!P391</f>
        <v>7.0000000000000284E-2</v>
      </c>
      <c r="E390" s="10"/>
      <c r="G390" s="1" t="s">
        <v>1415</v>
      </c>
      <c r="H390" s="2">
        <v>0.08</v>
      </c>
      <c r="J390" s="2">
        <f>H390-Epanet!T392</f>
        <v>0</v>
      </c>
      <c r="M390" s="1" t="s">
        <v>420</v>
      </c>
      <c r="N390" s="2">
        <v>38.46</v>
      </c>
      <c r="P390" s="2">
        <f>N390-Epanet!X391</f>
        <v>3.9999999999999147E-2</v>
      </c>
      <c r="S390" s="1" t="s">
        <v>1415</v>
      </c>
      <c r="T390" s="2">
        <v>0.08</v>
      </c>
      <c r="V390" s="2">
        <f>T390-Epanet!AB392</f>
        <v>0</v>
      </c>
      <c r="Y390" s="1" t="s">
        <v>420</v>
      </c>
      <c r="Z390" s="2">
        <v>38.42</v>
      </c>
      <c r="AB390" s="2">
        <f>Z390-Epanet!P391</f>
        <v>1.0000000000005116E-2</v>
      </c>
      <c r="AE390" s="1" t="s">
        <v>1415</v>
      </c>
      <c r="AF390" s="2">
        <v>0.08</v>
      </c>
      <c r="AH390" s="2">
        <f>AF390-Epanet!T392</f>
        <v>0</v>
      </c>
      <c r="AK390" s="1" t="s">
        <v>420</v>
      </c>
      <c r="AL390" s="2">
        <v>38.42</v>
      </c>
      <c r="AN390" s="2">
        <f>AL390-Epanet!X391</f>
        <v>0</v>
      </c>
      <c r="AQ390" s="1" t="s">
        <v>1415</v>
      </c>
      <c r="AR390" s="2">
        <v>0.08</v>
      </c>
      <c r="AT390" s="2">
        <f>AR390-Epanet!AB392</f>
        <v>0</v>
      </c>
      <c r="AW390" s="1" t="s">
        <v>420</v>
      </c>
      <c r="AX390" s="2">
        <v>34.18</v>
      </c>
      <c r="AZ390" s="2">
        <f>AX390-Epanet!P391</f>
        <v>-4.2299999999999969</v>
      </c>
      <c r="BC390" s="1" t="s">
        <v>1415</v>
      </c>
      <c r="BD390" s="2">
        <v>0.08</v>
      </c>
      <c r="BF390" s="2">
        <f>BD390-Epanet!T392</f>
        <v>0</v>
      </c>
      <c r="BI390" s="1" t="s">
        <v>420</v>
      </c>
      <c r="BJ390" s="2">
        <v>33.9</v>
      </c>
      <c r="BL390" s="2">
        <f>BJ390-Epanet!X391</f>
        <v>-4.5200000000000031</v>
      </c>
      <c r="BO390" s="1" t="s">
        <v>1415</v>
      </c>
      <c r="BP390" s="2">
        <v>0.08</v>
      </c>
      <c r="BR390" s="2">
        <f>BP390-Epanet!AB392</f>
        <v>0</v>
      </c>
    </row>
    <row r="391" spans="1:70" x14ac:dyDescent="0.25">
      <c r="A391" s="1" t="s">
        <v>421</v>
      </c>
      <c r="B391" s="2">
        <v>36.479999999999997</v>
      </c>
      <c r="D391" s="10">
        <f>'Skenario DMA'!B391-Epanet!P392</f>
        <v>7.0000000000000284E-2</v>
      </c>
      <c r="E391" s="10"/>
      <c r="G391" s="1" t="s">
        <v>1416</v>
      </c>
      <c r="H391" s="2">
        <v>0.15</v>
      </c>
      <c r="J391" s="2">
        <f>H391-Epanet!T393</f>
        <v>0</v>
      </c>
      <c r="M391" s="1" t="s">
        <v>421</v>
      </c>
      <c r="N391" s="2">
        <v>36.46</v>
      </c>
      <c r="P391" s="2">
        <f>N391-Epanet!X392</f>
        <v>3.9999999999999147E-2</v>
      </c>
      <c r="S391" s="1" t="s">
        <v>1416</v>
      </c>
      <c r="T391" s="2">
        <v>0.15</v>
      </c>
      <c r="V391" s="2">
        <f>T391-Epanet!AB393</f>
        <v>0</v>
      </c>
      <c r="Y391" s="1" t="s">
        <v>421</v>
      </c>
      <c r="Z391" s="2">
        <v>36.42</v>
      </c>
      <c r="AB391" s="2">
        <f>Z391-Epanet!P392</f>
        <v>1.0000000000005116E-2</v>
      </c>
      <c r="AE391" s="1" t="s">
        <v>1416</v>
      </c>
      <c r="AF391" s="2">
        <v>0.15</v>
      </c>
      <c r="AH391" s="2">
        <f>AF391-Epanet!T393</f>
        <v>0</v>
      </c>
      <c r="AK391" s="1" t="s">
        <v>421</v>
      </c>
      <c r="AL391" s="2">
        <v>36.42</v>
      </c>
      <c r="AN391" s="2">
        <f>AL391-Epanet!X392</f>
        <v>0</v>
      </c>
      <c r="AQ391" s="1" t="s">
        <v>1416</v>
      </c>
      <c r="AR391" s="2">
        <v>0.15</v>
      </c>
      <c r="AT391" s="2">
        <f>AR391-Epanet!AB393</f>
        <v>0</v>
      </c>
      <c r="AW391" s="1" t="s">
        <v>421</v>
      </c>
      <c r="AX391" s="2">
        <v>32.18</v>
      </c>
      <c r="AZ391" s="2">
        <f>AX391-Epanet!P392</f>
        <v>-4.2299999999999969</v>
      </c>
      <c r="BC391" s="1" t="s">
        <v>1416</v>
      </c>
      <c r="BD391" s="2">
        <v>0.15</v>
      </c>
      <c r="BF391" s="2">
        <f>BD391-Epanet!T393</f>
        <v>0</v>
      </c>
      <c r="BI391" s="1" t="s">
        <v>421</v>
      </c>
      <c r="BJ391" s="2">
        <v>31.89</v>
      </c>
      <c r="BL391" s="2">
        <f>BJ391-Epanet!X392</f>
        <v>-4.5300000000000011</v>
      </c>
      <c r="BO391" s="1" t="s">
        <v>1416</v>
      </c>
      <c r="BP391" s="2">
        <v>0.15</v>
      </c>
      <c r="BR391" s="2">
        <f>BP391-Epanet!AB393</f>
        <v>0</v>
      </c>
    </row>
    <row r="392" spans="1:70" x14ac:dyDescent="0.25">
      <c r="A392" s="1" t="s">
        <v>422</v>
      </c>
      <c r="B392" s="2">
        <v>37.479999999999997</v>
      </c>
      <c r="D392" s="10">
        <f>'Skenario DMA'!B392-Epanet!P393</f>
        <v>7.0000000000000284E-2</v>
      </c>
      <c r="E392" s="10"/>
      <c r="G392" s="1" t="s">
        <v>1417</v>
      </c>
      <c r="H392" s="2">
        <v>0.08</v>
      </c>
      <c r="J392" s="2">
        <f>H392-Epanet!T394</f>
        <v>0</v>
      </c>
      <c r="M392" s="1" t="s">
        <v>422</v>
      </c>
      <c r="N392" s="2">
        <v>37.46</v>
      </c>
      <c r="P392" s="2">
        <f>N392-Epanet!X393</f>
        <v>3.9999999999999147E-2</v>
      </c>
      <c r="S392" s="1" t="s">
        <v>1417</v>
      </c>
      <c r="T392" s="2">
        <v>0.08</v>
      </c>
      <c r="V392" s="2">
        <f>T392-Epanet!AB394</f>
        <v>0</v>
      </c>
      <c r="Y392" s="1" t="s">
        <v>422</v>
      </c>
      <c r="Z392" s="2">
        <v>37.42</v>
      </c>
      <c r="AB392" s="2">
        <f>Z392-Epanet!P393</f>
        <v>1.0000000000005116E-2</v>
      </c>
      <c r="AE392" s="1" t="s">
        <v>1417</v>
      </c>
      <c r="AF392" s="2">
        <v>0.08</v>
      </c>
      <c r="AH392" s="2">
        <f>AF392-Epanet!T394</f>
        <v>0</v>
      </c>
      <c r="AK392" s="1" t="s">
        <v>422</v>
      </c>
      <c r="AL392" s="2">
        <v>37.42</v>
      </c>
      <c r="AN392" s="2">
        <f>AL392-Epanet!X393</f>
        <v>0</v>
      </c>
      <c r="AQ392" s="1" t="s">
        <v>1417</v>
      </c>
      <c r="AR392" s="2">
        <v>0.08</v>
      </c>
      <c r="AT392" s="2">
        <f>AR392-Epanet!AB394</f>
        <v>0</v>
      </c>
      <c r="AW392" s="1" t="s">
        <v>422</v>
      </c>
      <c r="AX392" s="2">
        <v>33.18</v>
      </c>
      <c r="AZ392" s="2">
        <f>AX392-Epanet!P393</f>
        <v>-4.2299999999999969</v>
      </c>
      <c r="BC392" s="1" t="s">
        <v>1417</v>
      </c>
      <c r="BD392" s="2">
        <v>0.08</v>
      </c>
      <c r="BF392" s="2">
        <f>BD392-Epanet!T394</f>
        <v>0</v>
      </c>
      <c r="BI392" s="1" t="s">
        <v>422</v>
      </c>
      <c r="BJ392" s="2">
        <v>32.89</v>
      </c>
      <c r="BL392" s="2">
        <f>BJ392-Epanet!X393</f>
        <v>-4.5300000000000011</v>
      </c>
      <c r="BO392" s="1" t="s">
        <v>1417</v>
      </c>
      <c r="BP392" s="2">
        <v>0.08</v>
      </c>
      <c r="BR392" s="2">
        <f>BP392-Epanet!AB394</f>
        <v>0</v>
      </c>
    </row>
    <row r="393" spans="1:70" x14ac:dyDescent="0.25">
      <c r="A393" s="1" t="s">
        <v>423</v>
      </c>
      <c r="B393" s="2">
        <v>36.47</v>
      </c>
      <c r="D393" s="10">
        <f>'Skenario DMA'!B393-Epanet!P394</f>
        <v>6.0000000000002274E-2</v>
      </c>
      <c r="E393" s="10"/>
      <c r="G393" s="1" t="s">
        <v>1418</v>
      </c>
      <c r="H393" s="2">
        <v>0.23</v>
      </c>
      <c r="J393" s="2">
        <f>H393-Epanet!T395</f>
        <v>0</v>
      </c>
      <c r="M393" s="1" t="s">
        <v>423</v>
      </c>
      <c r="N393" s="2">
        <v>36.46</v>
      </c>
      <c r="P393" s="2">
        <f>N393-Epanet!X394</f>
        <v>3.9999999999999147E-2</v>
      </c>
      <c r="S393" s="1" t="s">
        <v>1418</v>
      </c>
      <c r="T393" s="2">
        <v>0.23</v>
      </c>
      <c r="V393" s="2">
        <f>T393-Epanet!AB395</f>
        <v>0</v>
      </c>
      <c r="Y393" s="1" t="s">
        <v>423</v>
      </c>
      <c r="Z393" s="2">
        <v>36.409999999999997</v>
      </c>
      <c r="AB393" s="2">
        <f>Z393-Epanet!P394</f>
        <v>0</v>
      </c>
      <c r="AE393" s="1" t="s">
        <v>1418</v>
      </c>
      <c r="AF393" s="2">
        <v>0.23</v>
      </c>
      <c r="AH393" s="2">
        <f>AF393-Epanet!T395</f>
        <v>0</v>
      </c>
      <c r="AK393" s="1" t="s">
        <v>423</v>
      </c>
      <c r="AL393" s="2">
        <v>36.42</v>
      </c>
      <c r="AN393" s="2">
        <f>AL393-Epanet!X394</f>
        <v>0</v>
      </c>
      <c r="AQ393" s="1" t="s">
        <v>1418</v>
      </c>
      <c r="AR393" s="2">
        <v>0.23</v>
      </c>
      <c r="AT393" s="2">
        <f>AR393-Epanet!AB395</f>
        <v>0</v>
      </c>
      <c r="AW393" s="1" t="s">
        <v>423</v>
      </c>
      <c r="AX393" s="2">
        <v>32.18</v>
      </c>
      <c r="AZ393" s="2">
        <f>AX393-Epanet!P394</f>
        <v>-4.2299999999999969</v>
      </c>
      <c r="BC393" s="1" t="s">
        <v>1418</v>
      </c>
      <c r="BD393" s="2">
        <v>0.23</v>
      </c>
      <c r="BF393" s="2">
        <f>BD393-Epanet!T395</f>
        <v>0</v>
      </c>
      <c r="BI393" s="1" t="s">
        <v>423</v>
      </c>
      <c r="BJ393" s="2">
        <v>31.89</v>
      </c>
      <c r="BL393" s="2">
        <f>BJ393-Epanet!X394</f>
        <v>-4.5300000000000011</v>
      </c>
      <c r="BO393" s="1" t="s">
        <v>1418</v>
      </c>
      <c r="BP393" s="2">
        <v>0.23</v>
      </c>
      <c r="BR393" s="2">
        <f>BP393-Epanet!AB395</f>
        <v>0</v>
      </c>
    </row>
    <row r="394" spans="1:70" x14ac:dyDescent="0.25">
      <c r="A394" s="1" t="s">
        <v>424</v>
      </c>
      <c r="B394" s="2">
        <v>31.03</v>
      </c>
      <c r="D394" s="10">
        <f>'Skenario DMA'!B394-Epanet!P395</f>
        <v>0.26000000000000156</v>
      </c>
      <c r="E394" s="10"/>
      <c r="G394" s="1" t="s">
        <v>1419</v>
      </c>
      <c r="H394" s="2">
        <v>0.08</v>
      </c>
      <c r="J394" s="2">
        <f>H394-Epanet!T396</f>
        <v>0</v>
      </c>
      <c r="M394" s="1" t="s">
        <v>424</v>
      </c>
      <c r="N394" s="2">
        <v>31.04</v>
      </c>
      <c r="P394" s="2">
        <f>N394-Epanet!X395</f>
        <v>0.25999999999999801</v>
      </c>
      <c r="S394" s="1" t="s">
        <v>1419</v>
      </c>
      <c r="T394" s="2">
        <v>0.08</v>
      </c>
      <c r="V394" s="2">
        <f>T394-Epanet!AB396</f>
        <v>0</v>
      </c>
      <c r="Y394" s="1" t="s">
        <v>424</v>
      </c>
      <c r="Z394" s="2">
        <v>31.03</v>
      </c>
      <c r="AB394" s="2">
        <f>Z394-Epanet!P395</f>
        <v>0.26000000000000156</v>
      </c>
      <c r="AE394" s="1" t="s">
        <v>1419</v>
      </c>
      <c r="AF394" s="2">
        <v>0.08</v>
      </c>
      <c r="AH394" s="2">
        <f>AF394-Epanet!T396</f>
        <v>0</v>
      </c>
      <c r="AK394" s="1" t="s">
        <v>424</v>
      </c>
      <c r="AL394" s="2">
        <v>31.04</v>
      </c>
      <c r="AN394" s="2">
        <f>AL394-Epanet!X395</f>
        <v>0.25999999999999801</v>
      </c>
      <c r="AQ394" s="1" t="s">
        <v>1419</v>
      </c>
      <c r="AR394" s="2">
        <v>0.08</v>
      </c>
      <c r="AT394" s="2">
        <f>AR394-Epanet!AB396</f>
        <v>0</v>
      </c>
      <c r="AW394" s="1" t="s">
        <v>424</v>
      </c>
      <c r="AX394" s="2">
        <v>31.03</v>
      </c>
      <c r="AZ394" s="2">
        <f>AX394-Epanet!P395</f>
        <v>0.26000000000000156</v>
      </c>
      <c r="BC394" s="1" t="s">
        <v>1419</v>
      </c>
      <c r="BD394" s="2">
        <v>0.08</v>
      </c>
      <c r="BF394" s="2">
        <f>BD394-Epanet!T396</f>
        <v>0</v>
      </c>
      <c r="BI394" s="1" t="s">
        <v>424</v>
      </c>
      <c r="BJ394" s="2">
        <v>31.04</v>
      </c>
      <c r="BL394" s="2">
        <f>BJ394-Epanet!X395</f>
        <v>0.25999999999999801</v>
      </c>
      <c r="BO394" s="1" t="s">
        <v>1419</v>
      </c>
      <c r="BP394" s="2">
        <v>0.08</v>
      </c>
      <c r="BR394" s="2">
        <f>BP394-Epanet!AB396</f>
        <v>0</v>
      </c>
    </row>
    <row r="395" spans="1:70" x14ac:dyDescent="0.25">
      <c r="A395" s="1" t="s">
        <v>425</v>
      </c>
      <c r="B395" s="2">
        <v>31.01</v>
      </c>
      <c r="D395" s="10">
        <f>'Skenario DMA'!B395-Epanet!P396</f>
        <v>0.26000000000000156</v>
      </c>
      <c r="E395" s="10"/>
      <c r="G395" s="1" t="s">
        <v>1420</v>
      </c>
      <c r="H395" s="2">
        <v>0.31</v>
      </c>
      <c r="J395" s="2">
        <f>H395-Epanet!T397</f>
        <v>0</v>
      </c>
      <c r="M395" s="1" t="s">
        <v>425</v>
      </c>
      <c r="N395" s="2">
        <v>31.02</v>
      </c>
      <c r="P395" s="2">
        <f>N395-Epanet!X396</f>
        <v>0.25999999999999801</v>
      </c>
      <c r="S395" s="1" t="s">
        <v>1420</v>
      </c>
      <c r="T395" s="2">
        <v>0.31</v>
      </c>
      <c r="V395" s="2">
        <f>T395-Epanet!AB397</f>
        <v>0</v>
      </c>
      <c r="Y395" s="1" t="s">
        <v>425</v>
      </c>
      <c r="Z395" s="2">
        <v>31.01</v>
      </c>
      <c r="AB395" s="2">
        <f>Z395-Epanet!P396</f>
        <v>0.26000000000000156</v>
      </c>
      <c r="AE395" s="1" t="s">
        <v>1420</v>
      </c>
      <c r="AF395" s="2">
        <v>0.31</v>
      </c>
      <c r="AH395" s="2">
        <f>AF395-Epanet!T397</f>
        <v>0</v>
      </c>
      <c r="AK395" s="1" t="s">
        <v>425</v>
      </c>
      <c r="AL395" s="2">
        <v>31.02</v>
      </c>
      <c r="AN395" s="2">
        <f>AL395-Epanet!X396</f>
        <v>0.25999999999999801</v>
      </c>
      <c r="AQ395" s="1" t="s">
        <v>1420</v>
      </c>
      <c r="AR395" s="2">
        <v>0.31</v>
      </c>
      <c r="AT395" s="2">
        <f>AR395-Epanet!AB397</f>
        <v>0</v>
      </c>
      <c r="AW395" s="1" t="s">
        <v>425</v>
      </c>
      <c r="AX395" s="2">
        <v>31.02</v>
      </c>
      <c r="AZ395" s="2">
        <f>AX395-Epanet!P396</f>
        <v>0.26999999999999957</v>
      </c>
      <c r="BC395" s="1" t="s">
        <v>1420</v>
      </c>
      <c r="BD395" s="2">
        <v>0.31</v>
      </c>
      <c r="BF395" s="2">
        <f>BD395-Epanet!T397</f>
        <v>0</v>
      </c>
      <c r="BI395" s="1" t="s">
        <v>425</v>
      </c>
      <c r="BJ395" s="2">
        <v>31.02</v>
      </c>
      <c r="BL395" s="2">
        <f>BJ395-Epanet!X396</f>
        <v>0.25999999999999801</v>
      </c>
      <c r="BO395" s="1" t="s">
        <v>1420</v>
      </c>
      <c r="BP395" s="2">
        <v>0.31</v>
      </c>
      <c r="BR395" s="2">
        <f>BP395-Epanet!AB397</f>
        <v>0</v>
      </c>
    </row>
    <row r="396" spans="1:70" x14ac:dyDescent="0.25">
      <c r="A396" s="1" t="s">
        <v>426</v>
      </c>
      <c r="B396" s="2">
        <v>32.01</v>
      </c>
      <c r="D396" s="10">
        <f>'Skenario DMA'!B396-Epanet!P397</f>
        <v>0.26999999999999957</v>
      </c>
      <c r="E396" s="10"/>
      <c r="G396" s="1" t="s">
        <v>1421</v>
      </c>
      <c r="H396" s="2">
        <v>0.08</v>
      </c>
      <c r="J396" s="2">
        <f>H396-Epanet!T398</f>
        <v>0</v>
      </c>
      <c r="M396" s="1" t="s">
        <v>426</v>
      </c>
      <c r="N396" s="2">
        <v>32.020000000000003</v>
      </c>
      <c r="P396" s="2">
        <f>N396-Epanet!X397</f>
        <v>0.27000000000000313</v>
      </c>
      <c r="S396" s="1" t="s">
        <v>1421</v>
      </c>
      <c r="T396" s="2">
        <v>0.08</v>
      </c>
      <c r="V396" s="2">
        <f>T396-Epanet!AB398</f>
        <v>0</v>
      </c>
      <c r="Y396" s="1" t="s">
        <v>426</v>
      </c>
      <c r="Z396" s="2">
        <v>32.01</v>
      </c>
      <c r="AB396" s="2">
        <f>Z396-Epanet!P397</f>
        <v>0.26999999999999957</v>
      </c>
      <c r="AE396" s="1" t="s">
        <v>1421</v>
      </c>
      <c r="AF396" s="2">
        <v>0.08</v>
      </c>
      <c r="AH396" s="2">
        <f>AF396-Epanet!T398</f>
        <v>0</v>
      </c>
      <c r="AK396" s="1" t="s">
        <v>426</v>
      </c>
      <c r="AL396" s="2">
        <v>32.01</v>
      </c>
      <c r="AN396" s="2">
        <f>AL396-Epanet!X397</f>
        <v>0.25999999999999801</v>
      </c>
      <c r="AQ396" s="1" t="s">
        <v>1421</v>
      </c>
      <c r="AR396" s="2">
        <v>0.08</v>
      </c>
      <c r="AT396" s="2">
        <f>AR396-Epanet!AB398</f>
        <v>0</v>
      </c>
      <c r="AW396" s="1" t="s">
        <v>426</v>
      </c>
      <c r="AX396" s="2">
        <v>32.01</v>
      </c>
      <c r="AZ396" s="2">
        <f>AX396-Epanet!P397</f>
        <v>0.26999999999999957</v>
      </c>
      <c r="BC396" s="1" t="s">
        <v>1421</v>
      </c>
      <c r="BD396" s="2">
        <v>0.08</v>
      </c>
      <c r="BF396" s="2">
        <f>BD396-Epanet!T398</f>
        <v>0</v>
      </c>
      <c r="BI396" s="1" t="s">
        <v>426</v>
      </c>
      <c r="BJ396" s="2">
        <v>32.020000000000003</v>
      </c>
      <c r="BL396" s="2">
        <f>BJ396-Epanet!X397</f>
        <v>0.27000000000000313</v>
      </c>
      <c r="BO396" s="1" t="s">
        <v>1421</v>
      </c>
      <c r="BP396" s="2">
        <v>0.08</v>
      </c>
      <c r="BR396" s="2">
        <f>BP396-Epanet!AB398</f>
        <v>0</v>
      </c>
    </row>
    <row r="397" spans="1:70" x14ac:dyDescent="0.25">
      <c r="A397" s="1" t="s">
        <v>427</v>
      </c>
      <c r="B397" s="2">
        <v>33.96</v>
      </c>
      <c r="D397" s="10">
        <f>'Skenario DMA'!B397-Epanet!P398</f>
        <v>0.27000000000000313</v>
      </c>
      <c r="E397" s="10"/>
      <c r="G397" s="1" t="s">
        <v>1422</v>
      </c>
      <c r="H397" s="2">
        <v>0.38</v>
      </c>
      <c r="J397" s="2">
        <f>H397-Epanet!T399</f>
        <v>0</v>
      </c>
      <c r="M397" s="1" t="s">
        <v>427</v>
      </c>
      <c r="N397" s="2">
        <v>33.96</v>
      </c>
      <c r="P397" s="2">
        <f>N397-Epanet!X398</f>
        <v>0.25999999999999801</v>
      </c>
      <c r="S397" s="1" t="s">
        <v>1422</v>
      </c>
      <c r="T397" s="2">
        <v>0.38</v>
      </c>
      <c r="V397" s="2">
        <f>T397-Epanet!AB399</f>
        <v>0</v>
      </c>
      <c r="Y397" s="1" t="s">
        <v>427</v>
      </c>
      <c r="Z397" s="2">
        <v>33.94</v>
      </c>
      <c r="AB397" s="2">
        <f>Z397-Epanet!P398</f>
        <v>0.25</v>
      </c>
      <c r="AE397" s="1" t="s">
        <v>1422</v>
      </c>
      <c r="AF397" s="2">
        <v>0.38</v>
      </c>
      <c r="AH397" s="2">
        <f>AF397-Epanet!T399</f>
        <v>0</v>
      </c>
      <c r="AK397" s="1" t="s">
        <v>427</v>
      </c>
      <c r="AL397" s="2">
        <v>33.950000000000003</v>
      </c>
      <c r="AN397" s="2">
        <f>AL397-Epanet!X398</f>
        <v>0.25</v>
      </c>
      <c r="AQ397" s="1" t="s">
        <v>1422</v>
      </c>
      <c r="AR397" s="2">
        <v>0.38</v>
      </c>
      <c r="AT397" s="2">
        <f>AR397-Epanet!AB399</f>
        <v>0</v>
      </c>
      <c r="AW397" s="1" t="s">
        <v>427</v>
      </c>
      <c r="AX397" s="2">
        <v>33.96</v>
      </c>
      <c r="AZ397" s="2">
        <f>AX397-Epanet!P398</f>
        <v>0.27000000000000313</v>
      </c>
      <c r="BC397" s="1" t="s">
        <v>1422</v>
      </c>
      <c r="BD397" s="2">
        <v>0.38</v>
      </c>
      <c r="BF397" s="2">
        <f>BD397-Epanet!T399</f>
        <v>0</v>
      </c>
      <c r="BI397" s="1" t="s">
        <v>427</v>
      </c>
      <c r="BJ397" s="2">
        <v>33.97</v>
      </c>
      <c r="BL397" s="2">
        <f>BJ397-Epanet!X398</f>
        <v>0.26999999999999602</v>
      </c>
      <c r="BO397" s="1" t="s">
        <v>1422</v>
      </c>
      <c r="BP397" s="2">
        <v>0.38</v>
      </c>
      <c r="BR397" s="2">
        <f>BP397-Epanet!AB399</f>
        <v>0</v>
      </c>
    </row>
    <row r="398" spans="1:70" x14ac:dyDescent="0.25">
      <c r="A398" s="1" t="s">
        <v>428</v>
      </c>
      <c r="B398" s="2">
        <v>34.94</v>
      </c>
      <c r="D398" s="10">
        <f>'Skenario DMA'!B398-Epanet!P399</f>
        <v>0.26999999999999602</v>
      </c>
      <c r="E398" s="10"/>
      <c r="G398" s="1" t="s">
        <v>1423</v>
      </c>
      <c r="H398" s="2">
        <v>0.08</v>
      </c>
      <c r="J398" s="2">
        <f>H398-Epanet!T400</f>
        <v>0</v>
      </c>
      <c r="M398" s="1" t="s">
        <v>428</v>
      </c>
      <c r="N398" s="2">
        <v>34.950000000000003</v>
      </c>
      <c r="P398" s="2">
        <f>N398-Epanet!X399</f>
        <v>0.27000000000000313</v>
      </c>
      <c r="S398" s="1" t="s">
        <v>1423</v>
      </c>
      <c r="T398" s="2">
        <v>0.08</v>
      </c>
      <c r="V398" s="2">
        <f>T398-Epanet!AB400</f>
        <v>0</v>
      </c>
      <c r="Y398" s="1" t="s">
        <v>428</v>
      </c>
      <c r="Z398" s="2">
        <v>34.92</v>
      </c>
      <c r="AB398" s="2">
        <f>Z398-Epanet!P399</f>
        <v>0.25</v>
      </c>
      <c r="AE398" s="1" t="s">
        <v>1423</v>
      </c>
      <c r="AF398" s="2">
        <v>0.08</v>
      </c>
      <c r="AH398" s="2">
        <f>AF398-Epanet!T400</f>
        <v>0</v>
      </c>
      <c r="AK398" s="1" t="s">
        <v>428</v>
      </c>
      <c r="AL398" s="2">
        <v>34.93</v>
      </c>
      <c r="AN398" s="2">
        <f>AL398-Epanet!X399</f>
        <v>0.25</v>
      </c>
      <c r="AQ398" s="1" t="s">
        <v>1423</v>
      </c>
      <c r="AR398" s="2">
        <v>0.08</v>
      </c>
      <c r="AT398" s="2">
        <f>AR398-Epanet!AB400</f>
        <v>0</v>
      </c>
      <c r="AW398" s="1" t="s">
        <v>428</v>
      </c>
      <c r="AX398" s="2">
        <v>34.94</v>
      </c>
      <c r="AZ398" s="2">
        <f>AX398-Epanet!P399</f>
        <v>0.26999999999999602</v>
      </c>
      <c r="BC398" s="1" t="s">
        <v>1423</v>
      </c>
      <c r="BD398" s="2">
        <v>0.08</v>
      </c>
      <c r="BF398" s="2">
        <f>BD398-Epanet!T400</f>
        <v>0</v>
      </c>
      <c r="BI398" s="1" t="s">
        <v>428</v>
      </c>
      <c r="BJ398" s="2">
        <v>34.950000000000003</v>
      </c>
      <c r="BL398" s="2">
        <f>BJ398-Epanet!X399</f>
        <v>0.27000000000000313</v>
      </c>
      <c r="BO398" s="1" t="s">
        <v>1423</v>
      </c>
      <c r="BP398" s="2">
        <v>0.08</v>
      </c>
      <c r="BR398" s="2">
        <f>BP398-Epanet!AB400</f>
        <v>0</v>
      </c>
    </row>
    <row r="399" spans="1:70" x14ac:dyDescent="0.25">
      <c r="A399" s="1" t="s">
        <v>429</v>
      </c>
      <c r="B399" s="2">
        <v>35.93</v>
      </c>
      <c r="D399" s="10">
        <f>'Skenario DMA'!B399-Epanet!P400</f>
        <v>0.27000000000000313</v>
      </c>
      <c r="E399" s="10"/>
      <c r="G399" s="1" t="s">
        <v>1424</v>
      </c>
      <c r="H399" s="2">
        <v>0.46</v>
      </c>
      <c r="J399" s="2">
        <f>H399-Epanet!T401</f>
        <v>0</v>
      </c>
      <c r="M399" s="1" t="s">
        <v>429</v>
      </c>
      <c r="N399" s="2">
        <v>35.94</v>
      </c>
      <c r="P399" s="2">
        <f>N399-Epanet!X400</f>
        <v>0.26999999999999602</v>
      </c>
      <c r="S399" s="1" t="s">
        <v>1424</v>
      </c>
      <c r="T399" s="2">
        <v>0.46</v>
      </c>
      <c r="V399" s="2">
        <f>T399-Epanet!AB401</f>
        <v>0</v>
      </c>
      <c r="Y399" s="1" t="s">
        <v>429</v>
      </c>
      <c r="Z399" s="2">
        <v>35.909999999999997</v>
      </c>
      <c r="AB399" s="2">
        <f>Z399-Epanet!P400</f>
        <v>0.25</v>
      </c>
      <c r="AE399" s="1" t="s">
        <v>1424</v>
      </c>
      <c r="AF399" s="2">
        <v>0.46</v>
      </c>
      <c r="AH399" s="2">
        <f>AF399-Epanet!T401</f>
        <v>0</v>
      </c>
      <c r="AK399" s="1" t="s">
        <v>429</v>
      </c>
      <c r="AL399" s="2">
        <v>35.92</v>
      </c>
      <c r="AN399" s="2">
        <f>AL399-Epanet!X400</f>
        <v>0.25</v>
      </c>
      <c r="AQ399" s="1" t="s">
        <v>1424</v>
      </c>
      <c r="AR399" s="2">
        <v>0.46</v>
      </c>
      <c r="AT399" s="2">
        <f>AR399-Epanet!AB401</f>
        <v>0</v>
      </c>
      <c r="AW399" s="1" t="s">
        <v>429</v>
      </c>
      <c r="AX399" s="2">
        <v>35.94</v>
      </c>
      <c r="AZ399" s="2">
        <f>AX399-Epanet!P400</f>
        <v>0.28000000000000114</v>
      </c>
      <c r="BC399" s="1" t="s">
        <v>1424</v>
      </c>
      <c r="BD399" s="2">
        <v>0.46</v>
      </c>
      <c r="BF399" s="2">
        <f>BD399-Epanet!T401</f>
        <v>0</v>
      </c>
      <c r="BI399" s="1" t="s">
        <v>429</v>
      </c>
      <c r="BJ399" s="2">
        <v>35.950000000000003</v>
      </c>
      <c r="BL399" s="2">
        <f>BJ399-Epanet!X400</f>
        <v>0.28000000000000114</v>
      </c>
      <c r="BO399" s="1" t="s">
        <v>1424</v>
      </c>
      <c r="BP399" s="2">
        <v>0.46</v>
      </c>
      <c r="BR399" s="2">
        <f>BP399-Epanet!AB401</f>
        <v>0</v>
      </c>
    </row>
    <row r="400" spans="1:70" x14ac:dyDescent="0.25">
      <c r="A400" s="1" t="s">
        <v>430</v>
      </c>
      <c r="B400" s="2">
        <v>35.93</v>
      </c>
      <c r="D400" s="10">
        <f>'Skenario DMA'!B400-Epanet!P401</f>
        <v>0.27000000000000313</v>
      </c>
      <c r="E400" s="10"/>
      <c r="G400" s="1" t="s">
        <v>1425</v>
      </c>
      <c r="H400" s="2">
        <v>0.08</v>
      </c>
      <c r="J400" s="2">
        <f>H400-Epanet!T402</f>
        <v>0</v>
      </c>
      <c r="M400" s="1" t="s">
        <v>430</v>
      </c>
      <c r="N400" s="2">
        <v>35.94</v>
      </c>
      <c r="P400" s="2">
        <f>N400-Epanet!X401</f>
        <v>0.26999999999999602</v>
      </c>
      <c r="S400" s="1" t="s">
        <v>1425</v>
      </c>
      <c r="T400" s="2">
        <v>0.08</v>
      </c>
      <c r="V400" s="2">
        <f>T400-Epanet!AB402</f>
        <v>0</v>
      </c>
      <c r="Y400" s="1" t="s">
        <v>430</v>
      </c>
      <c r="Z400" s="2">
        <v>35.909999999999997</v>
      </c>
      <c r="AB400" s="2">
        <f>Z400-Epanet!P401</f>
        <v>0.25</v>
      </c>
      <c r="AE400" s="1" t="s">
        <v>1425</v>
      </c>
      <c r="AF400" s="2">
        <v>0.08</v>
      </c>
      <c r="AH400" s="2">
        <f>AF400-Epanet!T402</f>
        <v>0</v>
      </c>
      <c r="AK400" s="1" t="s">
        <v>430</v>
      </c>
      <c r="AL400" s="2">
        <v>35.92</v>
      </c>
      <c r="AN400" s="2">
        <f>AL400-Epanet!X401</f>
        <v>0.25</v>
      </c>
      <c r="AQ400" s="1" t="s">
        <v>1425</v>
      </c>
      <c r="AR400" s="2">
        <v>0.08</v>
      </c>
      <c r="AT400" s="2">
        <f>AR400-Epanet!AB402</f>
        <v>0</v>
      </c>
      <c r="AW400" s="1" t="s">
        <v>430</v>
      </c>
      <c r="AX400" s="2">
        <v>35.93</v>
      </c>
      <c r="AZ400" s="2">
        <f>AX400-Epanet!P401</f>
        <v>0.27000000000000313</v>
      </c>
      <c r="BC400" s="1" t="s">
        <v>1425</v>
      </c>
      <c r="BD400" s="2">
        <v>0.08</v>
      </c>
      <c r="BF400" s="2">
        <f>BD400-Epanet!T402</f>
        <v>0</v>
      </c>
      <c r="BI400" s="1" t="s">
        <v>430</v>
      </c>
      <c r="BJ400" s="2">
        <v>35.94</v>
      </c>
      <c r="BL400" s="2">
        <f>BJ400-Epanet!X401</f>
        <v>0.26999999999999602</v>
      </c>
      <c r="BO400" s="1" t="s">
        <v>1425</v>
      </c>
      <c r="BP400" s="2">
        <v>0.08</v>
      </c>
      <c r="BR400" s="2">
        <f>BP400-Epanet!AB402</f>
        <v>0</v>
      </c>
    </row>
    <row r="401" spans="1:70" x14ac:dyDescent="0.25">
      <c r="A401" s="1" t="s">
        <v>431</v>
      </c>
      <c r="B401" s="2">
        <v>35.92</v>
      </c>
      <c r="D401" s="10">
        <f>'Skenario DMA'!B401-Epanet!P402</f>
        <v>0.27000000000000313</v>
      </c>
      <c r="E401" s="10"/>
      <c r="G401" s="1" t="s">
        <v>1426</v>
      </c>
      <c r="H401" s="2">
        <v>0.54</v>
      </c>
      <c r="J401" s="2">
        <f>H401-Epanet!T403</f>
        <v>0</v>
      </c>
      <c r="M401" s="1" t="s">
        <v>431</v>
      </c>
      <c r="N401" s="2">
        <v>35.93</v>
      </c>
      <c r="P401" s="2">
        <f>N401-Epanet!X402</f>
        <v>0.27000000000000313</v>
      </c>
      <c r="S401" s="1" t="s">
        <v>1426</v>
      </c>
      <c r="T401" s="2">
        <v>0.54</v>
      </c>
      <c r="V401" s="2">
        <f>T401-Epanet!AB403</f>
        <v>0</v>
      </c>
      <c r="Y401" s="1" t="s">
        <v>431</v>
      </c>
      <c r="Z401" s="2">
        <v>35.9</v>
      </c>
      <c r="AB401" s="2">
        <f>Z401-Epanet!P402</f>
        <v>0.25</v>
      </c>
      <c r="AE401" s="1" t="s">
        <v>1426</v>
      </c>
      <c r="AF401" s="2">
        <v>0.54</v>
      </c>
      <c r="AH401" s="2">
        <f>AF401-Epanet!T403</f>
        <v>0</v>
      </c>
      <c r="AK401" s="1" t="s">
        <v>431</v>
      </c>
      <c r="AL401" s="2">
        <v>35.909999999999997</v>
      </c>
      <c r="AN401" s="2">
        <f>AL401-Epanet!X402</f>
        <v>0.25</v>
      </c>
      <c r="AQ401" s="1" t="s">
        <v>1426</v>
      </c>
      <c r="AR401" s="2">
        <v>0.54</v>
      </c>
      <c r="AT401" s="2">
        <f>AR401-Epanet!AB403</f>
        <v>0</v>
      </c>
      <c r="AW401" s="1" t="s">
        <v>431</v>
      </c>
      <c r="AX401" s="2">
        <v>35.93</v>
      </c>
      <c r="AZ401" s="2">
        <f>AX401-Epanet!P402</f>
        <v>0.28000000000000114</v>
      </c>
      <c r="BC401" s="1" t="s">
        <v>1426</v>
      </c>
      <c r="BD401" s="2">
        <v>0.54</v>
      </c>
      <c r="BF401" s="2">
        <f>BD401-Epanet!T403</f>
        <v>0</v>
      </c>
      <c r="BI401" s="1" t="s">
        <v>431</v>
      </c>
      <c r="BJ401" s="2">
        <v>35.94</v>
      </c>
      <c r="BL401" s="2">
        <f>BJ401-Epanet!X402</f>
        <v>0.28000000000000114</v>
      </c>
      <c r="BO401" s="1" t="s">
        <v>1426</v>
      </c>
      <c r="BP401" s="2">
        <v>0.54</v>
      </c>
      <c r="BR401" s="2">
        <f>BP401-Epanet!AB403</f>
        <v>0</v>
      </c>
    </row>
    <row r="402" spans="1:70" x14ac:dyDescent="0.25">
      <c r="A402" s="1" t="s">
        <v>432</v>
      </c>
      <c r="B402" s="2">
        <v>35.92</v>
      </c>
      <c r="D402" s="10">
        <f>'Skenario DMA'!B402-Epanet!P403</f>
        <v>0.28000000000000114</v>
      </c>
      <c r="E402" s="10"/>
      <c r="G402" s="1" t="s">
        <v>1427</v>
      </c>
      <c r="H402" s="2">
        <v>0.08</v>
      </c>
      <c r="J402" s="2">
        <f>H402-Epanet!T404</f>
        <v>0</v>
      </c>
      <c r="M402" s="1" t="s">
        <v>432</v>
      </c>
      <c r="N402" s="2">
        <v>35.93</v>
      </c>
      <c r="P402" s="2">
        <f>N402-Epanet!X403</f>
        <v>0.28000000000000114</v>
      </c>
      <c r="S402" s="1" t="s">
        <v>1427</v>
      </c>
      <c r="T402" s="2">
        <v>0.08</v>
      </c>
      <c r="V402" s="2">
        <f>T402-Epanet!AB404</f>
        <v>0</v>
      </c>
      <c r="Y402" s="1" t="s">
        <v>432</v>
      </c>
      <c r="Z402" s="2">
        <v>35.9</v>
      </c>
      <c r="AB402" s="2">
        <f>Z402-Epanet!P403</f>
        <v>0.25999999999999801</v>
      </c>
      <c r="AE402" s="1" t="s">
        <v>1427</v>
      </c>
      <c r="AF402" s="2">
        <v>0.08</v>
      </c>
      <c r="AH402" s="2">
        <f>AF402-Epanet!T404</f>
        <v>0</v>
      </c>
      <c r="AK402" s="1" t="s">
        <v>432</v>
      </c>
      <c r="AL402" s="2">
        <v>35.909999999999997</v>
      </c>
      <c r="AN402" s="2">
        <f>AL402-Epanet!X403</f>
        <v>0.25999999999999801</v>
      </c>
      <c r="AQ402" s="1" t="s">
        <v>1427</v>
      </c>
      <c r="AR402" s="2">
        <v>0.08</v>
      </c>
      <c r="AT402" s="2">
        <f>AR402-Epanet!AB404</f>
        <v>0</v>
      </c>
      <c r="AW402" s="1" t="s">
        <v>432</v>
      </c>
      <c r="AX402" s="2">
        <v>35.92</v>
      </c>
      <c r="AZ402" s="2">
        <f>AX402-Epanet!P403</f>
        <v>0.28000000000000114</v>
      </c>
      <c r="BC402" s="1" t="s">
        <v>1427</v>
      </c>
      <c r="BD402" s="2">
        <v>0.08</v>
      </c>
      <c r="BF402" s="2">
        <f>BD402-Epanet!T404</f>
        <v>0</v>
      </c>
      <c r="BI402" s="1" t="s">
        <v>432</v>
      </c>
      <c r="BJ402" s="2">
        <v>35.93</v>
      </c>
      <c r="BL402" s="2">
        <f>BJ402-Epanet!X403</f>
        <v>0.28000000000000114</v>
      </c>
      <c r="BO402" s="1" t="s">
        <v>1427</v>
      </c>
      <c r="BP402" s="2">
        <v>0.08</v>
      </c>
      <c r="BR402" s="2">
        <f>BP402-Epanet!AB404</f>
        <v>0</v>
      </c>
    </row>
    <row r="403" spans="1:70" x14ac:dyDescent="0.25">
      <c r="A403" s="1" t="s">
        <v>433</v>
      </c>
      <c r="B403" s="2">
        <v>34.9</v>
      </c>
      <c r="D403" s="10">
        <f>'Skenario DMA'!B403-Epanet!P404</f>
        <v>0.28000000000000114</v>
      </c>
      <c r="E403" s="10"/>
      <c r="G403" s="1" t="s">
        <v>1428</v>
      </c>
      <c r="H403" s="2">
        <v>0.61</v>
      </c>
      <c r="J403" s="2">
        <f>H403-Epanet!T405</f>
        <v>0</v>
      </c>
      <c r="M403" s="1" t="s">
        <v>433</v>
      </c>
      <c r="N403" s="2">
        <v>34.909999999999997</v>
      </c>
      <c r="P403" s="2">
        <f>N403-Epanet!X404</f>
        <v>0.27999999999999403</v>
      </c>
      <c r="S403" s="1" t="s">
        <v>1428</v>
      </c>
      <c r="T403" s="2">
        <v>0.61</v>
      </c>
      <c r="V403" s="2">
        <f>T403-Epanet!AB405</f>
        <v>0</v>
      </c>
      <c r="Y403" s="1" t="s">
        <v>433</v>
      </c>
      <c r="Z403" s="2">
        <v>34.869999999999997</v>
      </c>
      <c r="AB403" s="2">
        <f>Z403-Epanet!P404</f>
        <v>0.25</v>
      </c>
      <c r="AE403" s="1" t="s">
        <v>1428</v>
      </c>
      <c r="AF403" s="2">
        <v>0.61</v>
      </c>
      <c r="AH403" s="2">
        <f>AF403-Epanet!T405</f>
        <v>0</v>
      </c>
      <c r="AK403" s="1" t="s">
        <v>433</v>
      </c>
      <c r="AL403" s="2">
        <v>34.880000000000003</v>
      </c>
      <c r="AN403" s="2">
        <f>AL403-Epanet!X404</f>
        <v>0.25</v>
      </c>
      <c r="AQ403" s="1" t="s">
        <v>1428</v>
      </c>
      <c r="AR403" s="2">
        <v>0.61</v>
      </c>
      <c r="AT403" s="2">
        <f>AR403-Epanet!AB405</f>
        <v>0</v>
      </c>
      <c r="AW403" s="1" t="s">
        <v>433</v>
      </c>
      <c r="AX403" s="2">
        <v>34.9</v>
      </c>
      <c r="AZ403" s="2">
        <f>AX403-Epanet!P404</f>
        <v>0.28000000000000114</v>
      </c>
      <c r="BC403" s="1" t="s">
        <v>1428</v>
      </c>
      <c r="BD403" s="2">
        <v>0.61</v>
      </c>
      <c r="BF403" s="2">
        <f>BD403-Epanet!T405</f>
        <v>0</v>
      </c>
      <c r="BI403" s="1" t="s">
        <v>433</v>
      </c>
      <c r="BJ403" s="2">
        <v>34.92</v>
      </c>
      <c r="BL403" s="2">
        <f>BJ403-Epanet!X404</f>
        <v>0.28999999999999915</v>
      </c>
      <c r="BO403" s="1" t="s">
        <v>1428</v>
      </c>
      <c r="BP403" s="2">
        <v>0.61</v>
      </c>
      <c r="BR403" s="2">
        <f>BP403-Epanet!AB405</f>
        <v>0</v>
      </c>
    </row>
    <row r="404" spans="1:70" x14ac:dyDescent="0.25">
      <c r="A404" s="1" t="s">
        <v>434</v>
      </c>
      <c r="B404" s="2">
        <v>35.86</v>
      </c>
      <c r="D404" s="10">
        <f>'Skenario DMA'!B404-Epanet!P405</f>
        <v>0.28000000000000114</v>
      </c>
      <c r="E404" s="10"/>
      <c r="G404" s="1" t="s">
        <v>1429</v>
      </c>
      <c r="H404" s="2">
        <v>0.08</v>
      </c>
      <c r="J404" s="2">
        <f>H404-Epanet!T406</f>
        <v>0</v>
      </c>
      <c r="M404" s="1" t="s">
        <v>434</v>
      </c>
      <c r="N404" s="2">
        <v>35.869999999999997</v>
      </c>
      <c r="P404" s="2">
        <f>N404-Epanet!X405</f>
        <v>0.27999999999999403</v>
      </c>
      <c r="S404" s="1" t="s">
        <v>1429</v>
      </c>
      <c r="T404" s="2">
        <v>0.08</v>
      </c>
      <c r="V404" s="2">
        <f>T404-Epanet!AB406</f>
        <v>0</v>
      </c>
      <c r="Y404" s="1" t="s">
        <v>434</v>
      </c>
      <c r="Z404" s="2">
        <v>35.82</v>
      </c>
      <c r="AB404" s="2">
        <f>Z404-Epanet!P405</f>
        <v>0.24000000000000199</v>
      </c>
      <c r="AE404" s="1" t="s">
        <v>1429</v>
      </c>
      <c r="AF404" s="2">
        <v>0.08</v>
      </c>
      <c r="AH404" s="2">
        <f>AF404-Epanet!T406</f>
        <v>0</v>
      </c>
      <c r="AK404" s="1" t="s">
        <v>434</v>
      </c>
      <c r="AL404" s="2">
        <v>35.83</v>
      </c>
      <c r="AN404" s="2">
        <f>AL404-Epanet!X405</f>
        <v>0.23999999999999488</v>
      </c>
      <c r="AQ404" s="1" t="s">
        <v>1429</v>
      </c>
      <c r="AR404" s="2">
        <v>0.08</v>
      </c>
      <c r="AT404" s="2">
        <f>AR404-Epanet!AB406</f>
        <v>0</v>
      </c>
      <c r="AW404" s="1" t="s">
        <v>434</v>
      </c>
      <c r="AX404" s="2">
        <v>35.869999999999997</v>
      </c>
      <c r="AZ404" s="2">
        <f>AX404-Epanet!P405</f>
        <v>0.28999999999999915</v>
      </c>
      <c r="BC404" s="1" t="s">
        <v>1429</v>
      </c>
      <c r="BD404" s="2">
        <v>0.08</v>
      </c>
      <c r="BF404" s="2">
        <f>BD404-Epanet!T406</f>
        <v>0</v>
      </c>
      <c r="BI404" s="1" t="s">
        <v>434</v>
      </c>
      <c r="BJ404" s="2">
        <v>35.880000000000003</v>
      </c>
      <c r="BL404" s="2">
        <f>BJ404-Epanet!X405</f>
        <v>0.28999999999999915</v>
      </c>
      <c r="BO404" s="1" t="s">
        <v>1429</v>
      </c>
      <c r="BP404" s="2">
        <v>0.08</v>
      </c>
      <c r="BR404" s="2">
        <f>BP404-Epanet!AB406</f>
        <v>0</v>
      </c>
    </row>
    <row r="405" spans="1:70" x14ac:dyDescent="0.25">
      <c r="A405" s="1" t="s">
        <v>435</v>
      </c>
      <c r="B405" s="2">
        <v>32.89</v>
      </c>
      <c r="D405" s="10">
        <f>'Skenario DMA'!B405-Epanet!P406</f>
        <v>0.28000000000000114</v>
      </c>
      <c r="E405" s="10"/>
      <c r="G405" s="1" t="s">
        <v>1430</v>
      </c>
      <c r="H405" s="2">
        <v>0.69</v>
      </c>
      <c r="J405" s="2">
        <f>H405-Epanet!T407</f>
        <v>0</v>
      </c>
      <c r="M405" s="1" t="s">
        <v>435</v>
      </c>
      <c r="N405" s="2">
        <v>32.9</v>
      </c>
      <c r="P405" s="2">
        <f>N405-Epanet!X406</f>
        <v>0.28000000000000114</v>
      </c>
      <c r="S405" s="1" t="s">
        <v>1430</v>
      </c>
      <c r="T405" s="2">
        <v>0.69</v>
      </c>
      <c r="V405" s="2">
        <f>T405-Epanet!AB407</f>
        <v>0</v>
      </c>
      <c r="Y405" s="1" t="s">
        <v>435</v>
      </c>
      <c r="Z405" s="2">
        <v>32.86</v>
      </c>
      <c r="AB405" s="2">
        <f>Z405-Epanet!P406</f>
        <v>0.25</v>
      </c>
      <c r="AE405" s="1" t="s">
        <v>1430</v>
      </c>
      <c r="AF405" s="2">
        <v>0.69</v>
      </c>
      <c r="AH405" s="2">
        <f>AF405-Epanet!T407</f>
        <v>0</v>
      </c>
      <c r="AK405" s="1" t="s">
        <v>435</v>
      </c>
      <c r="AL405" s="2">
        <v>32.869999999999997</v>
      </c>
      <c r="AN405" s="2">
        <f>AL405-Epanet!X406</f>
        <v>0.25</v>
      </c>
      <c r="AQ405" s="1" t="s">
        <v>1430</v>
      </c>
      <c r="AR405" s="2">
        <v>0.69</v>
      </c>
      <c r="AT405" s="2">
        <f>AR405-Epanet!AB407</f>
        <v>0</v>
      </c>
      <c r="AW405" s="1" t="s">
        <v>435</v>
      </c>
      <c r="AX405" s="2">
        <v>32.9</v>
      </c>
      <c r="AZ405" s="2">
        <f>AX405-Epanet!P406</f>
        <v>0.28999999999999915</v>
      </c>
      <c r="BC405" s="1" t="s">
        <v>1430</v>
      </c>
      <c r="BD405" s="2">
        <v>0.69</v>
      </c>
      <c r="BF405" s="2">
        <f>BD405-Epanet!T407</f>
        <v>0</v>
      </c>
      <c r="BI405" s="1" t="s">
        <v>435</v>
      </c>
      <c r="BJ405" s="2">
        <v>32.909999999999997</v>
      </c>
      <c r="BL405" s="2">
        <f>BJ405-Epanet!X406</f>
        <v>0.28999999999999915</v>
      </c>
      <c r="BO405" s="1" t="s">
        <v>1430</v>
      </c>
      <c r="BP405" s="2">
        <v>0.69</v>
      </c>
      <c r="BR405" s="2">
        <f>BP405-Epanet!AB407</f>
        <v>0</v>
      </c>
    </row>
    <row r="406" spans="1:70" x14ac:dyDescent="0.25">
      <c r="A406" s="1" t="s">
        <v>436</v>
      </c>
      <c r="B406" s="2">
        <v>35.880000000000003</v>
      </c>
      <c r="D406" s="10">
        <f>'Skenario DMA'!B406-Epanet!P407</f>
        <v>0.28000000000000114</v>
      </c>
      <c r="E406" s="10"/>
      <c r="G406" s="1" t="s">
        <v>1431</v>
      </c>
      <c r="H406" s="2">
        <v>0.69</v>
      </c>
      <c r="J406" s="2">
        <f>H406-Epanet!T408</f>
        <v>0</v>
      </c>
      <c r="M406" s="1" t="s">
        <v>436</v>
      </c>
      <c r="N406" s="2">
        <v>35.89</v>
      </c>
      <c r="P406" s="2">
        <f>N406-Epanet!X407</f>
        <v>0.28000000000000114</v>
      </c>
      <c r="S406" s="1" t="s">
        <v>1431</v>
      </c>
      <c r="T406" s="2">
        <v>0.69</v>
      </c>
      <c r="V406" s="2">
        <f>T406-Epanet!AB408</f>
        <v>0</v>
      </c>
      <c r="Y406" s="1" t="s">
        <v>436</v>
      </c>
      <c r="Z406" s="2">
        <v>35.85</v>
      </c>
      <c r="AB406" s="2">
        <f>Z406-Epanet!P407</f>
        <v>0.25</v>
      </c>
      <c r="AE406" s="1" t="s">
        <v>1431</v>
      </c>
      <c r="AF406" s="2">
        <v>0.69</v>
      </c>
      <c r="AH406" s="2">
        <f>AF406-Epanet!T408</f>
        <v>0</v>
      </c>
      <c r="AK406" s="1" t="s">
        <v>436</v>
      </c>
      <c r="AL406" s="2">
        <v>35.86</v>
      </c>
      <c r="AN406" s="2">
        <f>AL406-Epanet!X407</f>
        <v>0.25</v>
      </c>
      <c r="AQ406" s="1" t="s">
        <v>1431</v>
      </c>
      <c r="AR406" s="2">
        <v>0.69</v>
      </c>
      <c r="AT406" s="2">
        <f>AR406-Epanet!AB408</f>
        <v>0</v>
      </c>
      <c r="AW406" s="1" t="s">
        <v>436</v>
      </c>
      <c r="AX406" s="2">
        <v>35.89</v>
      </c>
      <c r="AZ406" s="2">
        <f>AX406-Epanet!P407</f>
        <v>0.28999999999999915</v>
      </c>
      <c r="BC406" s="1" t="s">
        <v>1431</v>
      </c>
      <c r="BD406" s="2">
        <v>0.69</v>
      </c>
      <c r="BF406" s="2">
        <f>BD406-Epanet!T408</f>
        <v>0</v>
      </c>
      <c r="BI406" s="1" t="s">
        <v>436</v>
      </c>
      <c r="BJ406" s="2">
        <v>35.9</v>
      </c>
      <c r="BL406" s="2">
        <f>BJ406-Epanet!X407</f>
        <v>0.28999999999999915</v>
      </c>
      <c r="BO406" s="1" t="s">
        <v>1431</v>
      </c>
      <c r="BP406" s="2">
        <v>0.69</v>
      </c>
      <c r="BR406" s="2">
        <f>BP406-Epanet!AB408</f>
        <v>0</v>
      </c>
    </row>
    <row r="407" spans="1:70" x14ac:dyDescent="0.25">
      <c r="A407" s="1" t="s">
        <v>437</v>
      </c>
      <c r="B407" s="2">
        <v>35.86</v>
      </c>
      <c r="D407" s="10">
        <f>'Skenario DMA'!B407-Epanet!P408</f>
        <v>0.28999999999999915</v>
      </c>
      <c r="E407" s="10"/>
      <c r="G407" s="1" t="s">
        <v>1432</v>
      </c>
      <c r="H407" s="2">
        <v>0.08</v>
      </c>
      <c r="J407" s="2">
        <f>H407-Epanet!T409</f>
        <v>0</v>
      </c>
      <c r="M407" s="1" t="s">
        <v>437</v>
      </c>
      <c r="N407" s="2">
        <v>35.869999999999997</v>
      </c>
      <c r="P407" s="2">
        <f>N407-Epanet!X408</f>
        <v>0.28999999999999915</v>
      </c>
      <c r="S407" s="1" t="s">
        <v>1432</v>
      </c>
      <c r="T407" s="2">
        <v>0.08</v>
      </c>
      <c r="V407" s="2">
        <f>T407-Epanet!AB409</f>
        <v>0</v>
      </c>
      <c r="Y407" s="1" t="s">
        <v>437</v>
      </c>
      <c r="Z407" s="2">
        <v>35.81</v>
      </c>
      <c r="AB407" s="2">
        <f>Z407-Epanet!P408</f>
        <v>0.24000000000000199</v>
      </c>
      <c r="AE407" s="1" t="s">
        <v>1432</v>
      </c>
      <c r="AF407" s="2">
        <v>0.08</v>
      </c>
      <c r="AH407" s="2">
        <f>AF407-Epanet!T409</f>
        <v>0</v>
      </c>
      <c r="AK407" s="1" t="s">
        <v>437</v>
      </c>
      <c r="AL407" s="2">
        <v>35.82</v>
      </c>
      <c r="AN407" s="2">
        <f>AL407-Epanet!X408</f>
        <v>0.24000000000000199</v>
      </c>
      <c r="AQ407" s="1" t="s">
        <v>1432</v>
      </c>
      <c r="AR407" s="2">
        <v>0.08</v>
      </c>
      <c r="AT407" s="2">
        <f>AR407-Epanet!AB409</f>
        <v>0</v>
      </c>
      <c r="AW407" s="1" t="s">
        <v>437</v>
      </c>
      <c r="AX407" s="2">
        <v>35.76</v>
      </c>
      <c r="AZ407" s="2">
        <f>AX407-Epanet!P408</f>
        <v>0.18999999999999773</v>
      </c>
      <c r="BC407" s="1" t="s">
        <v>1432</v>
      </c>
      <c r="BD407" s="2">
        <v>0.08</v>
      </c>
      <c r="BF407" s="2">
        <f>BD407-Epanet!T409</f>
        <v>0</v>
      </c>
      <c r="BI407" s="1" t="s">
        <v>437</v>
      </c>
      <c r="BJ407" s="2">
        <v>35.770000000000003</v>
      </c>
      <c r="BL407" s="2">
        <f>BJ407-Epanet!X408</f>
        <v>0.19000000000000483</v>
      </c>
      <c r="BO407" s="1" t="s">
        <v>1432</v>
      </c>
      <c r="BP407" s="2">
        <v>0.08</v>
      </c>
      <c r="BR407" s="2">
        <f>BP407-Epanet!AB409</f>
        <v>0</v>
      </c>
    </row>
    <row r="408" spans="1:70" x14ac:dyDescent="0.25">
      <c r="A408" s="1" t="s">
        <v>438</v>
      </c>
      <c r="B408" s="2">
        <v>35.86</v>
      </c>
      <c r="D408" s="10">
        <f>'Skenario DMA'!B408-Epanet!P409</f>
        <v>0.28000000000000114</v>
      </c>
      <c r="E408" s="10"/>
      <c r="G408" s="1" t="s">
        <v>1433</v>
      </c>
      <c r="H408" s="2">
        <v>0.38</v>
      </c>
      <c r="J408" s="2">
        <f>H408-Epanet!T410</f>
        <v>0</v>
      </c>
      <c r="M408" s="1" t="s">
        <v>438</v>
      </c>
      <c r="N408" s="2">
        <v>35.869999999999997</v>
      </c>
      <c r="P408" s="2">
        <f>N408-Epanet!X409</f>
        <v>0.27999999999999403</v>
      </c>
      <c r="S408" s="1" t="s">
        <v>1433</v>
      </c>
      <c r="T408" s="2">
        <v>0.38</v>
      </c>
      <c r="V408" s="2">
        <f>T408-Epanet!AB410</f>
        <v>0</v>
      </c>
      <c r="Y408" s="1" t="s">
        <v>438</v>
      </c>
      <c r="Z408" s="2">
        <v>35.83</v>
      </c>
      <c r="AB408" s="2">
        <f>Z408-Epanet!P409</f>
        <v>0.25</v>
      </c>
      <c r="AE408" s="1" t="s">
        <v>1433</v>
      </c>
      <c r="AF408" s="2">
        <v>0.38</v>
      </c>
      <c r="AH408" s="2">
        <f>AF408-Epanet!T410</f>
        <v>0</v>
      </c>
      <c r="AK408" s="1" t="s">
        <v>438</v>
      </c>
      <c r="AL408" s="2">
        <v>35.840000000000003</v>
      </c>
      <c r="AN408" s="2">
        <f>AL408-Epanet!X409</f>
        <v>0.25</v>
      </c>
      <c r="AQ408" s="1" t="s">
        <v>1433</v>
      </c>
      <c r="AR408" s="2">
        <v>0.38</v>
      </c>
      <c r="AT408" s="2">
        <f>AR408-Epanet!AB410</f>
        <v>0</v>
      </c>
      <c r="AW408" s="1" t="s">
        <v>438</v>
      </c>
      <c r="AX408" s="2">
        <v>35.869999999999997</v>
      </c>
      <c r="AZ408" s="2">
        <f>AX408-Epanet!P409</f>
        <v>0.28999999999999915</v>
      </c>
      <c r="BC408" s="1" t="s">
        <v>1433</v>
      </c>
      <c r="BD408" s="2">
        <v>0.38</v>
      </c>
      <c r="BF408" s="2">
        <f>BD408-Epanet!T410</f>
        <v>0</v>
      </c>
      <c r="BI408" s="1" t="s">
        <v>438</v>
      </c>
      <c r="BJ408" s="2">
        <v>35.880000000000003</v>
      </c>
      <c r="BL408" s="2">
        <f>BJ408-Epanet!X409</f>
        <v>0.28999999999999915</v>
      </c>
      <c r="BO408" s="1" t="s">
        <v>1433</v>
      </c>
      <c r="BP408" s="2">
        <v>0.38</v>
      </c>
      <c r="BR408" s="2">
        <f>BP408-Epanet!AB410</f>
        <v>0</v>
      </c>
    </row>
    <row r="409" spans="1:70" x14ac:dyDescent="0.25">
      <c r="A409" s="1" t="s">
        <v>439</v>
      </c>
      <c r="B409" s="2">
        <v>31.29</v>
      </c>
      <c r="D409" s="10">
        <f>'Skenario DMA'!B409-Epanet!P410</f>
        <v>0.25999999999999801</v>
      </c>
      <c r="E409" s="10"/>
      <c r="G409" s="1" t="s">
        <v>1434</v>
      </c>
      <c r="H409" s="2">
        <v>0.38</v>
      </c>
      <c r="J409" s="2">
        <f>H409-Epanet!T411</f>
        <v>0</v>
      </c>
      <c r="M409" s="1" t="s">
        <v>439</v>
      </c>
      <c r="N409" s="2">
        <v>31.3</v>
      </c>
      <c r="P409" s="2">
        <f>N409-Epanet!X410</f>
        <v>0.26999999999999957</v>
      </c>
      <c r="S409" s="1" t="s">
        <v>1434</v>
      </c>
      <c r="T409" s="2">
        <v>0.38</v>
      </c>
      <c r="V409" s="2">
        <f>T409-Epanet!AB411</f>
        <v>0</v>
      </c>
      <c r="Y409" s="1" t="s">
        <v>439</v>
      </c>
      <c r="Z409" s="2">
        <v>31.29</v>
      </c>
      <c r="AB409" s="2">
        <f>Z409-Epanet!P410</f>
        <v>0.25999999999999801</v>
      </c>
      <c r="AE409" s="1" t="s">
        <v>1434</v>
      </c>
      <c r="AF409" s="2">
        <v>0.38</v>
      </c>
      <c r="AH409" s="2">
        <f>AF409-Epanet!T411</f>
        <v>0</v>
      </c>
      <c r="AK409" s="1" t="s">
        <v>439</v>
      </c>
      <c r="AL409" s="2">
        <v>31.3</v>
      </c>
      <c r="AN409" s="2">
        <f>AL409-Epanet!X410</f>
        <v>0.26999999999999957</v>
      </c>
      <c r="AQ409" s="1" t="s">
        <v>1434</v>
      </c>
      <c r="AR409" s="2">
        <v>0.38</v>
      </c>
      <c r="AT409" s="2">
        <f>AR409-Epanet!AB411</f>
        <v>0</v>
      </c>
      <c r="AW409" s="1" t="s">
        <v>439</v>
      </c>
      <c r="AX409" s="2">
        <v>31.29</v>
      </c>
      <c r="AZ409" s="2">
        <f>AX409-Epanet!P410</f>
        <v>0.25999999999999801</v>
      </c>
      <c r="BC409" s="1" t="s">
        <v>1434</v>
      </c>
      <c r="BD409" s="2">
        <v>0.38</v>
      </c>
      <c r="BF409" s="2">
        <f>BD409-Epanet!T411</f>
        <v>0</v>
      </c>
      <c r="BI409" s="1" t="s">
        <v>439</v>
      </c>
      <c r="BJ409" s="2">
        <v>31.3</v>
      </c>
      <c r="BL409" s="2">
        <f>BJ409-Epanet!X410</f>
        <v>0.26999999999999957</v>
      </c>
      <c r="BO409" s="1" t="s">
        <v>1434</v>
      </c>
      <c r="BP409" s="2">
        <v>0.38</v>
      </c>
      <c r="BR409" s="2">
        <f>BP409-Epanet!AB411</f>
        <v>0</v>
      </c>
    </row>
    <row r="410" spans="1:70" x14ac:dyDescent="0.25">
      <c r="A410" s="1" t="s">
        <v>440</v>
      </c>
      <c r="B410" s="2">
        <v>32.15</v>
      </c>
      <c r="D410" s="10">
        <f>'Skenario DMA'!B410-Epanet!P411</f>
        <v>0.25999999999999801</v>
      </c>
      <c r="E410" s="10"/>
      <c r="G410" s="1" t="s">
        <v>1435</v>
      </c>
      <c r="H410" s="2">
        <v>0.08</v>
      </c>
      <c r="J410" s="2">
        <f>H410-Epanet!T412</f>
        <v>0</v>
      </c>
      <c r="M410" s="1" t="s">
        <v>440</v>
      </c>
      <c r="N410" s="2">
        <v>32.159999999999997</v>
      </c>
      <c r="P410" s="2">
        <f>N410-Epanet!X411</f>
        <v>0.26999999999999602</v>
      </c>
      <c r="S410" s="1" t="s">
        <v>1435</v>
      </c>
      <c r="T410" s="2">
        <v>0.08</v>
      </c>
      <c r="V410" s="2">
        <f>T410-Epanet!AB412</f>
        <v>0</v>
      </c>
      <c r="Y410" s="1" t="s">
        <v>440</v>
      </c>
      <c r="Z410" s="2">
        <v>32.15</v>
      </c>
      <c r="AB410" s="2">
        <f>Z410-Epanet!P411</f>
        <v>0.25999999999999801</v>
      </c>
      <c r="AE410" s="1" t="s">
        <v>1435</v>
      </c>
      <c r="AF410" s="2">
        <v>0.08</v>
      </c>
      <c r="AH410" s="2">
        <f>AF410-Epanet!T412</f>
        <v>0</v>
      </c>
      <c r="AK410" s="1" t="s">
        <v>440</v>
      </c>
      <c r="AL410" s="2">
        <v>32.159999999999997</v>
      </c>
      <c r="AN410" s="2">
        <f>AL410-Epanet!X411</f>
        <v>0.26999999999999602</v>
      </c>
      <c r="AQ410" s="1" t="s">
        <v>1435</v>
      </c>
      <c r="AR410" s="2">
        <v>0.08</v>
      </c>
      <c r="AT410" s="2">
        <f>AR410-Epanet!AB412</f>
        <v>0</v>
      </c>
      <c r="AW410" s="1" t="s">
        <v>440</v>
      </c>
      <c r="AX410" s="2">
        <v>32.15</v>
      </c>
      <c r="AZ410" s="2">
        <f>AX410-Epanet!P411</f>
        <v>0.25999999999999801</v>
      </c>
      <c r="BC410" s="1" t="s">
        <v>1435</v>
      </c>
      <c r="BD410" s="2">
        <v>0.08</v>
      </c>
      <c r="BF410" s="2">
        <f>BD410-Epanet!T412</f>
        <v>0</v>
      </c>
      <c r="BI410" s="1" t="s">
        <v>440</v>
      </c>
      <c r="BJ410" s="2">
        <v>32.159999999999997</v>
      </c>
      <c r="BL410" s="2">
        <f>BJ410-Epanet!X411</f>
        <v>0.26999999999999602</v>
      </c>
      <c r="BO410" s="1" t="s">
        <v>1435</v>
      </c>
      <c r="BP410" s="2">
        <v>0.08</v>
      </c>
      <c r="BR410" s="2">
        <f>BP410-Epanet!AB412</f>
        <v>0</v>
      </c>
    </row>
    <row r="411" spans="1:70" x14ac:dyDescent="0.25">
      <c r="A411" s="1" t="s">
        <v>441</v>
      </c>
      <c r="B411" s="2">
        <v>32.119999999999997</v>
      </c>
      <c r="D411" s="10">
        <f>'Skenario DMA'!B411-Epanet!P412</f>
        <v>0.26999999999999602</v>
      </c>
      <c r="E411" s="10"/>
      <c r="G411" s="1" t="s">
        <v>1436</v>
      </c>
      <c r="H411" s="2">
        <v>0.31</v>
      </c>
      <c r="J411" s="2">
        <f>H411-Epanet!T413</f>
        <v>0</v>
      </c>
      <c r="M411" s="1" t="s">
        <v>441</v>
      </c>
      <c r="N411" s="2">
        <v>32.119999999999997</v>
      </c>
      <c r="P411" s="2">
        <f>N411-Epanet!X412</f>
        <v>0.25999999999999801</v>
      </c>
      <c r="S411" s="1" t="s">
        <v>1436</v>
      </c>
      <c r="T411" s="2">
        <v>0.31</v>
      </c>
      <c r="V411" s="2">
        <f>T411-Epanet!AB413</f>
        <v>0</v>
      </c>
      <c r="Y411" s="1" t="s">
        <v>441</v>
      </c>
      <c r="Z411" s="2">
        <v>32.119999999999997</v>
      </c>
      <c r="AB411" s="2">
        <f>Z411-Epanet!P412</f>
        <v>0.26999999999999602</v>
      </c>
      <c r="AE411" s="1" t="s">
        <v>1436</v>
      </c>
      <c r="AF411" s="2">
        <v>0.31</v>
      </c>
      <c r="AH411" s="2">
        <f>AF411-Epanet!T413</f>
        <v>0</v>
      </c>
      <c r="AK411" s="1" t="s">
        <v>441</v>
      </c>
      <c r="AL411" s="2">
        <v>32.119999999999997</v>
      </c>
      <c r="AN411" s="2">
        <f>AL411-Epanet!X412</f>
        <v>0.25999999999999801</v>
      </c>
      <c r="AQ411" s="1" t="s">
        <v>1436</v>
      </c>
      <c r="AR411" s="2">
        <v>0.31</v>
      </c>
      <c r="AT411" s="2">
        <f>AR411-Epanet!AB413</f>
        <v>0</v>
      </c>
      <c r="AW411" s="1" t="s">
        <v>441</v>
      </c>
      <c r="AX411" s="2">
        <v>32.119999999999997</v>
      </c>
      <c r="AZ411" s="2">
        <f>AX411-Epanet!P412</f>
        <v>0.26999999999999602</v>
      </c>
      <c r="BC411" s="1" t="s">
        <v>1436</v>
      </c>
      <c r="BD411" s="2">
        <v>0.31</v>
      </c>
      <c r="BF411" s="2">
        <f>BD411-Epanet!T413</f>
        <v>0</v>
      </c>
      <c r="BI411" s="1" t="s">
        <v>441</v>
      </c>
      <c r="BJ411" s="2">
        <v>32.119999999999997</v>
      </c>
      <c r="BL411" s="2">
        <f>BJ411-Epanet!X412</f>
        <v>0.25999999999999801</v>
      </c>
      <c r="BO411" s="1" t="s">
        <v>1436</v>
      </c>
      <c r="BP411" s="2">
        <v>0.31</v>
      </c>
      <c r="BR411" s="2">
        <f>BP411-Epanet!AB413</f>
        <v>0</v>
      </c>
    </row>
    <row r="412" spans="1:70" x14ac:dyDescent="0.25">
      <c r="A412" s="1" t="s">
        <v>442</v>
      </c>
      <c r="B412" s="2">
        <v>31.5</v>
      </c>
      <c r="D412" s="10">
        <f>'Skenario DMA'!B412-Epanet!P413</f>
        <v>0.26000000000000156</v>
      </c>
      <c r="E412" s="10"/>
      <c r="G412" s="1" t="s">
        <v>1437</v>
      </c>
      <c r="H412" s="2">
        <v>0.08</v>
      </c>
      <c r="J412" s="2">
        <f>H412-Epanet!T414</f>
        <v>0</v>
      </c>
      <c r="M412" s="1" t="s">
        <v>442</v>
      </c>
      <c r="N412" s="2">
        <v>31.51</v>
      </c>
      <c r="P412" s="2">
        <f>N412-Epanet!X413</f>
        <v>0.27000000000000313</v>
      </c>
      <c r="S412" s="1" t="s">
        <v>1437</v>
      </c>
      <c r="T412" s="2">
        <v>0.08</v>
      </c>
      <c r="V412" s="2">
        <f>T412-Epanet!AB414</f>
        <v>0</v>
      </c>
      <c r="Y412" s="1" t="s">
        <v>442</v>
      </c>
      <c r="Z412" s="2">
        <v>31.5</v>
      </c>
      <c r="AB412" s="2">
        <f>Z412-Epanet!P413</f>
        <v>0.26000000000000156</v>
      </c>
      <c r="AE412" s="1" t="s">
        <v>1437</v>
      </c>
      <c r="AF412" s="2">
        <v>0.08</v>
      </c>
      <c r="AH412" s="2">
        <f>AF412-Epanet!T414</f>
        <v>0</v>
      </c>
      <c r="AK412" s="1" t="s">
        <v>442</v>
      </c>
      <c r="AL412" s="2">
        <v>31.51</v>
      </c>
      <c r="AN412" s="2">
        <f>AL412-Epanet!X413</f>
        <v>0.27000000000000313</v>
      </c>
      <c r="AQ412" s="1" t="s">
        <v>1437</v>
      </c>
      <c r="AR412" s="2">
        <v>0.08</v>
      </c>
      <c r="AT412" s="2">
        <f>AR412-Epanet!AB414</f>
        <v>0</v>
      </c>
      <c r="AW412" s="1" t="s">
        <v>442</v>
      </c>
      <c r="AX412" s="2">
        <v>31.5</v>
      </c>
      <c r="AZ412" s="2">
        <f>AX412-Epanet!P413</f>
        <v>0.26000000000000156</v>
      </c>
      <c r="BC412" s="1" t="s">
        <v>1437</v>
      </c>
      <c r="BD412" s="2">
        <v>0.08</v>
      </c>
      <c r="BF412" s="2">
        <f>BD412-Epanet!T414</f>
        <v>0</v>
      </c>
      <c r="BI412" s="1" t="s">
        <v>442</v>
      </c>
      <c r="BJ412" s="2">
        <v>31.51</v>
      </c>
      <c r="BL412" s="2">
        <f>BJ412-Epanet!X413</f>
        <v>0.27000000000000313</v>
      </c>
      <c r="BO412" s="1" t="s">
        <v>1437</v>
      </c>
      <c r="BP412" s="2">
        <v>0.08</v>
      </c>
      <c r="BR412" s="2">
        <f>BP412-Epanet!AB414</f>
        <v>0</v>
      </c>
    </row>
    <row r="413" spans="1:70" x14ac:dyDescent="0.25">
      <c r="A413" s="1" t="s">
        <v>443</v>
      </c>
      <c r="B413" s="2">
        <v>31.57</v>
      </c>
      <c r="D413" s="10">
        <f>'Skenario DMA'!B413-Epanet!P414</f>
        <v>0.26000000000000156</v>
      </c>
      <c r="E413" s="10"/>
      <c r="G413" s="1" t="s">
        <v>1438</v>
      </c>
      <c r="H413" s="2">
        <v>0.23</v>
      </c>
      <c r="J413" s="2">
        <f>H413-Epanet!T415</f>
        <v>0</v>
      </c>
      <c r="M413" s="1" t="s">
        <v>443</v>
      </c>
      <c r="N413" s="2">
        <v>31.58</v>
      </c>
      <c r="P413" s="2">
        <f>N413-Epanet!X414</f>
        <v>0.25999999999999801</v>
      </c>
      <c r="S413" s="1" t="s">
        <v>1438</v>
      </c>
      <c r="T413" s="2">
        <v>0.23</v>
      </c>
      <c r="V413" s="2">
        <f>T413-Epanet!AB415</f>
        <v>0</v>
      </c>
      <c r="Y413" s="1" t="s">
        <v>443</v>
      </c>
      <c r="Z413" s="2">
        <v>31.57</v>
      </c>
      <c r="AB413" s="2">
        <f>Z413-Epanet!P414</f>
        <v>0.26000000000000156</v>
      </c>
      <c r="AE413" s="1" t="s">
        <v>1438</v>
      </c>
      <c r="AF413" s="2">
        <v>0.23</v>
      </c>
      <c r="AH413" s="2">
        <f>AF413-Epanet!T415</f>
        <v>0</v>
      </c>
      <c r="AK413" s="1" t="s">
        <v>443</v>
      </c>
      <c r="AL413" s="2">
        <v>31.58</v>
      </c>
      <c r="AN413" s="2">
        <f>AL413-Epanet!X414</f>
        <v>0.25999999999999801</v>
      </c>
      <c r="AQ413" s="1" t="s">
        <v>1438</v>
      </c>
      <c r="AR413" s="2">
        <v>0.23</v>
      </c>
      <c r="AT413" s="2">
        <f>AR413-Epanet!AB415</f>
        <v>0</v>
      </c>
      <c r="AW413" s="1" t="s">
        <v>443</v>
      </c>
      <c r="AX413" s="2">
        <v>31.57</v>
      </c>
      <c r="AZ413" s="2">
        <f>AX413-Epanet!P414</f>
        <v>0.26000000000000156</v>
      </c>
      <c r="BC413" s="1" t="s">
        <v>1438</v>
      </c>
      <c r="BD413" s="2">
        <v>0.23</v>
      </c>
      <c r="BF413" s="2">
        <f>BD413-Epanet!T415</f>
        <v>0</v>
      </c>
      <c r="BI413" s="1" t="s">
        <v>443</v>
      </c>
      <c r="BJ413" s="2">
        <v>31.58</v>
      </c>
      <c r="BL413" s="2">
        <f>BJ413-Epanet!X414</f>
        <v>0.25999999999999801</v>
      </c>
      <c r="BO413" s="1" t="s">
        <v>1438</v>
      </c>
      <c r="BP413" s="2">
        <v>0.23</v>
      </c>
      <c r="BR413" s="2">
        <f>BP413-Epanet!AB415</f>
        <v>0</v>
      </c>
    </row>
    <row r="414" spans="1:70" x14ac:dyDescent="0.25">
      <c r="A414" s="1" t="s">
        <v>444</v>
      </c>
      <c r="B414" s="2">
        <v>31.6</v>
      </c>
      <c r="D414" s="10">
        <f>'Skenario DMA'!B414-Epanet!P415</f>
        <v>0.26000000000000156</v>
      </c>
      <c r="E414" s="10"/>
      <c r="G414" s="1" t="s">
        <v>1439</v>
      </c>
      <c r="H414" s="2">
        <v>0.08</v>
      </c>
      <c r="J414" s="2">
        <f>H414-Epanet!T416</f>
        <v>0</v>
      </c>
      <c r="M414" s="1" t="s">
        <v>444</v>
      </c>
      <c r="N414" s="2">
        <v>31.61</v>
      </c>
      <c r="P414" s="2">
        <f>N414-Epanet!X415</f>
        <v>0.26999999999999957</v>
      </c>
      <c r="S414" s="1" t="s">
        <v>1439</v>
      </c>
      <c r="T414" s="2">
        <v>0.08</v>
      </c>
      <c r="V414" s="2">
        <f>T414-Epanet!AB416</f>
        <v>0</v>
      </c>
      <c r="Y414" s="1" t="s">
        <v>444</v>
      </c>
      <c r="Z414" s="2">
        <v>31.6</v>
      </c>
      <c r="AB414" s="2">
        <f>Z414-Epanet!P415</f>
        <v>0.26000000000000156</v>
      </c>
      <c r="AE414" s="1" t="s">
        <v>1439</v>
      </c>
      <c r="AF414" s="2">
        <v>0.08</v>
      </c>
      <c r="AH414" s="2">
        <f>AF414-Epanet!T416</f>
        <v>0</v>
      </c>
      <c r="AK414" s="1" t="s">
        <v>444</v>
      </c>
      <c r="AL414" s="2">
        <v>31.61</v>
      </c>
      <c r="AN414" s="2">
        <f>AL414-Epanet!X415</f>
        <v>0.26999999999999957</v>
      </c>
      <c r="AQ414" s="1" t="s">
        <v>1439</v>
      </c>
      <c r="AR414" s="2">
        <v>0.08</v>
      </c>
      <c r="AT414" s="2">
        <f>AR414-Epanet!AB416</f>
        <v>0</v>
      </c>
      <c r="AW414" s="1" t="s">
        <v>444</v>
      </c>
      <c r="AX414" s="2">
        <v>31.6</v>
      </c>
      <c r="AZ414" s="2">
        <f>AX414-Epanet!P415</f>
        <v>0.26000000000000156</v>
      </c>
      <c r="BC414" s="1" t="s">
        <v>1439</v>
      </c>
      <c r="BD414" s="2">
        <v>0.08</v>
      </c>
      <c r="BF414" s="2">
        <f>BD414-Epanet!T416</f>
        <v>0</v>
      </c>
      <c r="BI414" s="1" t="s">
        <v>444</v>
      </c>
      <c r="BJ414" s="2">
        <v>31.61</v>
      </c>
      <c r="BL414" s="2">
        <f>BJ414-Epanet!X415</f>
        <v>0.26999999999999957</v>
      </c>
      <c r="BO414" s="1" t="s">
        <v>1439</v>
      </c>
      <c r="BP414" s="2">
        <v>0.08</v>
      </c>
      <c r="BR414" s="2">
        <f>BP414-Epanet!AB416</f>
        <v>0</v>
      </c>
    </row>
    <row r="415" spans="1:70" x14ac:dyDescent="0.25">
      <c r="A415" s="1" t="s">
        <v>445</v>
      </c>
      <c r="B415" s="2">
        <v>31.81</v>
      </c>
      <c r="D415" s="10">
        <f>'Skenario DMA'!B415-Epanet!P416</f>
        <v>0.26999999999999957</v>
      </c>
      <c r="E415" s="10"/>
      <c r="G415" s="1" t="s">
        <v>1440</v>
      </c>
      <c r="H415" s="2">
        <v>0.15</v>
      </c>
      <c r="J415" s="2">
        <f>H415-Epanet!T417</f>
        <v>0</v>
      </c>
      <c r="M415" s="1" t="s">
        <v>445</v>
      </c>
      <c r="N415" s="2">
        <v>31.81</v>
      </c>
      <c r="P415" s="2">
        <f>N415-Epanet!X416</f>
        <v>0.25999999999999801</v>
      </c>
      <c r="S415" s="1" t="s">
        <v>1440</v>
      </c>
      <c r="T415" s="2">
        <v>0.15</v>
      </c>
      <c r="V415" s="2">
        <f>T415-Epanet!AB417</f>
        <v>0</v>
      </c>
      <c r="Y415" s="1" t="s">
        <v>445</v>
      </c>
      <c r="Z415" s="2">
        <v>31.81</v>
      </c>
      <c r="AB415" s="2">
        <f>Z415-Epanet!P416</f>
        <v>0.26999999999999957</v>
      </c>
      <c r="AE415" s="1" t="s">
        <v>1440</v>
      </c>
      <c r="AF415" s="2">
        <v>0.15</v>
      </c>
      <c r="AH415" s="2">
        <f>AF415-Epanet!T417</f>
        <v>0</v>
      </c>
      <c r="AK415" s="1" t="s">
        <v>445</v>
      </c>
      <c r="AL415" s="2">
        <v>31.81</v>
      </c>
      <c r="AN415" s="2">
        <f>AL415-Epanet!X416</f>
        <v>0.25999999999999801</v>
      </c>
      <c r="AQ415" s="1" t="s">
        <v>1440</v>
      </c>
      <c r="AR415" s="2">
        <v>0.15</v>
      </c>
      <c r="AT415" s="2">
        <f>AR415-Epanet!AB417</f>
        <v>0</v>
      </c>
      <c r="AW415" s="1" t="s">
        <v>445</v>
      </c>
      <c r="AX415" s="2">
        <v>31.81</v>
      </c>
      <c r="AZ415" s="2">
        <f>AX415-Epanet!P416</f>
        <v>0.26999999999999957</v>
      </c>
      <c r="BC415" s="1" t="s">
        <v>1440</v>
      </c>
      <c r="BD415" s="2">
        <v>0.15</v>
      </c>
      <c r="BF415" s="2">
        <f>BD415-Epanet!T417</f>
        <v>0</v>
      </c>
      <c r="BI415" s="1" t="s">
        <v>445</v>
      </c>
      <c r="BJ415" s="2">
        <v>31.81</v>
      </c>
      <c r="BL415" s="2">
        <f>BJ415-Epanet!X416</f>
        <v>0.25999999999999801</v>
      </c>
      <c r="BO415" s="1" t="s">
        <v>1440</v>
      </c>
      <c r="BP415" s="2">
        <v>0.15</v>
      </c>
      <c r="BR415" s="2">
        <f>BP415-Epanet!AB417</f>
        <v>0</v>
      </c>
    </row>
    <row r="416" spans="1:70" x14ac:dyDescent="0.25">
      <c r="A416" s="1" t="s">
        <v>446</v>
      </c>
      <c r="B416" s="2">
        <v>31.89</v>
      </c>
      <c r="D416" s="10">
        <f>'Skenario DMA'!B416-Epanet!P417</f>
        <v>0.25</v>
      </c>
      <c r="E416" s="10"/>
      <c r="G416" s="1" t="s">
        <v>1441</v>
      </c>
      <c r="H416" s="2">
        <v>0.08</v>
      </c>
      <c r="J416" s="2">
        <f>H416-Epanet!T418</f>
        <v>0</v>
      </c>
      <c r="M416" s="1" t="s">
        <v>446</v>
      </c>
      <c r="N416" s="2">
        <v>31.9</v>
      </c>
      <c r="P416" s="2">
        <f>N416-Epanet!X417</f>
        <v>0.25</v>
      </c>
      <c r="S416" s="1" t="s">
        <v>1441</v>
      </c>
      <c r="T416" s="2">
        <v>0.08</v>
      </c>
      <c r="V416" s="2">
        <f>T416-Epanet!AB418</f>
        <v>0</v>
      </c>
      <c r="Y416" s="1" t="s">
        <v>446</v>
      </c>
      <c r="Z416" s="2">
        <v>31.91</v>
      </c>
      <c r="AB416" s="2">
        <f>Z416-Epanet!P417</f>
        <v>0.26999999999999957</v>
      </c>
      <c r="AE416" s="1" t="s">
        <v>1441</v>
      </c>
      <c r="AF416" s="2">
        <v>0.08</v>
      </c>
      <c r="AH416" s="2">
        <f>AF416-Epanet!T418</f>
        <v>0</v>
      </c>
      <c r="AK416" s="1" t="s">
        <v>446</v>
      </c>
      <c r="AL416" s="2">
        <v>31.92</v>
      </c>
      <c r="AN416" s="2">
        <f>AL416-Epanet!X417</f>
        <v>0.27000000000000313</v>
      </c>
      <c r="AQ416" s="1" t="s">
        <v>1441</v>
      </c>
      <c r="AR416" s="2">
        <v>0.08</v>
      </c>
      <c r="AT416" s="2">
        <f>AR416-Epanet!AB418</f>
        <v>0</v>
      </c>
      <c r="AW416" s="1" t="s">
        <v>446</v>
      </c>
      <c r="AX416" s="2">
        <v>31.87</v>
      </c>
      <c r="AZ416" s="2">
        <f>AX416-Epanet!P417</f>
        <v>0.23000000000000043</v>
      </c>
      <c r="BC416" s="1" t="s">
        <v>1441</v>
      </c>
      <c r="BD416" s="2">
        <v>0.08</v>
      </c>
      <c r="BF416" s="2">
        <f>BD416-Epanet!T418</f>
        <v>0</v>
      </c>
      <c r="BI416" s="1" t="s">
        <v>446</v>
      </c>
      <c r="BJ416" s="2">
        <v>31.87</v>
      </c>
      <c r="BL416" s="2">
        <f>BJ416-Epanet!X417</f>
        <v>0.22000000000000242</v>
      </c>
      <c r="BO416" s="1" t="s">
        <v>1441</v>
      </c>
      <c r="BP416" s="2">
        <v>0.08</v>
      </c>
      <c r="BR416" s="2">
        <f>BP416-Epanet!AB418</f>
        <v>0</v>
      </c>
    </row>
    <row r="417" spans="1:70" x14ac:dyDescent="0.25">
      <c r="A417" s="1" t="s">
        <v>447</v>
      </c>
      <c r="B417" s="2">
        <v>30.89</v>
      </c>
      <c r="D417" s="10">
        <f>'Skenario DMA'!B417-Epanet!P418</f>
        <v>0.25</v>
      </c>
      <c r="E417" s="10"/>
      <c r="G417" s="1" t="s">
        <v>1442</v>
      </c>
      <c r="H417" s="2">
        <v>0.08</v>
      </c>
      <c r="J417" s="2">
        <f>H417-Epanet!T419</f>
        <v>0</v>
      </c>
      <c r="M417" s="1" t="s">
        <v>447</v>
      </c>
      <c r="N417" s="2">
        <v>30.9</v>
      </c>
      <c r="P417" s="2">
        <f>N417-Epanet!X418</f>
        <v>0.25</v>
      </c>
      <c r="S417" s="1" t="s">
        <v>1442</v>
      </c>
      <c r="T417" s="2">
        <v>0.08</v>
      </c>
      <c r="V417" s="2">
        <f>T417-Epanet!AB419</f>
        <v>0</v>
      </c>
      <c r="Y417" s="1" t="s">
        <v>447</v>
      </c>
      <c r="Z417" s="2">
        <v>30.91</v>
      </c>
      <c r="AB417" s="2">
        <f>Z417-Epanet!P418</f>
        <v>0.26999999999999957</v>
      </c>
      <c r="AE417" s="1" t="s">
        <v>1442</v>
      </c>
      <c r="AF417" s="2">
        <v>0.08</v>
      </c>
      <c r="AH417" s="2">
        <f>AF417-Epanet!T419</f>
        <v>0</v>
      </c>
      <c r="AK417" s="1" t="s">
        <v>447</v>
      </c>
      <c r="AL417" s="2">
        <v>30.92</v>
      </c>
      <c r="AN417" s="2">
        <f>AL417-Epanet!X418</f>
        <v>0.27000000000000313</v>
      </c>
      <c r="AQ417" s="1" t="s">
        <v>1442</v>
      </c>
      <c r="AR417" s="2">
        <v>0.08</v>
      </c>
      <c r="AT417" s="2">
        <f>AR417-Epanet!AB419</f>
        <v>0</v>
      </c>
      <c r="AW417" s="1" t="s">
        <v>447</v>
      </c>
      <c r="AX417" s="2">
        <v>30.87</v>
      </c>
      <c r="AZ417" s="2">
        <f>AX417-Epanet!P418</f>
        <v>0.23000000000000043</v>
      </c>
      <c r="BC417" s="1" t="s">
        <v>1442</v>
      </c>
      <c r="BD417" s="2">
        <v>0.08</v>
      </c>
      <c r="BF417" s="2">
        <f>BD417-Epanet!T419</f>
        <v>0</v>
      </c>
      <c r="BI417" s="1" t="s">
        <v>447</v>
      </c>
      <c r="BJ417" s="2">
        <v>30.88</v>
      </c>
      <c r="BL417" s="2">
        <f>BJ417-Epanet!X418</f>
        <v>0.23000000000000043</v>
      </c>
      <c r="BO417" s="1" t="s">
        <v>1442</v>
      </c>
      <c r="BP417" s="2">
        <v>0.08</v>
      </c>
      <c r="BR417" s="2">
        <f>BP417-Epanet!AB419</f>
        <v>0</v>
      </c>
    </row>
    <row r="418" spans="1:70" x14ac:dyDescent="0.25">
      <c r="A418" s="1" t="s">
        <v>448</v>
      </c>
      <c r="B418" s="2">
        <v>30.89</v>
      </c>
      <c r="D418" s="10">
        <f>'Skenario DMA'!B418-Epanet!P419</f>
        <v>0.25</v>
      </c>
      <c r="E418" s="10"/>
      <c r="G418" s="1" t="s">
        <v>1443</v>
      </c>
      <c r="H418" s="2">
        <v>0.08</v>
      </c>
      <c r="J418" s="2">
        <f>H418-Epanet!T420</f>
        <v>0</v>
      </c>
      <c r="M418" s="1" t="s">
        <v>448</v>
      </c>
      <c r="N418" s="2">
        <v>30.9</v>
      </c>
      <c r="P418" s="2">
        <f>N418-Epanet!X419</f>
        <v>0.25</v>
      </c>
      <c r="S418" s="1" t="s">
        <v>1443</v>
      </c>
      <c r="T418" s="2">
        <v>0.08</v>
      </c>
      <c r="V418" s="2">
        <f>T418-Epanet!AB420</f>
        <v>0</v>
      </c>
      <c r="Y418" s="1" t="s">
        <v>448</v>
      </c>
      <c r="Z418" s="2">
        <v>30.91</v>
      </c>
      <c r="AB418" s="2">
        <f>Z418-Epanet!P419</f>
        <v>0.26999999999999957</v>
      </c>
      <c r="AE418" s="1" t="s">
        <v>1443</v>
      </c>
      <c r="AF418" s="2">
        <v>0.08</v>
      </c>
      <c r="AH418" s="2">
        <f>AF418-Epanet!T420</f>
        <v>0</v>
      </c>
      <c r="AK418" s="1" t="s">
        <v>448</v>
      </c>
      <c r="AL418" s="2">
        <v>30.92</v>
      </c>
      <c r="AN418" s="2">
        <f>AL418-Epanet!X419</f>
        <v>0.27000000000000313</v>
      </c>
      <c r="AQ418" s="1" t="s">
        <v>1443</v>
      </c>
      <c r="AR418" s="2">
        <v>0.08</v>
      </c>
      <c r="AT418" s="2">
        <f>AR418-Epanet!AB420</f>
        <v>0</v>
      </c>
      <c r="AW418" s="1" t="s">
        <v>448</v>
      </c>
      <c r="AX418" s="2">
        <v>30.88</v>
      </c>
      <c r="AZ418" s="2">
        <f>AX418-Epanet!P419</f>
        <v>0.23999999999999844</v>
      </c>
      <c r="BC418" s="1" t="s">
        <v>1443</v>
      </c>
      <c r="BD418" s="2">
        <v>0.08</v>
      </c>
      <c r="BF418" s="2">
        <f>BD418-Epanet!T420</f>
        <v>0</v>
      </c>
      <c r="BI418" s="1" t="s">
        <v>448</v>
      </c>
      <c r="BJ418" s="2">
        <v>30.89</v>
      </c>
      <c r="BL418" s="2">
        <f>BJ418-Epanet!X419</f>
        <v>0.24000000000000199</v>
      </c>
      <c r="BO418" s="1" t="s">
        <v>1443</v>
      </c>
      <c r="BP418" s="2">
        <v>0.08</v>
      </c>
      <c r="BR418" s="2">
        <f>BP418-Epanet!AB420</f>
        <v>0</v>
      </c>
    </row>
    <row r="419" spans="1:70" x14ac:dyDescent="0.25">
      <c r="A419" s="1" t="s">
        <v>449</v>
      </c>
      <c r="B419" s="2">
        <v>16.66</v>
      </c>
      <c r="D419" s="10">
        <f>'Skenario DMA'!B419-Epanet!P420</f>
        <v>2.7100000000000009</v>
      </c>
      <c r="E419" s="10"/>
      <c r="G419" s="1" t="s">
        <v>1444</v>
      </c>
      <c r="H419" s="2">
        <v>1.1499999999999999</v>
      </c>
      <c r="J419" s="2">
        <f>H419-Epanet!T421</f>
        <v>0</v>
      </c>
      <c r="M419" s="1" t="s">
        <v>449</v>
      </c>
      <c r="N419" s="2">
        <v>16.66</v>
      </c>
      <c r="P419" s="2">
        <f>N419-Epanet!X420</f>
        <v>2.6999999999999993</v>
      </c>
      <c r="S419" s="1" t="s">
        <v>1444</v>
      </c>
      <c r="T419" s="2">
        <v>1.1499999999999999</v>
      </c>
      <c r="V419" s="2">
        <f>T419-Epanet!AB421</f>
        <v>0</v>
      </c>
      <c r="Y419" s="1" t="s">
        <v>449</v>
      </c>
      <c r="Z419" s="2">
        <v>14.24</v>
      </c>
      <c r="AB419" s="2">
        <f>Z419-Epanet!P420</f>
        <v>0.29000000000000092</v>
      </c>
      <c r="AE419" s="1" t="s">
        <v>1444</v>
      </c>
      <c r="AF419" s="2">
        <v>1.1499999999999999</v>
      </c>
      <c r="AH419" s="2">
        <f>AF419-Epanet!T421</f>
        <v>0</v>
      </c>
      <c r="AK419" s="1" t="s">
        <v>449</v>
      </c>
      <c r="AL419" s="2">
        <v>14.24</v>
      </c>
      <c r="AN419" s="2">
        <f>AL419-Epanet!X420</f>
        <v>0.27999999999999936</v>
      </c>
      <c r="AQ419" s="1" t="s">
        <v>1444</v>
      </c>
      <c r="AR419" s="2">
        <v>1.1499999999999999</v>
      </c>
      <c r="AT419" s="2">
        <f>AR419-Epanet!AB421</f>
        <v>0</v>
      </c>
      <c r="AW419" s="1" t="s">
        <v>449</v>
      </c>
      <c r="AX419" s="2">
        <v>17.100000000000001</v>
      </c>
      <c r="AZ419" s="2">
        <f>AX419-Epanet!P420</f>
        <v>3.1500000000000021</v>
      </c>
      <c r="BC419" s="1" t="s">
        <v>1444</v>
      </c>
      <c r="BD419" s="2">
        <v>1.1499999999999999</v>
      </c>
      <c r="BF419" s="2">
        <f>BD419-Epanet!T421</f>
        <v>0</v>
      </c>
      <c r="BI419" s="1" t="s">
        <v>449</v>
      </c>
      <c r="BJ419" s="2">
        <v>17.11</v>
      </c>
      <c r="BL419" s="2">
        <f>BJ419-Epanet!X420</f>
        <v>3.1499999999999986</v>
      </c>
      <c r="BO419" s="1" t="s">
        <v>1444</v>
      </c>
      <c r="BP419" s="2">
        <v>1.1499999999999999</v>
      </c>
      <c r="BR419" s="2">
        <f>BP419-Epanet!AB421</f>
        <v>0</v>
      </c>
    </row>
    <row r="420" spans="1:70" x14ac:dyDescent="0.25">
      <c r="A420" s="1" t="s">
        <v>450</v>
      </c>
      <c r="B420" s="2">
        <v>35.64</v>
      </c>
      <c r="D420" s="10">
        <f>'Skenario DMA'!B420-Epanet!P421</f>
        <v>0.11999999999999744</v>
      </c>
      <c r="E420" s="10"/>
      <c r="G420" s="1" t="s">
        <v>1445</v>
      </c>
      <c r="H420" s="2">
        <v>0.54</v>
      </c>
      <c r="J420" s="2">
        <f>H420-Epanet!T422</f>
        <v>0</v>
      </c>
      <c r="M420" s="1" t="s">
        <v>450</v>
      </c>
      <c r="N420" s="2">
        <v>35.64</v>
      </c>
      <c r="P420" s="2">
        <f>N420-Epanet!X421</f>
        <v>0.10999999999999943</v>
      </c>
      <c r="S420" s="1" t="s">
        <v>1445</v>
      </c>
      <c r="T420" s="2">
        <v>0.54</v>
      </c>
      <c r="V420" s="2">
        <f>T420-Epanet!AB422</f>
        <v>0</v>
      </c>
      <c r="Y420" s="1" t="s">
        <v>450</v>
      </c>
      <c r="Z420" s="2">
        <v>35.630000000000003</v>
      </c>
      <c r="AB420" s="2">
        <f>Z420-Epanet!P421</f>
        <v>0.10999999999999943</v>
      </c>
      <c r="AE420" s="1" t="s">
        <v>1445</v>
      </c>
      <c r="AF420" s="2">
        <v>0.54</v>
      </c>
      <c r="AH420" s="2">
        <f>AF420-Epanet!T422</f>
        <v>0</v>
      </c>
      <c r="AK420" s="1" t="s">
        <v>450</v>
      </c>
      <c r="AL420" s="2">
        <v>35.630000000000003</v>
      </c>
      <c r="AN420" s="2">
        <f>AL420-Epanet!X421</f>
        <v>0.10000000000000142</v>
      </c>
      <c r="AQ420" s="1" t="s">
        <v>1445</v>
      </c>
      <c r="AR420" s="2">
        <v>0.54</v>
      </c>
      <c r="AT420" s="2">
        <f>AR420-Epanet!AB422</f>
        <v>0</v>
      </c>
      <c r="AW420" s="1" t="s">
        <v>450</v>
      </c>
      <c r="AX420" s="2">
        <v>31.64</v>
      </c>
      <c r="AZ420" s="2">
        <f>AX420-Epanet!P421</f>
        <v>-3.8800000000000026</v>
      </c>
      <c r="BC420" s="1" t="s">
        <v>1445</v>
      </c>
      <c r="BD420" s="2">
        <v>0.54</v>
      </c>
      <c r="BF420" s="2">
        <f>BD420-Epanet!T422</f>
        <v>0</v>
      </c>
      <c r="BI420" s="1" t="s">
        <v>450</v>
      </c>
      <c r="BJ420" s="2">
        <v>31.38</v>
      </c>
      <c r="BL420" s="2">
        <f>BJ420-Epanet!X421</f>
        <v>-4.1500000000000021</v>
      </c>
      <c r="BO420" s="1" t="s">
        <v>1445</v>
      </c>
      <c r="BP420" s="2">
        <v>0.54</v>
      </c>
      <c r="BR420" s="2">
        <f>BP420-Epanet!AB422</f>
        <v>0</v>
      </c>
    </row>
    <row r="421" spans="1:70" x14ac:dyDescent="0.25">
      <c r="A421" s="1" t="s">
        <v>451</v>
      </c>
      <c r="B421" s="2">
        <v>25.71</v>
      </c>
      <c r="D421" s="10">
        <f>'Skenario DMA'!B421-Epanet!P422</f>
        <v>0.26000000000000156</v>
      </c>
      <c r="E421" s="10"/>
      <c r="G421" s="1" t="s">
        <v>1446</v>
      </c>
      <c r="H421" s="2">
        <v>0.08</v>
      </c>
      <c r="J421" s="2">
        <f>H421-Epanet!T423</f>
        <v>0</v>
      </c>
      <c r="M421" s="1" t="s">
        <v>451</v>
      </c>
      <c r="N421" s="2">
        <v>25.71</v>
      </c>
      <c r="P421" s="2">
        <f>N421-Epanet!X422</f>
        <v>0.25</v>
      </c>
      <c r="S421" s="1" t="s">
        <v>1446</v>
      </c>
      <c r="T421" s="2">
        <v>0.08</v>
      </c>
      <c r="V421" s="2">
        <f>T421-Epanet!AB423</f>
        <v>0</v>
      </c>
      <c r="Y421" s="1" t="s">
        <v>451</v>
      </c>
      <c r="Z421" s="2">
        <v>25.72</v>
      </c>
      <c r="AB421" s="2">
        <f>Z421-Epanet!P422</f>
        <v>0.26999999999999957</v>
      </c>
      <c r="AE421" s="1" t="s">
        <v>1446</v>
      </c>
      <c r="AF421" s="2">
        <v>0.08</v>
      </c>
      <c r="AH421" s="2">
        <f>AF421-Epanet!T423</f>
        <v>0</v>
      </c>
      <c r="AK421" s="1" t="s">
        <v>451</v>
      </c>
      <c r="AL421" s="2">
        <v>25.73</v>
      </c>
      <c r="AN421" s="2">
        <f>AL421-Epanet!X422</f>
        <v>0.26999999999999957</v>
      </c>
      <c r="AQ421" s="1" t="s">
        <v>1446</v>
      </c>
      <c r="AR421" s="2">
        <v>0.08</v>
      </c>
      <c r="AT421" s="2">
        <f>AR421-Epanet!AB423</f>
        <v>0</v>
      </c>
      <c r="AW421" s="1" t="s">
        <v>451</v>
      </c>
      <c r="AX421" s="2">
        <v>25.7</v>
      </c>
      <c r="AZ421" s="2">
        <f>AX421-Epanet!P422</f>
        <v>0.25</v>
      </c>
      <c r="BC421" s="1" t="s">
        <v>1446</v>
      </c>
      <c r="BD421" s="2">
        <v>0.08</v>
      </c>
      <c r="BF421" s="2">
        <f>BD421-Epanet!T423</f>
        <v>0</v>
      </c>
      <c r="BI421" s="1" t="s">
        <v>451</v>
      </c>
      <c r="BJ421" s="2">
        <v>25.7</v>
      </c>
      <c r="BL421" s="2">
        <f>BJ421-Epanet!X422</f>
        <v>0.23999999999999844</v>
      </c>
      <c r="BO421" s="1" t="s">
        <v>1446</v>
      </c>
      <c r="BP421" s="2">
        <v>0.08</v>
      </c>
      <c r="BR421" s="2">
        <f>BP421-Epanet!AB423</f>
        <v>0</v>
      </c>
    </row>
    <row r="422" spans="1:70" x14ac:dyDescent="0.25">
      <c r="A422" s="1" t="s">
        <v>452</v>
      </c>
      <c r="B422" s="2">
        <v>20.34</v>
      </c>
      <c r="D422" s="10">
        <f>'Skenario DMA'!B422-Epanet!P423</f>
        <v>2.7100000000000009</v>
      </c>
      <c r="E422" s="10"/>
      <c r="G422" s="1" t="s">
        <v>1447</v>
      </c>
      <c r="H422" s="2">
        <v>0.08</v>
      </c>
      <c r="J422" s="2">
        <f>H422-Epanet!T424</f>
        <v>0</v>
      </c>
      <c r="M422" s="1" t="s">
        <v>452</v>
      </c>
      <c r="N422" s="2">
        <v>20.350000000000001</v>
      </c>
      <c r="P422" s="2">
        <f>N422-Epanet!X423</f>
        <v>2.7100000000000009</v>
      </c>
      <c r="S422" s="1" t="s">
        <v>1447</v>
      </c>
      <c r="T422" s="2">
        <v>0.08</v>
      </c>
      <c r="V422" s="2">
        <f>T422-Epanet!AB424</f>
        <v>0</v>
      </c>
      <c r="Y422" s="1" t="s">
        <v>452</v>
      </c>
      <c r="Z422" s="2">
        <v>17.91</v>
      </c>
      <c r="AB422" s="2">
        <f>Z422-Epanet!P423</f>
        <v>0.28000000000000114</v>
      </c>
      <c r="AE422" s="1" t="s">
        <v>1447</v>
      </c>
      <c r="AF422" s="2">
        <v>0.08</v>
      </c>
      <c r="AH422" s="2">
        <f>AF422-Epanet!T424</f>
        <v>0</v>
      </c>
      <c r="AK422" s="1" t="s">
        <v>452</v>
      </c>
      <c r="AL422" s="2">
        <v>17.920000000000002</v>
      </c>
      <c r="AN422" s="2">
        <f>AL422-Epanet!X423</f>
        <v>0.28000000000000114</v>
      </c>
      <c r="AQ422" s="1" t="s">
        <v>1447</v>
      </c>
      <c r="AR422" s="2">
        <v>0.08</v>
      </c>
      <c r="AT422" s="2">
        <f>AR422-Epanet!AB424</f>
        <v>0</v>
      </c>
      <c r="AW422" s="1" t="s">
        <v>452</v>
      </c>
      <c r="AX422" s="2">
        <v>17.88</v>
      </c>
      <c r="AZ422" s="2">
        <f>AX422-Epanet!P423</f>
        <v>0.25</v>
      </c>
      <c r="BC422" s="1" t="s">
        <v>1447</v>
      </c>
      <c r="BD422" s="2">
        <v>0.08</v>
      </c>
      <c r="BF422" s="2">
        <f>BD422-Epanet!T424</f>
        <v>0</v>
      </c>
      <c r="BI422" s="1" t="s">
        <v>452</v>
      </c>
      <c r="BJ422" s="2">
        <v>17.89</v>
      </c>
      <c r="BL422" s="2">
        <f>BJ422-Epanet!X423</f>
        <v>0.25</v>
      </c>
      <c r="BO422" s="1" t="s">
        <v>1447</v>
      </c>
      <c r="BP422" s="2">
        <v>0.08</v>
      </c>
      <c r="BR422" s="2">
        <f>BP422-Epanet!AB424</f>
        <v>0</v>
      </c>
    </row>
    <row r="423" spans="1:70" x14ac:dyDescent="0.25">
      <c r="A423" s="1" t="s">
        <v>453</v>
      </c>
      <c r="B423" s="2">
        <v>14.11</v>
      </c>
      <c r="D423" s="10">
        <f>'Skenario DMA'!B423-Epanet!P424</f>
        <v>2.6999999999999993</v>
      </c>
      <c r="E423" s="10"/>
      <c r="G423" s="1" t="s">
        <v>1448</v>
      </c>
      <c r="H423" s="2">
        <v>0.46</v>
      </c>
      <c r="J423" s="2">
        <f>H423-Epanet!T425</f>
        <v>0</v>
      </c>
      <c r="M423" s="1" t="s">
        <v>453</v>
      </c>
      <c r="N423" s="2">
        <v>14.12</v>
      </c>
      <c r="P423" s="2">
        <f>N423-Epanet!X424</f>
        <v>2.6999999999999993</v>
      </c>
      <c r="S423" s="1" t="s">
        <v>1448</v>
      </c>
      <c r="T423" s="2">
        <v>0.46</v>
      </c>
      <c r="V423" s="2">
        <f>T423-Epanet!AB425</f>
        <v>0</v>
      </c>
      <c r="Y423" s="1" t="s">
        <v>453</v>
      </c>
      <c r="Z423" s="2">
        <v>11.68</v>
      </c>
      <c r="AB423" s="2">
        <f>Z423-Epanet!P424</f>
        <v>0.26999999999999957</v>
      </c>
      <c r="AE423" s="1" t="s">
        <v>1448</v>
      </c>
      <c r="AF423" s="2">
        <v>0.46</v>
      </c>
      <c r="AH423" s="2">
        <f>AF423-Epanet!T425</f>
        <v>0</v>
      </c>
      <c r="AK423" s="1" t="s">
        <v>453</v>
      </c>
      <c r="AL423" s="2">
        <v>11.69</v>
      </c>
      <c r="AN423" s="2">
        <f>AL423-Epanet!X424</f>
        <v>0.26999999999999957</v>
      </c>
      <c r="AQ423" s="1" t="s">
        <v>1448</v>
      </c>
      <c r="AR423" s="2">
        <v>0.46</v>
      </c>
      <c r="AT423" s="2">
        <f>AR423-Epanet!AB425</f>
        <v>0</v>
      </c>
      <c r="AW423" s="1" t="s">
        <v>453</v>
      </c>
      <c r="AX423" s="2">
        <v>14.55</v>
      </c>
      <c r="AZ423" s="2">
        <f>AX423-Epanet!P424</f>
        <v>3.1400000000000006</v>
      </c>
      <c r="BC423" s="1" t="s">
        <v>1448</v>
      </c>
      <c r="BD423" s="2">
        <v>0.46</v>
      </c>
      <c r="BF423" s="2">
        <f>BD423-Epanet!T425</f>
        <v>0</v>
      </c>
      <c r="BI423" s="1" t="s">
        <v>453</v>
      </c>
      <c r="BJ423" s="2">
        <v>14.56</v>
      </c>
      <c r="BL423" s="2">
        <f>BJ423-Epanet!X424</f>
        <v>3.1400000000000006</v>
      </c>
      <c r="BO423" s="1" t="s">
        <v>1448</v>
      </c>
      <c r="BP423" s="2">
        <v>0.46</v>
      </c>
      <c r="BR423" s="2">
        <f>BP423-Epanet!AB425</f>
        <v>0</v>
      </c>
    </row>
    <row r="424" spans="1:70" x14ac:dyDescent="0.25">
      <c r="A424" s="1" t="s">
        <v>454</v>
      </c>
      <c r="B424" s="2">
        <v>13.71</v>
      </c>
      <c r="D424" s="10">
        <f>'Skenario DMA'!B424-Epanet!P425</f>
        <v>2.7100000000000009</v>
      </c>
      <c r="E424" s="10"/>
      <c r="G424" s="1" t="s">
        <v>1449</v>
      </c>
      <c r="H424" s="2">
        <v>0.38</v>
      </c>
      <c r="J424" s="2">
        <f>H424-Epanet!T426</f>
        <v>0</v>
      </c>
      <c r="M424" s="1" t="s">
        <v>454</v>
      </c>
      <c r="N424" s="2">
        <v>13.71</v>
      </c>
      <c r="P424" s="2">
        <f>N424-Epanet!X425</f>
        <v>2.7000000000000011</v>
      </c>
      <c r="S424" s="1" t="s">
        <v>1449</v>
      </c>
      <c r="T424" s="2">
        <v>0.38</v>
      </c>
      <c r="V424" s="2">
        <f>T424-Epanet!AB426</f>
        <v>0</v>
      </c>
      <c r="Y424" s="1" t="s">
        <v>454</v>
      </c>
      <c r="Z424" s="2">
        <v>11.27</v>
      </c>
      <c r="AB424" s="2">
        <f>Z424-Epanet!P425</f>
        <v>0.26999999999999957</v>
      </c>
      <c r="AE424" s="1" t="s">
        <v>1449</v>
      </c>
      <c r="AF424" s="2">
        <v>0.38</v>
      </c>
      <c r="AH424" s="2">
        <f>AF424-Epanet!T426</f>
        <v>0</v>
      </c>
      <c r="AK424" s="1" t="s">
        <v>454</v>
      </c>
      <c r="AL424" s="2">
        <v>11.28</v>
      </c>
      <c r="AN424" s="2">
        <f>AL424-Epanet!X425</f>
        <v>0.26999999999999957</v>
      </c>
      <c r="AQ424" s="1" t="s">
        <v>1449</v>
      </c>
      <c r="AR424" s="2">
        <v>0.38</v>
      </c>
      <c r="AT424" s="2">
        <f>AR424-Epanet!AB426</f>
        <v>0</v>
      </c>
      <c r="AW424" s="1" t="s">
        <v>454</v>
      </c>
      <c r="AX424" s="2">
        <v>14.14</v>
      </c>
      <c r="AZ424" s="2">
        <f>AX424-Epanet!P425</f>
        <v>3.1400000000000006</v>
      </c>
      <c r="BC424" s="1" t="s">
        <v>1449</v>
      </c>
      <c r="BD424" s="2">
        <v>0.38</v>
      </c>
      <c r="BF424" s="2">
        <f>BD424-Epanet!T426</f>
        <v>0</v>
      </c>
      <c r="BI424" s="1" t="s">
        <v>454</v>
      </c>
      <c r="BJ424" s="2">
        <v>14.15</v>
      </c>
      <c r="BL424" s="2">
        <f>BJ424-Epanet!X425</f>
        <v>3.1400000000000006</v>
      </c>
      <c r="BO424" s="1" t="s">
        <v>1449</v>
      </c>
      <c r="BP424" s="2">
        <v>0.38</v>
      </c>
      <c r="BR424" s="2">
        <f>BP424-Epanet!AB426</f>
        <v>0</v>
      </c>
    </row>
    <row r="425" spans="1:70" x14ac:dyDescent="0.25">
      <c r="A425" s="1" t="s">
        <v>455</v>
      </c>
      <c r="B425" s="2">
        <v>14.55</v>
      </c>
      <c r="D425" s="10">
        <f>'Skenario DMA'!B425-Epanet!P426</f>
        <v>2.7000000000000011</v>
      </c>
      <c r="E425" s="10"/>
      <c r="G425" s="1" t="s">
        <v>1450</v>
      </c>
      <c r="H425" s="2">
        <v>0.08</v>
      </c>
      <c r="J425" s="2">
        <f>H425-Epanet!T427</f>
        <v>0</v>
      </c>
      <c r="M425" s="1" t="s">
        <v>455</v>
      </c>
      <c r="N425" s="2">
        <v>14.56</v>
      </c>
      <c r="P425" s="2">
        <f>N425-Epanet!X426</f>
        <v>2.7000000000000011</v>
      </c>
      <c r="S425" s="1" t="s">
        <v>1450</v>
      </c>
      <c r="T425" s="2">
        <v>0.08</v>
      </c>
      <c r="V425" s="2">
        <f>T425-Epanet!AB427</f>
        <v>0</v>
      </c>
      <c r="Y425" s="1" t="s">
        <v>455</v>
      </c>
      <c r="Z425" s="2">
        <v>12.12</v>
      </c>
      <c r="AB425" s="2">
        <f>Z425-Epanet!P426</f>
        <v>0.26999999999999957</v>
      </c>
      <c r="AE425" s="1" t="s">
        <v>1450</v>
      </c>
      <c r="AF425" s="2">
        <v>0.08</v>
      </c>
      <c r="AH425" s="2">
        <f>AF425-Epanet!T427</f>
        <v>0</v>
      </c>
      <c r="AK425" s="1" t="s">
        <v>455</v>
      </c>
      <c r="AL425" s="2">
        <v>12.13</v>
      </c>
      <c r="AN425" s="2">
        <f>AL425-Epanet!X426</f>
        <v>0.27000000000000135</v>
      </c>
      <c r="AQ425" s="1" t="s">
        <v>1450</v>
      </c>
      <c r="AR425" s="2">
        <v>0.08</v>
      </c>
      <c r="AT425" s="2">
        <f>AR425-Epanet!AB427</f>
        <v>0</v>
      </c>
      <c r="AW425" s="1" t="s">
        <v>455</v>
      </c>
      <c r="AX425" s="2">
        <v>14.99</v>
      </c>
      <c r="AZ425" s="2">
        <f>AX425-Epanet!P426</f>
        <v>3.1400000000000006</v>
      </c>
      <c r="BC425" s="1" t="s">
        <v>1450</v>
      </c>
      <c r="BD425" s="2">
        <v>0.08</v>
      </c>
      <c r="BF425" s="2">
        <f>BD425-Epanet!T427</f>
        <v>0</v>
      </c>
      <c r="BI425" s="1" t="s">
        <v>455</v>
      </c>
      <c r="BJ425" s="2">
        <v>15</v>
      </c>
      <c r="BL425" s="2">
        <f>BJ425-Epanet!X426</f>
        <v>3.1400000000000006</v>
      </c>
      <c r="BO425" s="1" t="s">
        <v>1450</v>
      </c>
      <c r="BP425" s="2">
        <v>0.08</v>
      </c>
      <c r="BR425" s="2">
        <f>BP425-Epanet!AB427</f>
        <v>0</v>
      </c>
    </row>
    <row r="426" spans="1:70" x14ac:dyDescent="0.25">
      <c r="A426" s="1" t="s">
        <v>456</v>
      </c>
      <c r="B426" s="2">
        <v>15.32</v>
      </c>
      <c r="D426" s="10">
        <f>'Skenario DMA'!B426-Epanet!P427</f>
        <v>2.7100000000000009</v>
      </c>
      <c r="E426" s="10"/>
      <c r="G426" s="1" t="s">
        <v>1451</v>
      </c>
      <c r="H426" s="2">
        <v>0.31</v>
      </c>
      <c r="J426" s="2">
        <f>H426-Epanet!T428</f>
        <v>0</v>
      </c>
      <c r="M426" s="1" t="s">
        <v>456</v>
      </c>
      <c r="N426" s="2">
        <v>15.32</v>
      </c>
      <c r="P426" s="2">
        <f>N426-Epanet!X427</f>
        <v>2.7000000000000011</v>
      </c>
      <c r="S426" s="1" t="s">
        <v>1451</v>
      </c>
      <c r="T426" s="2">
        <v>0.31</v>
      </c>
      <c r="V426" s="2">
        <f>T426-Epanet!AB428</f>
        <v>0</v>
      </c>
      <c r="Y426" s="1" t="s">
        <v>456</v>
      </c>
      <c r="Z426" s="2">
        <v>12.89</v>
      </c>
      <c r="AB426" s="2">
        <f>Z426-Epanet!P427</f>
        <v>0.28000000000000114</v>
      </c>
      <c r="AE426" s="1" t="s">
        <v>1451</v>
      </c>
      <c r="AF426" s="2">
        <v>0.31</v>
      </c>
      <c r="AH426" s="2">
        <f>AF426-Epanet!T428</f>
        <v>0</v>
      </c>
      <c r="AK426" s="1" t="s">
        <v>456</v>
      </c>
      <c r="AL426" s="2">
        <v>12.89</v>
      </c>
      <c r="AN426" s="2">
        <f>AL426-Epanet!X427</f>
        <v>0.27000000000000135</v>
      </c>
      <c r="AQ426" s="1" t="s">
        <v>1451</v>
      </c>
      <c r="AR426" s="2">
        <v>0.31</v>
      </c>
      <c r="AT426" s="2">
        <f>AR426-Epanet!AB428</f>
        <v>0</v>
      </c>
      <c r="AW426" s="1" t="s">
        <v>456</v>
      </c>
      <c r="AX426" s="2">
        <v>15.75</v>
      </c>
      <c r="AZ426" s="2">
        <f>AX426-Epanet!P427</f>
        <v>3.1400000000000006</v>
      </c>
      <c r="BC426" s="1" t="s">
        <v>1451</v>
      </c>
      <c r="BD426" s="2">
        <v>0.31</v>
      </c>
      <c r="BF426" s="2">
        <f>BD426-Epanet!T428</f>
        <v>0</v>
      </c>
      <c r="BI426" s="1" t="s">
        <v>456</v>
      </c>
      <c r="BJ426" s="2">
        <v>15.76</v>
      </c>
      <c r="BL426" s="2">
        <f>BJ426-Epanet!X427</f>
        <v>3.1400000000000006</v>
      </c>
      <c r="BO426" s="1" t="s">
        <v>1451</v>
      </c>
      <c r="BP426" s="2">
        <v>0.31</v>
      </c>
      <c r="BR426" s="2">
        <f>BP426-Epanet!AB428</f>
        <v>0</v>
      </c>
    </row>
    <row r="427" spans="1:70" x14ac:dyDescent="0.25">
      <c r="A427" s="1" t="s">
        <v>457</v>
      </c>
      <c r="B427" s="2">
        <v>15.25</v>
      </c>
      <c r="D427" s="10">
        <f>'Skenario DMA'!B427-Epanet!P428</f>
        <v>2.6999999999999993</v>
      </c>
      <c r="E427" s="10"/>
      <c r="G427" s="1" t="s">
        <v>1452</v>
      </c>
      <c r="H427" s="2">
        <v>0.08</v>
      </c>
      <c r="J427" s="2">
        <f>H427-Epanet!T429</f>
        <v>0</v>
      </c>
      <c r="M427" s="1" t="s">
        <v>457</v>
      </c>
      <c r="N427" s="2">
        <v>15.26</v>
      </c>
      <c r="P427" s="2">
        <f>N427-Epanet!X428</f>
        <v>2.6999999999999993</v>
      </c>
      <c r="S427" s="1" t="s">
        <v>1452</v>
      </c>
      <c r="T427" s="2">
        <v>0.08</v>
      </c>
      <c r="V427" s="2">
        <f>T427-Epanet!AB429</f>
        <v>0</v>
      </c>
      <c r="Y427" s="1" t="s">
        <v>457</v>
      </c>
      <c r="Z427" s="2">
        <v>12.82</v>
      </c>
      <c r="AB427" s="2">
        <f>Z427-Epanet!P428</f>
        <v>0.26999999999999957</v>
      </c>
      <c r="AE427" s="1" t="s">
        <v>1452</v>
      </c>
      <c r="AF427" s="2">
        <v>0.08</v>
      </c>
      <c r="AH427" s="2">
        <f>AF427-Epanet!T429</f>
        <v>0</v>
      </c>
      <c r="AK427" s="1" t="s">
        <v>457</v>
      </c>
      <c r="AL427" s="2">
        <v>12.83</v>
      </c>
      <c r="AN427" s="2">
        <f>AL427-Epanet!X428</f>
        <v>0.26999999999999957</v>
      </c>
      <c r="AQ427" s="1" t="s">
        <v>1452</v>
      </c>
      <c r="AR427" s="2">
        <v>0.08</v>
      </c>
      <c r="AT427" s="2">
        <f>AR427-Epanet!AB429</f>
        <v>0</v>
      </c>
      <c r="AW427" s="1" t="s">
        <v>457</v>
      </c>
      <c r="AX427" s="2">
        <v>15.69</v>
      </c>
      <c r="AZ427" s="2">
        <f>AX427-Epanet!P428</f>
        <v>3.1399999999999988</v>
      </c>
      <c r="BC427" s="1" t="s">
        <v>1452</v>
      </c>
      <c r="BD427" s="2">
        <v>0.08</v>
      </c>
      <c r="BF427" s="2">
        <f>BD427-Epanet!T429</f>
        <v>0</v>
      </c>
      <c r="BI427" s="1" t="s">
        <v>457</v>
      </c>
      <c r="BJ427" s="2">
        <v>15.7</v>
      </c>
      <c r="BL427" s="2">
        <f>BJ427-Epanet!X428</f>
        <v>3.1399999999999988</v>
      </c>
      <c r="BO427" s="1" t="s">
        <v>1452</v>
      </c>
      <c r="BP427" s="2">
        <v>0.08</v>
      </c>
      <c r="BR427" s="2">
        <f>BP427-Epanet!AB429</f>
        <v>0</v>
      </c>
    </row>
    <row r="428" spans="1:70" x14ac:dyDescent="0.25">
      <c r="A428" s="1" t="s">
        <v>458</v>
      </c>
      <c r="B428" s="2">
        <v>15.19</v>
      </c>
      <c r="D428" s="10">
        <f>'Skenario DMA'!B428-Epanet!P429</f>
        <v>2.6999999999999993</v>
      </c>
      <c r="E428" s="10"/>
      <c r="G428" s="1" t="s">
        <v>1453</v>
      </c>
      <c r="H428" s="2">
        <v>0.23</v>
      </c>
      <c r="J428" s="2">
        <f>H428-Epanet!T430</f>
        <v>0</v>
      </c>
      <c r="M428" s="1" t="s">
        <v>458</v>
      </c>
      <c r="N428" s="2">
        <v>15.2</v>
      </c>
      <c r="P428" s="2">
        <f>N428-Epanet!X429</f>
        <v>2.6999999999999993</v>
      </c>
      <c r="S428" s="1" t="s">
        <v>1453</v>
      </c>
      <c r="T428" s="2">
        <v>0.23</v>
      </c>
      <c r="V428" s="2">
        <f>T428-Epanet!AB430</f>
        <v>0</v>
      </c>
      <c r="Y428" s="1" t="s">
        <v>458</v>
      </c>
      <c r="Z428" s="2">
        <v>12.76</v>
      </c>
      <c r="AB428" s="2">
        <f>Z428-Epanet!P429</f>
        <v>0.26999999999999957</v>
      </c>
      <c r="AE428" s="1" t="s">
        <v>1453</v>
      </c>
      <c r="AF428" s="2">
        <v>0.23</v>
      </c>
      <c r="AH428" s="2">
        <f>AF428-Epanet!T430</f>
        <v>0</v>
      </c>
      <c r="AK428" s="1" t="s">
        <v>458</v>
      </c>
      <c r="AL428" s="2">
        <v>12.77</v>
      </c>
      <c r="AN428" s="2">
        <f>AL428-Epanet!X429</f>
        <v>0.26999999999999957</v>
      </c>
      <c r="AQ428" s="1" t="s">
        <v>1453</v>
      </c>
      <c r="AR428" s="2">
        <v>0.23</v>
      </c>
      <c r="AT428" s="2">
        <f>AR428-Epanet!AB430</f>
        <v>0</v>
      </c>
      <c r="AW428" s="1" t="s">
        <v>458</v>
      </c>
      <c r="AX428" s="2">
        <v>15.63</v>
      </c>
      <c r="AZ428" s="2">
        <f>AX428-Epanet!P429</f>
        <v>3.1400000000000006</v>
      </c>
      <c r="BC428" s="1" t="s">
        <v>1453</v>
      </c>
      <c r="BD428" s="2">
        <v>0.23</v>
      </c>
      <c r="BF428" s="2">
        <f>BD428-Epanet!T430</f>
        <v>0</v>
      </c>
      <c r="BI428" s="1" t="s">
        <v>458</v>
      </c>
      <c r="BJ428" s="2">
        <v>15.64</v>
      </c>
      <c r="BL428" s="2">
        <f>BJ428-Epanet!X429</f>
        <v>3.1400000000000006</v>
      </c>
      <c r="BO428" s="1" t="s">
        <v>1453</v>
      </c>
      <c r="BP428" s="2">
        <v>0.23</v>
      </c>
      <c r="BR428" s="2">
        <f>BP428-Epanet!AB430</f>
        <v>0</v>
      </c>
    </row>
    <row r="429" spans="1:70" x14ac:dyDescent="0.25">
      <c r="A429" s="1" t="s">
        <v>459</v>
      </c>
      <c r="B429" s="2">
        <v>15.43</v>
      </c>
      <c r="D429" s="10">
        <f>'Skenario DMA'!B429-Epanet!P430</f>
        <v>2.6999999999999993</v>
      </c>
      <c r="E429" s="10"/>
      <c r="G429" s="1" t="s">
        <v>1454</v>
      </c>
      <c r="H429" s="2">
        <v>0.08</v>
      </c>
      <c r="J429" s="2">
        <f>H429-Epanet!T431</f>
        <v>0</v>
      </c>
      <c r="M429" s="1" t="s">
        <v>459</v>
      </c>
      <c r="N429" s="2">
        <v>15.44</v>
      </c>
      <c r="P429" s="2">
        <f>N429-Epanet!X430</f>
        <v>2.6999999999999993</v>
      </c>
      <c r="S429" s="1" t="s">
        <v>1454</v>
      </c>
      <c r="T429" s="2">
        <v>0.08</v>
      </c>
      <c r="V429" s="2">
        <f>T429-Epanet!AB431</f>
        <v>0</v>
      </c>
      <c r="Y429" s="1" t="s">
        <v>459</v>
      </c>
      <c r="Z429" s="2">
        <v>13</v>
      </c>
      <c r="AB429" s="2">
        <f>Z429-Epanet!P430</f>
        <v>0.26999999999999957</v>
      </c>
      <c r="AE429" s="1" t="s">
        <v>1454</v>
      </c>
      <c r="AF429" s="2">
        <v>0.08</v>
      </c>
      <c r="AH429" s="2">
        <f>AF429-Epanet!T431</f>
        <v>0</v>
      </c>
      <c r="AK429" s="1" t="s">
        <v>459</v>
      </c>
      <c r="AL429" s="2">
        <v>13.01</v>
      </c>
      <c r="AN429" s="2">
        <f>AL429-Epanet!X430</f>
        <v>0.26999999999999957</v>
      </c>
      <c r="AQ429" s="1" t="s">
        <v>1454</v>
      </c>
      <c r="AR429" s="2">
        <v>0.08</v>
      </c>
      <c r="AT429" s="2">
        <f>AR429-Epanet!AB431</f>
        <v>0</v>
      </c>
      <c r="AW429" s="1" t="s">
        <v>459</v>
      </c>
      <c r="AX429" s="2">
        <v>15.87</v>
      </c>
      <c r="AZ429" s="2">
        <f>AX429-Epanet!P430</f>
        <v>3.1399999999999988</v>
      </c>
      <c r="BC429" s="1" t="s">
        <v>1454</v>
      </c>
      <c r="BD429" s="2">
        <v>0.08</v>
      </c>
      <c r="BF429" s="2">
        <f>BD429-Epanet!T431</f>
        <v>0</v>
      </c>
      <c r="BI429" s="1" t="s">
        <v>459</v>
      </c>
      <c r="BJ429" s="2">
        <v>15.88</v>
      </c>
      <c r="BL429" s="2">
        <f>BJ429-Epanet!X430</f>
        <v>3.1400000000000006</v>
      </c>
      <c r="BO429" s="1" t="s">
        <v>1454</v>
      </c>
      <c r="BP429" s="2">
        <v>0.08</v>
      </c>
      <c r="BR429" s="2">
        <f>BP429-Epanet!AB431</f>
        <v>0</v>
      </c>
    </row>
    <row r="430" spans="1:70" x14ac:dyDescent="0.25">
      <c r="A430" s="1" t="s">
        <v>460</v>
      </c>
      <c r="B430" s="2">
        <v>13.05</v>
      </c>
      <c r="D430" s="10">
        <f>'Skenario DMA'!B430-Epanet!P431</f>
        <v>2.7100000000000009</v>
      </c>
      <c r="E430" s="10"/>
      <c r="G430" s="1" t="s">
        <v>1455</v>
      </c>
      <c r="H430" s="2">
        <v>0.08</v>
      </c>
      <c r="J430" s="2">
        <f>H430-Epanet!T432</f>
        <v>0</v>
      </c>
      <c r="M430" s="1" t="s">
        <v>460</v>
      </c>
      <c r="N430" s="2">
        <v>13.05</v>
      </c>
      <c r="P430" s="2">
        <f>N430-Epanet!X431</f>
        <v>2.7000000000000011</v>
      </c>
      <c r="S430" s="1" t="s">
        <v>1455</v>
      </c>
      <c r="T430" s="2">
        <v>0.08</v>
      </c>
      <c r="V430" s="2">
        <f>T430-Epanet!AB432</f>
        <v>0</v>
      </c>
      <c r="Y430" s="1" t="s">
        <v>460</v>
      </c>
      <c r="Z430" s="2">
        <v>10.61</v>
      </c>
      <c r="AB430" s="2">
        <f>Z430-Epanet!P431</f>
        <v>0.26999999999999957</v>
      </c>
      <c r="AE430" s="1" t="s">
        <v>1455</v>
      </c>
      <c r="AF430" s="2">
        <v>0.08</v>
      </c>
      <c r="AH430" s="2">
        <f>AF430-Epanet!T432</f>
        <v>0</v>
      </c>
      <c r="AK430" s="1" t="s">
        <v>460</v>
      </c>
      <c r="AL430" s="2">
        <v>10.62</v>
      </c>
      <c r="AN430" s="2">
        <f>AL430-Epanet!X431</f>
        <v>0.26999999999999957</v>
      </c>
      <c r="AQ430" s="1" t="s">
        <v>1455</v>
      </c>
      <c r="AR430" s="2">
        <v>0.08</v>
      </c>
      <c r="AT430" s="2">
        <f>AR430-Epanet!AB432</f>
        <v>0</v>
      </c>
      <c r="AW430" s="1" t="s">
        <v>460</v>
      </c>
      <c r="AX430" s="2">
        <v>13.48</v>
      </c>
      <c r="AZ430" s="2">
        <f>AX430-Epanet!P431</f>
        <v>3.1400000000000006</v>
      </c>
      <c r="BC430" s="1" t="s">
        <v>1455</v>
      </c>
      <c r="BD430" s="2">
        <v>0.08</v>
      </c>
      <c r="BF430" s="2">
        <f>BD430-Epanet!T432</f>
        <v>0</v>
      </c>
      <c r="BI430" s="1" t="s">
        <v>460</v>
      </c>
      <c r="BJ430" s="2">
        <v>13.49</v>
      </c>
      <c r="BL430" s="2">
        <f>BJ430-Epanet!X431</f>
        <v>3.1400000000000006</v>
      </c>
      <c r="BO430" s="1" t="s">
        <v>1455</v>
      </c>
      <c r="BP430" s="2">
        <v>0.08</v>
      </c>
      <c r="BR430" s="2">
        <f>BP430-Epanet!AB432</f>
        <v>0</v>
      </c>
    </row>
    <row r="431" spans="1:70" x14ac:dyDescent="0.25">
      <c r="A431" s="1" t="s">
        <v>461</v>
      </c>
      <c r="B431" s="2">
        <v>14</v>
      </c>
      <c r="D431" s="10">
        <f>'Skenario DMA'!B431-Epanet!P432</f>
        <v>2.6999999999999993</v>
      </c>
      <c r="E431" s="10"/>
      <c r="G431" s="1" t="s">
        <v>1456</v>
      </c>
      <c r="H431" s="2">
        <v>0.15</v>
      </c>
      <c r="J431" s="2">
        <f>H431-Epanet!T433</f>
        <v>0</v>
      </c>
      <c r="M431" s="1" t="s">
        <v>461</v>
      </c>
      <c r="N431" s="2">
        <v>14.01</v>
      </c>
      <c r="P431" s="2">
        <f>N431-Epanet!X432</f>
        <v>2.7099999999999991</v>
      </c>
      <c r="S431" s="1" t="s">
        <v>1456</v>
      </c>
      <c r="T431" s="2">
        <v>0.15</v>
      </c>
      <c r="V431" s="2">
        <f>T431-Epanet!AB433</f>
        <v>0</v>
      </c>
      <c r="Y431" s="1" t="s">
        <v>461</v>
      </c>
      <c r="Z431" s="2">
        <v>11.57</v>
      </c>
      <c r="AB431" s="2">
        <f>Z431-Epanet!P432</f>
        <v>0.26999999999999957</v>
      </c>
      <c r="AE431" s="1" t="s">
        <v>1456</v>
      </c>
      <c r="AF431" s="2">
        <v>0.15</v>
      </c>
      <c r="AH431" s="2">
        <f>AF431-Epanet!T433</f>
        <v>0</v>
      </c>
      <c r="AK431" s="1" t="s">
        <v>461</v>
      </c>
      <c r="AL431" s="2">
        <v>11.58</v>
      </c>
      <c r="AN431" s="2">
        <f>AL431-Epanet!X432</f>
        <v>0.27999999999999936</v>
      </c>
      <c r="AQ431" s="1" t="s">
        <v>1456</v>
      </c>
      <c r="AR431" s="2">
        <v>0.15</v>
      </c>
      <c r="AT431" s="2">
        <f>AR431-Epanet!AB433</f>
        <v>0</v>
      </c>
      <c r="AW431" s="1" t="s">
        <v>461</v>
      </c>
      <c r="AX431" s="2">
        <v>14.44</v>
      </c>
      <c r="AZ431" s="2">
        <f>AX431-Epanet!P432</f>
        <v>3.1399999999999988</v>
      </c>
      <c r="BC431" s="1" t="s">
        <v>1456</v>
      </c>
      <c r="BD431" s="2">
        <v>0.15</v>
      </c>
      <c r="BF431" s="2">
        <f>BD431-Epanet!T433</f>
        <v>0</v>
      </c>
      <c r="BI431" s="1" t="s">
        <v>461</v>
      </c>
      <c r="BJ431" s="2">
        <v>14.44</v>
      </c>
      <c r="BL431" s="2">
        <f>BJ431-Epanet!X432</f>
        <v>3.1399999999999988</v>
      </c>
      <c r="BO431" s="1" t="s">
        <v>1456</v>
      </c>
      <c r="BP431" s="2">
        <v>0.15</v>
      </c>
      <c r="BR431" s="2">
        <f>BP431-Epanet!AB433</f>
        <v>0</v>
      </c>
    </row>
    <row r="432" spans="1:70" x14ac:dyDescent="0.25">
      <c r="A432" s="1" t="s">
        <v>462</v>
      </c>
      <c r="B432" s="2">
        <v>15.92</v>
      </c>
      <c r="D432" s="10">
        <f>'Skenario DMA'!B432-Epanet!P433</f>
        <v>2.7099999999999991</v>
      </c>
      <c r="E432" s="10"/>
      <c r="G432" s="1" t="s">
        <v>1457</v>
      </c>
      <c r="H432" s="2">
        <v>0.08</v>
      </c>
      <c r="J432" s="2">
        <f>H432-Epanet!T434</f>
        <v>0</v>
      </c>
      <c r="M432" s="1" t="s">
        <v>462</v>
      </c>
      <c r="N432" s="2">
        <v>15.93</v>
      </c>
      <c r="P432" s="2">
        <f>N432-Epanet!X433</f>
        <v>2.7099999999999991</v>
      </c>
      <c r="S432" s="1" t="s">
        <v>1457</v>
      </c>
      <c r="T432" s="2">
        <v>0.08</v>
      </c>
      <c r="V432" s="2">
        <f>T432-Epanet!AB434</f>
        <v>0</v>
      </c>
      <c r="Y432" s="1" t="s">
        <v>462</v>
      </c>
      <c r="Z432" s="2">
        <v>13.49</v>
      </c>
      <c r="AB432" s="2">
        <f>Z432-Epanet!P433</f>
        <v>0.27999999999999936</v>
      </c>
      <c r="AE432" s="1" t="s">
        <v>1457</v>
      </c>
      <c r="AF432" s="2">
        <v>0.08</v>
      </c>
      <c r="AH432" s="2">
        <f>AF432-Epanet!T434</f>
        <v>0</v>
      </c>
      <c r="AK432" s="1" t="s">
        <v>462</v>
      </c>
      <c r="AL432" s="2">
        <v>13.49</v>
      </c>
      <c r="AN432" s="2">
        <f>AL432-Epanet!X433</f>
        <v>0.26999999999999957</v>
      </c>
      <c r="AQ432" s="1" t="s">
        <v>1457</v>
      </c>
      <c r="AR432" s="2">
        <v>0.08</v>
      </c>
      <c r="AT432" s="2">
        <f>AR432-Epanet!AB434</f>
        <v>0</v>
      </c>
      <c r="AW432" s="1" t="s">
        <v>462</v>
      </c>
      <c r="AX432" s="2">
        <v>16.350000000000001</v>
      </c>
      <c r="AZ432" s="2">
        <f>AX432-Epanet!P433</f>
        <v>3.1400000000000006</v>
      </c>
      <c r="BC432" s="1" t="s">
        <v>1457</v>
      </c>
      <c r="BD432" s="2">
        <v>0.08</v>
      </c>
      <c r="BF432" s="2">
        <f>BD432-Epanet!T434</f>
        <v>0</v>
      </c>
      <c r="BI432" s="1" t="s">
        <v>462</v>
      </c>
      <c r="BJ432" s="2">
        <v>16.36</v>
      </c>
      <c r="BL432" s="2">
        <f>BJ432-Epanet!X433</f>
        <v>3.1399999999999988</v>
      </c>
      <c r="BO432" s="1" t="s">
        <v>1457</v>
      </c>
      <c r="BP432" s="2">
        <v>0.08</v>
      </c>
      <c r="BR432" s="2">
        <f>BP432-Epanet!AB434</f>
        <v>0</v>
      </c>
    </row>
    <row r="433" spans="1:70" x14ac:dyDescent="0.25">
      <c r="A433" s="1" t="s">
        <v>463</v>
      </c>
      <c r="B433" s="2">
        <v>16.77</v>
      </c>
      <c r="D433" s="10">
        <f>'Skenario DMA'!B433-Epanet!P434</f>
        <v>2.7099999999999991</v>
      </c>
      <c r="E433" s="10"/>
      <c r="G433" s="1" t="s">
        <v>1458</v>
      </c>
      <c r="H433" s="2">
        <v>0.08</v>
      </c>
      <c r="J433" s="2">
        <f>H433-Epanet!T435</f>
        <v>0</v>
      </c>
      <c r="M433" s="1" t="s">
        <v>463</v>
      </c>
      <c r="N433" s="2">
        <v>16.78</v>
      </c>
      <c r="P433" s="2">
        <f>N433-Epanet!X434</f>
        <v>2.7100000000000009</v>
      </c>
      <c r="S433" s="1" t="s">
        <v>1458</v>
      </c>
      <c r="T433" s="2">
        <v>0.08</v>
      </c>
      <c r="V433" s="2">
        <f>T433-Epanet!AB435</f>
        <v>0</v>
      </c>
      <c r="Y433" s="1" t="s">
        <v>463</v>
      </c>
      <c r="Z433" s="2">
        <v>14.34</v>
      </c>
      <c r="AB433" s="2">
        <f>Z433-Epanet!P434</f>
        <v>0.27999999999999936</v>
      </c>
      <c r="AE433" s="1" t="s">
        <v>1458</v>
      </c>
      <c r="AF433" s="2">
        <v>0.08</v>
      </c>
      <c r="AH433" s="2">
        <f>AF433-Epanet!T435</f>
        <v>0</v>
      </c>
      <c r="AK433" s="1" t="s">
        <v>463</v>
      </c>
      <c r="AL433" s="2">
        <v>14.35</v>
      </c>
      <c r="AN433" s="2">
        <f>AL433-Epanet!X434</f>
        <v>0.27999999999999936</v>
      </c>
      <c r="AQ433" s="1" t="s">
        <v>1458</v>
      </c>
      <c r="AR433" s="2">
        <v>0.08</v>
      </c>
      <c r="AT433" s="2">
        <f>AR433-Epanet!AB435</f>
        <v>0</v>
      </c>
      <c r="AW433" s="1" t="s">
        <v>463</v>
      </c>
      <c r="AX433" s="2">
        <v>17.21</v>
      </c>
      <c r="AZ433" s="2">
        <f>AX433-Epanet!P434</f>
        <v>3.1500000000000004</v>
      </c>
      <c r="BC433" s="1" t="s">
        <v>1458</v>
      </c>
      <c r="BD433" s="2">
        <v>0.08</v>
      </c>
      <c r="BF433" s="2">
        <f>BD433-Epanet!T435</f>
        <v>0</v>
      </c>
      <c r="BI433" s="1" t="s">
        <v>463</v>
      </c>
      <c r="BJ433" s="2">
        <v>17.21</v>
      </c>
      <c r="BL433" s="2">
        <f>BJ433-Epanet!X434</f>
        <v>3.1400000000000006</v>
      </c>
      <c r="BO433" s="1" t="s">
        <v>1458</v>
      </c>
      <c r="BP433" s="2">
        <v>0.08</v>
      </c>
      <c r="BR433" s="2">
        <f>BP433-Epanet!AB435</f>
        <v>0</v>
      </c>
    </row>
    <row r="434" spans="1:70" x14ac:dyDescent="0.25">
      <c r="A434" s="1" t="s">
        <v>464</v>
      </c>
      <c r="B434" s="2">
        <v>33.9</v>
      </c>
      <c r="D434" s="10">
        <f>'Skenario DMA'!B434-Epanet!P435</f>
        <v>0.25999999999999801</v>
      </c>
      <c r="E434" s="10"/>
      <c r="G434" s="1" t="s">
        <v>1459</v>
      </c>
      <c r="H434" s="2">
        <v>0.08</v>
      </c>
      <c r="J434" s="2">
        <f>H434-Epanet!T436</f>
        <v>0</v>
      </c>
      <c r="M434" s="1" t="s">
        <v>464</v>
      </c>
      <c r="N434" s="2">
        <v>33.909999999999997</v>
      </c>
      <c r="P434" s="2">
        <f>N434-Epanet!X435</f>
        <v>0.25999999999999801</v>
      </c>
      <c r="S434" s="1" t="s">
        <v>1459</v>
      </c>
      <c r="T434" s="2">
        <v>0.08</v>
      </c>
      <c r="V434" s="2">
        <f>T434-Epanet!AB436</f>
        <v>0</v>
      </c>
      <c r="Y434" s="1" t="s">
        <v>464</v>
      </c>
      <c r="Z434" s="2">
        <v>33.909999999999997</v>
      </c>
      <c r="AB434" s="2">
        <f>Z434-Epanet!P435</f>
        <v>0.26999999999999602</v>
      </c>
      <c r="AE434" s="1" t="s">
        <v>1459</v>
      </c>
      <c r="AF434" s="2">
        <v>0.08</v>
      </c>
      <c r="AH434" s="2">
        <f>AF434-Epanet!T436</f>
        <v>0</v>
      </c>
      <c r="AK434" s="1" t="s">
        <v>464</v>
      </c>
      <c r="AL434" s="2">
        <v>33.92</v>
      </c>
      <c r="AN434" s="2">
        <f>AL434-Epanet!X435</f>
        <v>0.27000000000000313</v>
      </c>
      <c r="AQ434" s="1" t="s">
        <v>1459</v>
      </c>
      <c r="AR434" s="2">
        <v>0.08</v>
      </c>
      <c r="AT434" s="2">
        <f>AR434-Epanet!AB436</f>
        <v>0</v>
      </c>
      <c r="AW434" s="1" t="s">
        <v>464</v>
      </c>
      <c r="AX434" s="2">
        <v>33.86</v>
      </c>
      <c r="AZ434" s="2">
        <f>AX434-Epanet!P435</f>
        <v>0.21999999999999886</v>
      </c>
      <c r="BC434" s="1" t="s">
        <v>1459</v>
      </c>
      <c r="BD434" s="2">
        <v>0.08</v>
      </c>
      <c r="BF434" s="2">
        <f>BD434-Epanet!T436</f>
        <v>0</v>
      </c>
      <c r="BI434" s="1" t="s">
        <v>464</v>
      </c>
      <c r="BJ434" s="2">
        <v>33.86</v>
      </c>
      <c r="BL434" s="2">
        <f>BJ434-Epanet!X435</f>
        <v>0.21000000000000085</v>
      </c>
      <c r="BO434" s="1" t="s">
        <v>1459</v>
      </c>
      <c r="BP434" s="2">
        <v>0.08</v>
      </c>
      <c r="BR434" s="2">
        <f>BP434-Epanet!AB436</f>
        <v>0</v>
      </c>
    </row>
    <row r="435" spans="1:70" x14ac:dyDescent="0.25">
      <c r="A435" s="1" t="s">
        <v>465</v>
      </c>
      <c r="B435" s="2">
        <v>34.89</v>
      </c>
      <c r="D435" s="10">
        <f>'Skenario DMA'!B435-Epanet!P436</f>
        <v>0.25999999999999801</v>
      </c>
      <c r="E435" s="10"/>
      <c r="G435" s="1" t="s">
        <v>1460</v>
      </c>
      <c r="H435" s="2">
        <v>0.08</v>
      </c>
      <c r="J435" s="2">
        <f>H435-Epanet!T437</f>
        <v>0</v>
      </c>
      <c r="M435" s="1" t="s">
        <v>465</v>
      </c>
      <c r="N435" s="2">
        <v>34.9</v>
      </c>
      <c r="P435" s="2">
        <f>N435-Epanet!X436</f>
        <v>0.25999999999999801</v>
      </c>
      <c r="S435" s="1" t="s">
        <v>1460</v>
      </c>
      <c r="T435" s="2">
        <v>0.08</v>
      </c>
      <c r="V435" s="2">
        <f>T435-Epanet!AB437</f>
        <v>0</v>
      </c>
      <c r="Y435" s="1" t="s">
        <v>465</v>
      </c>
      <c r="Z435" s="2">
        <v>34.9</v>
      </c>
      <c r="AB435" s="2">
        <f>Z435-Epanet!P436</f>
        <v>0.26999999999999602</v>
      </c>
      <c r="AE435" s="1" t="s">
        <v>1460</v>
      </c>
      <c r="AF435" s="2">
        <v>0.08</v>
      </c>
      <c r="AH435" s="2">
        <f>AF435-Epanet!T437</f>
        <v>0</v>
      </c>
      <c r="AK435" s="1" t="s">
        <v>465</v>
      </c>
      <c r="AL435" s="2">
        <v>34.909999999999997</v>
      </c>
      <c r="AN435" s="2">
        <f>AL435-Epanet!X436</f>
        <v>0.26999999999999602</v>
      </c>
      <c r="AQ435" s="1" t="s">
        <v>1460</v>
      </c>
      <c r="AR435" s="2">
        <v>0.08</v>
      </c>
      <c r="AT435" s="2">
        <f>AR435-Epanet!AB437</f>
        <v>0</v>
      </c>
      <c r="AW435" s="1" t="s">
        <v>465</v>
      </c>
      <c r="AX435" s="2">
        <v>34.85</v>
      </c>
      <c r="AZ435" s="2">
        <f>AX435-Epanet!P436</f>
        <v>0.21999999999999886</v>
      </c>
      <c r="BC435" s="1" t="s">
        <v>1460</v>
      </c>
      <c r="BD435" s="2">
        <v>0.08</v>
      </c>
      <c r="BF435" s="2">
        <f>BD435-Epanet!T437</f>
        <v>0</v>
      </c>
      <c r="BI435" s="1" t="s">
        <v>465</v>
      </c>
      <c r="BJ435" s="2">
        <v>34.85</v>
      </c>
      <c r="BL435" s="2">
        <f>BJ435-Epanet!X436</f>
        <v>0.21000000000000085</v>
      </c>
      <c r="BO435" s="1" t="s">
        <v>1460</v>
      </c>
      <c r="BP435" s="2">
        <v>0.08</v>
      </c>
      <c r="BR435" s="2">
        <f>BP435-Epanet!AB437</f>
        <v>0</v>
      </c>
    </row>
    <row r="436" spans="1:70" x14ac:dyDescent="0.25">
      <c r="A436" s="1" t="s">
        <v>466</v>
      </c>
      <c r="B436" s="2">
        <v>35.89</v>
      </c>
      <c r="D436" s="10">
        <f>'Skenario DMA'!B436-Epanet!P437</f>
        <v>0.25999999999999801</v>
      </c>
      <c r="E436" s="10"/>
      <c r="G436" s="1" t="s">
        <v>1461</v>
      </c>
      <c r="H436" s="2">
        <v>0.01</v>
      </c>
      <c r="J436" s="2">
        <f>H436-Epanet!T438</f>
        <v>0</v>
      </c>
      <c r="M436" s="1" t="s">
        <v>466</v>
      </c>
      <c r="N436" s="2">
        <v>35.9</v>
      </c>
      <c r="P436" s="2">
        <f>N436-Epanet!X437</f>
        <v>0.25999999999999801</v>
      </c>
      <c r="S436" s="1" t="s">
        <v>1461</v>
      </c>
      <c r="T436" s="2">
        <v>0.01</v>
      </c>
      <c r="V436" s="2">
        <f>T436-Epanet!AB438</f>
        <v>0</v>
      </c>
      <c r="Y436" s="1" t="s">
        <v>466</v>
      </c>
      <c r="Z436" s="2">
        <v>35.89</v>
      </c>
      <c r="AB436" s="2">
        <f>Z436-Epanet!P437</f>
        <v>0.25999999999999801</v>
      </c>
      <c r="AE436" s="1" t="s">
        <v>1461</v>
      </c>
      <c r="AF436" s="2">
        <v>0.01</v>
      </c>
      <c r="AH436" s="2">
        <f>AF436-Epanet!T438</f>
        <v>0</v>
      </c>
      <c r="AK436" s="1" t="s">
        <v>466</v>
      </c>
      <c r="AL436" s="2">
        <v>35.9</v>
      </c>
      <c r="AN436" s="2">
        <f>AL436-Epanet!X437</f>
        <v>0.25999999999999801</v>
      </c>
      <c r="AQ436" s="1" t="s">
        <v>1461</v>
      </c>
      <c r="AR436" s="2">
        <v>0.01</v>
      </c>
      <c r="AT436" s="2">
        <f>AR436-Epanet!AB438</f>
        <v>0</v>
      </c>
      <c r="AW436" s="1" t="s">
        <v>466</v>
      </c>
      <c r="AX436" s="2">
        <v>35.840000000000003</v>
      </c>
      <c r="AZ436" s="2">
        <f>AX436-Epanet!P437</f>
        <v>0.21000000000000085</v>
      </c>
      <c r="BC436" s="1" t="s">
        <v>1461</v>
      </c>
      <c r="BD436" s="2">
        <v>0.01</v>
      </c>
      <c r="BF436" s="2">
        <f>BD436-Epanet!T438</f>
        <v>0</v>
      </c>
      <c r="BI436" s="1" t="s">
        <v>466</v>
      </c>
      <c r="BJ436" s="2">
        <v>35.85</v>
      </c>
      <c r="BL436" s="2">
        <f>BJ436-Epanet!X437</f>
        <v>0.21000000000000085</v>
      </c>
      <c r="BO436" s="1" t="s">
        <v>1461</v>
      </c>
      <c r="BP436" s="2">
        <v>0.01</v>
      </c>
      <c r="BR436" s="2">
        <f>BP436-Epanet!AB438</f>
        <v>0</v>
      </c>
    </row>
    <row r="437" spans="1:70" x14ac:dyDescent="0.25">
      <c r="A437" s="1" t="s">
        <v>467</v>
      </c>
      <c r="B437" s="2">
        <v>35.89</v>
      </c>
      <c r="D437" s="10">
        <f>'Skenario DMA'!B437-Epanet!P438</f>
        <v>0.25999999999999801</v>
      </c>
      <c r="E437" s="10"/>
      <c r="G437" s="1" t="s">
        <v>1462</v>
      </c>
      <c r="H437" s="2">
        <v>0.03</v>
      </c>
      <c r="J437" s="2">
        <f>H437-Epanet!T439</f>
        <v>0</v>
      </c>
      <c r="M437" s="1" t="s">
        <v>467</v>
      </c>
      <c r="N437" s="2">
        <v>35.9</v>
      </c>
      <c r="P437" s="2">
        <f>N437-Epanet!X438</f>
        <v>0.25999999999999801</v>
      </c>
      <c r="S437" s="1" t="s">
        <v>1462</v>
      </c>
      <c r="T437" s="2">
        <v>0.03</v>
      </c>
      <c r="V437" s="2">
        <f>T437-Epanet!AB439</f>
        <v>0</v>
      </c>
      <c r="Y437" s="1" t="s">
        <v>467</v>
      </c>
      <c r="Z437" s="2">
        <v>35.89</v>
      </c>
      <c r="AB437" s="2">
        <f>Z437-Epanet!P438</f>
        <v>0.25999999999999801</v>
      </c>
      <c r="AE437" s="1" t="s">
        <v>1462</v>
      </c>
      <c r="AF437" s="2">
        <v>0.03</v>
      </c>
      <c r="AH437" s="2">
        <f>AF437-Epanet!T439</f>
        <v>0</v>
      </c>
      <c r="AK437" s="1" t="s">
        <v>467</v>
      </c>
      <c r="AL437" s="2">
        <v>35.9</v>
      </c>
      <c r="AN437" s="2">
        <f>AL437-Epanet!X438</f>
        <v>0.25999999999999801</v>
      </c>
      <c r="AQ437" s="1" t="s">
        <v>1462</v>
      </c>
      <c r="AR437" s="2">
        <v>0.03</v>
      </c>
      <c r="AT437" s="2">
        <f>AR437-Epanet!AB439</f>
        <v>0</v>
      </c>
      <c r="AW437" s="1" t="s">
        <v>467</v>
      </c>
      <c r="AX437" s="2">
        <v>35.840000000000003</v>
      </c>
      <c r="AZ437" s="2">
        <f>AX437-Epanet!P438</f>
        <v>0.21000000000000085</v>
      </c>
      <c r="BC437" s="1" t="s">
        <v>1462</v>
      </c>
      <c r="BD437" s="2">
        <v>0.03</v>
      </c>
      <c r="BF437" s="2">
        <f>BD437-Epanet!T439</f>
        <v>0</v>
      </c>
      <c r="BI437" s="1" t="s">
        <v>467</v>
      </c>
      <c r="BJ437" s="2">
        <v>35.85</v>
      </c>
      <c r="BL437" s="2">
        <f>BJ437-Epanet!X438</f>
        <v>0.21000000000000085</v>
      </c>
      <c r="BO437" s="1" t="s">
        <v>1462</v>
      </c>
      <c r="BP437" s="2">
        <v>0.03</v>
      </c>
      <c r="BR437" s="2">
        <f>BP437-Epanet!AB439</f>
        <v>0</v>
      </c>
    </row>
    <row r="438" spans="1:70" x14ac:dyDescent="0.25">
      <c r="A438" s="1" t="s">
        <v>468</v>
      </c>
      <c r="B438" s="2">
        <v>35.89</v>
      </c>
      <c r="D438" s="10">
        <f>'Skenario DMA'!B438-Epanet!P439</f>
        <v>0.25999999999999801</v>
      </c>
      <c r="E438" s="10"/>
      <c r="G438" s="1" t="s">
        <v>1463</v>
      </c>
      <c r="H438" s="2">
        <v>0.03</v>
      </c>
      <c r="J438" s="2">
        <f>H438-Epanet!T440</f>
        <v>0</v>
      </c>
      <c r="M438" s="1" t="s">
        <v>468</v>
      </c>
      <c r="N438" s="2">
        <v>35.9</v>
      </c>
      <c r="P438" s="2">
        <f>N438-Epanet!X439</f>
        <v>0.26999999999999602</v>
      </c>
      <c r="S438" s="1" t="s">
        <v>1463</v>
      </c>
      <c r="T438" s="2">
        <v>0.03</v>
      </c>
      <c r="V438" s="2">
        <f>T438-Epanet!AB440</f>
        <v>0</v>
      </c>
      <c r="Y438" s="1" t="s">
        <v>468</v>
      </c>
      <c r="Z438" s="2">
        <v>35.89</v>
      </c>
      <c r="AB438" s="2">
        <f>Z438-Epanet!P439</f>
        <v>0.25999999999999801</v>
      </c>
      <c r="AE438" s="1" t="s">
        <v>1463</v>
      </c>
      <c r="AF438" s="2">
        <v>0.03</v>
      </c>
      <c r="AH438" s="2">
        <f>AF438-Epanet!T440</f>
        <v>0</v>
      </c>
      <c r="AK438" s="1" t="s">
        <v>468</v>
      </c>
      <c r="AL438" s="2">
        <v>35.9</v>
      </c>
      <c r="AN438" s="2">
        <f>AL438-Epanet!X439</f>
        <v>0.26999999999999602</v>
      </c>
      <c r="AQ438" s="1" t="s">
        <v>1463</v>
      </c>
      <c r="AR438" s="2">
        <v>0.03</v>
      </c>
      <c r="AT438" s="2">
        <f>AR438-Epanet!AB440</f>
        <v>0</v>
      </c>
      <c r="AW438" s="1" t="s">
        <v>468</v>
      </c>
      <c r="AX438" s="2">
        <v>35.840000000000003</v>
      </c>
      <c r="AZ438" s="2">
        <f>AX438-Epanet!P439</f>
        <v>0.21000000000000085</v>
      </c>
      <c r="BC438" s="1" t="s">
        <v>1463</v>
      </c>
      <c r="BD438" s="2">
        <v>0.03</v>
      </c>
      <c r="BF438" s="2">
        <f>BD438-Epanet!T440</f>
        <v>0</v>
      </c>
      <c r="BI438" s="1" t="s">
        <v>468</v>
      </c>
      <c r="BJ438" s="2">
        <v>35.840000000000003</v>
      </c>
      <c r="BL438" s="2">
        <f>BJ438-Epanet!X439</f>
        <v>0.21000000000000085</v>
      </c>
      <c r="BO438" s="1" t="s">
        <v>1463</v>
      </c>
      <c r="BP438" s="2">
        <v>0.03</v>
      </c>
      <c r="BR438" s="2">
        <f>BP438-Epanet!AB440</f>
        <v>0</v>
      </c>
    </row>
    <row r="439" spans="1:70" x14ac:dyDescent="0.25">
      <c r="A439" s="1" t="s">
        <v>469</v>
      </c>
      <c r="B439" s="2">
        <v>35.89</v>
      </c>
      <c r="D439" s="10">
        <f>'Skenario DMA'!B439-Epanet!P440</f>
        <v>0.27000000000000313</v>
      </c>
      <c r="E439" s="10"/>
      <c r="G439" s="1" t="s">
        <v>1464</v>
      </c>
      <c r="H439" s="2">
        <v>0.04</v>
      </c>
      <c r="J439" s="2">
        <f>H439-Epanet!T441</f>
        <v>0</v>
      </c>
      <c r="M439" s="1" t="s">
        <v>469</v>
      </c>
      <c r="N439" s="2">
        <v>35.9</v>
      </c>
      <c r="P439" s="2">
        <f>N439-Epanet!X440</f>
        <v>0.26999999999999602</v>
      </c>
      <c r="S439" s="1" t="s">
        <v>1464</v>
      </c>
      <c r="T439" s="2">
        <v>0.04</v>
      </c>
      <c r="V439" s="2">
        <f>T439-Epanet!AB441</f>
        <v>0</v>
      </c>
      <c r="Y439" s="1" t="s">
        <v>469</v>
      </c>
      <c r="Z439" s="2">
        <v>35.89</v>
      </c>
      <c r="AB439" s="2">
        <f>Z439-Epanet!P440</f>
        <v>0.27000000000000313</v>
      </c>
      <c r="AE439" s="1" t="s">
        <v>1464</v>
      </c>
      <c r="AF439" s="2">
        <v>0.04</v>
      </c>
      <c r="AH439" s="2">
        <f>AF439-Epanet!T441</f>
        <v>0</v>
      </c>
      <c r="AK439" s="1" t="s">
        <v>469</v>
      </c>
      <c r="AL439" s="2">
        <v>35.9</v>
      </c>
      <c r="AN439" s="2">
        <f>AL439-Epanet!X440</f>
        <v>0.26999999999999602</v>
      </c>
      <c r="AQ439" s="1" t="s">
        <v>1464</v>
      </c>
      <c r="AR439" s="2">
        <v>0.04</v>
      </c>
      <c r="AT439" s="2">
        <f>AR439-Epanet!AB441</f>
        <v>0</v>
      </c>
      <c r="AW439" s="1" t="s">
        <v>469</v>
      </c>
      <c r="AX439" s="2">
        <v>35.840000000000003</v>
      </c>
      <c r="AZ439" s="2">
        <f>AX439-Epanet!P440</f>
        <v>0.22000000000000597</v>
      </c>
      <c r="BC439" s="1" t="s">
        <v>1464</v>
      </c>
      <c r="BD439" s="2">
        <v>0.04</v>
      </c>
      <c r="BF439" s="2">
        <f>BD439-Epanet!T441</f>
        <v>0</v>
      </c>
      <c r="BI439" s="1" t="s">
        <v>469</v>
      </c>
      <c r="BJ439" s="2">
        <v>35.840000000000003</v>
      </c>
      <c r="BL439" s="2">
        <f>BJ439-Epanet!X440</f>
        <v>0.21000000000000085</v>
      </c>
      <c r="BO439" s="1" t="s">
        <v>1464</v>
      </c>
      <c r="BP439" s="2">
        <v>0.04</v>
      </c>
      <c r="BR439" s="2">
        <f>BP439-Epanet!AB441</f>
        <v>0</v>
      </c>
    </row>
    <row r="440" spans="1:70" x14ac:dyDescent="0.25">
      <c r="A440" s="1" t="s">
        <v>470</v>
      </c>
      <c r="B440" s="2">
        <v>34.880000000000003</v>
      </c>
      <c r="D440" s="10">
        <f>'Skenario DMA'!B440-Epanet!P441</f>
        <v>0.26000000000000512</v>
      </c>
      <c r="E440" s="10"/>
      <c r="G440" s="1" t="s">
        <v>1465</v>
      </c>
      <c r="H440" s="2">
        <v>0.04</v>
      </c>
      <c r="J440" s="2">
        <f>H440-Epanet!T442</f>
        <v>0</v>
      </c>
      <c r="M440" s="1" t="s">
        <v>470</v>
      </c>
      <c r="N440" s="2">
        <v>34.89</v>
      </c>
      <c r="P440" s="2">
        <f>N440-Epanet!X441</f>
        <v>0.25999999999999801</v>
      </c>
      <c r="S440" s="1" t="s">
        <v>1465</v>
      </c>
      <c r="T440" s="2">
        <v>0.04</v>
      </c>
      <c r="V440" s="2">
        <f>T440-Epanet!AB442</f>
        <v>0</v>
      </c>
      <c r="Y440" s="1" t="s">
        <v>470</v>
      </c>
      <c r="Z440" s="2">
        <v>34.869999999999997</v>
      </c>
      <c r="AB440" s="2">
        <f>Z440-Epanet!P441</f>
        <v>0.25</v>
      </c>
      <c r="AE440" s="1" t="s">
        <v>1465</v>
      </c>
      <c r="AF440" s="2">
        <v>0.04</v>
      </c>
      <c r="AH440" s="2">
        <f>AF440-Epanet!T442</f>
        <v>0</v>
      </c>
      <c r="AK440" s="1" t="s">
        <v>470</v>
      </c>
      <c r="AL440" s="2">
        <v>34.880000000000003</v>
      </c>
      <c r="AN440" s="2">
        <f>AL440-Epanet!X441</f>
        <v>0.25</v>
      </c>
      <c r="AQ440" s="1" t="s">
        <v>1465</v>
      </c>
      <c r="AR440" s="2">
        <v>0.04</v>
      </c>
      <c r="AT440" s="2">
        <f>AR440-Epanet!AB442</f>
        <v>0</v>
      </c>
      <c r="AW440" s="1" t="s">
        <v>470</v>
      </c>
      <c r="AX440" s="2">
        <v>34.83</v>
      </c>
      <c r="AZ440" s="2">
        <f>AX440-Epanet!P441</f>
        <v>0.21000000000000085</v>
      </c>
      <c r="BC440" s="1" t="s">
        <v>1465</v>
      </c>
      <c r="BD440" s="2">
        <v>0.04</v>
      </c>
      <c r="BF440" s="2">
        <f>BD440-Epanet!T442</f>
        <v>0</v>
      </c>
      <c r="BI440" s="1" t="s">
        <v>470</v>
      </c>
      <c r="BJ440" s="2">
        <v>34.83</v>
      </c>
      <c r="BL440" s="2">
        <f>BJ440-Epanet!X441</f>
        <v>0.19999999999999574</v>
      </c>
      <c r="BO440" s="1" t="s">
        <v>1465</v>
      </c>
      <c r="BP440" s="2">
        <v>0.04</v>
      </c>
      <c r="BR440" s="2">
        <f>BP440-Epanet!AB442</f>
        <v>0</v>
      </c>
    </row>
    <row r="441" spans="1:70" x14ac:dyDescent="0.25">
      <c r="A441" s="1" t="s">
        <v>471</v>
      </c>
      <c r="B441" s="2">
        <v>34.89</v>
      </c>
      <c r="D441" s="10">
        <f>'Skenario DMA'!B441-Epanet!P442</f>
        <v>0.27000000000000313</v>
      </c>
      <c r="E441" s="10"/>
      <c r="G441" s="1" t="s">
        <v>1466</v>
      </c>
      <c r="H441" s="2">
        <v>0.02</v>
      </c>
      <c r="J441" s="2">
        <f>H441-Epanet!T443</f>
        <v>0</v>
      </c>
      <c r="M441" s="1" t="s">
        <v>471</v>
      </c>
      <c r="N441" s="2">
        <v>34.9</v>
      </c>
      <c r="P441" s="2">
        <f>N441-Epanet!X442</f>
        <v>0.26999999999999602</v>
      </c>
      <c r="S441" s="1" t="s">
        <v>1466</v>
      </c>
      <c r="T441" s="2">
        <v>0.02</v>
      </c>
      <c r="V441" s="2">
        <f>T441-Epanet!AB443</f>
        <v>0</v>
      </c>
      <c r="Y441" s="1" t="s">
        <v>471</v>
      </c>
      <c r="Z441" s="2">
        <v>34.869999999999997</v>
      </c>
      <c r="AB441" s="2">
        <f>Z441-Epanet!P442</f>
        <v>0.25</v>
      </c>
      <c r="AE441" s="1" t="s">
        <v>1466</v>
      </c>
      <c r="AF441" s="2">
        <v>0.02</v>
      </c>
      <c r="AH441" s="2">
        <f>AF441-Epanet!T443</f>
        <v>0</v>
      </c>
      <c r="AK441" s="1" t="s">
        <v>471</v>
      </c>
      <c r="AL441" s="2">
        <v>34.880000000000003</v>
      </c>
      <c r="AN441" s="2">
        <f>AL441-Epanet!X442</f>
        <v>0.25</v>
      </c>
      <c r="AQ441" s="1" t="s">
        <v>1466</v>
      </c>
      <c r="AR441" s="2">
        <v>0.02</v>
      </c>
      <c r="AT441" s="2">
        <f>AR441-Epanet!AB443</f>
        <v>0</v>
      </c>
      <c r="AW441" s="1" t="s">
        <v>471</v>
      </c>
      <c r="AX441" s="2">
        <v>34.9</v>
      </c>
      <c r="AZ441" s="2">
        <f>AX441-Epanet!P442</f>
        <v>0.28000000000000114</v>
      </c>
      <c r="BC441" s="1" t="s">
        <v>1466</v>
      </c>
      <c r="BD441" s="2">
        <v>0.02</v>
      </c>
      <c r="BF441" s="2">
        <f>BD441-Epanet!T443</f>
        <v>0</v>
      </c>
      <c r="BI441" s="1" t="s">
        <v>471</v>
      </c>
      <c r="BJ441" s="2">
        <v>34.909999999999997</v>
      </c>
      <c r="BL441" s="2">
        <f>BJ441-Epanet!X442</f>
        <v>0.27999999999999403</v>
      </c>
      <c r="BO441" s="1" t="s">
        <v>1466</v>
      </c>
      <c r="BP441" s="2">
        <v>0.02</v>
      </c>
      <c r="BR441" s="2">
        <f>BP441-Epanet!AB443</f>
        <v>0</v>
      </c>
    </row>
    <row r="442" spans="1:70" x14ac:dyDescent="0.25">
      <c r="A442" s="1" t="s">
        <v>472</v>
      </c>
      <c r="B442" s="2">
        <v>34.880000000000003</v>
      </c>
      <c r="D442" s="10">
        <f>'Skenario DMA'!B442-Epanet!P443</f>
        <v>0.27000000000000313</v>
      </c>
      <c r="E442" s="10"/>
      <c r="G442" s="1" t="s">
        <v>1467</v>
      </c>
      <c r="H442" s="2">
        <v>0.02</v>
      </c>
      <c r="J442" s="2">
        <f>H442-Epanet!T444</f>
        <v>0</v>
      </c>
      <c r="M442" s="1" t="s">
        <v>472</v>
      </c>
      <c r="N442" s="2">
        <v>34.89</v>
      </c>
      <c r="P442" s="2">
        <f>N442-Epanet!X443</f>
        <v>0.27000000000000313</v>
      </c>
      <c r="S442" s="1" t="s">
        <v>1467</v>
      </c>
      <c r="T442" s="2">
        <v>0.02</v>
      </c>
      <c r="V442" s="2">
        <f>T442-Epanet!AB444</f>
        <v>0</v>
      </c>
      <c r="Y442" s="1" t="s">
        <v>472</v>
      </c>
      <c r="Z442" s="2">
        <v>34.869999999999997</v>
      </c>
      <c r="AB442" s="2">
        <f>Z442-Epanet!P443</f>
        <v>0.25999999999999801</v>
      </c>
      <c r="AE442" s="1" t="s">
        <v>1467</v>
      </c>
      <c r="AF442" s="2">
        <v>0.02</v>
      </c>
      <c r="AH442" s="2">
        <f>AF442-Epanet!T444</f>
        <v>0</v>
      </c>
      <c r="AK442" s="1" t="s">
        <v>472</v>
      </c>
      <c r="AL442" s="2">
        <v>34.880000000000003</v>
      </c>
      <c r="AN442" s="2">
        <f>AL442-Epanet!X443</f>
        <v>0.26000000000000512</v>
      </c>
      <c r="AQ442" s="1" t="s">
        <v>1467</v>
      </c>
      <c r="AR442" s="2">
        <v>0.02</v>
      </c>
      <c r="AT442" s="2">
        <f>AR442-Epanet!AB444</f>
        <v>0</v>
      </c>
      <c r="AW442" s="1" t="s">
        <v>472</v>
      </c>
      <c r="AX442" s="2">
        <v>34.82</v>
      </c>
      <c r="AZ442" s="2">
        <f>AX442-Epanet!P443</f>
        <v>0.21000000000000085</v>
      </c>
      <c r="BC442" s="1" t="s">
        <v>1467</v>
      </c>
      <c r="BD442" s="2">
        <v>0.02</v>
      </c>
      <c r="BF442" s="2">
        <f>BD442-Epanet!T444</f>
        <v>0</v>
      </c>
      <c r="BI442" s="1" t="s">
        <v>472</v>
      </c>
      <c r="BJ442" s="2">
        <v>34.82</v>
      </c>
      <c r="BL442" s="2">
        <f>BJ442-Epanet!X443</f>
        <v>0.20000000000000284</v>
      </c>
      <c r="BO442" s="1" t="s">
        <v>1467</v>
      </c>
      <c r="BP442" s="2">
        <v>0.02</v>
      </c>
      <c r="BR442" s="2">
        <f>BP442-Epanet!AB444</f>
        <v>0</v>
      </c>
    </row>
    <row r="443" spans="1:70" x14ac:dyDescent="0.25">
      <c r="A443" s="1" t="s">
        <v>473</v>
      </c>
      <c r="B443" s="2">
        <v>35.86</v>
      </c>
      <c r="D443" s="10">
        <f>'Skenario DMA'!B443-Epanet!P444</f>
        <v>0.28999999999999915</v>
      </c>
      <c r="E443" s="10"/>
      <c r="G443" s="1" t="s">
        <v>1468</v>
      </c>
      <c r="H443" s="2">
        <v>0.04</v>
      </c>
      <c r="J443" s="2">
        <f>H443-Epanet!T445</f>
        <v>0</v>
      </c>
      <c r="M443" s="1" t="s">
        <v>473</v>
      </c>
      <c r="N443" s="2">
        <v>35.869999999999997</v>
      </c>
      <c r="P443" s="2">
        <f>N443-Epanet!X444</f>
        <v>0.28999999999999915</v>
      </c>
      <c r="S443" s="1" t="s">
        <v>1468</v>
      </c>
      <c r="T443" s="2">
        <v>0.04</v>
      </c>
      <c r="V443" s="2">
        <f>T443-Epanet!AB445</f>
        <v>0</v>
      </c>
      <c r="Y443" s="1" t="s">
        <v>473</v>
      </c>
      <c r="Z443" s="2">
        <v>35.81</v>
      </c>
      <c r="AB443" s="2">
        <f>Z443-Epanet!P444</f>
        <v>0.24000000000000199</v>
      </c>
      <c r="AE443" s="1" t="s">
        <v>1468</v>
      </c>
      <c r="AF443" s="2">
        <v>0.04</v>
      </c>
      <c r="AH443" s="2">
        <f>AF443-Epanet!T445</f>
        <v>0</v>
      </c>
      <c r="AK443" s="1" t="s">
        <v>473</v>
      </c>
      <c r="AL443" s="2">
        <v>35.82</v>
      </c>
      <c r="AN443" s="2">
        <f>AL443-Epanet!X444</f>
        <v>0.24000000000000199</v>
      </c>
      <c r="AQ443" s="1" t="s">
        <v>1468</v>
      </c>
      <c r="AR443" s="2">
        <v>0.04</v>
      </c>
      <c r="AT443" s="2">
        <f>AR443-Epanet!AB445</f>
        <v>0</v>
      </c>
      <c r="AW443" s="1" t="s">
        <v>473</v>
      </c>
      <c r="AX443" s="2">
        <v>35.869999999999997</v>
      </c>
      <c r="AZ443" s="2">
        <f>AX443-Epanet!P444</f>
        <v>0.29999999999999716</v>
      </c>
      <c r="BC443" s="1" t="s">
        <v>1468</v>
      </c>
      <c r="BD443" s="2">
        <v>0.04</v>
      </c>
      <c r="BF443" s="2">
        <f>BD443-Epanet!T445</f>
        <v>0</v>
      </c>
      <c r="BI443" s="1" t="s">
        <v>473</v>
      </c>
      <c r="BJ443" s="2">
        <v>35.880000000000003</v>
      </c>
      <c r="BL443" s="2">
        <f>BJ443-Epanet!X444</f>
        <v>0.30000000000000426</v>
      </c>
      <c r="BO443" s="1" t="s">
        <v>1468</v>
      </c>
      <c r="BP443" s="2">
        <v>0.04</v>
      </c>
      <c r="BR443" s="2">
        <f>BP443-Epanet!AB445</f>
        <v>0</v>
      </c>
    </row>
    <row r="444" spans="1:70" x14ac:dyDescent="0.25">
      <c r="A444" s="1" t="s">
        <v>474</v>
      </c>
      <c r="B444" s="2">
        <v>32.880000000000003</v>
      </c>
      <c r="D444" s="10">
        <f>'Skenario DMA'!B444-Epanet!P445</f>
        <v>0.28000000000000114</v>
      </c>
      <c r="E444" s="10"/>
      <c r="G444" s="1" t="s">
        <v>1469</v>
      </c>
      <c r="H444" s="2">
        <v>0.01</v>
      </c>
      <c r="J444" s="2">
        <f>H444-Epanet!T446</f>
        <v>0</v>
      </c>
      <c r="M444" s="1" t="s">
        <v>474</v>
      </c>
      <c r="N444" s="2">
        <v>32.89</v>
      </c>
      <c r="P444" s="2">
        <f>N444-Epanet!X445</f>
        <v>0.28000000000000114</v>
      </c>
      <c r="S444" s="1" t="s">
        <v>1469</v>
      </c>
      <c r="T444" s="2">
        <v>0.01</v>
      </c>
      <c r="V444" s="2">
        <f>T444-Epanet!AB446</f>
        <v>0</v>
      </c>
      <c r="Y444" s="1" t="s">
        <v>474</v>
      </c>
      <c r="Z444" s="2">
        <v>32.85</v>
      </c>
      <c r="AB444" s="2">
        <f>Z444-Epanet!P445</f>
        <v>0.25</v>
      </c>
      <c r="AE444" s="1" t="s">
        <v>1469</v>
      </c>
      <c r="AF444" s="2">
        <v>0</v>
      </c>
      <c r="AH444" s="2">
        <f>AF444-Epanet!T446</f>
        <v>-0.01</v>
      </c>
      <c r="AK444" s="1" t="s">
        <v>474</v>
      </c>
      <c r="AL444" s="2">
        <v>32.86</v>
      </c>
      <c r="AN444" s="2">
        <f>AL444-Epanet!X445</f>
        <v>0.25</v>
      </c>
      <c r="AQ444" s="1" t="s">
        <v>1469</v>
      </c>
      <c r="AR444" s="2">
        <v>0</v>
      </c>
      <c r="AT444" s="2">
        <f>AR444-Epanet!AB446</f>
        <v>-0.01</v>
      </c>
      <c r="AW444" s="1" t="s">
        <v>474</v>
      </c>
      <c r="AX444" s="2">
        <v>32.81</v>
      </c>
      <c r="AZ444" s="2">
        <f>AX444-Epanet!P445</f>
        <v>0.21000000000000085</v>
      </c>
      <c r="BC444" s="1" t="s">
        <v>1469</v>
      </c>
      <c r="BD444" s="2">
        <v>0.01</v>
      </c>
      <c r="BF444" s="2">
        <f>BD444-Epanet!T446</f>
        <v>0</v>
      </c>
      <c r="BI444" s="1" t="s">
        <v>474</v>
      </c>
      <c r="BJ444" s="2">
        <v>32.81</v>
      </c>
      <c r="BL444" s="2">
        <f>BJ444-Epanet!X445</f>
        <v>0.20000000000000284</v>
      </c>
      <c r="BO444" s="1" t="s">
        <v>1469</v>
      </c>
      <c r="BP444" s="2">
        <v>0.01</v>
      </c>
      <c r="BR444" s="2">
        <f>BP444-Epanet!AB446</f>
        <v>0</v>
      </c>
    </row>
    <row r="445" spans="1:70" x14ac:dyDescent="0.25">
      <c r="A445" s="1" t="s">
        <v>475</v>
      </c>
      <c r="B445" s="2">
        <v>35.869999999999997</v>
      </c>
      <c r="D445" s="10">
        <f>'Skenario DMA'!B445-Epanet!P446</f>
        <v>0.27999999999999403</v>
      </c>
      <c r="E445" s="10"/>
      <c r="G445" s="1" t="s">
        <v>1470</v>
      </c>
      <c r="H445" s="2">
        <v>0.02</v>
      </c>
      <c r="J445" s="2">
        <f>H445-Epanet!T447</f>
        <v>0</v>
      </c>
      <c r="M445" s="1" t="s">
        <v>475</v>
      </c>
      <c r="N445" s="2">
        <v>35.880000000000003</v>
      </c>
      <c r="P445" s="2">
        <f>N445-Epanet!X446</f>
        <v>0.28000000000000114</v>
      </c>
      <c r="S445" s="1" t="s">
        <v>1470</v>
      </c>
      <c r="T445" s="2">
        <v>0.02</v>
      </c>
      <c r="V445" s="2">
        <f>T445-Epanet!AB447</f>
        <v>0</v>
      </c>
      <c r="Y445" s="1" t="s">
        <v>475</v>
      </c>
      <c r="Z445" s="2">
        <v>35.840000000000003</v>
      </c>
      <c r="AB445" s="2">
        <f>Z445-Epanet!P446</f>
        <v>0.25</v>
      </c>
      <c r="AE445" s="1" t="s">
        <v>1470</v>
      </c>
      <c r="AF445" s="2">
        <v>0.02</v>
      </c>
      <c r="AH445" s="2">
        <f>AF445-Epanet!T447</f>
        <v>0</v>
      </c>
      <c r="AK445" s="1" t="s">
        <v>475</v>
      </c>
      <c r="AL445" s="2">
        <v>35.85</v>
      </c>
      <c r="AN445" s="2">
        <f>AL445-Epanet!X446</f>
        <v>0.25</v>
      </c>
      <c r="AQ445" s="1" t="s">
        <v>1470</v>
      </c>
      <c r="AR445" s="2">
        <v>0.02</v>
      </c>
      <c r="AT445" s="2">
        <f>AR445-Epanet!AB447</f>
        <v>0</v>
      </c>
      <c r="AW445" s="1" t="s">
        <v>475</v>
      </c>
      <c r="AX445" s="2">
        <v>35.79</v>
      </c>
      <c r="AZ445" s="2">
        <f>AX445-Epanet!P446</f>
        <v>0.19999999999999574</v>
      </c>
      <c r="BC445" s="1" t="s">
        <v>1470</v>
      </c>
      <c r="BD445" s="2">
        <v>0.02</v>
      </c>
      <c r="BF445" s="2">
        <f>BD445-Epanet!T447</f>
        <v>0</v>
      </c>
      <c r="BI445" s="1" t="s">
        <v>475</v>
      </c>
      <c r="BJ445" s="2">
        <v>35.799999999999997</v>
      </c>
      <c r="BL445" s="2">
        <f>BJ445-Epanet!X446</f>
        <v>0.19999999999999574</v>
      </c>
      <c r="BO445" s="1" t="s">
        <v>1470</v>
      </c>
      <c r="BP445" s="2">
        <v>0.02</v>
      </c>
      <c r="BR445" s="2">
        <f>BP445-Epanet!AB447</f>
        <v>0</v>
      </c>
    </row>
    <row r="446" spans="1:70" x14ac:dyDescent="0.25">
      <c r="A446" s="1" t="s">
        <v>476</v>
      </c>
      <c r="B446" s="2">
        <v>35.86</v>
      </c>
      <c r="D446" s="10">
        <f>'Skenario DMA'!B446-Epanet!P447</f>
        <v>0.28999999999999915</v>
      </c>
      <c r="E446" s="10"/>
      <c r="G446" s="1" t="s">
        <v>1471</v>
      </c>
      <c r="H446" s="2">
        <v>0.03</v>
      </c>
      <c r="J446" s="2">
        <f>H446-Epanet!T448</f>
        <v>0</v>
      </c>
      <c r="M446" s="1" t="s">
        <v>476</v>
      </c>
      <c r="N446" s="2">
        <v>35.869999999999997</v>
      </c>
      <c r="P446" s="2">
        <f>N446-Epanet!X447</f>
        <v>0.28999999999999915</v>
      </c>
      <c r="S446" s="1" t="s">
        <v>1471</v>
      </c>
      <c r="T446" s="2">
        <v>0.03</v>
      </c>
      <c r="V446" s="2">
        <f>T446-Epanet!AB448</f>
        <v>0</v>
      </c>
      <c r="Y446" s="1" t="s">
        <v>476</v>
      </c>
      <c r="Z446" s="2">
        <v>35.799999999999997</v>
      </c>
      <c r="AB446" s="2">
        <f>Z446-Epanet!P447</f>
        <v>0.22999999999999687</v>
      </c>
      <c r="AE446" s="1" t="s">
        <v>1471</v>
      </c>
      <c r="AF446" s="2">
        <v>0.03</v>
      </c>
      <c r="AH446" s="2">
        <f>AF446-Epanet!T448</f>
        <v>0</v>
      </c>
      <c r="AK446" s="1" t="s">
        <v>476</v>
      </c>
      <c r="AL446" s="2">
        <v>35.81</v>
      </c>
      <c r="AN446" s="2">
        <f>AL446-Epanet!X447</f>
        <v>0.23000000000000398</v>
      </c>
      <c r="AQ446" s="1" t="s">
        <v>1471</v>
      </c>
      <c r="AR446" s="2">
        <v>0.03</v>
      </c>
      <c r="AT446" s="2">
        <f>AR446-Epanet!AB448</f>
        <v>0</v>
      </c>
      <c r="AW446" s="1" t="s">
        <v>476</v>
      </c>
      <c r="AX446" s="2">
        <v>35.76</v>
      </c>
      <c r="AZ446" s="2">
        <f>AX446-Epanet!P447</f>
        <v>0.18999999999999773</v>
      </c>
      <c r="BC446" s="1" t="s">
        <v>1471</v>
      </c>
      <c r="BD446" s="2">
        <v>0.03</v>
      </c>
      <c r="BF446" s="2">
        <f>BD446-Epanet!T448</f>
        <v>0</v>
      </c>
      <c r="BI446" s="1" t="s">
        <v>476</v>
      </c>
      <c r="BJ446" s="2">
        <v>35.770000000000003</v>
      </c>
      <c r="BL446" s="2">
        <f>BJ446-Epanet!X447</f>
        <v>0.19000000000000483</v>
      </c>
      <c r="BO446" s="1" t="s">
        <v>1471</v>
      </c>
      <c r="BP446" s="2">
        <v>0.03</v>
      </c>
      <c r="BR446" s="2">
        <f>BP446-Epanet!AB448</f>
        <v>0</v>
      </c>
    </row>
    <row r="447" spans="1:70" x14ac:dyDescent="0.25">
      <c r="A447" s="1" t="s">
        <v>477</v>
      </c>
      <c r="B447" s="2">
        <v>35.85</v>
      </c>
      <c r="D447" s="10">
        <f>'Skenario DMA'!B447-Epanet!P448</f>
        <v>0.28000000000000114</v>
      </c>
      <c r="E447" s="10"/>
      <c r="G447" s="1" t="s">
        <v>1472</v>
      </c>
      <c r="H447" s="2">
        <v>0.03</v>
      </c>
      <c r="J447" s="2">
        <f>H447-Epanet!T449</f>
        <v>0</v>
      </c>
      <c r="M447" s="1" t="s">
        <v>477</v>
      </c>
      <c r="N447" s="2">
        <v>35.869999999999997</v>
      </c>
      <c r="P447" s="2">
        <f>N447-Epanet!X448</f>
        <v>0.28999999999999915</v>
      </c>
      <c r="S447" s="1" t="s">
        <v>1472</v>
      </c>
      <c r="T447" s="2">
        <v>0.03</v>
      </c>
      <c r="V447" s="2">
        <f>T447-Epanet!AB449</f>
        <v>0</v>
      </c>
      <c r="Y447" s="1" t="s">
        <v>477</v>
      </c>
      <c r="Z447" s="2">
        <v>35.79</v>
      </c>
      <c r="AB447" s="2">
        <f>Z447-Epanet!P448</f>
        <v>0.21999999999999886</v>
      </c>
      <c r="AE447" s="1" t="s">
        <v>1472</v>
      </c>
      <c r="AF447" s="2">
        <v>0.03</v>
      </c>
      <c r="AH447" s="2">
        <f>AF447-Epanet!T449</f>
        <v>0</v>
      </c>
      <c r="AK447" s="1" t="s">
        <v>477</v>
      </c>
      <c r="AL447" s="2">
        <v>35.799999999999997</v>
      </c>
      <c r="AN447" s="2">
        <f>AL447-Epanet!X448</f>
        <v>0.21999999999999886</v>
      </c>
      <c r="AQ447" s="1" t="s">
        <v>1472</v>
      </c>
      <c r="AR447" s="2">
        <v>0.03</v>
      </c>
      <c r="AT447" s="2">
        <f>AR447-Epanet!AB449</f>
        <v>0</v>
      </c>
      <c r="AW447" s="1" t="s">
        <v>477</v>
      </c>
      <c r="AX447" s="2">
        <v>35.75</v>
      </c>
      <c r="AZ447" s="2">
        <f>AX447-Epanet!P448</f>
        <v>0.17999999999999972</v>
      </c>
      <c r="BC447" s="1" t="s">
        <v>1472</v>
      </c>
      <c r="BD447" s="2">
        <v>0.03</v>
      </c>
      <c r="BF447" s="2">
        <f>BD447-Epanet!T449</f>
        <v>0</v>
      </c>
      <c r="BI447" s="1" t="s">
        <v>477</v>
      </c>
      <c r="BJ447" s="2">
        <v>35.76</v>
      </c>
      <c r="BL447" s="2">
        <f>BJ447-Epanet!X448</f>
        <v>0.17999999999999972</v>
      </c>
      <c r="BO447" s="1" t="s">
        <v>1472</v>
      </c>
      <c r="BP447" s="2">
        <v>0.03</v>
      </c>
      <c r="BR447" s="2">
        <f>BP447-Epanet!AB449</f>
        <v>0</v>
      </c>
    </row>
    <row r="448" spans="1:70" x14ac:dyDescent="0.25">
      <c r="A448" s="1" t="s">
        <v>478</v>
      </c>
      <c r="B448" s="2">
        <v>35.86</v>
      </c>
      <c r="D448" s="10">
        <f>'Skenario DMA'!B448-Epanet!P449</f>
        <v>0.28999999999999915</v>
      </c>
      <c r="E448" s="10"/>
      <c r="G448" s="1" t="s">
        <v>1473</v>
      </c>
      <c r="H448" s="2">
        <v>0.05</v>
      </c>
      <c r="J448" s="2">
        <f>H448-Epanet!T450</f>
        <v>0</v>
      </c>
      <c r="M448" s="1" t="s">
        <v>478</v>
      </c>
      <c r="N448" s="2">
        <v>35.869999999999997</v>
      </c>
      <c r="P448" s="2">
        <f>N448-Epanet!X449</f>
        <v>0.28999999999999915</v>
      </c>
      <c r="S448" s="1" t="s">
        <v>1473</v>
      </c>
      <c r="T448" s="2">
        <v>0.05</v>
      </c>
      <c r="V448" s="2">
        <f>T448-Epanet!AB450</f>
        <v>0</v>
      </c>
      <c r="Y448" s="1" t="s">
        <v>478</v>
      </c>
      <c r="Z448" s="2">
        <v>35.81</v>
      </c>
      <c r="AB448" s="2">
        <f>Z448-Epanet!P449</f>
        <v>0.24000000000000199</v>
      </c>
      <c r="AE448" s="1" t="s">
        <v>1473</v>
      </c>
      <c r="AF448" s="2">
        <v>0.05</v>
      </c>
      <c r="AH448" s="2">
        <f>AF448-Epanet!T450</f>
        <v>0</v>
      </c>
      <c r="AK448" s="1" t="s">
        <v>478</v>
      </c>
      <c r="AL448" s="2">
        <v>35.82</v>
      </c>
      <c r="AN448" s="2">
        <f>AL448-Epanet!X449</f>
        <v>0.24000000000000199</v>
      </c>
      <c r="AQ448" s="1" t="s">
        <v>1473</v>
      </c>
      <c r="AR448" s="2">
        <v>0.05</v>
      </c>
      <c r="AT448" s="2">
        <f>AR448-Epanet!AB450</f>
        <v>0</v>
      </c>
      <c r="AW448" s="1" t="s">
        <v>478</v>
      </c>
      <c r="AX448" s="2">
        <v>35.869999999999997</v>
      </c>
      <c r="AZ448" s="2">
        <f>AX448-Epanet!P449</f>
        <v>0.29999999999999716</v>
      </c>
      <c r="BC448" s="1" t="s">
        <v>1473</v>
      </c>
      <c r="BD448" s="2">
        <v>0.05</v>
      </c>
      <c r="BF448" s="2">
        <f>BD448-Epanet!T450</f>
        <v>0</v>
      </c>
      <c r="BI448" s="1" t="s">
        <v>478</v>
      </c>
      <c r="BJ448" s="2">
        <v>35.880000000000003</v>
      </c>
      <c r="BL448" s="2">
        <f>BJ448-Epanet!X449</f>
        <v>0.30000000000000426</v>
      </c>
      <c r="BO448" s="1" t="s">
        <v>1473</v>
      </c>
      <c r="BP448" s="2">
        <v>0.05</v>
      </c>
      <c r="BR448" s="2">
        <f>BP448-Epanet!AB450</f>
        <v>0</v>
      </c>
    </row>
    <row r="449" spans="1:70" x14ac:dyDescent="0.25">
      <c r="A449" s="1" t="s">
        <v>479</v>
      </c>
      <c r="B449" s="2">
        <v>36.85</v>
      </c>
      <c r="D449" s="10">
        <f>'Skenario DMA'!B449-Epanet!P450</f>
        <v>0.28000000000000114</v>
      </c>
      <c r="E449" s="10"/>
      <c r="G449" s="1" t="s">
        <v>1474</v>
      </c>
      <c r="H449" s="2">
        <v>0.08</v>
      </c>
      <c r="J449" s="2">
        <f>H449-Epanet!T451</f>
        <v>0</v>
      </c>
      <c r="M449" s="1" t="s">
        <v>479</v>
      </c>
      <c r="N449" s="2">
        <v>36.86</v>
      </c>
      <c r="P449" s="2">
        <f>N449-Epanet!X450</f>
        <v>0.28000000000000114</v>
      </c>
      <c r="S449" s="1" t="s">
        <v>1474</v>
      </c>
      <c r="T449" s="2">
        <v>0.08</v>
      </c>
      <c r="V449" s="2">
        <f>T449-Epanet!AB451</f>
        <v>0</v>
      </c>
      <c r="Y449" s="1" t="s">
        <v>479</v>
      </c>
      <c r="Z449" s="2">
        <v>36.81</v>
      </c>
      <c r="AB449" s="2">
        <f>Z449-Epanet!P450</f>
        <v>0.24000000000000199</v>
      </c>
      <c r="AE449" s="1" t="s">
        <v>1474</v>
      </c>
      <c r="AF449" s="2">
        <v>0.08</v>
      </c>
      <c r="AH449" s="2">
        <f>AF449-Epanet!T451</f>
        <v>0</v>
      </c>
      <c r="AK449" s="1" t="s">
        <v>479</v>
      </c>
      <c r="AL449" s="2">
        <v>36.82</v>
      </c>
      <c r="AN449" s="2">
        <f>AL449-Epanet!X450</f>
        <v>0.24000000000000199</v>
      </c>
      <c r="AQ449" s="1" t="s">
        <v>1474</v>
      </c>
      <c r="AR449" s="2">
        <v>0.08</v>
      </c>
      <c r="AT449" s="2">
        <f>AR449-Epanet!AB451</f>
        <v>0</v>
      </c>
      <c r="AW449" s="1" t="s">
        <v>479</v>
      </c>
      <c r="AX449" s="2">
        <v>36.86</v>
      </c>
      <c r="AZ449" s="2">
        <f>AX449-Epanet!P450</f>
        <v>0.28999999999999915</v>
      </c>
      <c r="BC449" s="1" t="s">
        <v>1474</v>
      </c>
      <c r="BD449" s="2">
        <v>0.08</v>
      </c>
      <c r="BF449" s="2">
        <f>BD449-Epanet!T451</f>
        <v>0</v>
      </c>
      <c r="BI449" s="1" t="s">
        <v>479</v>
      </c>
      <c r="BJ449" s="2">
        <v>36.869999999999997</v>
      </c>
      <c r="BL449" s="2">
        <f>BJ449-Epanet!X450</f>
        <v>0.28999999999999915</v>
      </c>
      <c r="BO449" s="1" t="s">
        <v>1474</v>
      </c>
      <c r="BP449" s="2">
        <v>0.08</v>
      </c>
      <c r="BR449" s="2">
        <f>BP449-Epanet!AB451</f>
        <v>0</v>
      </c>
    </row>
    <row r="450" spans="1:70" x14ac:dyDescent="0.25">
      <c r="A450" s="1" t="s">
        <v>480</v>
      </c>
      <c r="B450" s="2">
        <v>36.85</v>
      </c>
      <c r="D450" s="10">
        <f>'Skenario DMA'!B450-Epanet!P451</f>
        <v>0.28000000000000114</v>
      </c>
      <c r="E450" s="10"/>
      <c r="G450" s="1" t="s">
        <v>1475</v>
      </c>
      <c r="H450" s="2">
        <v>0.08</v>
      </c>
      <c r="J450" s="2">
        <f>H450-Epanet!T452</f>
        <v>0</v>
      </c>
      <c r="M450" s="1" t="s">
        <v>480</v>
      </c>
      <c r="N450" s="2">
        <v>36.86</v>
      </c>
      <c r="P450" s="2">
        <f>N450-Epanet!X451</f>
        <v>0.28000000000000114</v>
      </c>
      <c r="S450" s="1" t="s">
        <v>1475</v>
      </c>
      <c r="T450" s="2">
        <v>0.08</v>
      </c>
      <c r="V450" s="2">
        <f>T450-Epanet!AB452</f>
        <v>0</v>
      </c>
      <c r="Y450" s="1" t="s">
        <v>480</v>
      </c>
      <c r="Z450" s="2">
        <v>36.81</v>
      </c>
      <c r="AB450" s="2">
        <f>Z450-Epanet!P451</f>
        <v>0.24000000000000199</v>
      </c>
      <c r="AE450" s="1" t="s">
        <v>1475</v>
      </c>
      <c r="AF450" s="2">
        <v>0.08</v>
      </c>
      <c r="AH450" s="2">
        <f>AF450-Epanet!T452</f>
        <v>0</v>
      </c>
      <c r="AK450" s="1" t="s">
        <v>480</v>
      </c>
      <c r="AL450" s="2">
        <v>36.82</v>
      </c>
      <c r="AN450" s="2">
        <f>AL450-Epanet!X451</f>
        <v>0.24000000000000199</v>
      </c>
      <c r="AQ450" s="1" t="s">
        <v>1475</v>
      </c>
      <c r="AR450" s="2">
        <v>0.08</v>
      </c>
      <c r="AT450" s="2">
        <f>AR450-Epanet!AB452</f>
        <v>0</v>
      </c>
      <c r="AW450" s="1" t="s">
        <v>480</v>
      </c>
      <c r="AX450" s="2">
        <v>36.86</v>
      </c>
      <c r="AZ450" s="2">
        <f>AX450-Epanet!P451</f>
        <v>0.28999999999999915</v>
      </c>
      <c r="BC450" s="1" t="s">
        <v>1475</v>
      </c>
      <c r="BD450" s="2">
        <v>0.08</v>
      </c>
      <c r="BF450" s="2">
        <f>BD450-Epanet!T452</f>
        <v>0</v>
      </c>
      <c r="BI450" s="1" t="s">
        <v>480</v>
      </c>
      <c r="BJ450" s="2">
        <v>36.869999999999997</v>
      </c>
      <c r="BL450" s="2">
        <f>BJ450-Epanet!X451</f>
        <v>0.28999999999999915</v>
      </c>
      <c r="BO450" s="1" t="s">
        <v>1475</v>
      </c>
      <c r="BP450" s="2">
        <v>0.08</v>
      </c>
      <c r="BR450" s="2">
        <f>BP450-Epanet!AB452</f>
        <v>0</v>
      </c>
    </row>
    <row r="451" spans="1:70" x14ac:dyDescent="0.25">
      <c r="A451" s="1" t="s">
        <v>481</v>
      </c>
      <c r="B451" s="2">
        <v>35.85</v>
      </c>
      <c r="D451" s="10">
        <f>'Skenario DMA'!B451-Epanet!P452</f>
        <v>0.28999999999999915</v>
      </c>
      <c r="E451" s="10"/>
      <c r="G451" s="1" t="s">
        <v>1476</v>
      </c>
      <c r="H451" s="2">
        <v>0.08</v>
      </c>
      <c r="J451" s="2">
        <f>H451-Epanet!T453</f>
        <v>0</v>
      </c>
      <c r="M451" s="1" t="s">
        <v>481</v>
      </c>
      <c r="N451" s="2">
        <v>35.86</v>
      </c>
      <c r="P451" s="2">
        <f>N451-Epanet!X452</f>
        <v>0.28999999999999915</v>
      </c>
      <c r="S451" s="1" t="s">
        <v>1476</v>
      </c>
      <c r="T451" s="2">
        <v>0.08</v>
      </c>
      <c r="V451" s="2">
        <f>T451-Epanet!AB453</f>
        <v>0</v>
      </c>
      <c r="Y451" s="1" t="s">
        <v>481</v>
      </c>
      <c r="Z451" s="2">
        <v>35.799999999999997</v>
      </c>
      <c r="AB451" s="2">
        <f>Z451-Epanet!P452</f>
        <v>0.23999999999999488</v>
      </c>
      <c r="AE451" s="1" t="s">
        <v>1476</v>
      </c>
      <c r="AF451" s="2">
        <v>0.08</v>
      </c>
      <c r="AH451" s="2">
        <f>AF451-Epanet!T453</f>
        <v>0</v>
      </c>
      <c r="AK451" s="1" t="s">
        <v>481</v>
      </c>
      <c r="AL451" s="2">
        <v>35.82</v>
      </c>
      <c r="AN451" s="2">
        <f>AL451-Epanet!X452</f>
        <v>0.25</v>
      </c>
      <c r="AQ451" s="1" t="s">
        <v>1476</v>
      </c>
      <c r="AR451" s="2">
        <v>0.08</v>
      </c>
      <c r="AT451" s="2">
        <f>AR451-Epanet!AB453</f>
        <v>0</v>
      </c>
      <c r="AW451" s="1" t="s">
        <v>481</v>
      </c>
      <c r="AX451" s="2">
        <v>35.86</v>
      </c>
      <c r="AZ451" s="2">
        <f>AX451-Epanet!P452</f>
        <v>0.29999999999999716</v>
      </c>
      <c r="BC451" s="1" t="s">
        <v>1476</v>
      </c>
      <c r="BD451" s="2">
        <v>0.08</v>
      </c>
      <c r="BF451" s="2">
        <f>BD451-Epanet!T453</f>
        <v>0</v>
      </c>
      <c r="BI451" s="1" t="s">
        <v>481</v>
      </c>
      <c r="BJ451" s="2">
        <v>35.869999999999997</v>
      </c>
      <c r="BL451" s="2">
        <f>BJ451-Epanet!X452</f>
        <v>0.29999999999999716</v>
      </c>
      <c r="BO451" s="1" t="s">
        <v>1476</v>
      </c>
      <c r="BP451" s="2">
        <v>0.08</v>
      </c>
      <c r="BR451" s="2">
        <f>BP451-Epanet!AB453</f>
        <v>0</v>
      </c>
    </row>
    <row r="452" spans="1:70" x14ac:dyDescent="0.25">
      <c r="A452" s="1" t="s">
        <v>482</v>
      </c>
      <c r="B452" s="2">
        <v>39.840000000000003</v>
      </c>
      <c r="D452" s="10">
        <f>'Skenario DMA'!B452-Epanet!P453</f>
        <v>0.28000000000000114</v>
      </c>
      <c r="E452" s="10"/>
      <c r="G452" s="1" t="s">
        <v>1477</v>
      </c>
      <c r="H452" s="2">
        <v>0.09</v>
      </c>
      <c r="J452" s="2">
        <f>H452-Epanet!T454</f>
        <v>0</v>
      </c>
      <c r="M452" s="1" t="s">
        <v>482</v>
      </c>
      <c r="N452" s="2">
        <v>39.85</v>
      </c>
      <c r="P452" s="2">
        <f>N452-Epanet!X453</f>
        <v>0.28000000000000114</v>
      </c>
      <c r="S452" s="1" t="s">
        <v>1477</v>
      </c>
      <c r="T452" s="2">
        <v>0.09</v>
      </c>
      <c r="V452" s="2">
        <f>T452-Epanet!AB454</f>
        <v>0</v>
      </c>
      <c r="Y452" s="1" t="s">
        <v>482</v>
      </c>
      <c r="Z452" s="2">
        <v>39.799999999999997</v>
      </c>
      <c r="AB452" s="2">
        <f>Z452-Epanet!P453</f>
        <v>0.23999999999999488</v>
      </c>
      <c r="AE452" s="1" t="s">
        <v>1477</v>
      </c>
      <c r="AF452" s="2">
        <v>0.09</v>
      </c>
      <c r="AH452" s="2">
        <f>AF452-Epanet!T454</f>
        <v>0</v>
      </c>
      <c r="AK452" s="1" t="s">
        <v>482</v>
      </c>
      <c r="AL452" s="2">
        <v>39.82</v>
      </c>
      <c r="AN452" s="2">
        <f>AL452-Epanet!X453</f>
        <v>0.25</v>
      </c>
      <c r="AQ452" s="1" t="s">
        <v>1477</v>
      </c>
      <c r="AR452" s="2">
        <v>0.09</v>
      </c>
      <c r="AT452" s="2">
        <f>AR452-Epanet!AB454</f>
        <v>0</v>
      </c>
      <c r="AW452" s="1" t="s">
        <v>482</v>
      </c>
      <c r="AX452" s="2">
        <v>38.979999999999997</v>
      </c>
      <c r="AZ452" s="2">
        <f>AX452-Epanet!P453</f>
        <v>-0.5800000000000054</v>
      </c>
      <c r="BC452" s="1" t="s">
        <v>1477</v>
      </c>
      <c r="BD452" s="2">
        <v>0.09</v>
      </c>
      <c r="BF452" s="2">
        <f>BD452-Epanet!T454</f>
        <v>0</v>
      </c>
      <c r="BI452" s="1" t="s">
        <v>482</v>
      </c>
      <c r="BJ452" s="2">
        <v>39.049999999999997</v>
      </c>
      <c r="BL452" s="2">
        <f>BJ452-Epanet!X453</f>
        <v>-0.52000000000000313</v>
      </c>
      <c r="BO452" s="1" t="s">
        <v>1477</v>
      </c>
      <c r="BP452" s="2">
        <v>0.09</v>
      </c>
      <c r="BR452" s="2">
        <f>BP452-Epanet!AB454</f>
        <v>0</v>
      </c>
    </row>
    <row r="453" spans="1:70" x14ac:dyDescent="0.25">
      <c r="A453" s="1" t="s">
        <v>483</v>
      </c>
      <c r="B453" s="2">
        <v>37.840000000000003</v>
      </c>
      <c r="D453" s="10">
        <f>'Skenario DMA'!B453-Epanet!P454</f>
        <v>0.28000000000000114</v>
      </c>
      <c r="E453" s="10"/>
      <c r="G453" s="1" t="s">
        <v>1478</v>
      </c>
      <c r="H453" s="2">
        <v>0.08</v>
      </c>
      <c r="J453" s="2">
        <f>H453-Epanet!T455</f>
        <v>0</v>
      </c>
      <c r="M453" s="1" t="s">
        <v>483</v>
      </c>
      <c r="N453" s="2">
        <v>37.85</v>
      </c>
      <c r="P453" s="2">
        <f>N453-Epanet!X454</f>
        <v>0.28000000000000114</v>
      </c>
      <c r="S453" s="1" t="s">
        <v>1478</v>
      </c>
      <c r="T453" s="2">
        <v>0.08</v>
      </c>
      <c r="V453" s="2">
        <f>T453-Epanet!AB455</f>
        <v>0</v>
      </c>
      <c r="Y453" s="1" t="s">
        <v>483</v>
      </c>
      <c r="Z453" s="2">
        <v>37.799999999999997</v>
      </c>
      <c r="AB453" s="2">
        <f>Z453-Epanet!P454</f>
        <v>0.23999999999999488</v>
      </c>
      <c r="AE453" s="1" t="s">
        <v>1478</v>
      </c>
      <c r="AF453" s="2">
        <v>0.08</v>
      </c>
      <c r="AH453" s="2">
        <f>AF453-Epanet!T455</f>
        <v>0</v>
      </c>
      <c r="AK453" s="1" t="s">
        <v>483</v>
      </c>
      <c r="AL453" s="2">
        <v>37.82</v>
      </c>
      <c r="AN453" s="2">
        <f>AL453-Epanet!X454</f>
        <v>0.25</v>
      </c>
      <c r="AQ453" s="1" t="s">
        <v>1478</v>
      </c>
      <c r="AR453" s="2">
        <v>0.08</v>
      </c>
      <c r="AT453" s="2">
        <f>AR453-Epanet!AB455</f>
        <v>0</v>
      </c>
      <c r="AW453" s="1" t="s">
        <v>483</v>
      </c>
      <c r="AX453" s="2">
        <v>36.979999999999997</v>
      </c>
      <c r="AZ453" s="2">
        <f>AX453-Epanet!P454</f>
        <v>-0.5800000000000054</v>
      </c>
      <c r="BC453" s="1" t="s">
        <v>1478</v>
      </c>
      <c r="BD453" s="2">
        <v>0.08</v>
      </c>
      <c r="BF453" s="2">
        <f>BD453-Epanet!T455</f>
        <v>0</v>
      </c>
      <c r="BI453" s="1" t="s">
        <v>483</v>
      </c>
      <c r="BJ453" s="2">
        <v>37.049999999999997</v>
      </c>
      <c r="BL453" s="2">
        <f>BJ453-Epanet!X454</f>
        <v>-0.52000000000000313</v>
      </c>
      <c r="BO453" s="1" t="s">
        <v>1478</v>
      </c>
      <c r="BP453" s="2">
        <v>0.08</v>
      </c>
      <c r="BR453" s="2">
        <f>BP453-Epanet!AB455</f>
        <v>0</v>
      </c>
    </row>
    <row r="454" spans="1:70" x14ac:dyDescent="0.25">
      <c r="A454" s="1" t="s">
        <v>484</v>
      </c>
      <c r="B454" s="2">
        <v>39.729999999999997</v>
      </c>
      <c r="D454" s="10">
        <f>'Skenario DMA'!B454-Epanet!P455</f>
        <v>0.27999999999999403</v>
      </c>
      <c r="E454" s="10"/>
      <c r="G454" s="1" t="s">
        <v>1479</v>
      </c>
      <c r="H454" s="2">
        <v>0.51</v>
      </c>
      <c r="J454" s="2">
        <f>H454-Epanet!T456</f>
        <v>0</v>
      </c>
      <c r="M454" s="1" t="s">
        <v>484</v>
      </c>
      <c r="N454" s="2">
        <v>39.75</v>
      </c>
      <c r="P454" s="2">
        <f>N454-Epanet!X455</f>
        <v>0.28000000000000114</v>
      </c>
      <c r="S454" s="1" t="s">
        <v>1479</v>
      </c>
      <c r="T454" s="2">
        <v>0.51</v>
      </c>
      <c r="V454" s="2">
        <f>T454-Epanet!AB456</f>
        <v>0</v>
      </c>
      <c r="Y454" s="1" t="s">
        <v>484</v>
      </c>
      <c r="Z454" s="2">
        <v>38.99</v>
      </c>
      <c r="AB454" s="2">
        <f>Z454-Epanet!P455</f>
        <v>-0.46000000000000085</v>
      </c>
      <c r="AE454" s="1" t="s">
        <v>1479</v>
      </c>
      <c r="AF454" s="2">
        <v>0.51</v>
      </c>
      <c r="AH454" s="2">
        <f>AF454-Epanet!T456</f>
        <v>0</v>
      </c>
      <c r="AK454" s="1" t="s">
        <v>484</v>
      </c>
      <c r="AL454" s="2">
        <v>39.04</v>
      </c>
      <c r="AN454" s="2">
        <f>AL454-Epanet!X455</f>
        <v>-0.42999999999999972</v>
      </c>
      <c r="AQ454" s="1" t="s">
        <v>1479</v>
      </c>
      <c r="AR454" s="2">
        <v>0.51</v>
      </c>
      <c r="AT454" s="2">
        <f>AR454-Epanet!AB456</f>
        <v>0</v>
      </c>
      <c r="AW454" s="1" t="s">
        <v>484</v>
      </c>
      <c r="AX454" s="2">
        <v>38.979999999999997</v>
      </c>
      <c r="AZ454" s="2">
        <f>AX454-Epanet!P455</f>
        <v>-0.47000000000000597</v>
      </c>
      <c r="BC454" s="1" t="s">
        <v>1479</v>
      </c>
      <c r="BD454" s="2">
        <v>0.51</v>
      </c>
      <c r="BF454" s="2">
        <f>BD454-Epanet!T456</f>
        <v>0</v>
      </c>
      <c r="BI454" s="1" t="s">
        <v>484</v>
      </c>
      <c r="BJ454" s="2">
        <v>39.049999999999997</v>
      </c>
      <c r="BL454" s="2">
        <f>BJ454-Epanet!X455</f>
        <v>-0.42000000000000171</v>
      </c>
      <c r="BO454" s="1" t="s">
        <v>1479</v>
      </c>
      <c r="BP454" s="2">
        <v>0.51</v>
      </c>
      <c r="BR454" s="2">
        <f>BP454-Epanet!AB456</f>
        <v>0</v>
      </c>
    </row>
    <row r="455" spans="1:70" x14ac:dyDescent="0.25">
      <c r="A455" s="1" t="s">
        <v>485</v>
      </c>
      <c r="B455" s="2">
        <v>40.69</v>
      </c>
      <c r="D455" s="10">
        <f>'Skenario DMA'!B455-Epanet!P456</f>
        <v>0.28000000000000114</v>
      </c>
      <c r="E455" s="10"/>
      <c r="G455" s="1" t="s">
        <v>1480</v>
      </c>
      <c r="H455" s="2">
        <v>0.41</v>
      </c>
      <c r="J455" s="2">
        <f>H455-Epanet!T457</f>
        <v>0</v>
      </c>
      <c r="M455" s="1" t="s">
        <v>485</v>
      </c>
      <c r="N455" s="2">
        <v>40.71</v>
      </c>
      <c r="P455" s="2">
        <f>N455-Epanet!X456</f>
        <v>0.28000000000000114</v>
      </c>
      <c r="S455" s="1" t="s">
        <v>1480</v>
      </c>
      <c r="T455" s="2">
        <v>0.41</v>
      </c>
      <c r="V455" s="2">
        <f>T455-Epanet!AB457</f>
        <v>0</v>
      </c>
      <c r="Y455" s="1" t="s">
        <v>485</v>
      </c>
      <c r="Z455" s="2">
        <v>40.01</v>
      </c>
      <c r="AB455" s="2">
        <f>Z455-Epanet!P456</f>
        <v>-0.39999999999999858</v>
      </c>
      <c r="AE455" s="1" t="s">
        <v>1480</v>
      </c>
      <c r="AF455" s="2">
        <v>0.41</v>
      </c>
      <c r="AH455" s="2">
        <f>AF455-Epanet!T457</f>
        <v>0</v>
      </c>
      <c r="AK455" s="1" t="s">
        <v>485</v>
      </c>
      <c r="AL455" s="2">
        <v>40.07</v>
      </c>
      <c r="AN455" s="2">
        <f>AL455-Epanet!X456</f>
        <v>-0.35999999999999943</v>
      </c>
      <c r="AQ455" s="1" t="s">
        <v>1480</v>
      </c>
      <c r="AR455" s="2">
        <v>0.41</v>
      </c>
      <c r="AT455" s="2">
        <f>AR455-Epanet!AB457</f>
        <v>0</v>
      </c>
      <c r="AW455" s="1" t="s">
        <v>485</v>
      </c>
      <c r="AX455" s="2">
        <v>40</v>
      </c>
      <c r="AZ455" s="2">
        <f>AX455-Epanet!P456</f>
        <v>-0.40999999999999659</v>
      </c>
      <c r="BC455" s="1" t="s">
        <v>1480</v>
      </c>
      <c r="BD455" s="2">
        <v>0.41</v>
      </c>
      <c r="BF455" s="2">
        <f>BD455-Epanet!T457</f>
        <v>0</v>
      </c>
      <c r="BI455" s="1" t="s">
        <v>485</v>
      </c>
      <c r="BJ455" s="2">
        <v>40.06</v>
      </c>
      <c r="BL455" s="2">
        <f>BJ455-Epanet!X456</f>
        <v>-0.36999999999999744</v>
      </c>
      <c r="BO455" s="1" t="s">
        <v>1480</v>
      </c>
      <c r="BP455" s="2">
        <v>0.41</v>
      </c>
      <c r="BR455" s="2">
        <f>BP455-Epanet!AB457</f>
        <v>0</v>
      </c>
    </row>
    <row r="456" spans="1:70" x14ac:dyDescent="0.25">
      <c r="A456" s="1" t="s">
        <v>486</v>
      </c>
      <c r="B456" s="2">
        <v>38.700000000000003</v>
      </c>
      <c r="D456" s="10">
        <f>'Skenario DMA'!B456-Epanet!P457</f>
        <v>0.28000000000000114</v>
      </c>
      <c r="E456" s="10"/>
      <c r="G456" s="1" t="s">
        <v>1481</v>
      </c>
      <c r="H456" s="2">
        <v>0.33</v>
      </c>
      <c r="J456" s="2">
        <f>H456-Epanet!T458</f>
        <v>0</v>
      </c>
      <c r="M456" s="1" t="s">
        <v>486</v>
      </c>
      <c r="N456" s="2">
        <v>38.72</v>
      </c>
      <c r="P456" s="2">
        <f>N456-Epanet!X457</f>
        <v>0.28000000000000114</v>
      </c>
      <c r="S456" s="1" t="s">
        <v>1481</v>
      </c>
      <c r="T456" s="2">
        <v>0.33</v>
      </c>
      <c r="V456" s="2">
        <f>T456-Epanet!AB458</f>
        <v>0</v>
      </c>
      <c r="Y456" s="1" t="s">
        <v>486</v>
      </c>
      <c r="Z456" s="2">
        <v>38.07</v>
      </c>
      <c r="AB456" s="2">
        <f>Z456-Epanet!P457</f>
        <v>-0.35000000000000142</v>
      </c>
      <c r="AE456" s="1" t="s">
        <v>1481</v>
      </c>
      <c r="AF456" s="2">
        <v>0.33</v>
      </c>
      <c r="AH456" s="2">
        <f>AF456-Epanet!T458</f>
        <v>0</v>
      </c>
      <c r="AK456" s="1" t="s">
        <v>486</v>
      </c>
      <c r="AL456" s="2">
        <v>38.130000000000003</v>
      </c>
      <c r="AN456" s="2">
        <f>AL456-Epanet!X457</f>
        <v>-0.30999999999999517</v>
      </c>
      <c r="AQ456" s="1" t="s">
        <v>1481</v>
      </c>
      <c r="AR456" s="2">
        <v>0.33</v>
      </c>
      <c r="AT456" s="2">
        <f>AR456-Epanet!AB458</f>
        <v>0</v>
      </c>
      <c r="AW456" s="1" t="s">
        <v>486</v>
      </c>
      <c r="AX456" s="2">
        <v>38.06</v>
      </c>
      <c r="AZ456" s="2">
        <f>AX456-Epanet!P457</f>
        <v>-0.35999999999999943</v>
      </c>
      <c r="BC456" s="1" t="s">
        <v>1481</v>
      </c>
      <c r="BD456" s="2">
        <v>0.33</v>
      </c>
      <c r="BF456" s="2">
        <f>BD456-Epanet!T458</f>
        <v>0</v>
      </c>
      <c r="BI456" s="1" t="s">
        <v>486</v>
      </c>
      <c r="BJ456" s="2">
        <v>38.119999999999997</v>
      </c>
      <c r="BL456" s="2">
        <f>BJ456-Epanet!X457</f>
        <v>-0.32000000000000028</v>
      </c>
      <c r="BO456" s="1" t="s">
        <v>1481</v>
      </c>
      <c r="BP456" s="2">
        <v>0.33</v>
      </c>
      <c r="BR456" s="2">
        <f>BP456-Epanet!AB458</f>
        <v>0</v>
      </c>
    </row>
    <row r="457" spans="1:70" x14ac:dyDescent="0.25">
      <c r="A457" s="1" t="s">
        <v>487</v>
      </c>
      <c r="B457" s="2">
        <v>39.520000000000003</v>
      </c>
      <c r="D457" s="10">
        <f>'Skenario DMA'!B457-Epanet!P458</f>
        <v>0.28000000000000114</v>
      </c>
      <c r="E457" s="10"/>
      <c r="G457" s="1" t="s">
        <v>1482</v>
      </c>
      <c r="H457" s="2">
        <v>0.03</v>
      </c>
      <c r="J457" s="2">
        <f>H457-Epanet!T459</f>
        <v>0</v>
      </c>
      <c r="M457" s="1" t="s">
        <v>487</v>
      </c>
      <c r="N457" s="2">
        <v>39.54</v>
      </c>
      <c r="P457" s="2">
        <f>N457-Epanet!X458</f>
        <v>0.28999999999999915</v>
      </c>
      <c r="S457" s="1" t="s">
        <v>1482</v>
      </c>
      <c r="T457" s="2">
        <v>0.03</v>
      </c>
      <c r="V457" s="2">
        <f>T457-Epanet!AB459</f>
        <v>0</v>
      </c>
      <c r="Y457" s="1" t="s">
        <v>487</v>
      </c>
      <c r="Z457" s="2">
        <v>38.799999999999997</v>
      </c>
      <c r="AB457" s="2">
        <f>Z457-Epanet!P458</f>
        <v>-0.44000000000000483</v>
      </c>
      <c r="AE457" s="1" t="s">
        <v>1482</v>
      </c>
      <c r="AF457" s="2">
        <v>0.03</v>
      </c>
      <c r="AH457" s="2">
        <f>AF457-Epanet!T459</f>
        <v>0</v>
      </c>
      <c r="AK457" s="1" t="s">
        <v>487</v>
      </c>
      <c r="AL457" s="2">
        <v>38.86</v>
      </c>
      <c r="AN457" s="2">
        <f>AL457-Epanet!X458</f>
        <v>-0.39000000000000057</v>
      </c>
      <c r="AQ457" s="1" t="s">
        <v>1482</v>
      </c>
      <c r="AR457" s="2">
        <v>0.03</v>
      </c>
      <c r="AT457" s="2">
        <f>AR457-Epanet!AB459</f>
        <v>0</v>
      </c>
      <c r="AW457" s="1" t="s">
        <v>487</v>
      </c>
      <c r="AX457" s="2">
        <v>38.840000000000003</v>
      </c>
      <c r="AZ457" s="2">
        <f>AX457-Epanet!P458</f>
        <v>-0.39999999999999858</v>
      </c>
      <c r="BC457" s="1" t="s">
        <v>1482</v>
      </c>
      <c r="BD457" s="2">
        <v>0.03</v>
      </c>
      <c r="BF457" s="2">
        <f>BD457-Epanet!T459</f>
        <v>0</v>
      </c>
      <c r="BI457" s="1" t="s">
        <v>487</v>
      </c>
      <c r="BJ457" s="2">
        <v>38.9</v>
      </c>
      <c r="BL457" s="2">
        <f>BJ457-Epanet!X458</f>
        <v>-0.35000000000000142</v>
      </c>
      <c r="BO457" s="1" t="s">
        <v>1482</v>
      </c>
      <c r="BP457" s="2">
        <v>0.03</v>
      </c>
      <c r="BR457" s="2">
        <f>BP457-Epanet!AB459</f>
        <v>0</v>
      </c>
    </row>
    <row r="458" spans="1:70" x14ac:dyDescent="0.25">
      <c r="A458" s="1" t="s">
        <v>488</v>
      </c>
      <c r="B458" s="2">
        <v>39.75</v>
      </c>
      <c r="D458" s="10">
        <f>'Skenario DMA'!B458-Epanet!P459</f>
        <v>0.28000000000000114</v>
      </c>
      <c r="E458" s="10"/>
      <c r="G458" s="1" t="s">
        <v>1483</v>
      </c>
      <c r="H458" s="2">
        <v>0.84</v>
      </c>
      <c r="J458" s="2">
        <f>H458-Epanet!T460</f>
        <v>0</v>
      </c>
      <c r="M458" s="1" t="s">
        <v>488</v>
      </c>
      <c r="N458" s="2">
        <v>39.770000000000003</v>
      </c>
      <c r="P458" s="2">
        <f>N458-Epanet!X459</f>
        <v>0.29000000000000625</v>
      </c>
      <c r="S458" s="1" t="s">
        <v>1483</v>
      </c>
      <c r="T458" s="2">
        <v>0.84</v>
      </c>
      <c r="V458" s="2">
        <f>T458-Epanet!AB460</f>
        <v>0</v>
      </c>
      <c r="Y458" s="1" t="s">
        <v>488</v>
      </c>
      <c r="Z458" s="2">
        <v>39.31</v>
      </c>
      <c r="AB458" s="2">
        <f>Z458-Epanet!P459</f>
        <v>-0.15999999999999659</v>
      </c>
      <c r="AE458" s="1" t="s">
        <v>1483</v>
      </c>
      <c r="AF458" s="2">
        <v>0.84</v>
      </c>
      <c r="AH458" s="2">
        <f>AF458-Epanet!T460</f>
        <v>0</v>
      </c>
      <c r="AK458" s="1" t="s">
        <v>488</v>
      </c>
      <c r="AL458" s="2">
        <v>39.340000000000003</v>
      </c>
      <c r="AN458" s="2">
        <f>AL458-Epanet!X459</f>
        <v>-0.13999999999999346</v>
      </c>
      <c r="AQ458" s="1" t="s">
        <v>1483</v>
      </c>
      <c r="AR458" s="2">
        <v>0.84</v>
      </c>
      <c r="AT458" s="2">
        <f>AR458-Epanet!AB460</f>
        <v>0</v>
      </c>
      <c r="AW458" s="1" t="s">
        <v>488</v>
      </c>
      <c r="AX458" s="2">
        <v>39.369999999999997</v>
      </c>
      <c r="AZ458" s="2">
        <f>AX458-Epanet!P459</f>
        <v>-0.10000000000000142</v>
      </c>
      <c r="BC458" s="1" t="s">
        <v>1483</v>
      </c>
      <c r="BD458" s="2">
        <v>0.84</v>
      </c>
      <c r="BF458" s="2">
        <f>BD458-Epanet!T460</f>
        <v>0</v>
      </c>
      <c r="BI458" s="1" t="s">
        <v>488</v>
      </c>
      <c r="BJ458" s="2">
        <v>39.4</v>
      </c>
      <c r="BL458" s="2">
        <f>BJ458-Epanet!X459</f>
        <v>-7.9999999999998295E-2</v>
      </c>
      <c r="BO458" s="1" t="s">
        <v>1483</v>
      </c>
      <c r="BP458" s="2">
        <v>0.84</v>
      </c>
      <c r="BR458" s="2">
        <f>BP458-Epanet!AB460</f>
        <v>0</v>
      </c>
    </row>
    <row r="459" spans="1:70" x14ac:dyDescent="0.25">
      <c r="A459" s="1" t="s">
        <v>489</v>
      </c>
      <c r="B459" s="2">
        <v>41.68</v>
      </c>
      <c r="D459" s="10">
        <f>'Skenario DMA'!B459-Epanet!P460</f>
        <v>0.28999999999999915</v>
      </c>
      <c r="E459" s="10"/>
      <c r="G459" s="1" t="s">
        <v>1484</v>
      </c>
      <c r="H459" s="2">
        <v>0.34</v>
      </c>
      <c r="J459" s="2">
        <f>H459-Epanet!T461</f>
        <v>0</v>
      </c>
      <c r="M459" s="1" t="s">
        <v>489</v>
      </c>
      <c r="N459" s="2">
        <v>41.7</v>
      </c>
      <c r="P459" s="2">
        <f>N459-Epanet!X460</f>
        <v>0.28000000000000114</v>
      </c>
      <c r="S459" s="1" t="s">
        <v>1484</v>
      </c>
      <c r="T459" s="2">
        <v>0.34</v>
      </c>
      <c r="V459" s="2">
        <f>T459-Epanet!AB461</f>
        <v>0</v>
      </c>
      <c r="Y459" s="1" t="s">
        <v>489</v>
      </c>
      <c r="Z459" s="2">
        <v>40.99</v>
      </c>
      <c r="AB459" s="2">
        <f>Z459-Epanet!P460</f>
        <v>-0.39999999999999858</v>
      </c>
      <c r="AE459" s="1" t="s">
        <v>1484</v>
      </c>
      <c r="AF459" s="2">
        <v>0.34</v>
      </c>
      <c r="AH459" s="2">
        <f>AF459-Epanet!T461</f>
        <v>0</v>
      </c>
      <c r="AK459" s="1" t="s">
        <v>489</v>
      </c>
      <c r="AL459" s="2">
        <v>41.05</v>
      </c>
      <c r="AN459" s="2">
        <f>AL459-Epanet!X460</f>
        <v>-0.37000000000000455</v>
      </c>
      <c r="AQ459" s="1" t="s">
        <v>1484</v>
      </c>
      <c r="AR459" s="2">
        <v>0.34</v>
      </c>
      <c r="AT459" s="2">
        <f>AR459-Epanet!AB461</f>
        <v>0</v>
      </c>
      <c r="AW459" s="1" t="s">
        <v>489</v>
      </c>
      <c r="AX459" s="2">
        <v>40.98</v>
      </c>
      <c r="AZ459" s="2">
        <f>AX459-Epanet!P460</f>
        <v>-0.41000000000000369</v>
      </c>
      <c r="BC459" s="1" t="s">
        <v>1484</v>
      </c>
      <c r="BD459" s="2">
        <v>0.34</v>
      </c>
      <c r="BF459" s="2">
        <f>BD459-Epanet!T461</f>
        <v>0</v>
      </c>
      <c r="BI459" s="1" t="s">
        <v>489</v>
      </c>
      <c r="BJ459" s="2">
        <v>41.05</v>
      </c>
      <c r="BL459" s="2">
        <f>BJ459-Epanet!X460</f>
        <v>-0.37000000000000455</v>
      </c>
      <c r="BO459" s="1" t="s">
        <v>1484</v>
      </c>
      <c r="BP459" s="2">
        <v>0.34</v>
      </c>
      <c r="BR459" s="2">
        <f>BP459-Epanet!AB461</f>
        <v>0</v>
      </c>
    </row>
    <row r="460" spans="1:70" x14ac:dyDescent="0.25">
      <c r="A460" s="1" t="s">
        <v>490</v>
      </c>
      <c r="B460" s="2">
        <v>38.47</v>
      </c>
      <c r="D460" s="10">
        <f>'Skenario DMA'!B460-Epanet!P461</f>
        <v>0.28999999999999915</v>
      </c>
      <c r="E460" s="10"/>
      <c r="G460" s="1" t="s">
        <v>1485</v>
      </c>
      <c r="H460" s="2">
        <v>0.03</v>
      </c>
      <c r="J460" s="2">
        <f>H460-Epanet!T462</f>
        <v>0</v>
      </c>
      <c r="M460" s="1" t="s">
        <v>490</v>
      </c>
      <c r="N460" s="2">
        <v>38.520000000000003</v>
      </c>
      <c r="P460" s="2">
        <f>N460-Epanet!X461</f>
        <v>0.29000000000000625</v>
      </c>
      <c r="S460" s="1" t="s">
        <v>1485</v>
      </c>
      <c r="T460" s="2">
        <v>0.03</v>
      </c>
      <c r="V460" s="2">
        <f>T460-Epanet!AB462</f>
        <v>0</v>
      </c>
      <c r="Y460" s="1" t="s">
        <v>490</v>
      </c>
      <c r="Z460" s="2">
        <v>37.78</v>
      </c>
      <c r="AB460" s="2">
        <f>Z460-Epanet!P461</f>
        <v>-0.39999999999999858</v>
      </c>
      <c r="AE460" s="1" t="s">
        <v>1485</v>
      </c>
      <c r="AF460" s="2">
        <v>0.03</v>
      </c>
      <c r="AH460" s="2">
        <f>AF460-Epanet!T462</f>
        <v>0</v>
      </c>
      <c r="AK460" s="1" t="s">
        <v>490</v>
      </c>
      <c r="AL460" s="2">
        <v>37.869999999999997</v>
      </c>
      <c r="AN460" s="2">
        <f>AL460-Epanet!X461</f>
        <v>-0.35999999999999943</v>
      </c>
      <c r="AQ460" s="1" t="s">
        <v>1485</v>
      </c>
      <c r="AR460" s="2">
        <v>0.03</v>
      </c>
      <c r="AT460" s="2">
        <f>AR460-Epanet!AB462</f>
        <v>0</v>
      </c>
      <c r="AW460" s="1" t="s">
        <v>490</v>
      </c>
      <c r="AX460" s="2">
        <v>37.81</v>
      </c>
      <c r="AZ460" s="2">
        <f>AX460-Epanet!P461</f>
        <v>-0.36999999999999744</v>
      </c>
      <c r="BC460" s="1" t="s">
        <v>1485</v>
      </c>
      <c r="BD460" s="2">
        <v>0.03</v>
      </c>
      <c r="BF460" s="2">
        <f>BD460-Epanet!T462</f>
        <v>0</v>
      </c>
      <c r="BI460" s="1" t="s">
        <v>490</v>
      </c>
      <c r="BJ460" s="2">
        <v>37.9</v>
      </c>
      <c r="BL460" s="2">
        <f>BJ460-Epanet!X461</f>
        <v>-0.32999999999999829</v>
      </c>
      <c r="BO460" s="1" t="s">
        <v>1485</v>
      </c>
      <c r="BP460" s="2">
        <v>0.03</v>
      </c>
      <c r="BR460" s="2">
        <f>BP460-Epanet!AB462</f>
        <v>0</v>
      </c>
    </row>
    <row r="461" spans="1:70" x14ac:dyDescent="0.25">
      <c r="A461" s="1" t="s">
        <v>491</v>
      </c>
      <c r="B461" s="2">
        <v>38.46</v>
      </c>
      <c r="D461" s="10">
        <f>'Skenario DMA'!B461-Epanet!P462</f>
        <v>0.28999999999999915</v>
      </c>
      <c r="E461" s="10"/>
      <c r="G461" s="1" t="s">
        <v>1486</v>
      </c>
      <c r="H461" s="2">
        <v>0.08</v>
      </c>
      <c r="J461" s="2">
        <f>H461-Epanet!T463</f>
        <v>0</v>
      </c>
      <c r="M461" s="1" t="s">
        <v>491</v>
      </c>
      <c r="N461" s="2">
        <v>38.51</v>
      </c>
      <c r="P461" s="2">
        <f>N461-Epanet!X462</f>
        <v>0.28999999999999915</v>
      </c>
      <c r="S461" s="1" t="s">
        <v>1486</v>
      </c>
      <c r="T461" s="2">
        <v>0.08</v>
      </c>
      <c r="V461" s="2">
        <f>T461-Epanet!AB463</f>
        <v>0</v>
      </c>
      <c r="Y461" s="1" t="s">
        <v>491</v>
      </c>
      <c r="Z461" s="2">
        <v>37.770000000000003</v>
      </c>
      <c r="AB461" s="2">
        <f>Z461-Epanet!P462</f>
        <v>-0.39999999999999858</v>
      </c>
      <c r="AE461" s="1" t="s">
        <v>1486</v>
      </c>
      <c r="AF461" s="2">
        <v>0.08</v>
      </c>
      <c r="AH461" s="2">
        <f>AF461-Epanet!T463</f>
        <v>0</v>
      </c>
      <c r="AK461" s="1" t="s">
        <v>491</v>
      </c>
      <c r="AL461" s="2">
        <v>37.86</v>
      </c>
      <c r="AN461" s="2">
        <f>AL461-Epanet!X462</f>
        <v>-0.35999999999999943</v>
      </c>
      <c r="AQ461" s="1" t="s">
        <v>1486</v>
      </c>
      <c r="AR461" s="2">
        <v>0.08</v>
      </c>
      <c r="AT461" s="2">
        <f>AR461-Epanet!AB463</f>
        <v>0</v>
      </c>
      <c r="AW461" s="1" t="s">
        <v>491</v>
      </c>
      <c r="AX461" s="2">
        <v>37.799999999999997</v>
      </c>
      <c r="AZ461" s="2">
        <f>AX461-Epanet!P462</f>
        <v>-0.37000000000000455</v>
      </c>
      <c r="BC461" s="1" t="s">
        <v>1486</v>
      </c>
      <c r="BD461" s="2">
        <v>0.08</v>
      </c>
      <c r="BF461" s="2">
        <f>BD461-Epanet!T463</f>
        <v>0</v>
      </c>
      <c r="BI461" s="1" t="s">
        <v>491</v>
      </c>
      <c r="BJ461" s="2">
        <v>37.89</v>
      </c>
      <c r="BL461" s="2">
        <f>BJ461-Epanet!X462</f>
        <v>-0.32999999999999829</v>
      </c>
      <c r="BO461" s="1" t="s">
        <v>1486</v>
      </c>
      <c r="BP461" s="2">
        <v>0.08</v>
      </c>
      <c r="BR461" s="2">
        <f>BP461-Epanet!AB463</f>
        <v>0</v>
      </c>
    </row>
    <row r="462" spans="1:70" x14ac:dyDescent="0.25">
      <c r="A462" s="1" t="s">
        <v>492</v>
      </c>
      <c r="B462" s="2">
        <v>40.44</v>
      </c>
      <c r="D462" s="10">
        <f>'Skenario DMA'!B462-Epanet!P463</f>
        <v>0.28000000000000114</v>
      </c>
      <c r="E462" s="10"/>
      <c r="G462" s="1" t="s">
        <v>1487</v>
      </c>
      <c r="H462" s="2">
        <v>0.08</v>
      </c>
      <c r="J462" s="2">
        <f>H462-Epanet!T464</f>
        <v>0</v>
      </c>
      <c r="M462" s="1" t="s">
        <v>492</v>
      </c>
      <c r="N462" s="2">
        <v>40.5</v>
      </c>
      <c r="P462" s="2">
        <f>N462-Epanet!X463</f>
        <v>0.28999999999999915</v>
      </c>
      <c r="S462" s="1" t="s">
        <v>1487</v>
      </c>
      <c r="T462" s="2">
        <v>0.08</v>
      </c>
      <c r="V462" s="2">
        <f>T462-Epanet!AB464</f>
        <v>0</v>
      </c>
      <c r="Y462" s="1" t="s">
        <v>492</v>
      </c>
      <c r="Z462" s="2">
        <v>39.76</v>
      </c>
      <c r="AB462" s="2">
        <f>Z462-Epanet!P463</f>
        <v>-0.39999999999999858</v>
      </c>
      <c r="AE462" s="1" t="s">
        <v>1487</v>
      </c>
      <c r="AF462" s="2">
        <v>0.08</v>
      </c>
      <c r="AH462" s="2">
        <f>AF462-Epanet!T464</f>
        <v>0</v>
      </c>
      <c r="AK462" s="1" t="s">
        <v>492</v>
      </c>
      <c r="AL462" s="2">
        <v>39.85</v>
      </c>
      <c r="AN462" s="2">
        <f>AL462-Epanet!X463</f>
        <v>-0.35999999999999943</v>
      </c>
      <c r="AQ462" s="1" t="s">
        <v>1487</v>
      </c>
      <c r="AR462" s="2">
        <v>0.08</v>
      </c>
      <c r="AT462" s="2">
        <f>AR462-Epanet!AB464</f>
        <v>0</v>
      </c>
      <c r="AW462" s="1" t="s">
        <v>492</v>
      </c>
      <c r="AX462" s="2">
        <v>39.78</v>
      </c>
      <c r="AZ462" s="2">
        <f>AX462-Epanet!P463</f>
        <v>-0.37999999999999545</v>
      </c>
      <c r="BC462" s="1" t="s">
        <v>1487</v>
      </c>
      <c r="BD462" s="2">
        <v>0.08</v>
      </c>
      <c r="BF462" s="2">
        <f>BD462-Epanet!T464</f>
        <v>0</v>
      </c>
      <c r="BI462" s="1" t="s">
        <v>492</v>
      </c>
      <c r="BJ462" s="2">
        <v>39.880000000000003</v>
      </c>
      <c r="BL462" s="2">
        <f>BJ462-Epanet!X463</f>
        <v>-0.32999999999999829</v>
      </c>
      <c r="BO462" s="1" t="s">
        <v>1487</v>
      </c>
      <c r="BP462" s="2">
        <v>0.08</v>
      </c>
      <c r="BR462" s="2">
        <f>BP462-Epanet!AB464</f>
        <v>0</v>
      </c>
    </row>
    <row r="463" spans="1:70" x14ac:dyDescent="0.25">
      <c r="A463" s="1" t="s">
        <v>493</v>
      </c>
      <c r="B463" s="2">
        <v>15.86</v>
      </c>
      <c r="D463" s="10">
        <f>'Skenario DMA'!B463-Epanet!P464</f>
        <v>2.7099999999999991</v>
      </c>
      <c r="E463" s="10"/>
      <c r="G463" s="1" t="s">
        <v>1488</v>
      </c>
      <c r="H463" s="2">
        <v>0.08</v>
      </c>
      <c r="J463" s="2">
        <f>H463-Epanet!T465</f>
        <v>0</v>
      </c>
      <c r="M463" s="1" t="s">
        <v>493</v>
      </c>
      <c r="N463" s="2">
        <v>15.87</v>
      </c>
      <c r="P463" s="2">
        <f>N463-Epanet!X464</f>
        <v>2.7099999999999991</v>
      </c>
      <c r="S463" s="1" t="s">
        <v>1488</v>
      </c>
      <c r="T463" s="2">
        <v>0.08</v>
      </c>
      <c r="V463" s="2">
        <f>T463-Epanet!AB465</f>
        <v>0</v>
      </c>
      <c r="Y463" s="1" t="s">
        <v>493</v>
      </c>
      <c r="Z463" s="2">
        <v>13.43</v>
      </c>
      <c r="AB463" s="2">
        <f>Z463-Epanet!P464</f>
        <v>0.27999999999999936</v>
      </c>
      <c r="AE463" s="1" t="s">
        <v>1488</v>
      </c>
      <c r="AF463" s="2">
        <v>0.08</v>
      </c>
      <c r="AH463" s="2">
        <f>AF463-Epanet!T465</f>
        <v>0</v>
      </c>
      <c r="AK463" s="1" t="s">
        <v>493</v>
      </c>
      <c r="AL463" s="2">
        <v>13.44</v>
      </c>
      <c r="AN463" s="2">
        <f>AL463-Epanet!X464</f>
        <v>0.27999999999999936</v>
      </c>
      <c r="AQ463" s="1" t="s">
        <v>1488</v>
      </c>
      <c r="AR463" s="2">
        <v>0.08</v>
      </c>
      <c r="AT463" s="2">
        <f>AR463-Epanet!AB465</f>
        <v>0</v>
      </c>
      <c r="AW463" s="1" t="s">
        <v>493</v>
      </c>
      <c r="AX463" s="2">
        <v>16.3</v>
      </c>
      <c r="AZ463" s="2">
        <f>AX463-Epanet!P464</f>
        <v>3.1500000000000004</v>
      </c>
      <c r="BC463" s="1" t="s">
        <v>1488</v>
      </c>
      <c r="BD463" s="2">
        <v>0.08</v>
      </c>
      <c r="BF463" s="2">
        <f>BD463-Epanet!T465</f>
        <v>0</v>
      </c>
      <c r="BI463" s="1" t="s">
        <v>493</v>
      </c>
      <c r="BJ463" s="2">
        <v>16.3</v>
      </c>
      <c r="BL463" s="2">
        <f>BJ463-Epanet!X464</f>
        <v>3.1400000000000006</v>
      </c>
      <c r="BO463" s="1" t="s">
        <v>1488</v>
      </c>
      <c r="BP463" s="2">
        <v>0.08</v>
      </c>
      <c r="BR463" s="2">
        <f>BP463-Epanet!AB465</f>
        <v>0</v>
      </c>
    </row>
    <row r="464" spans="1:70" x14ac:dyDescent="0.25">
      <c r="A464" s="1" t="s">
        <v>494</v>
      </c>
      <c r="B464" s="2">
        <v>30.89</v>
      </c>
      <c r="D464" s="10">
        <f>'Skenario DMA'!B464-Epanet!P465</f>
        <v>0.25</v>
      </c>
      <c r="E464" s="10"/>
      <c r="G464" s="1" t="s">
        <v>1489</v>
      </c>
      <c r="H464" s="2">
        <v>0.08</v>
      </c>
      <c r="J464" s="2">
        <f>H464-Epanet!T466</f>
        <v>0</v>
      </c>
      <c r="M464" s="1" t="s">
        <v>494</v>
      </c>
      <c r="N464" s="2">
        <v>30.9</v>
      </c>
      <c r="P464" s="2">
        <f>N464-Epanet!X465</f>
        <v>0.25</v>
      </c>
      <c r="S464" s="1" t="s">
        <v>1489</v>
      </c>
      <c r="T464" s="2">
        <v>0.08</v>
      </c>
      <c r="V464" s="2">
        <f>T464-Epanet!AB466</f>
        <v>0</v>
      </c>
      <c r="Y464" s="1" t="s">
        <v>494</v>
      </c>
      <c r="Z464" s="2">
        <v>30.91</v>
      </c>
      <c r="AB464" s="2">
        <f>Z464-Epanet!P465</f>
        <v>0.26999999999999957</v>
      </c>
      <c r="AE464" s="1" t="s">
        <v>1489</v>
      </c>
      <c r="AF464" s="2">
        <v>0.08</v>
      </c>
      <c r="AH464" s="2">
        <f>AF464-Epanet!T466</f>
        <v>0</v>
      </c>
      <c r="AK464" s="1" t="s">
        <v>494</v>
      </c>
      <c r="AL464" s="2">
        <v>30.92</v>
      </c>
      <c r="AN464" s="2">
        <f>AL464-Epanet!X465</f>
        <v>0.27000000000000313</v>
      </c>
      <c r="AQ464" s="1" t="s">
        <v>1489</v>
      </c>
      <c r="AR464" s="2">
        <v>0.08</v>
      </c>
      <c r="AT464" s="2">
        <f>AR464-Epanet!AB466</f>
        <v>0</v>
      </c>
      <c r="AW464" s="1" t="s">
        <v>494</v>
      </c>
      <c r="AX464" s="2">
        <v>30.88</v>
      </c>
      <c r="AZ464" s="2">
        <f>AX464-Epanet!P465</f>
        <v>0.23999999999999844</v>
      </c>
      <c r="BC464" s="1" t="s">
        <v>1489</v>
      </c>
      <c r="BD464" s="2">
        <v>0.08</v>
      </c>
      <c r="BF464" s="2">
        <f>BD464-Epanet!T466</f>
        <v>0</v>
      </c>
      <c r="BI464" s="1" t="s">
        <v>494</v>
      </c>
      <c r="BJ464" s="2">
        <v>30.89</v>
      </c>
      <c r="BL464" s="2">
        <f>BJ464-Epanet!X465</f>
        <v>0.24000000000000199</v>
      </c>
      <c r="BO464" s="1" t="s">
        <v>1489</v>
      </c>
      <c r="BP464" s="2">
        <v>0.08</v>
      </c>
      <c r="BR464" s="2">
        <f>BP464-Epanet!AB466</f>
        <v>0</v>
      </c>
    </row>
    <row r="465" spans="1:70" x14ac:dyDescent="0.25">
      <c r="A465" s="1" t="s">
        <v>495</v>
      </c>
      <c r="B465" s="2">
        <v>31.85</v>
      </c>
      <c r="D465" s="10">
        <f>'Skenario DMA'!B465-Epanet!P466</f>
        <v>0.23000000000000043</v>
      </c>
      <c r="E465" s="10"/>
      <c r="G465" s="1" t="s">
        <v>1490</v>
      </c>
      <c r="H465" s="2">
        <v>0.08</v>
      </c>
      <c r="J465" s="2">
        <f>H465-Epanet!T467</f>
        <v>0</v>
      </c>
      <c r="M465" s="1" t="s">
        <v>495</v>
      </c>
      <c r="N465" s="2">
        <v>31.86</v>
      </c>
      <c r="P465" s="2">
        <f>N465-Epanet!X466</f>
        <v>0.23000000000000043</v>
      </c>
      <c r="S465" s="1" t="s">
        <v>1490</v>
      </c>
      <c r="T465" s="2">
        <v>0.08</v>
      </c>
      <c r="V465" s="2">
        <f>T465-Epanet!AB467</f>
        <v>0</v>
      </c>
      <c r="Y465" s="1" t="s">
        <v>495</v>
      </c>
      <c r="Z465" s="2">
        <v>31.64</v>
      </c>
      <c r="AB465" s="2">
        <f>Z465-Epanet!P466</f>
        <v>1.9999999999999574E-2</v>
      </c>
      <c r="AE465" s="1" t="s">
        <v>1490</v>
      </c>
      <c r="AF465" s="2">
        <v>0.08</v>
      </c>
      <c r="AH465" s="2">
        <f>AF465-Epanet!T467</f>
        <v>0</v>
      </c>
      <c r="AK465" s="1" t="s">
        <v>495</v>
      </c>
      <c r="AL465" s="2">
        <v>31.64</v>
      </c>
      <c r="AN465" s="2">
        <f>AL465-Epanet!X466</f>
        <v>1.0000000000001563E-2</v>
      </c>
      <c r="AQ465" s="1" t="s">
        <v>1490</v>
      </c>
      <c r="AR465" s="2">
        <v>0.08</v>
      </c>
      <c r="AT465" s="2">
        <f>AR465-Epanet!AB467</f>
        <v>0</v>
      </c>
      <c r="AW465" s="1" t="s">
        <v>495</v>
      </c>
      <c r="AX465" s="2">
        <v>27.82</v>
      </c>
      <c r="AZ465" s="2">
        <f>AX465-Epanet!P466</f>
        <v>-3.8000000000000007</v>
      </c>
      <c r="BC465" s="1" t="s">
        <v>1490</v>
      </c>
      <c r="BD465" s="2">
        <v>0.08</v>
      </c>
      <c r="BF465" s="2">
        <f>BD465-Epanet!T467</f>
        <v>0</v>
      </c>
      <c r="BI465" s="1" t="s">
        <v>495</v>
      </c>
      <c r="BJ465" s="2">
        <v>27.56</v>
      </c>
      <c r="BL465" s="2">
        <f>BJ465-Epanet!X466</f>
        <v>-4.07</v>
      </c>
      <c r="BO465" s="1" t="s">
        <v>1490</v>
      </c>
      <c r="BP465" s="2">
        <v>0.08</v>
      </c>
      <c r="BR465" s="2">
        <f>BP465-Epanet!AB467</f>
        <v>0</v>
      </c>
    </row>
    <row r="466" spans="1:70" x14ac:dyDescent="0.25">
      <c r="A466" s="1" t="s">
        <v>496</v>
      </c>
      <c r="B466" s="2">
        <v>31.81</v>
      </c>
      <c r="D466" s="10">
        <f>'Skenario DMA'!B466-Epanet!P467</f>
        <v>0.2099999999999973</v>
      </c>
      <c r="E466" s="10"/>
      <c r="G466" s="1" t="s">
        <v>1491</v>
      </c>
      <c r="H466" s="2">
        <v>0.08</v>
      </c>
      <c r="J466" s="2">
        <f>H466-Epanet!T468</f>
        <v>0</v>
      </c>
      <c r="M466" s="1" t="s">
        <v>496</v>
      </c>
      <c r="N466" s="2">
        <v>31.81</v>
      </c>
      <c r="P466" s="2">
        <f>N466-Epanet!X467</f>
        <v>0.19999999999999929</v>
      </c>
      <c r="S466" s="1" t="s">
        <v>1491</v>
      </c>
      <c r="T466" s="2">
        <v>0.08</v>
      </c>
      <c r="V466" s="2">
        <f>T466-Epanet!AB468</f>
        <v>0</v>
      </c>
      <c r="Y466" s="1" t="s">
        <v>496</v>
      </c>
      <c r="Z466" s="2">
        <v>31.64</v>
      </c>
      <c r="AB466" s="2">
        <f>Z466-Epanet!P467</f>
        <v>3.9999999999999147E-2</v>
      </c>
      <c r="AE466" s="1" t="s">
        <v>1491</v>
      </c>
      <c r="AF466" s="2">
        <v>0.08</v>
      </c>
      <c r="AH466" s="2">
        <f>AF466-Epanet!T468</f>
        <v>0</v>
      </c>
      <c r="AK466" s="1" t="s">
        <v>496</v>
      </c>
      <c r="AL466" s="2">
        <v>31.64</v>
      </c>
      <c r="AN466" s="2">
        <f>AL466-Epanet!X467</f>
        <v>3.0000000000001137E-2</v>
      </c>
      <c r="AQ466" s="1" t="s">
        <v>1491</v>
      </c>
      <c r="AR466" s="2">
        <v>0.08</v>
      </c>
      <c r="AT466" s="2">
        <f>AR466-Epanet!AB468</f>
        <v>0</v>
      </c>
      <c r="AW466" s="1" t="s">
        <v>496</v>
      </c>
      <c r="AX466" s="2">
        <v>27.79</v>
      </c>
      <c r="AZ466" s="2">
        <f>AX466-Epanet!P467</f>
        <v>-3.8100000000000023</v>
      </c>
      <c r="BC466" s="1" t="s">
        <v>1491</v>
      </c>
      <c r="BD466" s="2">
        <v>0.08</v>
      </c>
      <c r="BF466" s="2">
        <f>BD466-Epanet!T468</f>
        <v>0</v>
      </c>
      <c r="BI466" s="1" t="s">
        <v>496</v>
      </c>
      <c r="BJ466" s="2">
        <v>27.53</v>
      </c>
      <c r="BL466" s="2">
        <f>BJ466-Epanet!X467</f>
        <v>-4.0799999999999983</v>
      </c>
      <c r="BO466" s="1" t="s">
        <v>1491</v>
      </c>
      <c r="BP466" s="2">
        <v>0.08</v>
      </c>
      <c r="BR466" s="2">
        <f>BP466-Epanet!AB468</f>
        <v>0</v>
      </c>
    </row>
    <row r="467" spans="1:70" x14ac:dyDescent="0.25">
      <c r="A467" s="1" t="s">
        <v>497</v>
      </c>
      <c r="B467" s="2">
        <v>33.770000000000003</v>
      </c>
      <c r="D467" s="10">
        <f>'Skenario DMA'!B467-Epanet!P468</f>
        <v>0.19000000000000483</v>
      </c>
      <c r="E467" s="10"/>
      <c r="G467" s="1" t="s">
        <v>1492</v>
      </c>
      <c r="H467" s="2">
        <v>0.15</v>
      </c>
      <c r="J467" s="2">
        <f>H467-Epanet!T469</f>
        <v>0</v>
      </c>
      <c r="M467" s="1" t="s">
        <v>497</v>
      </c>
      <c r="N467" s="2">
        <v>33.770000000000003</v>
      </c>
      <c r="P467" s="2">
        <f>N467-Epanet!X468</f>
        <v>0.17999999999999972</v>
      </c>
      <c r="S467" s="1" t="s">
        <v>1492</v>
      </c>
      <c r="T467" s="2">
        <v>0.15</v>
      </c>
      <c r="V467" s="2">
        <f>T467-Epanet!AB469</f>
        <v>0</v>
      </c>
      <c r="Y467" s="1" t="s">
        <v>497</v>
      </c>
      <c r="Z467" s="2">
        <v>33.630000000000003</v>
      </c>
      <c r="AB467" s="2">
        <f>Z467-Epanet!P468</f>
        <v>5.0000000000004263E-2</v>
      </c>
      <c r="AE467" s="1" t="s">
        <v>1492</v>
      </c>
      <c r="AF467" s="2">
        <v>0.15</v>
      </c>
      <c r="AH467" s="2">
        <f>AF467-Epanet!T469</f>
        <v>0</v>
      </c>
      <c r="AK467" s="1" t="s">
        <v>497</v>
      </c>
      <c r="AL467" s="2">
        <v>33.64</v>
      </c>
      <c r="AN467" s="2">
        <f>AL467-Epanet!X468</f>
        <v>4.9999999999997158E-2</v>
      </c>
      <c r="AQ467" s="1" t="s">
        <v>1492</v>
      </c>
      <c r="AR467" s="2">
        <v>0.15</v>
      </c>
      <c r="AT467" s="2">
        <f>AR467-Epanet!AB469</f>
        <v>0</v>
      </c>
      <c r="AW467" s="1" t="s">
        <v>497</v>
      </c>
      <c r="AX467" s="2">
        <v>29.75</v>
      </c>
      <c r="AZ467" s="2">
        <f>AX467-Epanet!P468</f>
        <v>-3.8299999999999983</v>
      </c>
      <c r="BC467" s="1" t="s">
        <v>1492</v>
      </c>
      <c r="BD467" s="2">
        <v>0.15</v>
      </c>
      <c r="BF467" s="2">
        <f>BD467-Epanet!T469</f>
        <v>0</v>
      </c>
      <c r="BI467" s="1" t="s">
        <v>497</v>
      </c>
      <c r="BJ467" s="2">
        <v>29.49</v>
      </c>
      <c r="BL467" s="2">
        <f>BJ467-Epanet!X468</f>
        <v>-4.100000000000005</v>
      </c>
      <c r="BO467" s="1" t="s">
        <v>1492</v>
      </c>
      <c r="BP467" s="2">
        <v>0.15</v>
      </c>
      <c r="BR467" s="2">
        <f>BP467-Epanet!AB469</f>
        <v>0</v>
      </c>
    </row>
    <row r="468" spans="1:70" x14ac:dyDescent="0.25">
      <c r="A468" s="1" t="s">
        <v>498</v>
      </c>
      <c r="B468" s="2">
        <v>32.76</v>
      </c>
      <c r="D468" s="10">
        <f>'Skenario DMA'!B468-Epanet!P469</f>
        <v>0.17999999999999972</v>
      </c>
      <c r="E468" s="10"/>
      <c r="G468" s="1" t="s">
        <v>1493</v>
      </c>
      <c r="H468" s="2">
        <v>0.15</v>
      </c>
      <c r="J468" s="2">
        <f>H468-Epanet!T470</f>
        <v>0</v>
      </c>
      <c r="M468" s="1" t="s">
        <v>498</v>
      </c>
      <c r="N468" s="2">
        <v>32.76</v>
      </c>
      <c r="P468" s="2">
        <f>N468-Epanet!X469</f>
        <v>0.17999999999999972</v>
      </c>
      <c r="S468" s="1" t="s">
        <v>1493</v>
      </c>
      <c r="T468" s="2">
        <v>0.15</v>
      </c>
      <c r="V468" s="2">
        <f>T468-Epanet!AB470</f>
        <v>0</v>
      </c>
      <c r="Y468" s="1" t="s">
        <v>498</v>
      </c>
      <c r="Z468" s="2">
        <v>32.630000000000003</v>
      </c>
      <c r="AB468" s="2">
        <f>Z468-Epanet!P469</f>
        <v>5.0000000000004263E-2</v>
      </c>
      <c r="AE468" s="1" t="s">
        <v>1493</v>
      </c>
      <c r="AF468" s="2">
        <v>0.15</v>
      </c>
      <c r="AH468" s="2">
        <f>AF468-Epanet!T470</f>
        <v>0</v>
      </c>
      <c r="AK468" s="1" t="s">
        <v>498</v>
      </c>
      <c r="AL468" s="2">
        <v>32.64</v>
      </c>
      <c r="AN468" s="2">
        <f>AL468-Epanet!X469</f>
        <v>6.0000000000002274E-2</v>
      </c>
      <c r="AQ468" s="1" t="s">
        <v>1493</v>
      </c>
      <c r="AR468" s="2">
        <v>0.15</v>
      </c>
      <c r="AT468" s="2">
        <f>AR468-Epanet!AB470</f>
        <v>0</v>
      </c>
      <c r="AW468" s="1" t="s">
        <v>498</v>
      </c>
      <c r="AX468" s="2">
        <v>28.74</v>
      </c>
      <c r="AZ468" s="2">
        <f>AX468-Epanet!P469</f>
        <v>-3.84</v>
      </c>
      <c r="BC468" s="1" t="s">
        <v>1493</v>
      </c>
      <c r="BD468" s="2">
        <v>0.15</v>
      </c>
      <c r="BF468" s="2">
        <f>BD468-Epanet!T470</f>
        <v>0</v>
      </c>
      <c r="BI468" s="1" t="s">
        <v>498</v>
      </c>
      <c r="BJ468" s="2">
        <v>28.48</v>
      </c>
      <c r="BL468" s="2">
        <f>BJ468-Epanet!X469</f>
        <v>-4.0999999999999979</v>
      </c>
      <c r="BO468" s="1" t="s">
        <v>1493</v>
      </c>
      <c r="BP468" s="2">
        <v>0.15</v>
      </c>
      <c r="BR468" s="2">
        <f>BP468-Epanet!AB470</f>
        <v>0</v>
      </c>
    </row>
    <row r="469" spans="1:70" x14ac:dyDescent="0.25">
      <c r="A469" s="1" t="s">
        <v>499</v>
      </c>
      <c r="B469" s="2">
        <v>32.72</v>
      </c>
      <c r="D469" s="10">
        <f>'Skenario DMA'!B469-Epanet!P470</f>
        <v>0.15999999999999659</v>
      </c>
      <c r="E469" s="10"/>
      <c r="G469" s="1" t="s">
        <v>1494</v>
      </c>
      <c r="H469" s="2">
        <v>0.05</v>
      </c>
      <c r="J469" s="2">
        <f>H469-Epanet!T471</f>
        <v>0</v>
      </c>
      <c r="M469" s="1" t="s">
        <v>499</v>
      </c>
      <c r="N469" s="2">
        <v>32.72</v>
      </c>
      <c r="P469" s="2">
        <f>N469-Epanet!X470</f>
        <v>0.14999999999999858</v>
      </c>
      <c r="S469" s="1" t="s">
        <v>1494</v>
      </c>
      <c r="T469" s="2">
        <v>0.05</v>
      </c>
      <c r="V469" s="2">
        <f>T469-Epanet!AB471</f>
        <v>0</v>
      </c>
      <c r="Y469" s="1" t="s">
        <v>499</v>
      </c>
      <c r="Z469" s="2">
        <v>32.630000000000003</v>
      </c>
      <c r="AB469" s="2">
        <f>Z469-Epanet!P470</f>
        <v>7.0000000000000284E-2</v>
      </c>
      <c r="AE469" s="1" t="s">
        <v>1494</v>
      </c>
      <c r="AF469" s="2">
        <v>0.05</v>
      </c>
      <c r="AH469" s="2">
        <f>AF469-Epanet!T471</f>
        <v>0</v>
      </c>
      <c r="AK469" s="1" t="s">
        <v>499</v>
      </c>
      <c r="AL469" s="2">
        <v>32.630000000000003</v>
      </c>
      <c r="AN469" s="2">
        <f>AL469-Epanet!X470</f>
        <v>6.0000000000002274E-2</v>
      </c>
      <c r="AQ469" s="1" t="s">
        <v>1494</v>
      </c>
      <c r="AR469" s="2">
        <v>0.05</v>
      </c>
      <c r="AT469" s="2">
        <f>AR469-Epanet!AB471</f>
        <v>0</v>
      </c>
      <c r="AW469" s="1" t="s">
        <v>499</v>
      </c>
      <c r="AX469" s="2">
        <v>28.71</v>
      </c>
      <c r="AZ469" s="2">
        <f>AX469-Epanet!P470</f>
        <v>-3.8500000000000014</v>
      </c>
      <c r="BC469" s="1" t="s">
        <v>1494</v>
      </c>
      <c r="BD469" s="2">
        <v>0.05</v>
      </c>
      <c r="BF469" s="2">
        <f>BD469-Epanet!T471</f>
        <v>0</v>
      </c>
      <c r="BI469" s="1" t="s">
        <v>499</v>
      </c>
      <c r="BJ469" s="2">
        <v>28.45</v>
      </c>
      <c r="BL469" s="2">
        <f>BJ469-Epanet!X470</f>
        <v>-4.120000000000001</v>
      </c>
      <c r="BO469" s="1" t="s">
        <v>1494</v>
      </c>
      <c r="BP469" s="2">
        <v>0.05</v>
      </c>
      <c r="BR469" s="2">
        <f>BP469-Epanet!AB471</f>
        <v>0</v>
      </c>
    </row>
    <row r="470" spans="1:70" x14ac:dyDescent="0.25">
      <c r="A470" s="1" t="s">
        <v>500</v>
      </c>
      <c r="B470" s="2">
        <v>34.68</v>
      </c>
      <c r="D470" s="10">
        <f>'Skenario DMA'!B470-Epanet!P471</f>
        <v>0.14000000000000057</v>
      </c>
      <c r="E470" s="10"/>
      <c r="G470" s="1" t="s">
        <v>1495</v>
      </c>
      <c r="H470" s="2">
        <v>0.05</v>
      </c>
      <c r="J470" s="2">
        <f>H470-Epanet!T472</f>
        <v>0</v>
      </c>
      <c r="M470" s="1" t="s">
        <v>500</v>
      </c>
      <c r="N470" s="2">
        <v>34.67</v>
      </c>
      <c r="P470" s="2">
        <f>N470-Epanet!X471</f>
        <v>0.12000000000000455</v>
      </c>
      <c r="S470" s="1" t="s">
        <v>1495</v>
      </c>
      <c r="T470" s="2">
        <v>0.05</v>
      </c>
      <c r="V470" s="2">
        <f>T470-Epanet!AB472</f>
        <v>0</v>
      </c>
      <c r="Y470" s="1" t="s">
        <v>500</v>
      </c>
      <c r="Z470" s="2">
        <v>34.630000000000003</v>
      </c>
      <c r="AB470" s="2">
        <f>Z470-Epanet!P471</f>
        <v>9.0000000000003411E-2</v>
      </c>
      <c r="AE470" s="1" t="s">
        <v>1495</v>
      </c>
      <c r="AF470" s="2">
        <v>0.05</v>
      </c>
      <c r="AH470" s="2">
        <f>AF470-Epanet!T472</f>
        <v>0</v>
      </c>
      <c r="AK470" s="1" t="s">
        <v>500</v>
      </c>
      <c r="AL470" s="2">
        <v>34.630000000000003</v>
      </c>
      <c r="AN470" s="2">
        <f>AL470-Epanet!X471</f>
        <v>8.00000000000054E-2</v>
      </c>
      <c r="AQ470" s="1" t="s">
        <v>1495</v>
      </c>
      <c r="AR470" s="2">
        <v>0.05</v>
      </c>
      <c r="AT470" s="2">
        <f>AR470-Epanet!AB472</f>
        <v>0</v>
      </c>
      <c r="AW470" s="1" t="s">
        <v>500</v>
      </c>
      <c r="AX470" s="2">
        <v>30.67</v>
      </c>
      <c r="AZ470" s="2">
        <f>AX470-Epanet!P471</f>
        <v>-3.8699999999999974</v>
      </c>
      <c r="BC470" s="1" t="s">
        <v>1495</v>
      </c>
      <c r="BD470" s="2">
        <v>0.05</v>
      </c>
      <c r="BF470" s="2">
        <f>BD470-Epanet!T472</f>
        <v>0</v>
      </c>
      <c r="BI470" s="1" t="s">
        <v>500</v>
      </c>
      <c r="BJ470" s="2">
        <v>30.41</v>
      </c>
      <c r="BL470" s="2">
        <f>BJ470-Epanet!X471</f>
        <v>-4.139999999999997</v>
      </c>
      <c r="BO470" s="1" t="s">
        <v>1495</v>
      </c>
      <c r="BP470" s="2">
        <v>0.05</v>
      </c>
      <c r="BR470" s="2">
        <f>BP470-Epanet!AB472</f>
        <v>0</v>
      </c>
    </row>
    <row r="471" spans="1:70" x14ac:dyDescent="0.25">
      <c r="A471" s="1" t="s">
        <v>501</v>
      </c>
      <c r="B471" s="2">
        <v>32.659999999999997</v>
      </c>
      <c r="D471" s="10">
        <f>'Skenario DMA'!B471-Epanet!P472</f>
        <v>0.12999999999999545</v>
      </c>
      <c r="E471" s="10"/>
      <c r="G471" s="1" t="s">
        <v>1496</v>
      </c>
      <c r="H471" s="2">
        <v>0.02</v>
      </c>
      <c r="J471" s="2">
        <f>H471-Epanet!T473</f>
        <v>0</v>
      </c>
      <c r="M471" s="1" t="s">
        <v>501</v>
      </c>
      <c r="N471" s="2">
        <v>32.65</v>
      </c>
      <c r="P471" s="2">
        <f>N471-Epanet!X472</f>
        <v>0.10999999999999943</v>
      </c>
      <c r="S471" s="1" t="s">
        <v>1496</v>
      </c>
      <c r="T471" s="2">
        <v>0.02</v>
      </c>
      <c r="V471" s="2">
        <f>T471-Epanet!AB473</f>
        <v>0</v>
      </c>
      <c r="Y471" s="1" t="s">
        <v>501</v>
      </c>
      <c r="Z471" s="2">
        <v>32.630000000000003</v>
      </c>
      <c r="AB471" s="2">
        <f>Z471-Epanet!P472</f>
        <v>0.10000000000000142</v>
      </c>
      <c r="AE471" s="1" t="s">
        <v>1496</v>
      </c>
      <c r="AF471" s="2">
        <v>0.02</v>
      </c>
      <c r="AH471" s="2">
        <f>AF471-Epanet!T473</f>
        <v>0</v>
      </c>
      <c r="AK471" s="1" t="s">
        <v>501</v>
      </c>
      <c r="AL471" s="2">
        <v>32.630000000000003</v>
      </c>
      <c r="AN471" s="2">
        <f>AL471-Epanet!X472</f>
        <v>9.0000000000003411E-2</v>
      </c>
      <c r="AQ471" s="1" t="s">
        <v>1496</v>
      </c>
      <c r="AR471" s="2">
        <v>0.02</v>
      </c>
      <c r="AT471" s="2">
        <f>AR471-Epanet!AB473</f>
        <v>0</v>
      </c>
      <c r="AW471" s="1" t="s">
        <v>501</v>
      </c>
      <c r="AX471" s="2">
        <v>28.66</v>
      </c>
      <c r="AZ471" s="2">
        <f>AX471-Epanet!P472</f>
        <v>-3.870000000000001</v>
      </c>
      <c r="BC471" s="1" t="s">
        <v>1496</v>
      </c>
      <c r="BD471" s="2">
        <v>0.02</v>
      </c>
      <c r="BF471" s="2">
        <f>BD471-Epanet!T473</f>
        <v>0</v>
      </c>
      <c r="BI471" s="1" t="s">
        <v>501</v>
      </c>
      <c r="BJ471" s="2">
        <v>28.39</v>
      </c>
      <c r="BL471" s="2">
        <f>BJ471-Epanet!X472</f>
        <v>-4.1499999999999986</v>
      </c>
      <c r="BO471" s="1" t="s">
        <v>1496</v>
      </c>
      <c r="BP471" s="2">
        <v>0.02</v>
      </c>
      <c r="BR471" s="2">
        <f>BP471-Epanet!AB473</f>
        <v>0</v>
      </c>
    </row>
    <row r="472" spans="1:70" x14ac:dyDescent="0.25">
      <c r="A472" s="1" t="s">
        <v>502</v>
      </c>
      <c r="B472" s="2">
        <v>33.65</v>
      </c>
      <c r="D472" s="10">
        <f>'Skenario DMA'!B472-Epanet!P473</f>
        <v>0.11999999999999744</v>
      </c>
      <c r="E472" s="10"/>
      <c r="G472" s="1" t="s">
        <v>1497</v>
      </c>
      <c r="H472" s="2">
        <v>0.11</v>
      </c>
      <c r="J472" s="2">
        <f>H472-Epanet!T474</f>
        <v>0</v>
      </c>
      <c r="M472" s="1" t="s">
        <v>502</v>
      </c>
      <c r="N472" s="2">
        <v>33.65</v>
      </c>
      <c r="P472" s="2">
        <f>N472-Epanet!X473</f>
        <v>0.10999999999999943</v>
      </c>
      <c r="S472" s="1" t="s">
        <v>1497</v>
      </c>
      <c r="T472" s="2">
        <v>0.11</v>
      </c>
      <c r="V472" s="2">
        <f>T472-Epanet!AB474</f>
        <v>0</v>
      </c>
      <c r="Y472" s="1" t="s">
        <v>502</v>
      </c>
      <c r="Z472" s="2">
        <v>33.630000000000003</v>
      </c>
      <c r="AB472" s="2">
        <f>Z472-Epanet!P473</f>
        <v>0.10000000000000142</v>
      </c>
      <c r="AE472" s="1" t="s">
        <v>1497</v>
      </c>
      <c r="AF472" s="2">
        <v>0.11</v>
      </c>
      <c r="AH472" s="2">
        <f>AF472-Epanet!T474</f>
        <v>0</v>
      </c>
      <c r="AK472" s="1" t="s">
        <v>502</v>
      </c>
      <c r="AL472" s="2">
        <v>33.630000000000003</v>
      </c>
      <c r="AN472" s="2">
        <f>AL472-Epanet!X473</f>
        <v>9.0000000000003411E-2</v>
      </c>
      <c r="AQ472" s="1" t="s">
        <v>1497</v>
      </c>
      <c r="AR472" s="2">
        <v>0.11</v>
      </c>
      <c r="AT472" s="2">
        <f>AR472-Epanet!AB474</f>
        <v>0</v>
      </c>
      <c r="AW472" s="1" t="s">
        <v>502</v>
      </c>
      <c r="AX472" s="2">
        <v>29.65</v>
      </c>
      <c r="AZ472" s="2">
        <f>AX472-Epanet!P473</f>
        <v>-3.8800000000000026</v>
      </c>
      <c r="BC472" s="1" t="s">
        <v>1497</v>
      </c>
      <c r="BD472" s="2">
        <v>0.11</v>
      </c>
      <c r="BF472" s="2">
        <f>BD472-Epanet!T474</f>
        <v>0</v>
      </c>
      <c r="BI472" s="1" t="s">
        <v>502</v>
      </c>
      <c r="BJ472" s="2">
        <v>29.38</v>
      </c>
      <c r="BL472" s="2">
        <f>BJ472-Epanet!X473</f>
        <v>-4.16</v>
      </c>
      <c r="BO472" s="1" t="s">
        <v>1497</v>
      </c>
      <c r="BP472" s="2">
        <v>0.11</v>
      </c>
      <c r="BR472" s="2">
        <f>BP472-Epanet!AB474</f>
        <v>0</v>
      </c>
    </row>
    <row r="473" spans="1:70" x14ac:dyDescent="0.25">
      <c r="A473" s="1" t="s">
        <v>503</v>
      </c>
      <c r="B473" s="2">
        <v>35.64</v>
      </c>
      <c r="D473" s="10">
        <f>'Skenario DMA'!B473-Epanet!P474</f>
        <v>0.11999999999999744</v>
      </c>
      <c r="E473" s="10"/>
      <c r="G473" s="1" t="s">
        <v>1498</v>
      </c>
      <c r="H473" s="2">
        <v>0.09</v>
      </c>
      <c r="J473" s="2">
        <f>H473-Epanet!T475</f>
        <v>0</v>
      </c>
      <c r="M473" s="1" t="s">
        <v>503</v>
      </c>
      <c r="N473" s="2">
        <v>35.630000000000003</v>
      </c>
      <c r="P473" s="2">
        <f>N473-Epanet!X474</f>
        <v>0.10000000000000142</v>
      </c>
      <c r="S473" s="1" t="s">
        <v>1498</v>
      </c>
      <c r="T473" s="2">
        <v>0.09</v>
      </c>
      <c r="V473" s="2">
        <f>T473-Epanet!AB475</f>
        <v>0</v>
      </c>
      <c r="Y473" s="1" t="s">
        <v>503</v>
      </c>
      <c r="Z473" s="2">
        <v>35.619999999999997</v>
      </c>
      <c r="AB473" s="2">
        <f>Z473-Epanet!P474</f>
        <v>9.9999999999994316E-2</v>
      </c>
      <c r="AE473" s="1" t="s">
        <v>1498</v>
      </c>
      <c r="AF473" s="2">
        <v>0.09</v>
      </c>
      <c r="AH473" s="2">
        <f>AF473-Epanet!T475</f>
        <v>0</v>
      </c>
      <c r="AK473" s="1" t="s">
        <v>503</v>
      </c>
      <c r="AL473" s="2">
        <v>35.630000000000003</v>
      </c>
      <c r="AN473" s="2">
        <f>AL473-Epanet!X474</f>
        <v>0.10000000000000142</v>
      </c>
      <c r="AQ473" s="1" t="s">
        <v>1498</v>
      </c>
      <c r="AR473" s="2">
        <v>0.09</v>
      </c>
      <c r="AT473" s="2">
        <f>AR473-Epanet!AB475</f>
        <v>0</v>
      </c>
      <c r="AW473" s="1" t="s">
        <v>503</v>
      </c>
      <c r="AX473" s="2">
        <v>31.64</v>
      </c>
      <c r="AZ473" s="2">
        <f>AX473-Epanet!P474</f>
        <v>-3.8800000000000026</v>
      </c>
      <c r="BC473" s="1" t="s">
        <v>1498</v>
      </c>
      <c r="BD473" s="2">
        <v>0.09</v>
      </c>
      <c r="BF473" s="2">
        <f>BD473-Epanet!T475</f>
        <v>0</v>
      </c>
      <c r="BI473" s="1" t="s">
        <v>503</v>
      </c>
      <c r="BJ473" s="2">
        <v>31.37</v>
      </c>
      <c r="BL473" s="2">
        <f>BJ473-Epanet!X474</f>
        <v>-4.16</v>
      </c>
      <c r="BO473" s="1" t="s">
        <v>1498</v>
      </c>
      <c r="BP473" s="2">
        <v>0.09</v>
      </c>
      <c r="BR473" s="2">
        <f>BP473-Epanet!AB475</f>
        <v>0</v>
      </c>
    </row>
    <row r="474" spans="1:70" x14ac:dyDescent="0.25">
      <c r="A474" s="1" t="s">
        <v>504</v>
      </c>
      <c r="B474" s="2">
        <v>36.630000000000003</v>
      </c>
      <c r="D474" s="10">
        <f>'Skenario DMA'!B474-Epanet!P475</f>
        <v>0.10999999999999943</v>
      </c>
      <c r="E474" s="10"/>
      <c r="G474" s="1" t="s">
        <v>1499</v>
      </c>
      <c r="H474" s="2">
        <v>0.01</v>
      </c>
      <c r="J474" s="2">
        <f>H474-Epanet!T476</f>
        <v>0</v>
      </c>
      <c r="M474" s="1" t="s">
        <v>504</v>
      </c>
      <c r="N474" s="2">
        <v>36.619999999999997</v>
      </c>
      <c r="P474" s="2">
        <f>N474-Epanet!X475</f>
        <v>9.9999999999994316E-2</v>
      </c>
      <c r="S474" s="1" t="s">
        <v>1499</v>
      </c>
      <c r="T474" s="2">
        <v>0.01</v>
      </c>
      <c r="V474" s="2">
        <f>T474-Epanet!AB476</f>
        <v>0</v>
      </c>
      <c r="Y474" s="1" t="s">
        <v>504</v>
      </c>
      <c r="Z474" s="2">
        <v>36.619999999999997</v>
      </c>
      <c r="AB474" s="2">
        <f>Z474-Epanet!P475</f>
        <v>9.9999999999994316E-2</v>
      </c>
      <c r="AE474" s="1" t="s">
        <v>1499</v>
      </c>
      <c r="AF474" s="2">
        <v>0.01</v>
      </c>
      <c r="AH474" s="2">
        <f>AF474-Epanet!T476</f>
        <v>0</v>
      </c>
      <c r="AK474" s="1" t="s">
        <v>504</v>
      </c>
      <c r="AL474" s="2">
        <v>36.630000000000003</v>
      </c>
      <c r="AN474" s="2">
        <f>AL474-Epanet!X475</f>
        <v>0.10999999999999943</v>
      </c>
      <c r="AQ474" s="1" t="s">
        <v>1499</v>
      </c>
      <c r="AR474" s="2">
        <v>0.01</v>
      </c>
      <c r="AT474" s="2">
        <f>AR474-Epanet!AB476</f>
        <v>0</v>
      </c>
      <c r="AW474" s="1" t="s">
        <v>504</v>
      </c>
      <c r="AX474" s="2">
        <v>32.630000000000003</v>
      </c>
      <c r="AZ474" s="2">
        <f>AX474-Epanet!P475</f>
        <v>-3.8900000000000006</v>
      </c>
      <c r="BC474" s="1" t="s">
        <v>1499</v>
      </c>
      <c r="BD474" s="2">
        <v>0.01</v>
      </c>
      <c r="BF474" s="2">
        <f>BD474-Epanet!T476</f>
        <v>0</v>
      </c>
      <c r="BI474" s="1" t="s">
        <v>504</v>
      </c>
      <c r="BJ474" s="2">
        <v>32.36</v>
      </c>
      <c r="BL474" s="2">
        <f>BJ474-Epanet!X475</f>
        <v>-4.1600000000000037</v>
      </c>
      <c r="BO474" s="1" t="s">
        <v>1499</v>
      </c>
      <c r="BP474" s="2">
        <v>0.01</v>
      </c>
      <c r="BR474" s="2">
        <f>BP474-Epanet!AB476</f>
        <v>0</v>
      </c>
    </row>
    <row r="475" spans="1:70" x14ac:dyDescent="0.25">
      <c r="A475" s="1" t="s">
        <v>505</v>
      </c>
      <c r="B475" s="2">
        <v>36.619999999999997</v>
      </c>
      <c r="D475" s="10">
        <f>'Skenario DMA'!B475-Epanet!P476</f>
        <v>0.10999999999999943</v>
      </c>
      <c r="E475" s="10"/>
      <c r="G475" s="1" t="s">
        <v>1500</v>
      </c>
      <c r="H475" s="2">
        <v>7.0000000000000007E-2</v>
      </c>
      <c r="J475" s="2">
        <f>H475-Epanet!T477</f>
        <v>0</v>
      </c>
      <c r="M475" s="1" t="s">
        <v>505</v>
      </c>
      <c r="N475" s="2">
        <v>36.61</v>
      </c>
      <c r="P475" s="2">
        <f>N475-Epanet!X476</f>
        <v>8.9999999999996305E-2</v>
      </c>
      <c r="S475" s="1" t="s">
        <v>1500</v>
      </c>
      <c r="T475" s="2">
        <v>7.0000000000000007E-2</v>
      </c>
      <c r="V475" s="2">
        <f>T475-Epanet!AB477</f>
        <v>0</v>
      </c>
      <c r="Y475" s="1" t="s">
        <v>505</v>
      </c>
      <c r="Z475" s="2">
        <v>36.479999999999997</v>
      </c>
      <c r="AB475" s="2">
        <f>Z475-Epanet!P476</f>
        <v>-3.0000000000001137E-2</v>
      </c>
      <c r="AE475" s="1" t="s">
        <v>1500</v>
      </c>
      <c r="AF475" s="2">
        <v>7.0000000000000007E-2</v>
      </c>
      <c r="AH475" s="2">
        <f>AF475-Epanet!T477</f>
        <v>0</v>
      </c>
      <c r="AK475" s="1" t="s">
        <v>505</v>
      </c>
      <c r="AL475" s="2">
        <v>36.479999999999997</v>
      </c>
      <c r="AN475" s="2">
        <f>AL475-Epanet!X476</f>
        <v>-4.0000000000006253E-2</v>
      </c>
      <c r="AQ475" s="1" t="s">
        <v>1500</v>
      </c>
      <c r="AR475" s="2">
        <v>7.0000000000000007E-2</v>
      </c>
      <c r="AT475" s="2">
        <f>AR475-Epanet!AB477</f>
        <v>0</v>
      </c>
      <c r="AW475" s="1" t="s">
        <v>505</v>
      </c>
      <c r="AX475" s="2">
        <v>32.25</v>
      </c>
      <c r="AZ475" s="2">
        <f>AX475-Epanet!P476</f>
        <v>-4.259999999999998</v>
      </c>
      <c r="BC475" s="1" t="s">
        <v>1500</v>
      </c>
      <c r="BD475" s="2">
        <v>7.0000000000000007E-2</v>
      </c>
      <c r="BF475" s="2">
        <f>BD475-Epanet!T477</f>
        <v>0</v>
      </c>
      <c r="BI475" s="1" t="s">
        <v>505</v>
      </c>
      <c r="BJ475" s="2">
        <v>31.96</v>
      </c>
      <c r="BL475" s="2">
        <f>BJ475-Epanet!X476</f>
        <v>-4.5600000000000023</v>
      </c>
      <c r="BO475" s="1" t="s">
        <v>1500</v>
      </c>
      <c r="BP475" s="2">
        <v>7.0000000000000007E-2</v>
      </c>
      <c r="BR475" s="2">
        <f>BP475-Epanet!AB477</f>
        <v>0</v>
      </c>
    </row>
    <row r="476" spans="1:70" x14ac:dyDescent="0.25">
      <c r="A476" s="1" t="s">
        <v>506</v>
      </c>
      <c r="B476" s="2">
        <v>38.840000000000003</v>
      </c>
      <c r="D476" s="10">
        <f>'Skenario DMA'!B476-Epanet!P477</f>
        <v>0.28000000000000114</v>
      </c>
      <c r="E476" s="10"/>
      <c r="G476" s="1" t="s">
        <v>1501</v>
      </c>
      <c r="H476" s="2">
        <v>7.0000000000000007E-2</v>
      </c>
      <c r="J476" s="2">
        <f>H476-Epanet!T478</f>
        <v>0</v>
      </c>
      <c r="M476" s="1" t="s">
        <v>506</v>
      </c>
      <c r="N476" s="2">
        <v>38.85</v>
      </c>
      <c r="P476" s="2">
        <f>N476-Epanet!X477</f>
        <v>0.28000000000000114</v>
      </c>
      <c r="S476" s="1" t="s">
        <v>1501</v>
      </c>
      <c r="T476" s="2">
        <v>7.0000000000000007E-2</v>
      </c>
      <c r="V476" s="2">
        <f>T476-Epanet!AB478</f>
        <v>0</v>
      </c>
      <c r="Y476" s="1" t="s">
        <v>506</v>
      </c>
      <c r="Z476" s="2">
        <v>38.799999999999997</v>
      </c>
      <c r="AB476" s="2">
        <f>Z476-Epanet!P477</f>
        <v>0.23999999999999488</v>
      </c>
      <c r="AE476" s="1" t="s">
        <v>1501</v>
      </c>
      <c r="AF476" s="2">
        <v>7.0000000000000007E-2</v>
      </c>
      <c r="AH476" s="2">
        <f>AF476-Epanet!T478</f>
        <v>0</v>
      </c>
      <c r="AK476" s="1" t="s">
        <v>506</v>
      </c>
      <c r="AL476" s="2">
        <v>38.81</v>
      </c>
      <c r="AN476" s="2">
        <f>AL476-Epanet!X477</f>
        <v>0.24000000000000199</v>
      </c>
      <c r="AQ476" s="1" t="s">
        <v>1501</v>
      </c>
      <c r="AR476" s="2">
        <v>7.0000000000000007E-2</v>
      </c>
      <c r="AT476" s="2">
        <f>AR476-Epanet!AB478</f>
        <v>0</v>
      </c>
      <c r="AW476" s="1" t="s">
        <v>506</v>
      </c>
      <c r="AX476" s="2">
        <v>38.85</v>
      </c>
      <c r="AZ476" s="2">
        <f>AX476-Epanet!P477</f>
        <v>0.28999999999999915</v>
      </c>
      <c r="BC476" s="1" t="s">
        <v>1501</v>
      </c>
      <c r="BD476" s="2">
        <v>7.0000000000000007E-2</v>
      </c>
      <c r="BF476" s="2">
        <f>BD476-Epanet!T478</f>
        <v>0</v>
      </c>
      <c r="BI476" s="1" t="s">
        <v>506</v>
      </c>
      <c r="BJ476" s="2">
        <v>38.869999999999997</v>
      </c>
      <c r="BL476" s="2">
        <f>BJ476-Epanet!X477</f>
        <v>0.29999999999999716</v>
      </c>
      <c r="BO476" s="1" t="s">
        <v>1501</v>
      </c>
      <c r="BP476" s="2">
        <v>7.0000000000000007E-2</v>
      </c>
      <c r="BR476" s="2">
        <f>BP476-Epanet!AB478</f>
        <v>0</v>
      </c>
    </row>
    <row r="477" spans="1:70" x14ac:dyDescent="0.25">
      <c r="A477" s="1" t="s">
        <v>507</v>
      </c>
      <c r="B477" s="2">
        <v>40.06</v>
      </c>
      <c r="D477" s="10">
        <f>'Skenario DMA'!B477-Epanet!P478</f>
        <v>0.26000000000000512</v>
      </c>
      <c r="E477" s="10"/>
      <c r="G477" s="1" t="s">
        <v>1502</v>
      </c>
      <c r="H477" s="2">
        <v>0.01</v>
      </c>
      <c r="J477" s="2">
        <f>H477-Epanet!T479</f>
        <v>0</v>
      </c>
      <c r="M477" s="1" t="s">
        <v>507</v>
      </c>
      <c r="N477" s="2">
        <v>40.07</v>
      </c>
      <c r="P477" s="2">
        <f>N477-Epanet!X478</f>
        <v>0.25999999999999801</v>
      </c>
      <c r="S477" s="1" t="s">
        <v>1502</v>
      </c>
      <c r="T477" s="2">
        <v>0.01</v>
      </c>
      <c r="V477" s="2">
        <f>T477-Epanet!AB479</f>
        <v>0</v>
      </c>
      <c r="Y477" s="1" t="s">
        <v>507</v>
      </c>
      <c r="Z477" s="2">
        <v>40.07</v>
      </c>
      <c r="AB477" s="2">
        <f>Z477-Epanet!P478</f>
        <v>0.27000000000000313</v>
      </c>
      <c r="AE477" s="1" t="s">
        <v>1502</v>
      </c>
      <c r="AF477" s="2">
        <v>0.01</v>
      </c>
      <c r="AH477" s="2">
        <f>AF477-Epanet!T479</f>
        <v>0</v>
      </c>
      <c r="AK477" s="1" t="s">
        <v>507</v>
      </c>
      <c r="AL477" s="2">
        <v>40.08</v>
      </c>
      <c r="AN477" s="2">
        <f>AL477-Epanet!X478</f>
        <v>0.26999999999999602</v>
      </c>
      <c r="AQ477" s="1" t="s">
        <v>1502</v>
      </c>
      <c r="AR477" s="2">
        <v>0.01</v>
      </c>
      <c r="AT477" s="2">
        <f>AR477-Epanet!AB479</f>
        <v>0</v>
      </c>
      <c r="AW477" s="1" t="s">
        <v>507</v>
      </c>
      <c r="AX477" s="2">
        <v>40.020000000000003</v>
      </c>
      <c r="AZ477" s="2">
        <f>AX477-Epanet!P478</f>
        <v>0.22000000000000597</v>
      </c>
      <c r="BC477" s="1" t="s">
        <v>1502</v>
      </c>
      <c r="BD477" s="2">
        <v>0.01</v>
      </c>
      <c r="BF477" s="2">
        <f>BD477-Epanet!T479</f>
        <v>0</v>
      </c>
      <c r="BI477" s="1" t="s">
        <v>507</v>
      </c>
      <c r="BJ477" s="2">
        <v>40.03</v>
      </c>
      <c r="BL477" s="2">
        <f>BJ477-Epanet!X478</f>
        <v>0.21999999999999886</v>
      </c>
      <c r="BO477" s="1" t="s">
        <v>1502</v>
      </c>
      <c r="BP477" s="2">
        <v>0.01</v>
      </c>
      <c r="BR477" s="2">
        <f>BP477-Epanet!AB479</f>
        <v>0</v>
      </c>
    </row>
    <row r="478" spans="1:70" x14ac:dyDescent="0.25">
      <c r="A478" s="1" t="s">
        <v>508</v>
      </c>
      <c r="B478" s="2">
        <v>38.03</v>
      </c>
      <c r="D478" s="10">
        <f>'Skenario DMA'!B478-Epanet!P479</f>
        <v>0.25999999999999801</v>
      </c>
      <c r="E478" s="10"/>
      <c r="G478" s="1" t="s">
        <v>1503</v>
      </c>
      <c r="H478" s="2">
        <v>0.08</v>
      </c>
      <c r="J478" s="2">
        <f>H478-Epanet!T480</f>
        <v>0</v>
      </c>
      <c r="M478" s="1" t="s">
        <v>508</v>
      </c>
      <c r="N478" s="2">
        <v>38.04</v>
      </c>
      <c r="P478" s="2">
        <f>N478-Epanet!X479</f>
        <v>0.25999999999999801</v>
      </c>
      <c r="S478" s="1" t="s">
        <v>1503</v>
      </c>
      <c r="T478" s="2">
        <v>0.08</v>
      </c>
      <c r="V478" s="2">
        <f>T478-Epanet!AB480</f>
        <v>0</v>
      </c>
      <c r="Y478" s="1" t="s">
        <v>508</v>
      </c>
      <c r="Z478" s="2">
        <v>38.04</v>
      </c>
      <c r="AB478" s="2">
        <f>Z478-Epanet!P479</f>
        <v>0.26999999999999602</v>
      </c>
      <c r="AE478" s="1" t="s">
        <v>1503</v>
      </c>
      <c r="AF478" s="2">
        <v>0.08</v>
      </c>
      <c r="AH478" s="2">
        <f>AF478-Epanet!T480</f>
        <v>0</v>
      </c>
      <c r="AK478" s="1" t="s">
        <v>508</v>
      </c>
      <c r="AL478" s="2">
        <v>38.049999999999997</v>
      </c>
      <c r="AN478" s="2">
        <f>AL478-Epanet!X479</f>
        <v>0.26999999999999602</v>
      </c>
      <c r="AQ478" s="1" t="s">
        <v>1503</v>
      </c>
      <c r="AR478" s="2">
        <v>0.08</v>
      </c>
      <c r="AT478" s="2">
        <f>AR478-Epanet!AB480</f>
        <v>0</v>
      </c>
      <c r="AW478" s="1" t="s">
        <v>508</v>
      </c>
      <c r="AX478" s="2">
        <v>37.99</v>
      </c>
      <c r="AZ478" s="2">
        <f>AX478-Epanet!P479</f>
        <v>0.21999999999999886</v>
      </c>
      <c r="BC478" s="1" t="s">
        <v>1503</v>
      </c>
      <c r="BD478" s="2">
        <v>0.08</v>
      </c>
      <c r="BF478" s="2">
        <f>BD478-Epanet!T480</f>
        <v>0</v>
      </c>
      <c r="BI478" s="1" t="s">
        <v>508</v>
      </c>
      <c r="BJ478" s="2">
        <v>38</v>
      </c>
      <c r="BL478" s="2">
        <f>BJ478-Epanet!X479</f>
        <v>0.21999999999999886</v>
      </c>
      <c r="BO478" s="1" t="s">
        <v>1503</v>
      </c>
      <c r="BP478" s="2">
        <v>0.08</v>
      </c>
      <c r="BR478" s="2">
        <f>BP478-Epanet!AB480</f>
        <v>0</v>
      </c>
    </row>
    <row r="479" spans="1:70" x14ac:dyDescent="0.25">
      <c r="A479" s="1" t="s">
        <v>509</v>
      </c>
      <c r="B479" s="2">
        <v>38.020000000000003</v>
      </c>
      <c r="D479" s="10">
        <f>'Skenario DMA'!B479-Epanet!P480</f>
        <v>0.26000000000000512</v>
      </c>
      <c r="E479" s="10"/>
      <c r="G479" s="1" t="s">
        <v>1504</v>
      </c>
      <c r="H479" s="2">
        <v>7.0000000000000007E-2</v>
      </c>
      <c r="J479" s="2">
        <f>H479-Epanet!T481</f>
        <v>0</v>
      </c>
      <c r="M479" s="1" t="s">
        <v>509</v>
      </c>
      <c r="N479" s="2">
        <v>38.03</v>
      </c>
      <c r="P479" s="2">
        <f>N479-Epanet!X480</f>
        <v>0.25999999999999801</v>
      </c>
      <c r="S479" s="1" t="s">
        <v>1504</v>
      </c>
      <c r="T479" s="2">
        <v>7.0000000000000007E-2</v>
      </c>
      <c r="V479" s="2">
        <f>T479-Epanet!AB481</f>
        <v>0</v>
      </c>
      <c r="Y479" s="1" t="s">
        <v>509</v>
      </c>
      <c r="Z479" s="2">
        <v>38.03</v>
      </c>
      <c r="AB479" s="2">
        <f>Z479-Epanet!P480</f>
        <v>0.27000000000000313</v>
      </c>
      <c r="AE479" s="1" t="s">
        <v>1504</v>
      </c>
      <c r="AF479" s="2">
        <v>7.0000000000000007E-2</v>
      </c>
      <c r="AH479" s="2">
        <f>AF479-Epanet!T481</f>
        <v>0</v>
      </c>
      <c r="AK479" s="1" t="s">
        <v>509</v>
      </c>
      <c r="AL479" s="2">
        <v>38.04</v>
      </c>
      <c r="AN479" s="2">
        <f>AL479-Epanet!X480</f>
        <v>0.26999999999999602</v>
      </c>
      <c r="AQ479" s="1" t="s">
        <v>1504</v>
      </c>
      <c r="AR479" s="2">
        <v>7.0000000000000007E-2</v>
      </c>
      <c r="AT479" s="2">
        <f>AR479-Epanet!AB481</f>
        <v>0</v>
      </c>
      <c r="AW479" s="1" t="s">
        <v>509</v>
      </c>
      <c r="AX479" s="2">
        <v>37.979999999999997</v>
      </c>
      <c r="AZ479" s="2">
        <f>AX479-Epanet!P480</f>
        <v>0.21999999999999886</v>
      </c>
      <c r="BC479" s="1" t="s">
        <v>1504</v>
      </c>
      <c r="BD479" s="2">
        <v>7.0000000000000007E-2</v>
      </c>
      <c r="BF479" s="2">
        <f>BD479-Epanet!T481</f>
        <v>0</v>
      </c>
      <c r="BI479" s="1" t="s">
        <v>509</v>
      </c>
      <c r="BJ479" s="2">
        <v>37.99</v>
      </c>
      <c r="BL479" s="2">
        <f>BJ479-Epanet!X480</f>
        <v>0.21999999999999886</v>
      </c>
      <c r="BO479" s="1" t="s">
        <v>1504</v>
      </c>
      <c r="BP479" s="2">
        <v>7.0000000000000007E-2</v>
      </c>
      <c r="BR479" s="2">
        <f>BP479-Epanet!AB481</f>
        <v>0</v>
      </c>
    </row>
    <row r="480" spans="1:70" x14ac:dyDescent="0.25">
      <c r="A480" s="1" t="s">
        <v>510</v>
      </c>
      <c r="B480" s="2">
        <v>38.020000000000003</v>
      </c>
      <c r="D480" s="10">
        <f>'Skenario DMA'!B480-Epanet!P481</f>
        <v>0.26000000000000512</v>
      </c>
      <c r="E480" s="10"/>
      <c r="G480" s="1" t="s">
        <v>1505</v>
      </c>
      <c r="H480" s="2">
        <v>0.01</v>
      </c>
      <c r="J480" s="2">
        <f>H480-Epanet!T482</f>
        <v>0</v>
      </c>
      <c r="M480" s="1" t="s">
        <v>510</v>
      </c>
      <c r="N480" s="2">
        <v>38.03</v>
      </c>
      <c r="P480" s="2">
        <f>N480-Epanet!X481</f>
        <v>0.25999999999999801</v>
      </c>
      <c r="S480" s="1" t="s">
        <v>1505</v>
      </c>
      <c r="T480" s="2">
        <v>0.01</v>
      </c>
      <c r="V480" s="2">
        <f>T480-Epanet!AB482</f>
        <v>0</v>
      </c>
      <c r="Y480" s="1" t="s">
        <v>510</v>
      </c>
      <c r="Z480" s="2">
        <v>38.03</v>
      </c>
      <c r="AB480" s="2">
        <f>Z480-Epanet!P481</f>
        <v>0.27000000000000313</v>
      </c>
      <c r="AE480" s="1" t="s">
        <v>1505</v>
      </c>
      <c r="AF480" s="2">
        <v>0.01</v>
      </c>
      <c r="AH480" s="2">
        <f>AF480-Epanet!T482</f>
        <v>0</v>
      </c>
      <c r="AK480" s="1" t="s">
        <v>510</v>
      </c>
      <c r="AL480" s="2">
        <v>38.04</v>
      </c>
      <c r="AN480" s="2">
        <f>AL480-Epanet!X481</f>
        <v>0.26999999999999602</v>
      </c>
      <c r="AQ480" s="1" t="s">
        <v>1505</v>
      </c>
      <c r="AR480" s="2">
        <v>0.01</v>
      </c>
      <c r="AT480" s="2">
        <f>AR480-Epanet!AB482</f>
        <v>0</v>
      </c>
      <c r="AW480" s="1" t="s">
        <v>510</v>
      </c>
      <c r="AX480" s="2">
        <v>37.979999999999997</v>
      </c>
      <c r="AZ480" s="2">
        <f>AX480-Epanet!P481</f>
        <v>0.21999999999999886</v>
      </c>
      <c r="BC480" s="1" t="s">
        <v>1505</v>
      </c>
      <c r="BD480" s="2">
        <v>0.01</v>
      </c>
      <c r="BF480" s="2">
        <f>BD480-Epanet!T482</f>
        <v>0</v>
      </c>
      <c r="BI480" s="1" t="s">
        <v>510</v>
      </c>
      <c r="BJ480" s="2">
        <v>37.979999999999997</v>
      </c>
      <c r="BL480" s="2">
        <f>BJ480-Epanet!X481</f>
        <v>0.20999999999999375</v>
      </c>
      <c r="BO480" s="1" t="s">
        <v>1505</v>
      </c>
      <c r="BP480" s="2">
        <v>0.01</v>
      </c>
      <c r="BR480" s="2">
        <f>BP480-Epanet!AB482</f>
        <v>0</v>
      </c>
    </row>
    <row r="481" spans="1:70" x14ac:dyDescent="0.25">
      <c r="A481" s="1" t="s">
        <v>511</v>
      </c>
      <c r="B481" s="2">
        <v>36.979999999999997</v>
      </c>
      <c r="D481" s="10">
        <f>'Skenario DMA'!B481-Epanet!P482</f>
        <v>0.25</v>
      </c>
      <c r="E481" s="10"/>
      <c r="G481" s="1" t="s">
        <v>1506</v>
      </c>
      <c r="H481" s="2">
        <v>0.09</v>
      </c>
      <c r="J481" s="2">
        <f>H481-Epanet!T483</f>
        <v>0</v>
      </c>
      <c r="M481" s="1" t="s">
        <v>511</v>
      </c>
      <c r="N481" s="2">
        <v>36.99</v>
      </c>
      <c r="P481" s="2">
        <f>N481-Epanet!X482</f>
        <v>0.26000000000000512</v>
      </c>
      <c r="S481" s="1" t="s">
        <v>1506</v>
      </c>
      <c r="T481" s="2">
        <v>0.09</v>
      </c>
      <c r="V481" s="2">
        <f>T481-Epanet!AB483</f>
        <v>0</v>
      </c>
      <c r="Y481" s="1" t="s">
        <v>511</v>
      </c>
      <c r="Z481" s="2">
        <v>37</v>
      </c>
      <c r="AB481" s="2">
        <f>Z481-Epanet!P482</f>
        <v>0.27000000000000313</v>
      </c>
      <c r="AE481" s="1" t="s">
        <v>1506</v>
      </c>
      <c r="AF481" s="2">
        <v>0.09</v>
      </c>
      <c r="AH481" s="2">
        <f>AF481-Epanet!T483</f>
        <v>0</v>
      </c>
      <c r="AK481" s="1" t="s">
        <v>511</v>
      </c>
      <c r="AL481" s="2">
        <v>37</v>
      </c>
      <c r="AN481" s="2">
        <f>AL481-Epanet!X482</f>
        <v>0.27000000000000313</v>
      </c>
      <c r="AQ481" s="1" t="s">
        <v>1506</v>
      </c>
      <c r="AR481" s="2">
        <v>0.09</v>
      </c>
      <c r="AT481" s="2">
        <f>AR481-Epanet!AB483</f>
        <v>0</v>
      </c>
      <c r="AW481" s="1" t="s">
        <v>511</v>
      </c>
      <c r="AX481" s="2">
        <v>36.950000000000003</v>
      </c>
      <c r="AZ481" s="2">
        <f>AX481-Epanet!P482</f>
        <v>0.22000000000000597</v>
      </c>
      <c r="BC481" s="1" t="s">
        <v>1506</v>
      </c>
      <c r="BD481" s="2">
        <v>0.09</v>
      </c>
      <c r="BF481" s="2">
        <f>BD481-Epanet!T483</f>
        <v>0</v>
      </c>
      <c r="BI481" s="1" t="s">
        <v>511</v>
      </c>
      <c r="BJ481" s="2">
        <v>36.950000000000003</v>
      </c>
      <c r="BL481" s="2">
        <f>BJ481-Epanet!X482</f>
        <v>0.22000000000000597</v>
      </c>
      <c r="BO481" s="1" t="s">
        <v>1506</v>
      </c>
      <c r="BP481" s="2">
        <v>0.09</v>
      </c>
      <c r="BR481" s="2">
        <f>BP481-Epanet!AB483</f>
        <v>0</v>
      </c>
    </row>
    <row r="482" spans="1:70" x14ac:dyDescent="0.25">
      <c r="A482" s="1" t="s">
        <v>512</v>
      </c>
      <c r="B482" s="2">
        <v>37.96</v>
      </c>
      <c r="D482" s="10">
        <f>'Skenario DMA'!B482-Epanet!P483</f>
        <v>0.25999999999999801</v>
      </c>
      <c r="E482" s="10"/>
      <c r="G482" s="1" t="s">
        <v>1507</v>
      </c>
      <c r="H482" s="2">
        <v>0.05</v>
      </c>
      <c r="J482" s="2">
        <f>H482-Epanet!T484</f>
        <v>0</v>
      </c>
      <c r="M482" s="1" t="s">
        <v>512</v>
      </c>
      <c r="N482" s="2">
        <v>37.97</v>
      </c>
      <c r="P482" s="2">
        <f>N482-Epanet!X483</f>
        <v>0.25999999999999801</v>
      </c>
      <c r="S482" s="1" t="s">
        <v>1507</v>
      </c>
      <c r="T482" s="2">
        <v>0.05</v>
      </c>
      <c r="V482" s="2">
        <f>T482-Epanet!AB484</f>
        <v>0</v>
      </c>
      <c r="Y482" s="1" t="s">
        <v>512</v>
      </c>
      <c r="Z482" s="2">
        <v>37.97</v>
      </c>
      <c r="AB482" s="2">
        <f>Z482-Epanet!P483</f>
        <v>0.26999999999999602</v>
      </c>
      <c r="AE482" s="1" t="s">
        <v>1507</v>
      </c>
      <c r="AF482" s="2">
        <v>0.05</v>
      </c>
      <c r="AH482" s="2">
        <f>AF482-Epanet!T484</f>
        <v>0</v>
      </c>
      <c r="AK482" s="1" t="s">
        <v>512</v>
      </c>
      <c r="AL482" s="2">
        <v>37.979999999999997</v>
      </c>
      <c r="AN482" s="2">
        <f>AL482-Epanet!X483</f>
        <v>0.26999999999999602</v>
      </c>
      <c r="AQ482" s="1" t="s">
        <v>1507</v>
      </c>
      <c r="AR482" s="2">
        <v>0.05</v>
      </c>
      <c r="AT482" s="2">
        <f>AR482-Epanet!AB484</f>
        <v>0</v>
      </c>
      <c r="AW482" s="1" t="s">
        <v>512</v>
      </c>
      <c r="AX482" s="2">
        <v>37.92</v>
      </c>
      <c r="AZ482" s="2">
        <f>AX482-Epanet!P483</f>
        <v>0.21999999999999886</v>
      </c>
      <c r="BC482" s="1" t="s">
        <v>1507</v>
      </c>
      <c r="BD482" s="2">
        <v>0.05</v>
      </c>
      <c r="BF482" s="2">
        <f>BD482-Epanet!T484</f>
        <v>0</v>
      </c>
      <c r="BI482" s="1" t="s">
        <v>512</v>
      </c>
      <c r="BJ482" s="2">
        <v>37.93</v>
      </c>
      <c r="BL482" s="2">
        <f>BJ482-Epanet!X483</f>
        <v>0.21999999999999886</v>
      </c>
      <c r="BO482" s="1" t="s">
        <v>1507</v>
      </c>
      <c r="BP482" s="2">
        <v>0.05</v>
      </c>
      <c r="BR482" s="2">
        <f>BP482-Epanet!AB484</f>
        <v>0</v>
      </c>
    </row>
    <row r="483" spans="1:70" x14ac:dyDescent="0.25">
      <c r="A483" s="1" t="s">
        <v>513</v>
      </c>
      <c r="B483" s="2">
        <v>35.950000000000003</v>
      </c>
      <c r="D483" s="10">
        <f>'Skenario DMA'!B483-Epanet!P484</f>
        <v>0.26000000000000512</v>
      </c>
      <c r="E483" s="10"/>
      <c r="G483" s="1" t="s">
        <v>1508</v>
      </c>
      <c r="H483" s="2">
        <v>0.04</v>
      </c>
      <c r="J483" s="2">
        <f>H483-Epanet!T485</f>
        <v>0</v>
      </c>
      <c r="M483" s="1" t="s">
        <v>513</v>
      </c>
      <c r="N483" s="2">
        <v>35.950000000000003</v>
      </c>
      <c r="P483" s="2">
        <f>N483-Epanet!X484</f>
        <v>0.25</v>
      </c>
      <c r="S483" s="1" t="s">
        <v>1508</v>
      </c>
      <c r="T483" s="2">
        <v>0.04</v>
      </c>
      <c r="V483" s="2">
        <f>T483-Epanet!AB485</f>
        <v>0</v>
      </c>
      <c r="Y483" s="1" t="s">
        <v>513</v>
      </c>
      <c r="Z483" s="2">
        <v>35.96</v>
      </c>
      <c r="AB483" s="2">
        <f>Z483-Epanet!P484</f>
        <v>0.27000000000000313</v>
      </c>
      <c r="AE483" s="1" t="s">
        <v>1508</v>
      </c>
      <c r="AF483" s="2">
        <v>0.04</v>
      </c>
      <c r="AH483" s="2">
        <f>AF483-Epanet!T485</f>
        <v>0</v>
      </c>
      <c r="AK483" s="1" t="s">
        <v>513</v>
      </c>
      <c r="AL483" s="2">
        <v>35.97</v>
      </c>
      <c r="AN483" s="2">
        <f>AL483-Epanet!X484</f>
        <v>0.26999999999999602</v>
      </c>
      <c r="AQ483" s="1" t="s">
        <v>1508</v>
      </c>
      <c r="AR483" s="2">
        <v>0.04</v>
      </c>
      <c r="AT483" s="2">
        <f>AR483-Epanet!AB485</f>
        <v>0</v>
      </c>
      <c r="AW483" s="1" t="s">
        <v>513</v>
      </c>
      <c r="AX483" s="2">
        <v>35.909999999999997</v>
      </c>
      <c r="AZ483" s="2">
        <f>AX483-Epanet!P484</f>
        <v>0.21999999999999886</v>
      </c>
      <c r="BC483" s="1" t="s">
        <v>1508</v>
      </c>
      <c r="BD483" s="2">
        <v>0.04</v>
      </c>
      <c r="BF483" s="2">
        <f>BD483-Epanet!T485</f>
        <v>0</v>
      </c>
      <c r="BI483" s="1" t="s">
        <v>513</v>
      </c>
      <c r="BJ483" s="2">
        <v>35.909999999999997</v>
      </c>
      <c r="BL483" s="2">
        <f>BJ483-Epanet!X484</f>
        <v>0.20999999999999375</v>
      </c>
      <c r="BO483" s="1" t="s">
        <v>1508</v>
      </c>
      <c r="BP483" s="2">
        <v>0.04</v>
      </c>
      <c r="BR483" s="2">
        <f>BP483-Epanet!AB485</f>
        <v>0</v>
      </c>
    </row>
    <row r="484" spans="1:70" x14ac:dyDescent="0.25">
      <c r="A484" s="1" t="s">
        <v>514</v>
      </c>
      <c r="B484" s="2">
        <v>34.94</v>
      </c>
      <c r="D484" s="10">
        <f>'Skenario DMA'!B484-Epanet!P485</f>
        <v>0.25999999999999801</v>
      </c>
      <c r="E484" s="10"/>
      <c r="G484" s="1" t="s">
        <v>1509</v>
      </c>
      <c r="H484" s="2">
        <v>0.1</v>
      </c>
      <c r="J484" s="2">
        <f>H484-Epanet!T486</f>
        <v>0</v>
      </c>
      <c r="M484" s="1" t="s">
        <v>514</v>
      </c>
      <c r="N484" s="2">
        <v>34.950000000000003</v>
      </c>
      <c r="P484" s="2">
        <f>N484-Epanet!X485</f>
        <v>0.26000000000000512</v>
      </c>
      <c r="S484" s="1" t="s">
        <v>1509</v>
      </c>
      <c r="T484" s="2">
        <v>0.1</v>
      </c>
      <c r="V484" s="2">
        <f>T484-Epanet!AB486</f>
        <v>0</v>
      </c>
      <c r="Y484" s="1" t="s">
        <v>514</v>
      </c>
      <c r="Z484" s="2">
        <v>34.950000000000003</v>
      </c>
      <c r="AB484" s="2">
        <f>Z484-Epanet!P485</f>
        <v>0.27000000000000313</v>
      </c>
      <c r="AE484" s="1" t="s">
        <v>1509</v>
      </c>
      <c r="AF484" s="2">
        <v>0.1</v>
      </c>
      <c r="AH484" s="2">
        <f>AF484-Epanet!T486</f>
        <v>0</v>
      </c>
      <c r="AK484" s="1" t="s">
        <v>514</v>
      </c>
      <c r="AL484" s="2">
        <v>34.96</v>
      </c>
      <c r="AN484" s="2">
        <f>AL484-Epanet!X485</f>
        <v>0.27000000000000313</v>
      </c>
      <c r="AQ484" s="1" t="s">
        <v>1509</v>
      </c>
      <c r="AR484" s="2">
        <v>0.1</v>
      </c>
      <c r="AT484" s="2">
        <f>AR484-Epanet!AB486</f>
        <v>0</v>
      </c>
      <c r="AW484" s="1" t="s">
        <v>514</v>
      </c>
      <c r="AX484" s="2">
        <v>34.9</v>
      </c>
      <c r="AZ484" s="2">
        <f>AX484-Epanet!P485</f>
        <v>0.21999999999999886</v>
      </c>
      <c r="BC484" s="1" t="s">
        <v>1509</v>
      </c>
      <c r="BD484" s="2">
        <v>0.1</v>
      </c>
      <c r="BF484" s="2">
        <f>BD484-Epanet!T486</f>
        <v>0</v>
      </c>
      <c r="BI484" s="1" t="s">
        <v>514</v>
      </c>
      <c r="BJ484" s="2">
        <v>34.9</v>
      </c>
      <c r="BL484" s="2">
        <f>BJ484-Epanet!X485</f>
        <v>0.21000000000000085</v>
      </c>
      <c r="BO484" s="1" t="s">
        <v>1509</v>
      </c>
      <c r="BP484" s="2">
        <v>0.1</v>
      </c>
      <c r="BR484" s="2">
        <f>BP484-Epanet!AB486</f>
        <v>0</v>
      </c>
    </row>
    <row r="485" spans="1:70" x14ac:dyDescent="0.25">
      <c r="A485" s="1" t="s">
        <v>515</v>
      </c>
      <c r="B485" s="2">
        <v>34.93</v>
      </c>
      <c r="D485" s="10">
        <f>'Skenario DMA'!B485-Epanet!P486</f>
        <v>0.25999999999999801</v>
      </c>
      <c r="E485" s="10"/>
      <c r="G485" s="1" t="s">
        <v>1510</v>
      </c>
      <c r="H485" s="2">
        <v>0.06</v>
      </c>
      <c r="J485" s="2">
        <f>H485-Epanet!T487</f>
        <v>0</v>
      </c>
      <c r="M485" s="1" t="s">
        <v>515</v>
      </c>
      <c r="N485" s="2">
        <v>34.94</v>
      </c>
      <c r="P485" s="2">
        <f>N485-Epanet!X486</f>
        <v>0.25999999999999801</v>
      </c>
      <c r="S485" s="1" t="s">
        <v>1510</v>
      </c>
      <c r="T485" s="2">
        <v>0.06</v>
      </c>
      <c r="V485" s="2">
        <f>T485-Epanet!AB487</f>
        <v>0</v>
      </c>
      <c r="Y485" s="1" t="s">
        <v>515</v>
      </c>
      <c r="Z485" s="2">
        <v>34.950000000000003</v>
      </c>
      <c r="AB485" s="2">
        <f>Z485-Epanet!P486</f>
        <v>0.28000000000000114</v>
      </c>
      <c r="AE485" s="1" t="s">
        <v>1510</v>
      </c>
      <c r="AF485" s="2">
        <v>0.06</v>
      </c>
      <c r="AH485" s="2">
        <f>AF485-Epanet!T487</f>
        <v>0</v>
      </c>
      <c r="AK485" s="1" t="s">
        <v>515</v>
      </c>
      <c r="AL485" s="2">
        <v>34.950000000000003</v>
      </c>
      <c r="AN485" s="2">
        <f>AL485-Epanet!X486</f>
        <v>0.27000000000000313</v>
      </c>
      <c r="AQ485" s="1" t="s">
        <v>1510</v>
      </c>
      <c r="AR485" s="2">
        <v>0.06</v>
      </c>
      <c r="AT485" s="2">
        <f>AR485-Epanet!AB487</f>
        <v>0</v>
      </c>
      <c r="AW485" s="1" t="s">
        <v>515</v>
      </c>
      <c r="AX485" s="2">
        <v>34.89</v>
      </c>
      <c r="AZ485" s="2">
        <f>AX485-Epanet!P486</f>
        <v>0.21999999999999886</v>
      </c>
      <c r="BC485" s="1" t="s">
        <v>1510</v>
      </c>
      <c r="BD485" s="2">
        <v>0.06</v>
      </c>
      <c r="BF485" s="2">
        <f>BD485-Epanet!T487</f>
        <v>0</v>
      </c>
      <c r="BI485" s="1" t="s">
        <v>515</v>
      </c>
      <c r="BJ485" s="2">
        <v>34.9</v>
      </c>
      <c r="BL485" s="2">
        <f>BJ485-Epanet!X486</f>
        <v>0.21999999999999886</v>
      </c>
      <c r="BO485" s="1" t="s">
        <v>1510</v>
      </c>
      <c r="BP485" s="2">
        <v>0.06</v>
      </c>
      <c r="BR485" s="2">
        <f>BP485-Epanet!AB487</f>
        <v>0</v>
      </c>
    </row>
    <row r="486" spans="1:70" x14ac:dyDescent="0.25">
      <c r="A486" s="1" t="s">
        <v>516</v>
      </c>
      <c r="B486" s="2">
        <v>34.93</v>
      </c>
      <c r="D486" s="10">
        <f>'Skenario DMA'!B486-Epanet!P487</f>
        <v>0.25999999999999801</v>
      </c>
      <c r="E486" s="10"/>
      <c r="G486" s="1" t="s">
        <v>1511</v>
      </c>
      <c r="H486" s="2">
        <v>0.14000000000000001</v>
      </c>
      <c r="J486" s="2">
        <f>H486-Epanet!T488</f>
        <v>0</v>
      </c>
      <c r="M486" s="1" t="s">
        <v>516</v>
      </c>
      <c r="N486" s="2">
        <v>34.94</v>
      </c>
      <c r="P486" s="2">
        <f>N486-Epanet!X487</f>
        <v>0.25999999999999801</v>
      </c>
      <c r="S486" s="1" t="s">
        <v>1511</v>
      </c>
      <c r="T486" s="2">
        <v>0.14000000000000001</v>
      </c>
      <c r="V486" s="2">
        <f>T486-Epanet!AB488</f>
        <v>0</v>
      </c>
      <c r="Y486" s="1" t="s">
        <v>516</v>
      </c>
      <c r="Z486" s="2">
        <v>34.94</v>
      </c>
      <c r="AB486" s="2">
        <f>Z486-Epanet!P487</f>
        <v>0.26999999999999602</v>
      </c>
      <c r="AE486" s="1" t="s">
        <v>1511</v>
      </c>
      <c r="AF486" s="2">
        <v>0.14000000000000001</v>
      </c>
      <c r="AH486" s="2">
        <f>AF486-Epanet!T488</f>
        <v>0</v>
      </c>
      <c r="AK486" s="1" t="s">
        <v>516</v>
      </c>
      <c r="AL486" s="2">
        <v>34.950000000000003</v>
      </c>
      <c r="AN486" s="2">
        <f>AL486-Epanet!X487</f>
        <v>0.27000000000000313</v>
      </c>
      <c r="AQ486" s="1" t="s">
        <v>1511</v>
      </c>
      <c r="AR486" s="2">
        <v>0.14000000000000001</v>
      </c>
      <c r="AT486" s="2">
        <f>AR486-Epanet!AB488</f>
        <v>0</v>
      </c>
      <c r="AW486" s="1" t="s">
        <v>516</v>
      </c>
      <c r="AX486" s="2">
        <v>34.89</v>
      </c>
      <c r="AZ486" s="2">
        <f>AX486-Epanet!P487</f>
        <v>0.21999999999999886</v>
      </c>
      <c r="BC486" s="1" t="s">
        <v>1511</v>
      </c>
      <c r="BD486" s="2">
        <v>0.14000000000000001</v>
      </c>
      <c r="BF486" s="2">
        <f>BD486-Epanet!T488</f>
        <v>0</v>
      </c>
      <c r="BI486" s="1" t="s">
        <v>516</v>
      </c>
      <c r="BJ486" s="2">
        <v>34.9</v>
      </c>
      <c r="BL486" s="2">
        <f>BJ486-Epanet!X487</f>
        <v>0.21999999999999886</v>
      </c>
      <c r="BO486" s="1" t="s">
        <v>1511</v>
      </c>
      <c r="BP486" s="2">
        <v>0.14000000000000001</v>
      </c>
      <c r="BR486" s="2">
        <f>BP486-Epanet!AB488</f>
        <v>0</v>
      </c>
    </row>
    <row r="487" spans="1:70" x14ac:dyDescent="0.25">
      <c r="A487" s="1" t="s">
        <v>517</v>
      </c>
      <c r="B487" s="2">
        <v>35.92</v>
      </c>
      <c r="D487" s="10">
        <f>'Skenario DMA'!B487-Epanet!P488</f>
        <v>0.26000000000000512</v>
      </c>
      <c r="E487" s="10"/>
      <c r="G487" s="1" t="s">
        <v>1512</v>
      </c>
      <c r="H487" s="2">
        <v>0.01</v>
      </c>
      <c r="J487" s="2">
        <f>H487-Epanet!T489</f>
        <v>0</v>
      </c>
      <c r="M487" s="1" t="s">
        <v>517</v>
      </c>
      <c r="N487" s="2">
        <v>35.92</v>
      </c>
      <c r="P487" s="2">
        <f>N487-Epanet!X488</f>
        <v>0.25</v>
      </c>
      <c r="S487" s="1" t="s">
        <v>1512</v>
      </c>
      <c r="T487" s="2">
        <v>0.01</v>
      </c>
      <c r="V487" s="2">
        <f>T487-Epanet!AB489</f>
        <v>0</v>
      </c>
      <c r="Y487" s="1" t="s">
        <v>517</v>
      </c>
      <c r="Z487" s="2">
        <v>35.93</v>
      </c>
      <c r="AB487" s="2">
        <f>Z487-Epanet!P488</f>
        <v>0.27000000000000313</v>
      </c>
      <c r="AE487" s="1" t="s">
        <v>1512</v>
      </c>
      <c r="AF487" s="2">
        <v>0.01</v>
      </c>
      <c r="AH487" s="2">
        <f>AF487-Epanet!T489</f>
        <v>0</v>
      </c>
      <c r="AK487" s="1" t="s">
        <v>517</v>
      </c>
      <c r="AL487" s="2">
        <v>35.94</v>
      </c>
      <c r="AN487" s="2">
        <f>AL487-Epanet!X488</f>
        <v>0.26999999999999602</v>
      </c>
      <c r="AQ487" s="1" t="s">
        <v>1512</v>
      </c>
      <c r="AR487" s="2">
        <v>0.01</v>
      </c>
      <c r="AT487" s="2">
        <f>AR487-Epanet!AB489</f>
        <v>0</v>
      </c>
      <c r="AW487" s="1" t="s">
        <v>517</v>
      </c>
      <c r="AX487" s="2">
        <v>35.880000000000003</v>
      </c>
      <c r="AZ487" s="2">
        <f>AX487-Epanet!P488</f>
        <v>0.22000000000000597</v>
      </c>
      <c r="BC487" s="1" t="s">
        <v>1512</v>
      </c>
      <c r="BD487" s="2">
        <v>0.01</v>
      </c>
      <c r="BF487" s="2">
        <f>BD487-Epanet!T489</f>
        <v>0</v>
      </c>
      <c r="BI487" s="1" t="s">
        <v>517</v>
      </c>
      <c r="BJ487" s="2">
        <v>35.880000000000003</v>
      </c>
      <c r="BL487" s="2">
        <f>BJ487-Epanet!X488</f>
        <v>0.21000000000000085</v>
      </c>
      <c r="BO487" s="1" t="s">
        <v>1512</v>
      </c>
      <c r="BP487" s="2">
        <v>0.01</v>
      </c>
      <c r="BR487" s="2">
        <f>BP487-Epanet!AB489</f>
        <v>0</v>
      </c>
    </row>
    <row r="488" spans="1:70" x14ac:dyDescent="0.25">
      <c r="A488" s="1" t="s">
        <v>518</v>
      </c>
      <c r="B488" s="2">
        <v>34.909999999999997</v>
      </c>
      <c r="D488" s="10">
        <f>'Skenario DMA'!B488-Epanet!P489</f>
        <v>0.25999999999999801</v>
      </c>
      <c r="E488" s="10"/>
      <c r="G488" s="1" t="s">
        <v>1513</v>
      </c>
      <c r="H488" s="2">
        <v>0.2</v>
      </c>
      <c r="J488" s="2">
        <f>H488-Epanet!T490</f>
        <v>0</v>
      </c>
      <c r="M488" s="1" t="s">
        <v>518</v>
      </c>
      <c r="N488" s="2">
        <v>34.92</v>
      </c>
      <c r="P488" s="2">
        <f>N488-Epanet!X489</f>
        <v>0.26000000000000512</v>
      </c>
      <c r="S488" s="1" t="s">
        <v>1513</v>
      </c>
      <c r="T488" s="2">
        <v>0.2</v>
      </c>
      <c r="V488" s="2">
        <f>T488-Epanet!AB490</f>
        <v>0</v>
      </c>
      <c r="Y488" s="1" t="s">
        <v>518</v>
      </c>
      <c r="Z488" s="2">
        <v>34.92</v>
      </c>
      <c r="AB488" s="2">
        <f>Z488-Epanet!P489</f>
        <v>0.27000000000000313</v>
      </c>
      <c r="AE488" s="1" t="s">
        <v>1513</v>
      </c>
      <c r="AF488" s="2">
        <v>0.2</v>
      </c>
      <c r="AH488" s="2">
        <f>AF488-Epanet!T490</f>
        <v>0</v>
      </c>
      <c r="AK488" s="1" t="s">
        <v>518</v>
      </c>
      <c r="AL488" s="2">
        <v>34.93</v>
      </c>
      <c r="AN488" s="2">
        <f>AL488-Epanet!X489</f>
        <v>0.27000000000000313</v>
      </c>
      <c r="AQ488" s="1" t="s">
        <v>1513</v>
      </c>
      <c r="AR488" s="2">
        <v>0.2</v>
      </c>
      <c r="AT488" s="2">
        <f>AR488-Epanet!AB490</f>
        <v>0</v>
      </c>
      <c r="AW488" s="1" t="s">
        <v>518</v>
      </c>
      <c r="AX488" s="2">
        <v>34.869999999999997</v>
      </c>
      <c r="AZ488" s="2">
        <f>AX488-Epanet!P489</f>
        <v>0.21999999999999886</v>
      </c>
      <c r="BC488" s="1" t="s">
        <v>1513</v>
      </c>
      <c r="BD488" s="2">
        <v>0.2</v>
      </c>
      <c r="BF488" s="2">
        <f>BD488-Epanet!T490</f>
        <v>0</v>
      </c>
      <c r="BI488" s="1" t="s">
        <v>518</v>
      </c>
      <c r="BJ488" s="2">
        <v>34.880000000000003</v>
      </c>
      <c r="BL488" s="2">
        <f>BJ488-Epanet!X489</f>
        <v>0.22000000000000597</v>
      </c>
      <c r="BO488" s="1" t="s">
        <v>1513</v>
      </c>
      <c r="BP488" s="2">
        <v>0.2</v>
      </c>
      <c r="BR488" s="2">
        <f>BP488-Epanet!AB490</f>
        <v>0</v>
      </c>
    </row>
    <row r="489" spans="1:70" x14ac:dyDescent="0.25">
      <c r="A489" s="1" t="s">
        <v>519</v>
      </c>
      <c r="B489" s="2">
        <v>34.9</v>
      </c>
      <c r="D489" s="10">
        <f>'Skenario DMA'!B489-Epanet!P490</f>
        <v>0.25999999999999801</v>
      </c>
      <c r="E489" s="10"/>
      <c r="G489" s="1" t="s">
        <v>1514</v>
      </c>
      <c r="H489" s="2">
        <v>0.11</v>
      </c>
      <c r="J489" s="2">
        <f>H489-Epanet!T491</f>
        <v>0</v>
      </c>
      <c r="M489" s="1" t="s">
        <v>519</v>
      </c>
      <c r="N489" s="2">
        <v>34.909999999999997</v>
      </c>
      <c r="P489" s="2">
        <f>N489-Epanet!X490</f>
        <v>0.25999999999999801</v>
      </c>
      <c r="S489" s="1" t="s">
        <v>1514</v>
      </c>
      <c r="T489" s="2">
        <v>0.11</v>
      </c>
      <c r="V489" s="2">
        <f>T489-Epanet!AB491</f>
        <v>0</v>
      </c>
      <c r="Y489" s="1" t="s">
        <v>519</v>
      </c>
      <c r="Z489" s="2">
        <v>34.92</v>
      </c>
      <c r="AB489" s="2">
        <f>Z489-Epanet!P490</f>
        <v>0.28000000000000114</v>
      </c>
      <c r="AE489" s="1" t="s">
        <v>1514</v>
      </c>
      <c r="AF489" s="2">
        <v>0.11</v>
      </c>
      <c r="AH489" s="2">
        <f>AF489-Epanet!T491</f>
        <v>0</v>
      </c>
      <c r="AK489" s="1" t="s">
        <v>519</v>
      </c>
      <c r="AL489" s="2">
        <v>34.92</v>
      </c>
      <c r="AN489" s="2">
        <f>AL489-Epanet!X490</f>
        <v>0.27000000000000313</v>
      </c>
      <c r="AQ489" s="1" t="s">
        <v>1514</v>
      </c>
      <c r="AR489" s="2">
        <v>0.11</v>
      </c>
      <c r="AT489" s="2">
        <f>AR489-Epanet!AB491</f>
        <v>0</v>
      </c>
      <c r="AW489" s="1" t="s">
        <v>519</v>
      </c>
      <c r="AX489" s="2">
        <v>34.86</v>
      </c>
      <c r="AZ489" s="2">
        <f>AX489-Epanet!P490</f>
        <v>0.21999999999999886</v>
      </c>
      <c r="BC489" s="1" t="s">
        <v>1514</v>
      </c>
      <c r="BD489" s="2">
        <v>0.11</v>
      </c>
      <c r="BF489" s="2">
        <f>BD489-Epanet!T491</f>
        <v>0</v>
      </c>
      <c r="BI489" s="1" t="s">
        <v>519</v>
      </c>
      <c r="BJ489" s="2">
        <v>34.869999999999997</v>
      </c>
      <c r="BL489" s="2">
        <f>BJ489-Epanet!X490</f>
        <v>0.21999999999999886</v>
      </c>
      <c r="BO489" s="1" t="s">
        <v>1514</v>
      </c>
      <c r="BP489" s="2">
        <v>0.11</v>
      </c>
      <c r="BR489" s="2">
        <f>BP489-Epanet!AB491</f>
        <v>0</v>
      </c>
    </row>
    <row r="490" spans="1:70" x14ac:dyDescent="0.25">
      <c r="A490" s="1" t="s">
        <v>520</v>
      </c>
      <c r="B490" s="2">
        <v>33.9</v>
      </c>
      <c r="D490" s="10">
        <f>'Skenario DMA'!B490-Epanet!P491</f>
        <v>0.25999999999999801</v>
      </c>
      <c r="E490" s="10"/>
      <c r="G490" s="1" t="s">
        <v>1515</v>
      </c>
      <c r="H490" s="2">
        <v>0.04</v>
      </c>
      <c r="J490" s="2">
        <f>H490-Epanet!T492</f>
        <v>0</v>
      </c>
      <c r="M490" s="1" t="s">
        <v>520</v>
      </c>
      <c r="N490" s="2">
        <v>33.909999999999997</v>
      </c>
      <c r="P490" s="2">
        <f>N490-Epanet!X491</f>
        <v>0.25999999999999801</v>
      </c>
      <c r="S490" s="1" t="s">
        <v>1515</v>
      </c>
      <c r="T490" s="2">
        <v>0.04</v>
      </c>
      <c r="V490" s="2">
        <f>T490-Epanet!AB492</f>
        <v>0</v>
      </c>
      <c r="Y490" s="1" t="s">
        <v>520</v>
      </c>
      <c r="Z490" s="2">
        <v>33.909999999999997</v>
      </c>
      <c r="AB490" s="2">
        <f>Z490-Epanet!P491</f>
        <v>0.26999999999999602</v>
      </c>
      <c r="AE490" s="1" t="s">
        <v>1515</v>
      </c>
      <c r="AF490" s="2">
        <v>0.04</v>
      </c>
      <c r="AH490" s="2">
        <f>AF490-Epanet!T492</f>
        <v>0</v>
      </c>
      <c r="AK490" s="1" t="s">
        <v>520</v>
      </c>
      <c r="AL490" s="2">
        <v>33.92</v>
      </c>
      <c r="AN490" s="2">
        <f>AL490-Epanet!X491</f>
        <v>0.27000000000000313</v>
      </c>
      <c r="AQ490" s="1" t="s">
        <v>1515</v>
      </c>
      <c r="AR490" s="2">
        <v>0.04</v>
      </c>
      <c r="AT490" s="2">
        <f>AR490-Epanet!AB492</f>
        <v>0</v>
      </c>
      <c r="AW490" s="1" t="s">
        <v>520</v>
      </c>
      <c r="AX490" s="2">
        <v>33.86</v>
      </c>
      <c r="AZ490" s="2">
        <f>AX490-Epanet!P491</f>
        <v>0.21999999999999886</v>
      </c>
      <c r="BC490" s="1" t="s">
        <v>1515</v>
      </c>
      <c r="BD490" s="2">
        <v>0.04</v>
      </c>
      <c r="BF490" s="2">
        <f>BD490-Epanet!T492</f>
        <v>0</v>
      </c>
      <c r="BI490" s="1" t="s">
        <v>520</v>
      </c>
      <c r="BJ490" s="2">
        <v>33.86</v>
      </c>
      <c r="BL490" s="2">
        <f>BJ490-Epanet!X491</f>
        <v>0.21000000000000085</v>
      </c>
      <c r="BO490" s="1" t="s">
        <v>1515</v>
      </c>
      <c r="BP490" s="2">
        <v>0.04</v>
      </c>
      <c r="BR490" s="2">
        <f>BP490-Epanet!AB492</f>
        <v>0</v>
      </c>
    </row>
    <row r="491" spans="1:70" x14ac:dyDescent="0.25">
      <c r="A491" s="1" t="s">
        <v>521</v>
      </c>
      <c r="B491" s="2">
        <v>36.630000000000003</v>
      </c>
      <c r="D491" s="10">
        <f>'Skenario DMA'!B491-Epanet!P492</f>
        <v>0.10999999999999943</v>
      </c>
      <c r="E491" s="10"/>
      <c r="G491" s="1" t="s">
        <v>1516</v>
      </c>
      <c r="H491" s="2">
        <v>0.15</v>
      </c>
      <c r="J491" s="2">
        <f>H491-Epanet!T493</f>
        <v>0</v>
      </c>
      <c r="M491" s="1" t="s">
        <v>521</v>
      </c>
      <c r="N491" s="2">
        <v>36.619999999999997</v>
      </c>
      <c r="P491" s="2">
        <f>N491-Epanet!X492</f>
        <v>9.9999999999994316E-2</v>
      </c>
      <c r="S491" s="1" t="s">
        <v>1516</v>
      </c>
      <c r="T491" s="2">
        <v>0.15</v>
      </c>
      <c r="V491" s="2">
        <f>T491-Epanet!AB493</f>
        <v>0</v>
      </c>
      <c r="Y491" s="1" t="s">
        <v>521</v>
      </c>
      <c r="Z491" s="2">
        <v>36.619999999999997</v>
      </c>
      <c r="AB491" s="2">
        <f>Z491-Epanet!P492</f>
        <v>9.9999999999994316E-2</v>
      </c>
      <c r="AE491" s="1" t="s">
        <v>1516</v>
      </c>
      <c r="AF491" s="2">
        <v>0.15</v>
      </c>
      <c r="AH491" s="2">
        <f>AF491-Epanet!T493</f>
        <v>0</v>
      </c>
      <c r="AK491" s="1" t="s">
        <v>521</v>
      </c>
      <c r="AL491" s="2">
        <v>36.630000000000003</v>
      </c>
      <c r="AN491" s="2">
        <f>AL491-Epanet!X492</f>
        <v>0.10999999999999943</v>
      </c>
      <c r="AQ491" s="1" t="s">
        <v>1516</v>
      </c>
      <c r="AR491" s="2">
        <v>0.15</v>
      </c>
      <c r="AT491" s="2">
        <f>AR491-Epanet!AB493</f>
        <v>0</v>
      </c>
      <c r="AW491" s="1" t="s">
        <v>521</v>
      </c>
      <c r="AX491" s="2">
        <v>32.630000000000003</v>
      </c>
      <c r="AZ491" s="2">
        <f>AX491-Epanet!P492</f>
        <v>-3.8900000000000006</v>
      </c>
      <c r="BC491" s="1" t="s">
        <v>1516</v>
      </c>
      <c r="BD491" s="2">
        <v>0.15</v>
      </c>
      <c r="BF491" s="2">
        <f>BD491-Epanet!T493</f>
        <v>0</v>
      </c>
      <c r="BI491" s="1" t="s">
        <v>521</v>
      </c>
      <c r="BJ491" s="2">
        <v>32.36</v>
      </c>
      <c r="BL491" s="2">
        <f>BJ491-Epanet!X492</f>
        <v>-4.1600000000000037</v>
      </c>
      <c r="BO491" s="1" t="s">
        <v>1516</v>
      </c>
      <c r="BP491" s="2">
        <v>0.15</v>
      </c>
      <c r="BR491" s="2">
        <f>BP491-Epanet!AB493</f>
        <v>0</v>
      </c>
    </row>
    <row r="492" spans="1:70" x14ac:dyDescent="0.25">
      <c r="A492" s="1" t="s">
        <v>522</v>
      </c>
      <c r="B492" s="2">
        <v>36.619999999999997</v>
      </c>
      <c r="D492" s="10">
        <f>'Skenario DMA'!B492-Epanet!P493</f>
        <v>9.9999999999994316E-2</v>
      </c>
      <c r="E492" s="10"/>
      <c r="G492" s="1" t="s">
        <v>1517</v>
      </c>
      <c r="H492" s="2">
        <v>0.08</v>
      </c>
      <c r="J492" s="2">
        <f>H492-Epanet!T494</f>
        <v>0</v>
      </c>
      <c r="M492" s="1" t="s">
        <v>522</v>
      </c>
      <c r="N492" s="2">
        <v>36.619999999999997</v>
      </c>
      <c r="P492" s="2">
        <f>N492-Epanet!X493</f>
        <v>9.9999999999994316E-2</v>
      </c>
      <c r="S492" s="1" t="s">
        <v>1517</v>
      </c>
      <c r="T492" s="2">
        <v>0.08</v>
      </c>
      <c r="V492" s="2">
        <f>T492-Epanet!AB494</f>
        <v>0</v>
      </c>
      <c r="Y492" s="1" t="s">
        <v>522</v>
      </c>
      <c r="Z492" s="2">
        <v>36.630000000000003</v>
      </c>
      <c r="AB492" s="2">
        <f>Z492-Epanet!P493</f>
        <v>0.10999999999999943</v>
      </c>
      <c r="AE492" s="1" t="s">
        <v>1517</v>
      </c>
      <c r="AF492" s="2">
        <v>0.08</v>
      </c>
      <c r="AH492" s="2">
        <f>AF492-Epanet!T494</f>
        <v>0</v>
      </c>
      <c r="AK492" s="1" t="s">
        <v>522</v>
      </c>
      <c r="AL492" s="2">
        <v>36.630000000000003</v>
      </c>
      <c r="AN492" s="2">
        <f>AL492-Epanet!X493</f>
        <v>0.10999999999999943</v>
      </c>
      <c r="AQ492" s="1" t="s">
        <v>1517</v>
      </c>
      <c r="AR492" s="2">
        <v>0.08</v>
      </c>
      <c r="AT492" s="2">
        <f>AR492-Epanet!AB494</f>
        <v>0</v>
      </c>
      <c r="AW492" s="1" t="s">
        <v>522</v>
      </c>
      <c r="AX492" s="2">
        <v>32.619999999999997</v>
      </c>
      <c r="AZ492" s="2">
        <f>AX492-Epanet!P493</f>
        <v>-3.9000000000000057</v>
      </c>
      <c r="BC492" s="1" t="s">
        <v>1517</v>
      </c>
      <c r="BD492" s="2">
        <v>0.08</v>
      </c>
      <c r="BF492" s="2">
        <f>BD492-Epanet!T494</f>
        <v>0</v>
      </c>
      <c r="BI492" s="1" t="s">
        <v>522</v>
      </c>
      <c r="BJ492" s="2">
        <v>32.36</v>
      </c>
      <c r="BL492" s="2">
        <f>BJ492-Epanet!X493</f>
        <v>-4.1600000000000037</v>
      </c>
      <c r="BO492" s="1" t="s">
        <v>1517</v>
      </c>
      <c r="BP492" s="2">
        <v>0.08</v>
      </c>
      <c r="BR492" s="2">
        <f>BP492-Epanet!AB494</f>
        <v>0</v>
      </c>
    </row>
    <row r="493" spans="1:70" x14ac:dyDescent="0.25">
      <c r="A493" s="1" t="s">
        <v>523</v>
      </c>
      <c r="B493" s="2">
        <v>38.590000000000003</v>
      </c>
      <c r="D493" s="10">
        <f>'Skenario DMA'!B493-Epanet!P494</f>
        <v>7.0000000000000284E-2</v>
      </c>
      <c r="E493" s="10"/>
      <c r="G493" s="1" t="s">
        <v>1518</v>
      </c>
      <c r="H493" s="2">
        <v>0.31</v>
      </c>
      <c r="J493" s="2">
        <f>H493-Epanet!T495</f>
        <v>0</v>
      </c>
      <c r="M493" s="1" t="s">
        <v>523</v>
      </c>
      <c r="N493" s="2">
        <v>38.58</v>
      </c>
      <c r="P493" s="2">
        <f>N493-Epanet!X494</f>
        <v>5.9999999999995168E-2</v>
      </c>
      <c r="S493" s="1" t="s">
        <v>1518</v>
      </c>
      <c r="T493" s="2">
        <v>0.31</v>
      </c>
      <c r="V493" s="2">
        <f>T493-Epanet!AB495</f>
        <v>0</v>
      </c>
      <c r="Y493" s="1" t="s">
        <v>523</v>
      </c>
      <c r="Z493" s="2">
        <v>38.630000000000003</v>
      </c>
      <c r="AB493" s="2">
        <f>Z493-Epanet!P494</f>
        <v>0.10999999999999943</v>
      </c>
      <c r="AE493" s="1" t="s">
        <v>1518</v>
      </c>
      <c r="AF493" s="2">
        <v>0.31</v>
      </c>
      <c r="AH493" s="2">
        <f>AF493-Epanet!T495</f>
        <v>0</v>
      </c>
      <c r="AK493" s="1" t="s">
        <v>523</v>
      </c>
      <c r="AL493" s="2">
        <v>38.630000000000003</v>
      </c>
      <c r="AN493" s="2">
        <f>AL493-Epanet!X494</f>
        <v>0.10999999999999943</v>
      </c>
      <c r="AQ493" s="1" t="s">
        <v>1518</v>
      </c>
      <c r="AR493" s="2">
        <v>0.31</v>
      </c>
      <c r="AT493" s="2">
        <f>AR493-Epanet!AB495</f>
        <v>0</v>
      </c>
      <c r="AW493" s="1" t="s">
        <v>523</v>
      </c>
      <c r="AX493" s="2">
        <v>34.54</v>
      </c>
      <c r="AZ493" s="2">
        <f>AX493-Epanet!P494</f>
        <v>-3.980000000000004</v>
      </c>
      <c r="BC493" s="1" t="s">
        <v>1518</v>
      </c>
      <c r="BD493" s="2">
        <v>0.31</v>
      </c>
      <c r="BF493" s="2">
        <f>BD493-Epanet!T495</f>
        <v>0</v>
      </c>
      <c r="BI493" s="1" t="s">
        <v>523</v>
      </c>
      <c r="BJ493" s="2">
        <v>34.270000000000003</v>
      </c>
      <c r="BL493" s="2">
        <f>BJ493-Epanet!X494</f>
        <v>-4.25</v>
      </c>
      <c r="BO493" s="1" t="s">
        <v>1518</v>
      </c>
      <c r="BP493" s="2">
        <v>0.31</v>
      </c>
      <c r="BR493" s="2">
        <f>BP493-Epanet!AB495</f>
        <v>0</v>
      </c>
    </row>
    <row r="494" spans="1:70" x14ac:dyDescent="0.25">
      <c r="A494" s="1" t="s">
        <v>524</v>
      </c>
      <c r="B494" s="2">
        <v>40.56</v>
      </c>
      <c r="D494" s="10">
        <f>'Skenario DMA'!B494-Epanet!P495</f>
        <v>5.0000000000004263E-2</v>
      </c>
      <c r="E494" s="10"/>
      <c r="G494" s="1" t="s">
        <v>1519</v>
      </c>
      <c r="H494" s="2">
        <v>0.08</v>
      </c>
      <c r="J494" s="2">
        <f>H494-Epanet!T496</f>
        <v>0</v>
      </c>
      <c r="M494" s="1" t="s">
        <v>524</v>
      </c>
      <c r="N494" s="2">
        <v>40.54</v>
      </c>
      <c r="P494" s="2">
        <f>N494-Epanet!X495</f>
        <v>1.9999999999996021E-2</v>
      </c>
      <c r="S494" s="1" t="s">
        <v>1519</v>
      </c>
      <c r="T494" s="2">
        <v>0.08</v>
      </c>
      <c r="V494" s="2">
        <f>T494-Epanet!AB496</f>
        <v>0</v>
      </c>
      <c r="Y494" s="1" t="s">
        <v>524</v>
      </c>
      <c r="Z494" s="2">
        <v>40.64</v>
      </c>
      <c r="AB494" s="2">
        <f>Z494-Epanet!P495</f>
        <v>0.13000000000000256</v>
      </c>
      <c r="AE494" s="1" t="s">
        <v>1519</v>
      </c>
      <c r="AF494" s="2">
        <v>0.08</v>
      </c>
      <c r="AH494" s="2">
        <f>AF494-Epanet!T496</f>
        <v>0</v>
      </c>
      <c r="AK494" s="1" t="s">
        <v>524</v>
      </c>
      <c r="AL494" s="2">
        <v>40.64</v>
      </c>
      <c r="AN494" s="2">
        <f>AL494-Epanet!X495</f>
        <v>0.11999999999999744</v>
      </c>
      <c r="AQ494" s="1" t="s">
        <v>1519</v>
      </c>
      <c r="AR494" s="2">
        <v>0.08</v>
      </c>
      <c r="AT494" s="2">
        <f>AR494-Epanet!AB496</f>
        <v>0</v>
      </c>
      <c r="AW494" s="1" t="s">
        <v>524</v>
      </c>
      <c r="AX494" s="2">
        <v>36.46</v>
      </c>
      <c r="AZ494" s="2">
        <f>AX494-Epanet!P495</f>
        <v>-4.0499999999999972</v>
      </c>
      <c r="BC494" s="1" t="s">
        <v>1519</v>
      </c>
      <c r="BD494" s="2">
        <v>0.08</v>
      </c>
      <c r="BF494" s="2">
        <f>BD494-Epanet!T496</f>
        <v>0</v>
      </c>
      <c r="BI494" s="1" t="s">
        <v>524</v>
      </c>
      <c r="BJ494" s="2">
        <v>36.17</v>
      </c>
      <c r="BL494" s="2">
        <f>BJ494-Epanet!X495</f>
        <v>-4.3500000000000014</v>
      </c>
      <c r="BO494" s="1" t="s">
        <v>1519</v>
      </c>
      <c r="BP494" s="2">
        <v>0.08</v>
      </c>
      <c r="BR494" s="2">
        <f>BP494-Epanet!AB496</f>
        <v>0</v>
      </c>
    </row>
    <row r="495" spans="1:70" x14ac:dyDescent="0.25">
      <c r="A495" s="1" t="s">
        <v>525</v>
      </c>
      <c r="B495" s="2">
        <v>40.549999999999997</v>
      </c>
      <c r="D495" s="10">
        <f>'Skenario DMA'!B495-Epanet!P496</f>
        <v>3.9999999999999147E-2</v>
      </c>
      <c r="E495" s="10"/>
      <c r="G495" s="1" t="s">
        <v>1520</v>
      </c>
      <c r="H495" s="2">
        <v>0.08</v>
      </c>
      <c r="J495" s="2">
        <f>H495-Epanet!T497</f>
        <v>0</v>
      </c>
      <c r="M495" s="1" t="s">
        <v>525</v>
      </c>
      <c r="N495" s="2">
        <v>40.54</v>
      </c>
      <c r="P495" s="2">
        <f>N495-Epanet!X496</f>
        <v>1.9999999999996021E-2</v>
      </c>
      <c r="S495" s="1" t="s">
        <v>1520</v>
      </c>
      <c r="T495" s="2">
        <v>0.08</v>
      </c>
      <c r="V495" s="2">
        <f>T495-Epanet!AB497</f>
        <v>0</v>
      </c>
      <c r="Y495" s="1" t="s">
        <v>525</v>
      </c>
      <c r="Z495" s="2">
        <v>40.64</v>
      </c>
      <c r="AB495" s="2">
        <f>Z495-Epanet!P496</f>
        <v>0.13000000000000256</v>
      </c>
      <c r="AE495" s="1" t="s">
        <v>1520</v>
      </c>
      <c r="AF495" s="2">
        <v>0.08</v>
      </c>
      <c r="AH495" s="2">
        <f>AF495-Epanet!T497</f>
        <v>0</v>
      </c>
      <c r="AK495" s="1" t="s">
        <v>525</v>
      </c>
      <c r="AL495" s="2">
        <v>40.64</v>
      </c>
      <c r="AN495" s="2">
        <f>AL495-Epanet!X496</f>
        <v>0.11999999999999744</v>
      </c>
      <c r="AQ495" s="1" t="s">
        <v>1520</v>
      </c>
      <c r="AR495" s="2">
        <v>0.08</v>
      </c>
      <c r="AT495" s="2">
        <f>AR495-Epanet!AB497</f>
        <v>0</v>
      </c>
      <c r="AW495" s="1" t="s">
        <v>525</v>
      </c>
      <c r="AX495" s="2">
        <v>36.450000000000003</v>
      </c>
      <c r="AZ495" s="2">
        <f>AX495-Epanet!P496</f>
        <v>-4.0599999999999952</v>
      </c>
      <c r="BC495" s="1" t="s">
        <v>1520</v>
      </c>
      <c r="BD495" s="2">
        <v>0.08</v>
      </c>
      <c r="BF495" s="2">
        <f>BD495-Epanet!T497</f>
        <v>0</v>
      </c>
      <c r="BI495" s="1" t="s">
        <v>525</v>
      </c>
      <c r="BJ495" s="2">
        <v>36.17</v>
      </c>
      <c r="BL495" s="2">
        <f>BJ495-Epanet!X496</f>
        <v>-4.3500000000000014</v>
      </c>
      <c r="BO495" s="1" t="s">
        <v>1520</v>
      </c>
      <c r="BP495" s="2">
        <v>0.08</v>
      </c>
      <c r="BR495" s="2">
        <f>BP495-Epanet!AB497</f>
        <v>0</v>
      </c>
    </row>
    <row r="496" spans="1:70" x14ac:dyDescent="0.25">
      <c r="A496" s="1" t="s">
        <v>526</v>
      </c>
      <c r="B496" s="2">
        <v>37.26</v>
      </c>
      <c r="D496" s="10">
        <f>'Skenario DMA'!B496-Epanet!P497</f>
        <v>3.9999999999999147E-2</v>
      </c>
      <c r="E496" s="10"/>
      <c r="G496" s="1" t="s">
        <v>1521</v>
      </c>
      <c r="H496" s="2">
        <v>0.23</v>
      </c>
      <c r="J496" s="2">
        <f>H496-Epanet!T498</f>
        <v>0</v>
      </c>
      <c r="M496" s="1" t="s">
        <v>526</v>
      </c>
      <c r="N496" s="2">
        <v>37.25</v>
      </c>
      <c r="P496" s="2">
        <f>N496-Epanet!X497</f>
        <v>2.0000000000003126E-2</v>
      </c>
      <c r="S496" s="1" t="s">
        <v>1521</v>
      </c>
      <c r="T496" s="2">
        <v>0.23</v>
      </c>
      <c r="V496" s="2">
        <f>T496-Epanet!AB498</f>
        <v>0</v>
      </c>
      <c r="Y496" s="1" t="s">
        <v>526</v>
      </c>
      <c r="Z496" s="2">
        <v>37.35</v>
      </c>
      <c r="AB496" s="2">
        <f>Z496-Epanet!P497</f>
        <v>0.13000000000000256</v>
      </c>
      <c r="AE496" s="1" t="s">
        <v>1521</v>
      </c>
      <c r="AF496" s="2">
        <v>0.23</v>
      </c>
      <c r="AH496" s="2">
        <f>AF496-Epanet!T498</f>
        <v>0</v>
      </c>
      <c r="AK496" s="1" t="s">
        <v>526</v>
      </c>
      <c r="AL496" s="2">
        <v>37.35</v>
      </c>
      <c r="AN496" s="2">
        <f>AL496-Epanet!X497</f>
        <v>0.12000000000000455</v>
      </c>
      <c r="AQ496" s="1" t="s">
        <v>1521</v>
      </c>
      <c r="AR496" s="2">
        <v>0.23</v>
      </c>
      <c r="AT496" s="2">
        <f>AR496-Epanet!AB498</f>
        <v>0</v>
      </c>
      <c r="AW496" s="1" t="s">
        <v>526</v>
      </c>
      <c r="AX496" s="2">
        <v>33.159999999999997</v>
      </c>
      <c r="AZ496" s="2">
        <f>AX496-Epanet!P497</f>
        <v>-4.0600000000000023</v>
      </c>
      <c r="BC496" s="1" t="s">
        <v>1521</v>
      </c>
      <c r="BD496" s="2">
        <v>0.23</v>
      </c>
      <c r="BF496" s="2">
        <f>BD496-Epanet!T498</f>
        <v>0</v>
      </c>
      <c r="BI496" s="1" t="s">
        <v>526</v>
      </c>
      <c r="BJ496" s="2">
        <v>32.880000000000003</v>
      </c>
      <c r="BL496" s="2">
        <f>BJ496-Epanet!X497</f>
        <v>-4.3499999999999943</v>
      </c>
      <c r="BO496" s="1" t="s">
        <v>1521</v>
      </c>
      <c r="BP496" s="2">
        <v>0.23</v>
      </c>
      <c r="BR496" s="2">
        <f>BP496-Epanet!AB498</f>
        <v>0</v>
      </c>
    </row>
    <row r="497" spans="1:70" x14ac:dyDescent="0.25">
      <c r="A497" s="1" t="s">
        <v>527</v>
      </c>
      <c r="B497" s="2">
        <v>40.51</v>
      </c>
      <c r="D497" s="10">
        <f>'Skenario DMA'!B497-Epanet!P498</f>
        <v>3.9999999999999147E-2</v>
      </c>
      <c r="E497" s="10"/>
      <c r="G497" s="1" t="s">
        <v>1522</v>
      </c>
      <c r="H497" s="2">
        <v>0.08</v>
      </c>
      <c r="J497" s="2">
        <f>H497-Epanet!T499</f>
        <v>0</v>
      </c>
      <c r="M497" s="1" t="s">
        <v>527</v>
      </c>
      <c r="N497" s="2">
        <v>40.49</v>
      </c>
      <c r="P497" s="2">
        <f>N497-Epanet!X498</f>
        <v>2.0000000000003126E-2</v>
      </c>
      <c r="S497" s="1" t="s">
        <v>1522</v>
      </c>
      <c r="T497" s="2">
        <v>0.08</v>
      </c>
      <c r="V497" s="2">
        <f>T497-Epanet!AB499</f>
        <v>0</v>
      </c>
      <c r="Y497" s="1" t="s">
        <v>527</v>
      </c>
      <c r="Z497" s="2">
        <v>40.590000000000003</v>
      </c>
      <c r="AB497" s="2">
        <f>Z497-Epanet!P498</f>
        <v>0.12000000000000455</v>
      </c>
      <c r="AE497" s="1" t="s">
        <v>1522</v>
      </c>
      <c r="AF497" s="2">
        <v>0.08</v>
      </c>
      <c r="AH497" s="2">
        <f>AF497-Epanet!T499</f>
        <v>0</v>
      </c>
      <c r="AK497" s="1" t="s">
        <v>527</v>
      </c>
      <c r="AL497" s="2">
        <v>40.6</v>
      </c>
      <c r="AN497" s="2">
        <f>AL497-Epanet!X498</f>
        <v>0.13000000000000256</v>
      </c>
      <c r="AQ497" s="1" t="s">
        <v>1522</v>
      </c>
      <c r="AR497" s="2">
        <v>0.08</v>
      </c>
      <c r="AT497" s="2">
        <f>AR497-Epanet!AB499</f>
        <v>0</v>
      </c>
      <c r="AW497" s="1" t="s">
        <v>527</v>
      </c>
      <c r="AX497" s="2">
        <v>36.409999999999997</v>
      </c>
      <c r="AZ497" s="2">
        <f>AX497-Epanet!P498</f>
        <v>-4.0600000000000023</v>
      </c>
      <c r="BC497" s="1" t="s">
        <v>1522</v>
      </c>
      <c r="BD497" s="2">
        <v>0.08</v>
      </c>
      <c r="BF497" s="2">
        <f>BD497-Epanet!T499</f>
        <v>0</v>
      </c>
      <c r="BI497" s="1" t="s">
        <v>527</v>
      </c>
      <c r="BJ497" s="2">
        <v>36.119999999999997</v>
      </c>
      <c r="BL497" s="2">
        <f>BJ497-Epanet!X498</f>
        <v>-4.3500000000000014</v>
      </c>
      <c r="BO497" s="1" t="s">
        <v>1522</v>
      </c>
      <c r="BP497" s="2">
        <v>0.08</v>
      </c>
      <c r="BR497" s="2">
        <f>BP497-Epanet!AB499</f>
        <v>0</v>
      </c>
    </row>
    <row r="498" spans="1:70" x14ac:dyDescent="0.25">
      <c r="A498" s="1" t="s">
        <v>528</v>
      </c>
      <c r="B498" s="2">
        <v>38.97</v>
      </c>
      <c r="D498" s="10">
        <f>'Skenario DMA'!B498-Epanet!P499</f>
        <v>3.9999999999999147E-2</v>
      </c>
      <c r="E498" s="10"/>
      <c r="G498" s="1" t="s">
        <v>1523</v>
      </c>
      <c r="H498" s="2">
        <v>0.31</v>
      </c>
      <c r="J498" s="2">
        <f>H498-Epanet!T500</f>
        <v>0</v>
      </c>
      <c r="M498" s="1" t="s">
        <v>528</v>
      </c>
      <c r="N498" s="2">
        <v>38.950000000000003</v>
      </c>
      <c r="P498" s="2">
        <f>N498-Epanet!X499</f>
        <v>2.0000000000003126E-2</v>
      </c>
      <c r="S498" s="1" t="s">
        <v>1523</v>
      </c>
      <c r="T498" s="2">
        <v>0.31</v>
      </c>
      <c r="V498" s="2">
        <f>T498-Epanet!AB500</f>
        <v>0</v>
      </c>
      <c r="Y498" s="1" t="s">
        <v>528</v>
      </c>
      <c r="Z498" s="2">
        <v>39.049999999999997</v>
      </c>
      <c r="AB498" s="2">
        <f>Z498-Epanet!P499</f>
        <v>0.11999999999999744</v>
      </c>
      <c r="AE498" s="1" t="s">
        <v>1523</v>
      </c>
      <c r="AF498" s="2">
        <v>0.31</v>
      </c>
      <c r="AH498" s="2">
        <f>AF498-Epanet!T500</f>
        <v>0</v>
      </c>
      <c r="AK498" s="1" t="s">
        <v>528</v>
      </c>
      <c r="AL498" s="2">
        <v>39.06</v>
      </c>
      <c r="AN498" s="2">
        <f>AL498-Epanet!X499</f>
        <v>0.13000000000000256</v>
      </c>
      <c r="AQ498" s="1" t="s">
        <v>1523</v>
      </c>
      <c r="AR498" s="2">
        <v>0.31</v>
      </c>
      <c r="AT498" s="2">
        <f>AR498-Epanet!AB500</f>
        <v>0</v>
      </c>
      <c r="AW498" s="1" t="s">
        <v>528</v>
      </c>
      <c r="AX498" s="2">
        <v>34.869999999999997</v>
      </c>
      <c r="AZ498" s="2">
        <f>AX498-Epanet!P499</f>
        <v>-4.0600000000000023</v>
      </c>
      <c r="BC498" s="1" t="s">
        <v>1523</v>
      </c>
      <c r="BD498" s="2">
        <v>0.31</v>
      </c>
      <c r="BF498" s="2">
        <f>BD498-Epanet!T500</f>
        <v>0</v>
      </c>
      <c r="BI498" s="1" t="s">
        <v>528</v>
      </c>
      <c r="BJ498" s="2">
        <v>34.58</v>
      </c>
      <c r="BL498" s="2">
        <f>BJ498-Epanet!X499</f>
        <v>-4.3500000000000014</v>
      </c>
      <c r="BO498" s="1" t="s">
        <v>1523</v>
      </c>
      <c r="BP498" s="2">
        <v>0.31</v>
      </c>
      <c r="BR498" s="2">
        <f>BP498-Epanet!AB500</f>
        <v>0</v>
      </c>
    </row>
    <row r="499" spans="1:70" x14ac:dyDescent="0.25">
      <c r="A499" s="1" t="s">
        <v>529</v>
      </c>
      <c r="B499" s="2">
        <v>39.64</v>
      </c>
      <c r="D499" s="10">
        <f>'Skenario DMA'!B499-Epanet!P500</f>
        <v>2.0000000000003126E-2</v>
      </c>
      <c r="E499" s="10"/>
      <c r="G499" s="1" t="s">
        <v>1524</v>
      </c>
      <c r="H499" s="2">
        <v>0.08</v>
      </c>
      <c r="J499" s="2">
        <f>H499-Epanet!T501</f>
        <v>0</v>
      </c>
      <c r="M499" s="1" t="s">
        <v>529</v>
      </c>
      <c r="N499" s="2">
        <v>39.32</v>
      </c>
      <c r="P499" s="2">
        <f>N499-Epanet!X500</f>
        <v>0</v>
      </c>
      <c r="S499" s="1" t="s">
        <v>1524</v>
      </c>
      <c r="T499" s="2">
        <v>0.08</v>
      </c>
      <c r="V499" s="2">
        <f>T499-Epanet!AB501</f>
        <v>0</v>
      </c>
      <c r="Y499" s="1" t="s">
        <v>529</v>
      </c>
      <c r="Z499" s="2">
        <v>39.770000000000003</v>
      </c>
      <c r="AB499" s="2">
        <f>Z499-Epanet!P500</f>
        <v>0.15000000000000568</v>
      </c>
      <c r="AE499" s="1" t="s">
        <v>1524</v>
      </c>
      <c r="AF499" s="2">
        <v>0.08</v>
      </c>
      <c r="AH499" s="2">
        <f>AF499-Epanet!T501</f>
        <v>0</v>
      </c>
      <c r="AK499" s="1" t="s">
        <v>529</v>
      </c>
      <c r="AL499" s="2">
        <v>39.47</v>
      </c>
      <c r="AN499" s="2">
        <f>AL499-Epanet!X500</f>
        <v>0.14999999999999858</v>
      </c>
      <c r="AQ499" s="1" t="s">
        <v>1524</v>
      </c>
      <c r="AR499" s="2">
        <v>0.08</v>
      </c>
      <c r="AT499" s="2">
        <f>AR499-Epanet!AB501</f>
        <v>0</v>
      </c>
      <c r="AW499" s="1" t="s">
        <v>529</v>
      </c>
      <c r="AX499" s="2">
        <v>35.53</v>
      </c>
      <c r="AZ499" s="2">
        <f>AX499-Epanet!P500</f>
        <v>-4.0899999999999963</v>
      </c>
      <c r="BC499" s="1" t="s">
        <v>1524</v>
      </c>
      <c r="BD499" s="2">
        <v>0.08</v>
      </c>
      <c r="BF499" s="2">
        <f>BD499-Epanet!T501</f>
        <v>0</v>
      </c>
      <c r="BI499" s="1" t="s">
        <v>529</v>
      </c>
      <c r="BJ499" s="2">
        <v>34.93</v>
      </c>
      <c r="BL499" s="2">
        <f>BJ499-Epanet!X500</f>
        <v>-4.3900000000000006</v>
      </c>
      <c r="BO499" s="1" t="s">
        <v>1524</v>
      </c>
      <c r="BP499" s="2">
        <v>0.08</v>
      </c>
      <c r="BR499" s="2">
        <f>BP499-Epanet!AB501</f>
        <v>0</v>
      </c>
    </row>
    <row r="500" spans="1:70" x14ac:dyDescent="0.25">
      <c r="A500" s="1" t="s">
        <v>530</v>
      </c>
      <c r="B500" s="2">
        <v>38.65</v>
      </c>
      <c r="D500" s="10">
        <f>'Skenario DMA'!B500-Epanet!P501</f>
        <v>1.9999999999996021E-2</v>
      </c>
      <c r="E500" s="10"/>
      <c r="G500" s="1" t="s">
        <v>1525</v>
      </c>
      <c r="H500" s="2">
        <v>0.38</v>
      </c>
      <c r="J500" s="2">
        <f>H500-Epanet!T502</f>
        <v>0</v>
      </c>
      <c r="M500" s="1" t="s">
        <v>530</v>
      </c>
      <c r="N500" s="2">
        <v>38.340000000000003</v>
      </c>
      <c r="P500" s="2">
        <f>N500-Epanet!X501</f>
        <v>0</v>
      </c>
      <c r="S500" s="1" t="s">
        <v>1525</v>
      </c>
      <c r="T500" s="2">
        <v>0.38</v>
      </c>
      <c r="V500" s="2">
        <f>T500-Epanet!AB502</f>
        <v>0</v>
      </c>
      <c r="Y500" s="1" t="s">
        <v>530</v>
      </c>
      <c r="Z500" s="2">
        <v>38.78</v>
      </c>
      <c r="AB500" s="2">
        <f>Z500-Epanet!P501</f>
        <v>0.14999999999999858</v>
      </c>
      <c r="AE500" s="1" t="s">
        <v>1525</v>
      </c>
      <c r="AF500" s="2">
        <v>0.38</v>
      </c>
      <c r="AH500" s="2">
        <f>AF500-Epanet!T502</f>
        <v>0</v>
      </c>
      <c r="AK500" s="1" t="s">
        <v>530</v>
      </c>
      <c r="AL500" s="2">
        <v>38.49</v>
      </c>
      <c r="AN500" s="2">
        <f>AL500-Epanet!X501</f>
        <v>0.14999999999999858</v>
      </c>
      <c r="AQ500" s="1" t="s">
        <v>1525</v>
      </c>
      <c r="AR500" s="2">
        <v>0.38</v>
      </c>
      <c r="AT500" s="2">
        <f>AR500-Epanet!AB502</f>
        <v>0</v>
      </c>
      <c r="AW500" s="1" t="s">
        <v>530</v>
      </c>
      <c r="AX500" s="2">
        <v>34.53</v>
      </c>
      <c r="AZ500" s="2">
        <f>AX500-Epanet!P501</f>
        <v>-4.1000000000000014</v>
      </c>
      <c r="BC500" s="1" t="s">
        <v>1525</v>
      </c>
      <c r="BD500" s="2">
        <v>0.38</v>
      </c>
      <c r="BF500" s="2">
        <f>BD500-Epanet!T502</f>
        <v>0</v>
      </c>
      <c r="BI500" s="1" t="s">
        <v>530</v>
      </c>
      <c r="BJ500" s="2">
        <v>33.950000000000003</v>
      </c>
      <c r="BL500" s="2">
        <f>BJ500-Epanet!X501</f>
        <v>-4.3900000000000006</v>
      </c>
      <c r="BO500" s="1" t="s">
        <v>1525</v>
      </c>
      <c r="BP500" s="2">
        <v>0.38</v>
      </c>
      <c r="BR500" s="2">
        <f>BP500-Epanet!AB502</f>
        <v>0</v>
      </c>
    </row>
    <row r="501" spans="1:70" x14ac:dyDescent="0.25">
      <c r="A501" s="1" t="s">
        <v>531</v>
      </c>
      <c r="B501" s="2">
        <v>37.68</v>
      </c>
      <c r="D501" s="10">
        <f>'Skenario DMA'!B501-Epanet!P502</f>
        <v>2.0000000000003126E-2</v>
      </c>
      <c r="E501" s="10"/>
      <c r="G501" s="1" t="s">
        <v>1526</v>
      </c>
      <c r="H501" s="2">
        <v>0.08</v>
      </c>
      <c r="J501" s="2">
        <f>H501-Epanet!T503</f>
        <v>0</v>
      </c>
      <c r="M501" s="1" t="s">
        <v>531</v>
      </c>
      <c r="N501" s="2">
        <v>37.409999999999997</v>
      </c>
      <c r="P501" s="2">
        <f>N501-Epanet!X502</f>
        <v>0</v>
      </c>
      <c r="S501" s="1" t="s">
        <v>1526</v>
      </c>
      <c r="T501" s="2">
        <v>0.08</v>
      </c>
      <c r="V501" s="2">
        <f>T501-Epanet!AB503</f>
        <v>0</v>
      </c>
      <c r="Y501" s="1" t="s">
        <v>531</v>
      </c>
      <c r="Z501" s="2">
        <v>37.81</v>
      </c>
      <c r="AB501" s="2">
        <f>Z501-Epanet!P502</f>
        <v>0.15000000000000568</v>
      </c>
      <c r="AE501" s="1" t="s">
        <v>1526</v>
      </c>
      <c r="AF501" s="2">
        <v>0.08</v>
      </c>
      <c r="AH501" s="2">
        <f>AF501-Epanet!T503</f>
        <v>0</v>
      </c>
      <c r="AK501" s="1" t="s">
        <v>531</v>
      </c>
      <c r="AL501" s="2">
        <v>37.56</v>
      </c>
      <c r="AN501" s="2">
        <f>AL501-Epanet!X502</f>
        <v>0.15000000000000568</v>
      </c>
      <c r="AQ501" s="1" t="s">
        <v>1526</v>
      </c>
      <c r="AR501" s="2">
        <v>0.08</v>
      </c>
      <c r="AT501" s="2">
        <f>AR501-Epanet!AB503</f>
        <v>0</v>
      </c>
      <c r="AW501" s="1" t="s">
        <v>531</v>
      </c>
      <c r="AX501" s="2">
        <v>33.57</v>
      </c>
      <c r="AZ501" s="2">
        <f>AX501-Epanet!P502</f>
        <v>-4.0899999999999963</v>
      </c>
      <c r="BC501" s="1" t="s">
        <v>1526</v>
      </c>
      <c r="BD501" s="2">
        <v>0.08</v>
      </c>
      <c r="BF501" s="2">
        <f>BD501-Epanet!T503</f>
        <v>0</v>
      </c>
      <c r="BI501" s="1" t="s">
        <v>531</v>
      </c>
      <c r="BJ501" s="2">
        <v>33.020000000000003</v>
      </c>
      <c r="BL501" s="2">
        <f>BJ501-Epanet!X502</f>
        <v>-4.3899999999999935</v>
      </c>
      <c r="BO501" s="1" t="s">
        <v>1526</v>
      </c>
      <c r="BP501" s="2">
        <v>0.08</v>
      </c>
      <c r="BR501" s="2">
        <f>BP501-Epanet!AB503</f>
        <v>0</v>
      </c>
    </row>
    <row r="502" spans="1:70" x14ac:dyDescent="0.25">
      <c r="A502" s="1" t="s">
        <v>532</v>
      </c>
      <c r="B502" s="2">
        <v>37.659999999999997</v>
      </c>
      <c r="D502" s="10">
        <f>'Skenario DMA'!B502-Epanet!P503</f>
        <v>1.9999999999996021E-2</v>
      </c>
      <c r="E502" s="10"/>
      <c r="G502" s="1" t="s">
        <v>1527</v>
      </c>
      <c r="H502" s="2">
        <v>0.46</v>
      </c>
      <c r="J502" s="2">
        <f>H502-Epanet!T504</f>
        <v>0</v>
      </c>
      <c r="M502" s="1" t="s">
        <v>532</v>
      </c>
      <c r="N502" s="2">
        <v>37.369999999999997</v>
      </c>
      <c r="P502" s="2">
        <f>N502-Epanet!X503</f>
        <v>0</v>
      </c>
      <c r="S502" s="1" t="s">
        <v>1527</v>
      </c>
      <c r="T502" s="2">
        <v>0.46</v>
      </c>
      <c r="V502" s="2">
        <f>T502-Epanet!AB504</f>
        <v>0</v>
      </c>
      <c r="Y502" s="1" t="s">
        <v>532</v>
      </c>
      <c r="Z502" s="2">
        <v>37.79</v>
      </c>
      <c r="AB502" s="2">
        <f>Z502-Epanet!P503</f>
        <v>0.14999999999999858</v>
      </c>
      <c r="AE502" s="1" t="s">
        <v>1527</v>
      </c>
      <c r="AF502" s="2">
        <v>0.46</v>
      </c>
      <c r="AH502" s="2">
        <f>AF502-Epanet!T504</f>
        <v>0</v>
      </c>
      <c r="AK502" s="1" t="s">
        <v>532</v>
      </c>
      <c r="AL502" s="2">
        <v>37.520000000000003</v>
      </c>
      <c r="AN502" s="2">
        <f>AL502-Epanet!X503</f>
        <v>0.15000000000000568</v>
      </c>
      <c r="AQ502" s="1" t="s">
        <v>1527</v>
      </c>
      <c r="AR502" s="2">
        <v>0.46</v>
      </c>
      <c r="AT502" s="2">
        <f>AR502-Epanet!AB504</f>
        <v>0</v>
      </c>
      <c r="AW502" s="1" t="s">
        <v>532</v>
      </c>
      <c r="AX502" s="2">
        <v>33.549999999999997</v>
      </c>
      <c r="AZ502" s="2">
        <f>AX502-Epanet!P503</f>
        <v>-4.0900000000000034</v>
      </c>
      <c r="BC502" s="1" t="s">
        <v>1527</v>
      </c>
      <c r="BD502" s="2">
        <v>0.46</v>
      </c>
      <c r="BF502" s="2">
        <f>BD502-Epanet!T504</f>
        <v>0</v>
      </c>
      <c r="BI502" s="1" t="s">
        <v>532</v>
      </c>
      <c r="BJ502" s="2">
        <v>32.979999999999997</v>
      </c>
      <c r="BL502" s="2">
        <f>BJ502-Epanet!X503</f>
        <v>-4.3900000000000006</v>
      </c>
      <c r="BO502" s="1" t="s">
        <v>1527</v>
      </c>
      <c r="BP502" s="2">
        <v>0.46</v>
      </c>
      <c r="BR502" s="2">
        <f>BP502-Epanet!AB504</f>
        <v>0</v>
      </c>
    </row>
    <row r="503" spans="1:70" x14ac:dyDescent="0.25">
      <c r="A503" s="1" t="s">
        <v>533</v>
      </c>
      <c r="B503" s="2">
        <v>37.659999999999997</v>
      </c>
      <c r="D503" s="10">
        <f>'Skenario DMA'!B503-Epanet!P504</f>
        <v>1.9999999999996021E-2</v>
      </c>
      <c r="E503" s="10"/>
      <c r="G503" s="1" t="s">
        <v>1528</v>
      </c>
      <c r="H503" s="2">
        <v>0.08</v>
      </c>
      <c r="J503" s="2">
        <f>H503-Epanet!T505</f>
        <v>0</v>
      </c>
      <c r="M503" s="1" t="s">
        <v>533</v>
      </c>
      <c r="N503" s="2">
        <v>37.4</v>
      </c>
      <c r="P503" s="2">
        <f>N503-Epanet!X504</f>
        <v>0</v>
      </c>
      <c r="S503" s="1" t="s">
        <v>1528</v>
      </c>
      <c r="T503" s="2">
        <v>0.08</v>
      </c>
      <c r="V503" s="2">
        <f>T503-Epanet!AB505</f>
        <v>0</v>
      </c>
      <c r="Y503" s="1" t="s">
        <v>533</v>
      </c>
      <c r="Z503" s="2">
        <v>37.79</v>
      </c>
      <c r="AB503" s="2">
        <f>Z503-Epanet!P504</f>
        <v>0.14999999999999858</v>
      </c>
      <c r="AE503" s="1" t="s">
        <v>1528</v>
      </c>
      <c r="AF503" s="2">
        <v>0.08</v>
      </c>
      <c r="AH503" s="2">
        <f>AF503-Epanet!T505</f>
        <v>0</v>
      </c>
      <c r="AK503" s="1" t="s">
        <v>533</v>
      </c>
      <c r="AL503" s="2">
        <v>37.549999999999997</v>
      </c>
      <c r="AN503" s="2">
        <f>AL503-Epanet!X504</f>
        <v>0.14999999999999858</v>
      </c>
      <c r="AQ503" s="1" t="s">
        <v>1528</v>
      </c>
      <c r="AR503" s="2">
        <v>0.08</v>
      </c>
      <c r="AT503" s="2">
        <f>AR503-Epanet!AB505</f>
        <v>0</v>
      </c>
      <c r="AW503" s="1" t="s">
        <v>533</v>
      </c>
      <c r="AX503" s="2">
        <v>33.54</v>
      </c>
      <c r="AZ503" s="2">
        <f>AX503-Epanet!P504</f>
        <v>-4.1000000000000014</v>
      </c>
      <c r="BC503" s="1" t="s">
        <v>1528</v>
      </c>
      <c r="BD503" s="2">
        <v>0.08</v>
      </c>
      <c r="BF503" s="2">
        <f>BD503-Epanet!T505</f>
        <v>0</v>
      </c>
      <c r="BI503" s="1" t="s">
        <v>533</v>
      </c>
      <c r="BJ503" s="2">
        <v>33.01</v>
      </c>
      <c r="BL503" s="2">
        <f>BJ503-Epanet!X504</f>
        <v>-4.3900000000000006</v>
      </c>
      <c r="BO503" s="1" t="s">
        <v>1528</v>
      </c>
      <c r="BP503" s="2">
        <v>0.08</v>
      </c>
      <c r="BR503" s="2">
        <f>BP503-Epanet!AB505</f>
        <v>0</v>
      </c>
    </row>
    <row r="504" spans="1:70" x14ac:dyDescent="0.25">
      <c r="A504" s="1" t="s">
        <v>534</v>
      </c>
      <c r="B504" s="2">
        <v>36.67</v>
      </c>
      <c r="D504" s="10">
        <f>'Skenario DMA'!B504-Epanet!P505</f>
        <v>3.0000000000001137E-2</v>
      </c>
      <c r="E504" s="10"/>
      <c r="G504" s="1" t="s">
        <v>1529</v>
      </c>
      <c r="H504" s="2">
        <v>0.54</v>
      </c>
      <c r="J504" s="2">
        <f>H504-Epanet!T506</f>
        <v>0</v>
      </c>
      <c r="M504" s="1" t="s">
        <v>534</v>
      </c>
      <c r="N504" s="2">
        <v>36.4</v>
      </c>
      <c r="P504" s="2">
        <f>N504-Epanet!X505</f>
        <v>-9.9999999999980105E-3</v>
      </c>
      <c r="S504" s="1" t="s">
        <v>1529</v>
      </c>
      <c r="T504" s="2">
        <v>0.54</v>
      </c>
      <c r="V504" s="2">
        <f>T504-Epanet!AB506</f>
        <v>0</v>
      </c>
      <c r="Y504" s="1" t="s">
        <v>534</v>
      </c>
      <c r="Z504" s="2">
        <v>36.79</v>
      </c>
      <c r="AB504" s="2">
        <f>Z504-Epanet!P505</f>
        <v>0.14999999999999858</v>
      </c>
      <c r="AE504" s="1" t="s">
        <v>1529</v>
      </c>
      <c r="AF504" s="2">
        <v>0.54</v>
      </c>
      <c r="AH504" s="2">
        <f>AF504-Epanet!T506</f>
        <v>0</v>
      </c>
      <c r="AK504" s="1" t="s">
        <v>534</v>
      </c>
      <c r="AL504" s="2">
        <v>36.549999999999997</v>
      </c>
      <c r="AN504" s="2">
        <f>AL504-Epanet!X505</f>
        <v>0.14000000000000057</v>
      </c>
      <c r="AQ504" s="1" t="s">
        <v>1529</v>
      </c>
      <c r="AR504" s="2">
        <v>0.54</v>
      </c>
      <c r="AT504" s="2">
        <f>AR504-Epanet!AB506</f>
        <v>0</v>
      </c>
      <c r="AW504" s="1" t="s">
        <v>534</v>
      </c>
      <c r="AX504" s="2">
        <v>32.549999999999997</v>
      </c>
      <c r="AZ504" s="2">
        <f>AX504-Epanet!P505</f>
        <v>-4.0900000000000034</v>
      </c>
      <c r="BC504" s="1" t="s">
        <v>1529</v>
      </c>
      <c r="BD504" s="2">
        <v>0.54</v>
      </c>
      <c r="BF504" s="2">
        <f>BD504-Epanet!T506</f>
        <v>0</v>
      </c>
      <c r="BI504" s="1" t="s">
        <v>534</v>
      </c>
      <c r="BJ504" s="2">
        <v>32.020000000000003</v>
      </c>
      <c r="BL504" s="2">
        <f>BJ504-Epanet!X505</f>
        <v>-4.3899999999999935</v>
      </c>
      <c r="BO504" s="1" t="s">
        <v>1529</v>
      </c>
      <c r="BP504" s="2">
        <v>0.54</v>
      </c>
      <c r="BR504" s="2">
        <f>BP504-Epanet!AB506</f>
        <v>0</v>
      </c>
    </row>
    <row r="505" spans="1:70" x14ac:dyDescent="0.25">
      <c r="A505" s="1" t="s">
        <v>535</v>
      </c>
      <c r="B505" s="2">
        <v>37.69</v>
      </c>
      <c r="D505" s="10">
        <f>'Skenario DMA'!B505-Epanet!P506</f>
        <v>1.9999999999996021E-2</v>
      </c>
      <c r="E505" s="10"/>
      <c r="G505" s="1" t="s">
        <v>1530</v>
      </c>
      <c r="H505" s="2">
        <v>0.08</v>
      </c>
      <c r="J505" s="2">
        <f>H505-Epanet!T507</f>
        <v>0</v>
      </c>
      <c r="M505" s="1" t="s">
        <v>535</v>
      </c>
      <c r="N505" s="2">
        <v>37.43</v>
      </c>
      <c r="P505" s="2">
        <f>N505-Epanet!X506</f>
        <v>0</v>
      </c>
      <c r="S505" s="1" t="s">
        <v>1530</v>
      </c>
      <c r="T505" s="2">
        <v>0.08</v>
      </c>
      <c r="V505" s="2">
        <f>T505-Epanet!AB507</f>
        <v>0</v>
      </c>
      <c r="Y505" s="1" t="s">
        <v>535</v>
      </c>
      <c r="Z505" s="2">
        <v>37.82</v>
      </c>
      <c r="AB505" s="2">
        <f>Z505-Epanet!P506</f>
        <v>0.14999999999999858</v>
      </c>
      <c r="AE505" s="1" t="s">
        <v>1530</v>
      </c>
      <c r="AF505" s="2">
        <v>0.08</v>
      </c>
      <c r="AH505" s="2">
        <f>AF505-Epanet!T507</f>
        <v>0</v>
      </c>
      <c r="AK505" s="1" t="s">
        <v>535</v>
      </c>
      <c r="AL505" s="2">
        <v>37.58</v>
      </c>
      <c r="AN505" s="2">
        <f>AL505-Epanet!X506</f>
        <v>0.14999999999999858</v>
      </c>
      <c r="AQ505" s="1" t="s">
        <v>1530</v>
      </c>
      <c r="AR505" s="2">
        <v>0.08</v>
      </c>
      <c r="AT505" s="2">
        <f>AR505-Epanet!AB507</f>
        <v>0</v>
      </c>
      <c r="AW505" s="1" t="s">
        <v>535</v>
      </c>
      <c r="AX505" s="2">
        <v>33.58</v>
      </c>
      <c r="AZ505" s="2">
        <f>AX505-Epanet!P506</f>
        <v>-4.0900000000000034</v>
      </c>
      <c r="BC505" s="1" t="s">
        <v>1530</v>
      </c>
      <c r="BD505" s="2">
        <v>0.08</v>
      </c>
      <c r="BF505" s="2">
        <f>BD505-Epanet!T507</f>
        <v>0</v>
      </c>
      <c r="BI505" s="1" t="s">
        <v>535</v>
      </c>
      <c r="BJ505" s="2">
        <v>33.04</v>
      </c>
      <c r="BL505" s="2">
        <f>BJ505-Epanet!X506</f>
        <v>-4.3900000000000006</v>
      </c>
      <c r="BO505" s="1" t="s">
        <v>1530</v>
      </c>
      <c r="BP505" s="2">
        <v>0.08</v>
      </c>
      <c r="BR505" s="2">
        <f>BP505-Epanet!AB507</f>
        <v>0</v>
      </c>
    </row>
    <row r="506" spans="1:70" x14ac:dyDescent="0.25">
      <c r="A506" s="1" t="s">
        <v>536</v>
      </c>
      <c r="B506" s="2">
        <v>37.770000000000003</v>
      </c>
      <c r="D506" s="10">
        <f>'Skenario DMA'!B506-Epanet!P507</f>
        <v>2.0000000000003126E-2</v>
      </c>
      <c r="E506" s="10"/>
      <c r="G506" s="1" t="s">
        <v>1531</v>
      </c>
      <c r="H506" s="2">
        <v>0.61</v>
      </c>
      <c r="J506" s="2">
        <f>H506-Epanet!T508</f>
        <v>0</v>
      </c>
      <c r="M506" s="1" t="s">
        <v>536</v>
      </c>
      <c r="N506" s="2">
        <v>37.549999999999997</v>
      </c>
      <c r="P506" s="2">
        <f>N506-Epanet!X507</f>
        <v>0</v>
      </c>
      <c r="S506" s="1" t="s">
        <v>1531</v>
      </c>
      <c r="T506" s="2">
        <v>0.61</v>
      </c>
      <c r="V506" s="2">
        <f>T506-Epanet!AB508</f>
        <v>0</v>
      </c>
      <c r="Y506" s="1" t="s">
        <v>536</v>
      </c>
      <c r="Z506" s="2">
        <v>37.9</v>
      </c>
      <c r="AB506" s="2">
        <f>Z506-Epanet!P507</f>
        <v>0.14999999999999858</v>
      </c>
      <c r="AE506" s="1" t="s">
        <v>1531</v>
      </c>
      <c r="AF506" s="2">
        <v>0.61</v>
      </c>
      <c r="AH506" s="2">
        <f>AF506-Epanet!T508</f>
        <v>0</v>
      </c>
      <c r="AK506" s="1" t="s">
        <v>536</v>
      </c>
      <c r="AL506" s="2">
        <v>37.700000000000003</v>
      </c>
      <c r="AN506" s="2">
        <f>AL506-Epanet!X507</f>
        <v>0.15000000000000568</v>
      </c>
      <c r="AQ506" s="1" t="s">
        <v>1531</v>
      </c>
      <c r="AR506" s="2">
        <v>0.61</v>
      </c>
      <c r="AT506" s="2">
        <f>AR506-Epanet!AB508</f>
        <v>0</v>
      </c>
      <c r="AW506" s="1" t="s">
        <v>536</v>
      </c>
      <c r="AX506" s="2">
        <v>33.659999999999997</v>
      </c>
      <c r="AZ506" s="2">
        <f>AX506-Epanet!P507</f>
        <v>-4.0900000000000034</v>
      </c>
      <c r="BC506" s="1" t="s">
        <v>1531</v>
      </c>
      <c r="BD506" s="2">
        <v>0.61</v>
      </c>
      <c r="BF506" s="2">
        <f>BD506-Epanet!T508</f>
        <v>0</v>
      </c>
      <c r="BI506" s="1" t="s">
        <v>536</v>
      </c>
      <c r="BJ506" s="2">
        <v>33.159999999999997</v>
      </c>
      <c r="BL506" s="2">
        <f>BJ506-Epanet!X507</f>
        <v>-4.3900000000000006</v>
      </c>
      <c r="BO506" s="1" t="s">
        <v>1531</v>
      </c>
      <c r="BP506" s="2">
        <v>0.61</v>
      </c>
      <c r="BR506" s="2">
        <f>BP506-Epanet!AB508</f>
        <v>0</v>
      </c>
    </row>
    <row r="507" spans="1:70" x14ac:dyDescent="0.25">
      <c r="A507" s="1" t="s">
        <v>537</v>
      </c>
      <c r="B507" s="2">
        <v>37.81</v>
      </c>
      <c r="D507" s="10">
        <f>'Skenario DMA'!B507-Epanet!P508</f>
        <v>2.0000000000003126E-2</v>
      </c>
      <c r="E507" s="10"/>
      <c r="G507" s="1" t="s">
        <v>1532</v>
      </c>
      <c r="H507" s="2">
        <v>0.08</v>
      </c>
      <c r="J507" s="2">
        <f>H507-Epanet!T509</f>
        <v>0</v>
      </c>
      <c r="M507" s="1" t="s">
        <v>537</v>
      </c>
      <c r="N507" s="2">
        <v>37.6</v>
      </c>
      <c r="P507" s="2">
        <f>N507-Epanet!X508</f>
        <v>-9.9999999999980105E-3</v>
      </c>
      <c r="S507" s="1" t="s">
        <v>1532</v>
      </c>
      <c r="T507" s="2">
        <v>0.08</v>
      </c>
      <c r="V507" s="2">
        <f>T507-Epanet!AB509</f>
        <v>0</v>
      </c>
      <c r="Y507" s="1" t="s">
        <v>537</v>
      </c>
      <c r="Z507" s="2">
        <v>37.94</v>
      </c>
      <c r="AB507" s="2">
        <f>Z507-Epanet!P508</f>
        <v>0.14999999999999858</v>
      </c>
      <c r="AE507" s="1" t="s">
        <v>1532</v>
      </c>
      <c r="AF507" s="2">
        <v>0.08</v>
      </c>
      <c r="AH507" s="2">
        <f>AF507-Epanet!T509</f>
        <v>0</v>
      </c>
      <c r="AK507" s="1" t="s">
        <v>537</v>
      </c>
      <c r="AL507" s="2">
        <v>37.75</v>
      </c>
      <c r="AN507" s="2">
        <f>AL507-Epanet!X508</f>
        <v>0.14000000000000057</v>
      </c>
      <c r="AQ507" s="1" t="s">
        <v>1532</v>
      </c>
      <c r="AR507" s="2">
        <v>0.08</v>
      </c>
      <c r="AT507" s="2">
        <f>AR507-Epanet!AB509</f>
        <v>0</v>
      </c>
      <c r="AW507" s="1" t="s">
        <v>537</v>
      </c>
      <c r="AX507" s="2">
        <v>33.69</v>
      </c>
      <c r="AZ507" s="2">
        <f>AX507-Epanet!P508</f>
        <v>-4.1000000000000014</v>
      </c>
      <c r="BC507" s="1" t="s">
        <v>1532</v>
      </c>
      <c r="BD507" s="2">
        <v>0.08</v>
      </c>
      <c r="BF507" s="2">
        <f>BD507-Epanet!T509</f>
        <v>0</v>
      </c>
      <c r="BI507" s="1" t="s">
        <v>537</v>
      </c>
      <c r="BJ507" s="2">
        <v>33.22</v>
      </c>
      <c r="BL507" s="2">
        <f>BJ507-Epanet!X508</f>
        <v>-4.3900000000000006</v>
      </c>
      <c r="BO507" s="1" t="s">
        <v>1532</v>
      </c>
      <c r="BP507" s="2">
        <v>0.08</v>
      </c>
      <c r="BR507" s="2">
        <f>BP507-Epanet!AB509</f>
        <v>0</v>
      </c>
    </row>
    <row r="508" spans="1:70" x14ac:dyDescent="0.25">
      <c r="A508" s="1" t="s">
        <v>538</v>
      </c>
      <c r="B508" s="2">
        <v>37.840000000000003</v>
      </c>
      <c r="D508" s="10">
        <f>'Skenario DMA'!B508-Epanet!P509</f>
        <v>2.0000000000003126E-2</v>
      </c>
      <c r="E508" s="10"/>
      <c r="G508" s="1" t="s">
        <v>1533</v>
      </c>
      <c r="H508" s="2">
        <v>0.69</v>
      </c>
      <c r="J508" s="2">
        <f>H508-Epanet!T510</f>
        <v>0</v>
      </c>
      <c r="M508" s="1" t="s">
        <v>538</v>
      </c>
      <c r="N508" s="2">
        <v>37.659999999999997</v>
      </c>
      <c r="P508" s="2">
        <f>N508-Epanet!X509</f>
        <v>0</v>
      </c>
      <c r="S508" s="1" t="s">
        <v>1533</v>
      </c>
      <c r="T508" s="2">
        <v>0.69</v>
      </c>
      <c r="V508" s="2">
        <f>T508-Epanet!AB510</f>
        <v>0</v>
      </c>
      <c r="Y508" s="1" t="s">
        <v>538</v>
      </c>
      <c r="Z508" s="2">
        <v>37.97</v>
      </c>
      <c r="AB508" s="2">
        <f>Z508-Epanet!P509</f>
        <v>0.14999999999999858</v>
      </c>
      <c r="AE508" s="1" t="s">
        <v>1533</v>
      </c>
      <c r="AF508" s="2">
        <v>0.69</v>
      </c>
      <c r="AH508" s="2">
        <f>AF508-Epanet!T510</f>
        <v>0</v>
      </c>
      <c r="AK508" s="1" t="s">
        <v>538</v>
      </c>
      <c r="AL508" s="2">
        <v>37.81</v>
      </c>
      <c r="AN508" s="2">
        <f>AL508-Epanet!X509</f>
        <v>0.15000000000000568</v>
      </c>
      <c r="AQ508" s="1" t="s">
        <v>1533</v>
      </c>
      <c r="AR508" s="2">
        <v>0.69</v>
      </c>
      <c r="AT508" s="2">
        <f>AR508-Epanet!AB510</f>
        <v>0</v>
      </c>
      <c r="AW508" s="1" t="s">
        <v>538</v>
      </c>
      <c r="AX508" s="2">
        <v>33.729999999999997</v>
      </c>
      <c r="AZ508" s="2">
        <f>AX508-Epanet!P509</f>
        <v>-4.0900000000000034</v>
      </c>
      <c r="BC508" s="1" t="s">
        <v>1533</v>
      </c>
      <c r="BD508" s="2">
        <v>0.69</v>
      </c>
      <c r="BF508" s="2">
        <f>BD508-Epanet!T510</f>
        <v>0</v>
      </c>
      <c r="BI508" s="1" t="s">
        <v>538</v>
      </c>
      <c r="BJ508" s="2">
        <v>33.270000000000003</v>
      </c>
      <c r="BL508" s="2">
        <f>BJ508-Epanet!X509</f>
        <v>-4.3899999999999935</v>
      </c>
      <c r="BO508" s="1" t="s">
        <v>1533</v>
      </c>
      <c r="BP508" s="2">
        <v>0.69</v>
      </c>
      <c r="BR508" s="2">
        <f>BP508-Epanet!AB510</f>
        <v>0</v>
      </c>
    </row>
    <row r="509" spans="1:70" x14ac:dyDescent="0.25">
      <c r="A509" s="1" t="s">
        <v>539</v>
      </c>
      <c r="B509" s="2">
        <v>37.799999999999997</v>
      </c>
      <c r="D509" s="10">
        <f>'Skenario DMA'!B509-Epanet!P510</f>
        <v>1.9999999999996021E-2</v>
      </c>
      <c r="E509" s="10"/>
      <c r="G509" s="1" t="s">
        <v>1534</v>
      </c>
      <c r="H509" s="2">
        <v>0.08</v>
      </c>
      <c r="J509" s="2">
        <f>H509-Epanet!T511</f>
        <v>0</v>
      </c>
      <c r="M509" s="1" t="s">
        <v>539</v>
      </c>
      <c r="N509" s="2">
        <v>37.61</v>
      </c>
      <c r="P509" s="2">
        <f>N509-Epanet!X510</f>
        <v>-9.9999999999980105E-3</v>
      </c>
      <c r="S509" s="1" t="s">
        <v>1534</v>
      </c>
      <c r="T509" s="2">
        <v>0.08</v>
      </c>
      <c r="V509" s="2">
        <f>T509-Epanet!AB511</f>
        <v>0</v>
      </c>
      <c r="Y509" s="1" t="s">
        <v>539</v>
      </c>
      <c r="Z509" s="2">
        <v>37.93</v>
      </c>
      <c r="AB509" s="2">
        <f>Z509-Epanet!P510</f>
        <v>0.14999999999999858</v>
      </c>
      <c r="AE509" s="1" t="s">
        <v>1534</v>
      </c>
      <c r="AF509" s="2">
        <v>0.08</v>
      </c>
      <c r="AH509" s="2">
        <f>AF509-Epanet!T511</f>
        <v>0</v>
      </c>
      <c r="AK509" s="1" t="s">
        <v>539</v>
      </c>
      <c r="AL509" s="2">
        <v>37.76</v>
      </c>
      <c r="AN509" s="2">
        <f>AL509-Epanet!X510</f>
        <v>0.14000000000000057</v>
      </c>
      <c r="AQ509" s="1" t="s">
        <v>1534</v>
      </c>
      <c r="AR509" s="2">
        <v>0.08</v>
      </c>
      <c r="AT509" s="2">
        <f>AR509-Epanet!AB511</f>
        <v>0</v>
      </c>
      <c r="AW509" s="1" t="s">
        <v>539</v>
      </c>
      <c r="AX509" s="2">
        <v>33.69</v>
      </c>
      <c r="AZ509" s="2">
        <f>AX509-Epanet!P510</f>
        <v>-4.0900000000000034</v>
      </c>
      <c r="BC509" s="1" t="s">
        <v>1534</v>
      </c>
      <c r="BD509" s="2">
        <v>0.08</v>
      </c>
      <c r="BF509" s="2">
        <f>BD509-Epanet!T511</f>
        <v>0</v>
      </c>
      <c r="BI509" s="1" t="s">
        <v>539</v>
      </c>
      <c r="BJ509" s="2">
        <v>33.229999999999997</v>
      </c>
      <c r="BL509" s="2">
        <f>BJ509-Epanet!X510</f>
        <v>-4.3900000000000006</v>
      </c>
      <c r="BO509" s="1" t="s">
        <v>1534</v>
      </c>
      <c r="BP509" s="2">
        <v>0.08</v>
      </c>
      <c r="BR509" s="2">
        <f>BP509-Epanet!AB511</f>
        <v>0</v>
      </c>
    </row>
    <row r="510" spans="1:70" x14ac:dyDescent="0.25">
      <c r="A510" s="1" t="s">
        <v>540</v>
      </c>
      <c r="B510" s="2">
        <v>36.94</v>
      </c>
      <c r="D510" s="10">
        <f>'Skenario DMA'!B510-Epanet!P511</f>
        <v>1.9999999999996021E-2</v>
      </c>
      <c r="E510" s="10"/>
      <c r="G510" s="1" t="s">
        <v>1535</v>
      </c>
      <c r="H510" s="2">
        <v>0.76</v>
      </c>
      <c r="J510" s="2">
        <f>H510-Epanet!T512</f>
        <v>0</v>
      </c>
      <c r="M510" s="1" t="s">
        <v>540</v>
      </c>
      <c r="N510" s="2">
        <v>36.799999999999997</v>
      </c>
      <c r="P510" s="2">
        <f>N510-Epanet!X511</f>
        <v>0</v>
      </c>
      <c r="S510" s="1" t="s">
        <v>1535</v>
      </c>
      <c r="T510" s="2">
        <v>0.76</v>
      </c>
      <c r="V510" s="2">
        <f>T510-Epanet!AB512</f>
        <v>0</v>
      </c>
      <c r="Y510" s="1" t="s">
        <v>540</v>
      </c>
      <c r="Z510" s="2">
        <v>37.07</v>
      </c>
      <c r="AB510" s="2">
        <f>Z510-Epanet!P511</f>
        <v>0.14999999999999858</v>
      </c>
      <c r="AE510" s="1" t="s">
        <v>1535</v>
      </c>
      <c r="AF510" s="2">
        <v>0.76</v>
      </c>
      <c r="AH510" s="2">
        <f>AF510-Epanet!T512</f>
        <v>0</v>
      </c>
      <c r="AK510" s="1" t="s">
        <v>540</v>
      </c>
      <c r="AL510" s="2">
        <v>36.94</v>
      </c>
      <c r="AN510" s="2">
        <f>AL510-Epanet!X511</f>
        <v>0.14000000000000057</v>
      </c>
      <c r="AQ510" s="1" t="s">
        <v>1535</v>
      </c>
      <c r="AR510" s="2">
        <v>0.76</v>
      </c>
      <c r="AT510" s="2">
        <f>AR510-Epanet!AB512</f>
        <v>0</v>
      </c>
      <c r="AW510" s="1" t="s">
        <v>540</v>
      </c>
      <c r="AX510" s="2">
        <v>32.83</v>
      </c>
      <c r="AZ510" s="2">
        <f>AX510-Epanet!P511</f>
        <v>-4.0900000000000034</v>
      </c>
      <c r="BC510" s="1" t="s">
        <v>1535</v>
      </c>
      <c r="BD510" s="2">
        <v>0.76</v>
      </c>
      <c r="BF510" s="2">
        <f>BD510-Epanet!T512</f>
        <v>0</v>
      </c>
      <c r="BI510" s="1" t="s">
        <v>540</v>
      </c>
      <c r="BJ510" s="2">
        <v>32.409999999999997</v>
      </c>
      <c r="BL510" s="2">
        <f>BJ510-Epanet!X511</f>
        <v>-4.3900000000000006</v>
      </c>
      <c r="BO510" s="1" t="s">
        <v>1535</v>
      </c>
      <c r="BP510" s="2">
        <v>0.76</v>
      </c>
      <c r="BR510" s="2">
        <f>BP510-Epanet!AB512</f>
        <v>0</v>
      </c>
    </row>
    <row r="511" spans="1:70" x14ac:dyDescent="0.25">
      <c r="A511" s="1" t="s">
        <v>541</v>
      </c>
      <c r="B511" s="2">
        <v>36.979999999999997</v>
      </c>
      <c r="D511" s="10">
        <f>'Skenario DMA'!B511-Epanet!P512</f>
        <v>1.9999999999996021E-2</v>
      </c>
      <c r="E511" s="10"/>
      <c r="G511" s="1" t="s">
        <v>1536</v>
      </c>
      <c r="H511" s="2">
        <v>0.08</v>
      </c>
      <c r="J511" s="2">
        <f>H511-Epanet!T513</f>
        <v>0</v>
      </c>
      <c r="M511" s="1" t="s">
        <v>541</v>
      </c>
      <c r="N511" s="2">
        <v>36.83</v>
      </c>
      <c r="P511" s="2">
        <f>N511-Epanet!X512</f>
        <v>-1.0000000000005116E-2</v>
      </c>
      <c r="S511" s="1" t="s">
        <v>1536</v>
      </c>
      <c r="T511" s="2">
        <v>0.08</v>
      </c>
      <c r="V511" s="2">
        <f>T511-Epanet!AB513</f>
        <v>0</v>
      </c>
      <c r="Y511" s="1" t="s">
        <v>541</v>
      </c>
      <c r="Z511" s="2">
        <v>37.11</v>
      </c>
      <c r="AB511" s="2">
        <f>Z511-Epanet!P512</f>
        <v>0.14999999999999858</v>
      </c>
      <c r="AE511" s="1" t="s">
        <v>1536</v>
      </c>
      <c r="AF511" s="2">
        <v>0.08</v>
      </c>
      <c r="AH511" s="2">
        <f>AF511-Epanet!T513</f>
        <v>0</v>
      </c>
      <c r="AK511" s="1" t="s">
        <v>541</v>
      </c>
      <c r="AL511" s="2">
        <v>36.979999999999997</v>
      </c>
      <c r="AN511" s="2">
        <f>AL511-Epanet!X512</f>
        <v>0.13999999999999346</v>
      </c>
      <c r="AQ511" s="1" t="s">
        <v>1536</v>
      </c>
      <c r="AR511" s="2">
        <v>0.08</v>
      </c>
      <c r="AT511" s="2">
        <f>AR511-Epanet!AB513</f>
        <v>0</v>
      </c>
      <c r="AW511" s="1" t="s">
        <v>541</v>
      </c>
      <c r="AX511" s="2">
        <v>32.86</v>
      </c>
      <c r="AZ511" s="2">
        <f>AX511-Epanet!P512</f>
        <v>-4.1000000000000014</v>
      </c>
      <c r="BC511" s="1" t="s">
        <v>1536</v>
      </c>
      <c r="BD511" s="2">
        <v>0.08</v>
      </c>
      <c r="BF511" s="2">
        <f>BD511-Epanet!T513</f>
        <v>0</v>
      </c>
      <c r="BI511" s="1" t="s">
        <v>541</v>
      </c>
      <c r="BJ511" s="2">
        <v>32.450000000000003</v>
      </c>
      <c r="BL511" s="2">
        <f>BJ511-Epanet!X512</f>
        <v>-4.3900000000000006</v>
      </c>
      <c r="BO511" s="1" t="s">
        <v>1536</v>
      </c>
      <c r="BP511" s="2">
        <v>0.08</v>
      </c>
      <c r="BR511" s="2">
        <f>BP511-Epanet!AB513</f>
        <v>0</v>
      </c>
    </row>
    <row r="512" spans="1:70" x14ac:dyDescent="0.25">
      <c r="A512" s="1" t="s">
        <v>542</v>
      </c>
      <c r="B512" s="2">
        <v>36.340000000000003</v>
      </c>
      <c r="D512" s="10">
        <f>'Skenario DMA'!B512-Epanet!P513</f>
        <v>2.0000000000003126E-2</v>
      </c>
      <c r="E512" s="10"/>
      <c r="G512" s="1" t="s">
        <v>1537</v>
      </c>
      <c r="H512" s="2">
        <v>0.84</v>
      </c>
      <c r="J512" s="2">
        <f>H512-Epanet!T514</f>
        <v>0</v>
      </c>
      <c r="M512" s="1" t="s">
        <v>542</v>
      </c>
      <c r="N512" s="2">
        <v>36.270000000000003</v>
      </c>
      <c r="P512" s="2">
        <f>N512-Epanet!X513</f>
        <v>0</v>
      </c>
      <c r="S512" s="1" t="s">
        <v>1537</v>
      </c>
      <c r="T512" s="2">
        <v>0.84</v>
      </c>
      <c r="V512" s="2">
        <f>T512-Epanet!AB514</f>
        <v>0</v>
      </c>
      <c r="Y512" s="1" t="s">
        <v>542</v>
      </c>
      <c r="Z512" s="2">
        <v>36.47</v>
      </c>
      <c r="AB512" s="2">
        <f>Z512-Epanet!P513</f>
        <v>0.14999999999999858</v>
      </c>
      <c r="AE512" s="1" t="s">
        <v>1537</v>
      </c>
      <c r="AF512" s="2">
        <v>0.84</v>
      </c>
      <c r="AH512" s="2">
        <f>AF512-Epanet!T514</f>
        <v>0</v>
      </c>
      <c r="AK512" s="1" t="s">
        <v>542</v>
      </c>
      <c r="AL512" s="2">
        <v>36.42</v>
      </c>
      <c r="AN512" s="2">
        <f>AL512-Epanet!X513</f>
        <v>0.14999999999999858</v>
      </c>
      <c r="AQ512" s="1" t="s">
        <v>1537</v>
      </c>
      <c r="AR512" s="2">
        <v>0.84</v>
      </c>
      <c r="AT512" s="2">
        <f>AR512-Epanet!AB514</f>
        <v>0</v>
      </c>
      <c r="AW512" s="1" t="s">
        <v>542</v>
      </c>
      <c r="AX512" s="2">
        <v>32.22</v>
      </c>
      <c r="AZ512" s="2">
        <f>AX512-Epanet!P513</f>
        <v>-4.1000000000000014</v>
      </c>
      <c r="BC512" s="1" t="s">
        <v>1537</v>
      </c>
      <c r="BD512" s="2">
        <v>0.84</v>
      </c>
      <c r="BF512" s="2">
        <f>BD512-Epanet!T514</f>
        <v>0</v>
      </c>
      <c r="BI512" s="1" t="s">
        <v>542</v>
      </c>
      <c r="BJ512" s="2">
        <v>31.89</v>
      </c>
      <c r="BL512" s="2">
        <f>BJ512-Epanet!X513</f>
        <v>-4.3800000000000026</v>
      </c>
      <c r="BO512" s="1" t="s">
        <v>1537</v>
      </c>
      <c r="BP512" s="2">
        <v>0.84</v>
      </c>
      <c r="BR512" s="2">
        <f>BP512-Epanet!AB514</f>
        <v>0</v>
      </c>
    </row>
    <row r="513" spans="1:70" x14ac:dyDescent="0.25">
      <c r="A513" s="1" t="s">
        <v>543</v>
      </c>
      <c r="B513" s="2">
        <v>37.549999999999997</v>
      </c>
      <c r="D513" s="10">
        <f>'Skenario DMA'!B513-Epanet!P514</f>
        <v>2.9999999999994031E-2</v>
      </c>
      <c r="E513" s="10"/>
      <c r="G513" s="1" t="s">
        <v>1538</v>
      </c>
      <c r="H513" s="2">
        <v>0.08</v>
      </c>
      <c r="J513" s="2">
        <f>H513-Epanet!T515</f>
        <v>0</v>
      </c>
      <c r="M513" s="1" t="s">
        <v>543</v>
      </c>
      <c r="N513" s="2">
        <v>37.53</v>
      </c>
      <c r="P513" s="2">
        <f>N513-Epanet!X514</f>
        <v>0</v>
      </c>
      <c r="S513" s="1" t="s">
        <v>1538</v>
      </c>
      <c r="T513" s="2">
        <v>0.08</v>
      </c>
      <c r="V513" s="2">
        <f>T513-Epanet!AB515</f>
        <v>0</v>
      </c>
      <c r="Y513" s="1" t="s">
        <v>543</v>
      </c>
      <c r="Z513" s="2">
        <v>37.67</v>
      </c>
      <c r="AB513" s="2">
        <f>Z513-Epanet!P514</f>
        <v>0.14999999999999858</v>
      </c>
      <c r="AE513" s="1" t="s">
        <v>1538</v>
      </c>
      <c r="AF513" s="2">
        <v>0.08</v>
      </c>
      <c r="AH513" s="2">
        <f>AF513-Epanet!T515</f>
        <v>0</v>
      </c>
      <c r="AK513" s="1" t="s">
        <v>543</v>
      </c>
      <c r="AL513" s="2">
        <v>37.67</v>
      </c>
      <c r="AN513" s="2">
        <f>AL513-Epanet!X514</f>
        <v>0.14000000000000057</v>
      </c>
      <c r="AQ513" s="1" t="s">
        <v>1538</v>
      </c>
      <c r="AR513" s="2">
        <v>0.08</v>
      </c>
      <c r="AT513" s="2">
        <f>AR513-Epanet!AB515</f>
        <v>0</v>
      </c>
      <c r="AW513" s="1" t="s">
        <v>543</v>
      </c>
      <c r="AX513" s="2">
        <v>33.43</v>
      </c>
      <c r="AZ513" s="2">
        <f>AX513-Epanet!P514</f>
        <v>-4.0900000000000034</v>
      </c>
      <c r="BC513" s="1" t="s">
        <v>1538</v>
      </c>
      <c r="BD513" s="2">
        <v>0.08</v>
      </c>
      <c r="BF513" s="2">
        <f>BD513-Epanet!T515</f>
        <v>0</v>
      </c>
      <c r="BI513" s="1" t="s">
        <v>543</v>
      </c>
      <c r="BJ513" s="2">
        <v>33.14</v>
      </c>
      <c r="BL513" s="2">
        <f>BJ513-Epanet!X514</f>
        <v>-4.3900000000000006</v>
      </c>
      <c r="BO513" s="1" t="s">
        <v>1538</v>
      </c>
      <c r="BP513" s="2">
        <v>0.08</v>
      </c>
      <c r="BR513" s="2">
        <f>BP513-Epanet!AB515</f>
        <v>0</v>
      </c>
    </row>
    <row r="514" spans="1:70" x14ac:dyDescent="0.25">
      <c r="A514" s="1" t="s">
        <v>544</v>
      </c>
      <c r="B514" s="2">
        <v>33.9</v>
      </c>
      <c r="D514" s="10">
        <f>'Skenario DMA'!B514-Epanet!P515</f>
        <v>0.26999999999999602</v>
      </c>
      <c r="E514" s="10"/>
      <c r="G514" s="1" t="s">
        <v>1539</v>
      </c>
      <c r="H514" s="2">
        <v>0.92</v>
      </c>
      <c r="J514" s="2">
        <f>H514-Epanet!T516</f>
        <v>0</v>
      </c>
      <c r="M514" s="1" t="s">
        <v>544</v>
      </c>
      <c r="N514" s="2">
        <v>33.909999999999997</v>
      </c>
      <c r="P514" s="2">
        <f>N514-Epanet!X515</f>
        <v>0.26999999999999602</v>
      </c>
      <c r="S514" s="1" t="s">
        <v>1539</v>
      </c>
      <c r="T514" s="2">
        <v>0.92</v>
      </c>
      <c r="V514" s="2">
        <f>T514-Epanet!AB516</f>
        <v>0</v>
      </c>
      <c r="Y514" s="1" t="s">
        <v>544</v>
      </c>
      <c r="Z514" s="2">
        <v>33.880000000000003</v>
      </c>
      <c r="AB514" s="2">
        <f>Z514-Epanet!P515</f>
        <v>0.25</v>
      </c>
      <c r="AE514" s="1" t="s">
        <v>1539</v>
      </c>
      <c r="AF514" s="2">
        <v>0.92</v>
      </c>
      <c r="AH514" s="2">
        <f>AF514-Epanet!T516</f>
        <v>0</v>
      </c>
      <c r="AK514" s="1" t="s">
        <v>544</v>
      </c>
      <c r="AL514" s="2">
        <v>33.89</v>
      </c>
      <c r="AN514" s="2">
        <f>AL514-Epanet!X515</f>
        <v>0.25</v>
      </c>
      <c r="AQ514" s="1" t="s">
        <v>1539</v>
      </c>
      <c r="AR514" s="2">
        <v>0.92</v>
      </c>
      <c r="AT514" s="2">
        <f>AR514-Epanet!AB516</f>
        <v>0</v>
      </c>
      <c r="AW514" s="1" t="s">
        <v>544</v>
      </c>
      <c r="AX514" s="2">
        <v>33.909999999999997</v>
      </c>
      <c r="AZ514" s="2">
        <f>AX514-Epanet!P515</f>
        <v>0.27999999999999403</v>
      </c>
      <c r="BC514" s="1" t="s">
        <v>1539</v>
      </c>
      <c r="BD514" s="2">
        <v>0.92</v>
      </c>
      <c r="BF514" s="2">
        <f>BD514-Epanet!T516</f>
        <v>0</v>
      </c>
      <c r="BI514" s="1" t="s">
        <v>544</v>
      </c>
      <c r="BJ514" s="2">
        <v>33.92</v>
      </c>
      <c r="BL514" s="2">
        <f>BJ514-Epanet!X515</f>
        <v>0.28000000000000114</v>
      </c>
      <c r="BO514" s="1" t="s">
        <v>1539</v>
      </c>
      <c r="BP514" s="2">
        <v>0.92</v>
      </c>
      <c r="BR514" s="2">
        <f>BP514-Epanet!AB516</f>
        <v>0</v>
      </c>
    </row>
    <row r="515" spans="1:70" x14ac:dyDescent="0.25">
      <c r="A515" s="1" t="s">
        <v>545</v>
      </c>
      <c r="B515" s="2">
        <v>33.9</v>
      </c>
      <c r="D515" s="10">
        <f>'Skenario DMA'!B515-Epanet!P516</f>
        <v>0.26999999999999602</v>
      </c>
      <c r="E515" s="10"/>
      <c r="G515" s="1" t="s">
        <v>1540</v>
      </c>
      <c r="H515" s="2">
        <v>0.08</v>
      </c>
      <c r="J515" s="2">
        <f>H515-Epanet!T517</f>
        <v>0</v>
      </c>
      <c r="M515" s="1" t="s">
        <v>545</v>
      </c>
      <c r="N515" s="2">
        <v>33.909999999999997</v>
      </c>
      <c r="P515" s="2">
        <f>N515-Epanet!X516</f>
        <v>0.26999999999999602</v>
      </c>
      <c r="S515" s="1" t="s">
        <v>1540</v>
      </c>
      <c r="T515" s="2">
        <v>0.08</v>
      </c>
      <c r="V515" s="2">
        <f>T515-Epanet!AB517</f>
        <v>0</v>
      </c>
      <c r="Y515" s="1" t="s">
        <v>545</v>
      </c>
      <c r="Z515" s="2">
        <v>33.880000000000003</v>
      </c>
      <c r="AB515" s="2">
        <f>Z515-Epanet!P516</f>
        <v>0.25</v>
      </c>
      <c r="AE515" s="1" t="s">
        <v>1540</v>
      </c>
      <c r="AF515" s="2">
        <v>0.08</v>
      </c>
      <c r="AH515" s="2">
        <f>AF515-Epanet!T517</f>
        <v>0</v>
      </c>
      <c r="AK515" s="1" t="s">
        <v>545</v>
      </c>
      <c r="AL515" s="2">
        <v>33.89</v>
      </c>
      <c r="AN515" s="2">
        <f>AL515-Epanet!X516</f>
        <v>0.25</v>
      </c>
      <c r="AQ515" s="1" t="s">
        <v>1540</v>
      </c>
      <c r="AR515" s="2">
        <v>0.08</v>
      </c>
      <c r="AT515" s="2">
        <f>AR515-Epanet!AB517</f>
        <v>0</v>
      </c>
      <c r="AW515" s="1" t="s">
        <v>545</v>
      </c>
      <c r="AX515" s="2">
        <v>33.909999999999997</v>
      </c>
      <c r="AZ515" s="2">
        <f>AX515-Epanet!P516</f>
        <v>0.27999999999999403</v>
      </c>
      <c r="BC515" s="1" t="s">
        <v>1540</v>
      </c>
      <c r="BD515" s="2">
        <v>0.08</v>
      </c>
      <c r="BF515" s="2">
        <f>BD515-Epanet!T517</f>
        <v>0</v>
      </c>
      <c r="BI515" s="1" t="s">
        <v>545</v>
      </c>
      <c r="BJ515" s="2">
        <v>33.92</v>
      </c>
      <c r="BL515" s="2">
        <f>BJ515-Epanet!X516</f>
        <v>0.28000000000000114</v>
      </c>
      <c r="BO515" s="1" t="s">
        <v>1540</v>
      </c>
      <c r="BP515" s="2">
        <v>0.08</v>
      </c>
      <c r="BR515" s="2">
        <f>BP515-Epanet!AB517</f>
        <v>0</v>
      </c>
    </row>
    <row r="516" spans="1:70" x14ac:dyDescent="0.25">
      <c r="A516" s="1" t="s">
        <v>546</v>
      </c>
      <c r="B516" s="2">
        <v>36.21</v>
      </c>
      <c r="D516" s="10">
        <f>'Skenario DMA'!B516-Epanet!P517</f>
        <v>0.27000000000000313</v>
      </c>
      <c r="E516" s="10"/>
      <c r="G516" s="1" t="s">
        <v>1541</v>
      </c>
      <c r="H516" s="2">
        <v>0.99</v>
      </c>
      <c r="J516" s="2">
        <f>H516-Epanet!T518</f>
        <v>0</v>
      </c>
      <c r="M516" s="1" t="s">
        <v>546</v>
      </c>
      <c r="N516" s="2">
        <v>36.22</v>
      </c>
      <c r="P516" s="2">
        <f>N516-Epanet!X517</f>
        <v>0.26999999999999602</v>
      </c>
      <c r="S516" s="1" t="s">
        <v>1541</v>
      </c>
      <c r="T516" s="2">
        <v>0.99</v>
      </c>
      <c r="V516" s="2">
        <f>T516-Epanet!AB518</f>
        <v>0</v>
      </c>
      <c r="Y516" s="1" t="s">
        <v>546</v>
      </c>
      <c r="Z516" s="2">
        <v>36.19</v>
      </c>
      <c r="AB516" s="2">
        <f>Z516-Epanet!P517</f>
        <v>0.25</v>
      </c>
      <c r="AE516" s="1" t="s">
        <v>1541</v>
      </c>
      <c r="AF516" s="2">
        <v>0.99</v>
      </c>
      <c r="AH516" s="2">
        <f>AF516-Epanet!T518</f>
        <v>0</v>
      </c>
      <c r="AK516" s="1" t="s">
        <v>546</v>
      </c>
      <c r="AL516" s="2">
        <v>36.200000000000003</v>
      </c>
      <c r="AN516" s="2">
        <f>AL516-Epanet!X517</f>
        <v>0.25</v>
      </c>
      <c r="AQ516" s="1" t="s">
        <v>1541</v>
      </c>
      <c r="AR516" s="2">
        <v>0.99</v>
      </c>
      <c r="AT516" s="2">
        <f>AR516-Epanet!AB518</f>
        <v>0</v>
      </c>
      <c r="AW516" s="1" t="s">
        <v>546</v>
      </c>
      <c r="AX516" s="2">
        <v>36.22</v>
      </c>
      <c r="AZ516" s="2">
        <f>AX516-Epanet!P517</f>
        <v>0.28000000000000114</v>
      </c>
      <c r="BC516" s="1" t="s">
        <v>1541</v>
      </c>
      <c r="BD516" s="2">
        <v>0.99</v>
      </c>
      <c r="BF516" s="2">
        <f>BD516-Epanet!T518</f>
        <v>0</v>
      </c>
      <c r="BI516" s="1" t="s">
        <v>546</v>
      </c>
      <c r="BJ516" s="2">
        <v>36.229999999999997</v>
      </c>
      <c r="BL516" s="2">
        <f>BJ516-Epanet!X517</f>
        <v>0.27999999999999403</v>
      </c>
      <c r="BO516" s="1" t="s">
        <v>1541</v>
      </c>
      <c r="BP516" s="2">
        <v>0.99</v>
      </c>
      <c r="BR516" s="2">
        <f>BP516-Epanet!AB518</f>
        <v>0</v>
      </c>
    </row>
    <row r="517" spans="1:70" x14ac:dyDescent="0.25">
      <c r="A517" s="1" t="s">
        <v>547</v>
      </c>
      <c r="B517" s="2">
        <v>36.19</v>
      </c>
      <c r="D517" s="10">
        <f>'Skenario DMA'!B517-Epanet!P518</f>
        <v>0.28000000000000114</v>
      </c>
      <c r="E517" s="10"/>
      <c r="G517" s="1" t="s">
        <v>1542</v>
      </c>
      <c r="H517" s="2">
        <v>0.08</v>
      </c>
      <c r="J517" s="2">
        <f>H517-Epanet!T519</f>
        <v>0</v>
      </c>
      <c r="M517" s="1" t="s">
        <v>547</v>
      </c>
      <c r="N517" s="2">
        <v>36.200000000000003</v>
      </c>
      <c r="P517" s="2">
        <f>N517-Epanet!X518</f>
        <v>0.28000000000000114</v>
      </c>
      <c r="S517" s="1" t="s">
        <v>1542</v>
      </c>
      <c r="T517" s="2">
        <v>0.08</v>
      </c>
      <c r="V517" s="2">
        <f>T517-Epanet!AB519</f>
        <v>0</v>
      </c>
      <c r="Y517" s="1" t="s">
        <v>547</v>
      </c>
      <c r="Z517" s="2">
        <v>36.17</v>
      </c>
      <c r="AB517" s="2">
        <f>Z517-Epanet!P518</f>
        <v>0.26000000000000512</v>
      </c>
      <c r="AE517" s="1" t="s">
        <v>1542</v>
      </c>
      <c r="AF517" s="2">
        <v>0.08</v>
      </c>
      <c r="AH517" s="2">
        <f>AF517-Epanet!T519</f>
        <v>0</v>
      </c>
      <c r="AK517" s="1" t="s">
        <v>547</v>
      </c>
      <c r="AL517" s="2">
        <v>36.18</v>
      </c>
      <c r="AN517" s="2">
        <f>AL517-Epanet!X518</f>
        <v>0.25999999999999801</v>
      </c>
      <c r="AQ517" s="1" t="s">
        <v>1542</v>
      </c>
      <c r="AR517" s="2">
        <v>0.08</v>
      </c>
      <c r="AT517" s="2">
        <f>AR517-Epanet!AB519</f>
        <v>0</v>
      </c>
      <c r="AW517" s="1" t="s">
        <v>547</v>
      </c>
      <c r="AX517" s="2">
        <v>36.200000000000003</v>
      </c>
      <c r="AZ517" s="2">
        <f>AX517-Epanet!P518</f>
        <v>0.29000000000000625</v>
      </c>
      <c r="BC517" s="1" t="s">
        <v>1542</v>
      </c>
      <c r="BD517" s="2">
        <v>0.08</v>
      </c>
      <c r="BF517" s="2">
        <f>BD517-Epanet!T519</f>
        <v>0</v>
      </c>
      <c r="BI517" s="1" t="s">
        <v>547</v>
      </c>
      <c r="BJ517" s="2">
        <v>36.21</v>
      </c>
      <c r="BL517" s="2">
        <f>BJ517-Epanet!X518</f>
        <v>0.28999999999999915</v>
      </c>
      <c r="BO517" s="1" t="s">
        <v>1542</v>
      </c>
      <c r="BP517" s="2">
        <v>0.08</v>
      </c>
      <c r="BR517" s="2">
        <f>BP517-Epanet!AB519</f>
        <v>0</v>
      </c>
    </row>
    <row r="518" spans="1:70" x14ac:dyDescent="0.25">
      <c r="A518" s="1" t="s">
        <v>548</v>
      </c>
      <c r="B518" s="2">
        <v>36.119999999999997</v>
      </c>
      <c r="D518" s="10">
        <f>'Skenario DMA'!B518-Epanet!P519</f>
        <v>0.27999999999999403</v>
      </c>
      <c r="E518" s="10"/>
      <c r="G518" s="1" t="s">
        <v>1543</v>
      </c>
      <c r="H518" s="2">
        <v>1.07</v>
      </c>
      <c r="J518" s="2">
        <f>H518-Epanet!T520</f>
        <v>0</v>
      </c>
      <c r="M518" s="1" t="s">
        <v>548</v>
      </c>
      <c r="N518" s="2">
        <v>36.130000000000003</v>
      </c>
      <c r="P518" s="2">
        <f>N518-Epanet!X519</f>
        <v>0.28000000000000114</v>
      </c>
      <c r="S518" s="1" t="s">
        <v>1543</v>
      </c>
      <c r="T518" s="2">
        <v>1.07</v>
      </c>
      <c r="V518" s="2">
        <f>T518-Epanet!AB520</f>
        <v>0</v>
      </c>
      <c r="Y518" s="1" t="s">
        <v>548</v>
      </c>
      <c r="Z518" s="2">
        <v>36.090000000000003</v>
      </c>
      <c r="AB518" s="2">
        <f>Z518-Epanet!P519</f>
        <v>0.25</v>
      </c>
      <c r="AE518" s="1" t="s">
        <v>1543</v>
      </c>
      <c r="AF518" s="2">
        <v>1.07</v>
      </c>
      <c r="AH518" s="2">
        <f>AF518-Epanet!T520</f>
        <v>0</v>
      </c>
      <c r="AK518" s="1" t="s">
        <v>548</v>
      </c>
      <c r="AL518" s="2">
        <v>36.1</v>
      </c>
      <c r="AN518" s="2">
        <f>AL518-Epanet!X519</f>
        <v>0.25</v>
      </c>
      <c r="AQ518" s="1" t="s">
        <v>1543</v>
      </c>
      <c r="AR518" s="2">
        <v>1.07</v>
      </c>
      <c r="AT518" s="2">
        <f>AR518-Epanet!AB520</f>
        <v>0</v>
      </c>
      <c r="AW518" s="1" t="s">
        <v>548</v>
      </c>
      <c r="AX518" s="2">
        <v>36.119999999999997</v>
      </c>
      <c r="AZ518" s="2">
        <f>AX518-Epanet!P519</f>
        <v>0.27999999999999403</v>
      </c>
      <c r="BC518" s="1" t="s">
        <v>1543</v>
      </c>
      <c r="BD518" s="2">
        <v>1.07</v>
      </c>
      <c r="BF518" s="2">
        <f>BD518-Epanet!T520</f>
        <v>0</v>
      </c>
      <c r="BI518" s="1" t="s">
        <v>548</v>
      </c>
      <c r="BJ518" s="2">
        <v>36.130000000000003</v>
      </c>
      <c r="BL518" s="2">
        <f>BJ518-Epanet!X519</f>
        <v>0.28000000000000114</v>
      </c>
      <c r="BO518" s="1" t="s">
        <v>1543</v>
      </c>
      <c r="BP518" s="2">
        <v>1.07</v>
      </c>
      <c r="BR518" s="2">
        <f>BP518-Epanet!AB520</f>
        <v>0</v>
      </c>
    </row>
    <row r="519" spans="1:70" x14ac:dyDescent="0.25">
      <c r="A519" s="1" t="s">
        <v>549</v>
      </c>
      <c r="B519" s="2">
        <v>36.119999999999997</v>
      </c>
      <c r="D519" s="10">
        <f>'Skenario DMA'!B519-Epanet!P520</f>
        <v>0.26999999999999602</v>
      </c>
      <c r="E519" s="10"/>
      <c r="G519" s="1" t="s">
        <v>1544</v>
      </c>
      <c r="H519" s="2">
        <v>0.08</v>
      </c>
      <c r="J519" s="2">
        <f>H519-Epanet!T521</f>
        <v>0</v>
      </c>
      <c r="M519" s="1" t="s">
        <v>549</v>
      </c>
      <c r="N519" s="2">
        <v>36.130000000000003</v>
      </c>
      <c r="P519" s="2">
        <f>N519-Epanet!X520</f>
        <v>0.27000000000000313</v>
      </c>
      <c r="S519" s="1" t="s">
        <v>1544</v>
      </c>
      <c r="T519" s="2">
        <v>0.08</v>
      </c>
      <c r="V519" s="2">
        <f>T519-Epanet!AB521</f>
        <v>0</v>
      </c>
      <c r="Y519" s="1" t="s">
        <v>549</v>
      </c>
      <c r="Z519" s="2">
        <v>36.1</v>
      </c>
      <c r="AB519" s="2">
        <f>Z519-Epanet!P520</f>
        <v>0.25</v>
      </c>
      <c r="AE519" s="1" t="s">
        <v>1544</v>
      </c>
      <c r="AF519" s="2">
        <v>0.08</v>
      </c>
      <c r="AH519" s="2">
        <f>AF519-Epanet!T521</f>
        <v>0</v>
      </c>
      <c r="AK519" s="1" t="s">
        <v>549</v>
      </c>
      <c r="AL519" s="2">
        <v>36.11</v>
      </c>
      <c r="AN519" s="2">
        <f>AL519-Epanet!X520</f>
        <v>0.25</v>
      </c>
      <c r="AQ519" s="1" t="s">
        <v>1544</v>
      </c>
      <c r="AR519" s="2">
        <v>0.08</v>
      </c>
      <c r="AT519" s="2">
        <f>AR519-Epanet!AB521</f>
        <v>0</v>
      </c>
      <c r="AW519" s="1" t="s">
        <v>549</v>
      </c>
      <c r="AX519" s="2">
        <v>36.130000000000003</v>
      </c>
      <c r="AZ519" s="2">
        <f>AX519-Epanet!P520</f>
        <v>0.28000000000000114</v>
      </c>
      <c r="BC519" s="1" t="s">
        <v>1544</v>
      </c>
      <c r="BD519" s="2">
        <v>0.08</v>
      </c>
      <c r="BF519" s="2">
        <f>BD519-Epanet!T521</f>
        <v>0</v>
      </c>
      <c r="BI519" s="1" t="s">
        <v>549</v>
      </c>
      <c r="BJ519" s="2">
        <v>36.14</v>
      </c>
      <c r="BL519" s="2">
        <f>BJ519-Epanet!X520</f>
        <v>0.28000000000000114</v>
      </c>
      <c r="BO519" s="1" t="s">
        <v>1544</v>
      </c>
      <c r="BP519" s="2">
        <v>0.08</v>
      </c>
      <c r="BR519" s="2">
        <f>BP519-Epanet!AB521</f>
        <v>0</v>
      </c>
    </row>
    <row r="520" spans="1:70" x14ac:dyDescent="0.25">
      <c r="A520" s="1" t="s">
        <v>550</v>
      </c>
      <c r="B520" s="2">
        <v>34.1</v>
      </c>
      <c r="D520" s="10">
        <f>'Skenario DMA'!B520-Epanet!P521</f>
        <v>0.27000000000000313</v>
      </c>
      <c r="E520" s="10"/>
      <c r="G520" s="1" t="s">
        <v>1545</v>
      </c>
      <c r="H520" s="2">
        <v>0.38</v>
      </c>
      <c r="J520" s="2">
        <f>H520-Epanet!T522</f>
        <v>0</v>
      </c>
      <c r="M520" s="1" t="s">
        <v>550</v>
      </c>
      <c r="N520" s="2">
        <v>34.11</v>
      </c>
      <c r="P520" s="2">
        <f>N520-Epanet!X521</f>
        <v>0.26999999999999602</v>
      </c>
      <c r="S520" s="1" t="s">
        <v>1545</v>
      </c>
      <c r="T520" s="2">
        <v>0.38</v>
      </c>
      <c r="V520" s="2">
        <f>T520-Epanet!AB522</f>
        <v>0</v>
      </c>
      <c r="Y520" s="1" t="s">
        <v>550</v>
      </c>
      <c r="Z520" s="2">
        <v>34.08</v>
      </c>
      <c r="AB520" s="2">
        <f>Z520-Epanet!P521</f>
        <v>0.25</v>
      </c>
      <c r="AE520" s="1" t="s">
        <v>1545</v>
      </c>
      <c r="AF520" s="2">
        <v>0.38</v>
      </c>
      <c r="AH520" s="2">
        <f>AF520-Epanet!T522</f>
        <v>0</v>
      </c>
      <c r="AK520" s="1" t="s">
        <v>550</v>
      </c>
      <c r="AL520" s="2">
        <v>34.090000000000003</v>
      </c>
      <c r="AN520" s="2">
        <f>AL520-Epanet!X521</f>
        <v>0.25</v>
      </c>
      <c r="AQ520" s="1" t="s">
        <v>1545</v>
      </c>
      <c r="AR520" s="2">
        <v>0.38</v>
      </c>
      <c r="AT520" s="2">
        <f>AR520-Epanet!AB522</f>
        <v>0</v>
      </c>
      <c r="AW520" s="1" t="s">
        <v>550</v>
      </c>
      <c r="AX520" s="2">
        <v>34.11</v>
      </c>
      <c r="AZ520" s="2">
        <f>AX520-Epanet!P521</f>
        <v>0.28000000000000114</v>
      </c>
      <c r="BC520" s="1" t="s">
        <v>1545</v>
      </c>
      <c r="BD520" s="2">
        <v>0.38</v>
      </c>
      <c r="BF520" s="2">
        <f>BD520-Epanet!T522</f>
        <v>0</v>
      </c>
      <c r="BI520" s="1" t="s">
        <v>550</v>
      </c>
      <c r="BJ520" s="2">
        <v>34.119999999999997</v>
      </c>
      <c r="BL520" s="2">
        <f>BJ520-Epanet!X521</f>
        <v>0.27999999999999403</v>
      </c>
      <c r="BO520" s="1" t="s">
        <v>1545</v>
      </c>
      <c r="BP520" s="2">
        <v>0.38</v>
      </c>
      <c r="BR520" s="2">
        <f>BP520-Epanet!AB522</f>
        <v>0</v>
      </c>
    </row>
    <row r="521" spans="1:70" x14ac:dyDescent="0.25">
      <c r="A521" s="1" t="s">
        <v>551</v>
      </c>
      <c r="B521" s="2">
        <v>27.52</v>
      </c>
      <c r="D521" s="10">
        <f>'Skenario DMA'!B521-Epanet!P522</f>
        <v>0.26999999999999957</v>
      </c>
      <c r="E521" s="10"/>
      <c r="G521" s="1" t="s">
        <v>1546</v>
      </c>
      <c r="H521" s="2">
        <v>0.08</v>
      </c>
      <c r="J521" s="2">
        <f>H521-Epanet!T523</f>
        <v>0</v>
      </c>
      <c r="M521" s="1" t="s">
        <v>551</v>
      </c>
      <c r="N521" s="2">
        <v>27.53</v>
      </c>
      <c r="P521" s="2">
        <f>N521-Epanet!X522</f>
        <v>0.26999999999999957</v>
      </c>
      <c r="S521" s="1" t="s">
        <v>1546</v>
      </c>
      <c r="T521" s="2">
        <v>0.08</v>
      </c>
      <c r="V521" s="2">
        <f>T521-Epanet!AB523</f>
        <v>0</v>
      </c>
      <c r="Y521" s="1" t="s">
        <v>551</v>
      </c>
      <c r="Z521" s="2">
        <v>27.5</v>
      </c>
      <c r="AB521" s="2">
        <f>Z521-Epanet!P522</f>
        <v>0.25</v>
      </c>
      <c r="AE521" s="1" t="s">
        <v>1546</v>
      </c>
      <c r="AF521" s="2">
        <v>0.08</v>
      </c>
      <c r="AH521" s="2">
        <f>AF521-Epanet!T523</f>
        <v>0</v>
      </c>
      <c r="AK521" s="1" t="s">
        <v>551</v>
      </c>
      <c r="AL521" s="2">
        <v>27.51</v>
      </c>
      <c r="AN521" s="2">
        <f>AL521-Epanet!X522</f>
        <v>0.25</v>
      </c>
      <c r="AQ521" s="1" t="s">
        <v>1546</v>
      </c>
      <c r="AR521" s="2">
        <v>0.08</v>
      </c>
      <c r="AT521" s="2">
        <f>AR521-Epanet!AB523</f>
        <v>0</v>
      </c>
      <c r="AW521" s="1" t="s">
        <v>551</v>
      </c>
      <c r="AX521" s="2">
        <v>27.53</v>
      </c>
      <c r="AZ521" s="2">
        <f>AX521-Epanet!P522</f>
        <v>0.28000000000000114</v>
      </c>
      <c r="BC521" s="1" t="s">
        <v>1546</v>
      </c>
      <c r="BD521" s="2">
        <v>0.08</v>
      </c>
      <c r="BF521" s="2">
        <f>BD521-Epanet!T523</f>
        <v>0</v>
      </c>
      <c r="BI521" s="1" t="s">
        <v>551</v>
      </c>
      <c r="BJ521" s="2">
        <v>27.54</v>
      </c>
      <c r="BL521" s="2">
        <f>BJ521-Epanet!X522</f>
        <v>0.27999999999999758</v>
      </c>
      <c r="BO521" s="1" t="s">
        <v>1546</v>
      </c>
      <c r="BP521" s="2">
        <v>0.08</v>
      </c>
      <c r="BR521" s="2">
        <f>BP521-Epanet!AB523</f>
        <v>0</v>
      </c>
    </row>
    <row r="522" spans="1:70" x14ac:dyDescent="0.25">
      <c r="A522" s="1" t="s">
        <v>552</v>
      </c>
      <c r="B522" s="2">
        <v>29.54</v>
      </c>
      <c r="D522" s="10">
        <f>'Skenario DMA'!B522-Epanet!P523</f>
        <v>0.26999999999999957</v>
      </c>
      <c r="E522" s="10"/>
      <c r="G522" s="1" t="s">
        <v>1547</v>
      </c>
      <c r="H522" s="2">
        <v>0.46</v>
      </c>
      <c r="J522" s="2">
        <f>H522-Epanet!T524</f>
        <v>0</v>
      </c>
      <c r="M522" s="1" t="s">
        <v>552</v>
      </c>
      <c r="N522" s="2">
        <v>29.55</v>
      </c>
      <c r="P522" s="2">
        <f>N522-Epanet!X523</f>
        <v>0.26999999999999957</v>
      </c>
      <c r="S522" s="1" t="s">
        <v>1547</v>
      </c>
      <c r="T522" s="2">
        <v>0.46</v>
      </c>
      <c r="V522" s="2">
        <f>T522-Epanet!AB524</f>
        <v>0</v>
      </c>
      <c r="Y522" s="1" t="s">
        <v>552</v>
      </c>
      <c r="Z522" s="2">
        <v>29.52</v>
      </c>
      <c r="AB522" s="2">
        <f>Z522-Epanet!P523</f>
        <v>0.25</v>
      </c>
      <c r="AE522" s="1" t="s">
        <v>1547</v>
      </c>
      <c r="AF522" s="2">
        <v>0.46</v>
      </c>
      <c r="AH522" s="2">
        <f>AF522-Epanet!T524</f>
        <v>0</v>
      </c>
      <c r="AK522" s="1" t="s">
        <v>552</v>
      </c>
      <c r="AL522" s="2">
        <v>29.53</v>
      </c>
      <c r="AN522" s="2">
        <f>AL522-Epanet!X523</f>
        <v>0.25</v>
      </c>
      <c r="AQ522" s="1" t="s">
        <v>1547</v>
      </c>
      <c r="AR522" s="2">
        <v>0.46</v>
      </c>
      <c r="AT522" s="2">
        <f>AR522-Epanet!AB524</f>
        <v>0</v>
      </c>
      <c r="AW522" s="1" t="s">
        <v>552</v>
      </c>
      <c r="AX522" s="2">
        <v>29.55</v>
      </c>
      <c r="AZ522" s="2">
        <f>AX522-Epanet!P523</f>
        <v>0.28000000000000114</v>
      </c>
      <c r="BC522" s="1" t="s">
        <v>1547</v>
      </c>
      <c r="BD522" s="2">
        <v>0.46</v>
      </c>
      <c r="BF522" s="2">
        <f>BD522-Epanet!T524</f>
        <v>0</v>
      </c>
      <c r="BI522" s="1" t="s">
        <v>552</v>
      </c>
      <c r="BJ522" s="2">
        <v>29.56</v>
      </c>
      <c r="BL522" s="2">
        <f>BJ522-Epanet!X523</f>
        <v>0.27999999999999758</v>
      </c>
      <c r="BO522" s="1" t="s">
        <v>1547</v>
      </c>
      <c r="BP522" s="2">
        <v>0.46</v>
      </c>
      <c r="BR522" s="2">
        <f>BP522-Epanet!AB524</f>
        <v>0</v>
      </c>
    </row>
    <row r="523" spans="1:70" x14ac:dyDescent="0.25">
      <c r="A523" s="1" t="s">
        <v>553</v>
      </c>
      <c r="B523" s="2">
        <v>29.48</v>
      </c>
      <c r="D523" s="10">
        <f>'Skenario DMA'!B523-Epanet!P524</f>
        <v>0.28000000000000114</v>
      </c>
      <c r="E523" s="10"/>
      <c r="G523" s="1" t="s">
        <v>1548</v>
      </c>
      <c r="H523" s="2">
        <v>0.08</v>
      </c>
      <c r="J523" s="2">
        <f>H523-Epanet!T525</f>
        <v>0</v>
      </c>
      <c r="M523" s="1" t="s">
        <v>553</v>
      </c>
      <c r="N523" s="2">
        <v>29.49</v>
      </c>
      <c r="P523" s="2">
        <f>N523-Epanet!X524</f>
        <v>0.27999999999999758</v>
      </c>
      <c r="S523" s="1" t="s">
        <v>1548</v>
      </c>
      <c r="T523" s="2">
        <v>0.08</v>
      </c>
      <c r="V523" s="2">
        <f>T523-Epanet!AB525</f>
        <v>0</v>
      </c>
      <c r="Y523" s="1" t="s">
        <v>553</v>
      </c>
      <c r="Z523" s="2">
        <v>29.45</v>
      </c>
      <c r="AB523" s="2">
        <f>Z523-Epanet!P524</f>
        <v>0.25</v>
      </c>
      <c r="AE523" s="1" t="s">
        <v>1548</v>
      </c>
      <c r="AF523" s="2">
        <v>0.08</v>
      </c>
      <c r="AH523" s="2">
        <f>AF523-Epanet!T525</f>
        <v>0</v>
      </c>
      <c r="AK523" s="1" t="s">
        <v>553</v>
      </c>
      <c r="AL523" s="2">
        <v>29.46</v>
      </c>
      <c r="AN523" s="2">
        <f>AL523-Epanet!X524</f>
        <v>0.25</v>
      </c>
      <c r="AQ523" s="1" t="s">
        <v>1548</v>
      </c>
      <c r="AR523" s="2">
        <v>0.08</v>
      </c>
      <c r="AT523" s="2">
        <f>AR523-Epanet!AB525</f>
        <v>0</v>
      </c>
      <c r="AW523" s="1" t="s">
        <v>553</v>
      </c>
      <c r="AX523" s="2">
        <v>29.48</v>
      </c>
      <c r="AZ523" s="2">
        <f>AX523-Epanet!P524</f>
        <v>0.28000000000000114</v>
      </c>
      <c r="BC523" s="1" t="s">
        <v>1548</v>
      </c>
      <c r="BD523" s="2">
        <v>0.08</v>
      </c>
      <c r="BF523" s="2">
        <f>BD523-Epanet!T525</f>
        <v>0</v>
      </c>
      <c r="BI523" s="1" t="s">
        <v>553</v>
      </c>
      <c r="BJ523" s="2">
        <v>29.49</v>
      </c>
      <c r="BL523" s="2">
        <f>BJ523-Epanet!X524</f>
        <v>0.27999999999999758</v>
      </c>
      <c r="BO523" s="1" t="s">
        <v>1548</v>
      </c>
      <c r="BP523" s="2">
        <v>0.08</v>
      </c>
      <c r="BR523" s="2">
        <f>BP523-Epanet!AB525</f>
        <v>0</v>
      </c>
    </row>
    <row r="524" spans="1:70" x14ac:dyDescent="0.25">
      <c r="A524" s="1" t="s">
        <v>554</v>
      </c>
      <c r="B524" s="2">
        <v>28.46</v>
      </c>
      <c r="D524" s="10">
        <f>'Skenario DMA'!B524-Epanet!P525</f>
        <v>0.28000000000000114</v>
      </c>
      <c r="E524" s="10"/>
      <c r="G524" s="1" t="s">
        <v>1549</v>
      </c>
      <c r="H524" s="2">
        <v>0.54</v>
      </c>
      <c r="J524" s="2">
        <f>H524-Epanet!T526</f>
        <v>0</v>
      </c>
      <c r="M524" s="1" t="s">
        <v>554</v>
      </c>
      <c r="N524" s="2">
        <v>28.47</v>
      </c>
      <c r="P524" s="2">
        <f>N524-Epanet!X525</f>
        <v>0.27999999999999758</v>
      </c>
      <c r="S524" s="1" t="s">
        <v>1549</v>
      </c>
      <c r="T524" s="2">
        <v>0.54</v>
      </c>
      <c r="V524" s="2">
        <f>T524-Epanet!AB526</f>
        <v>0</v>
      </c>
      <c r="Y524" s="1" t="s">
        <v>554</v>
      </c>
      <c r="Z524" s="2">
        <v>28.43</v>
      </c>
      <c r="AB524" s="2">
        <f>Z524-Epanet!P525</f>
        <v>0.25</v>
      </c>
      <c r="AE524" s="1" t="s">
        <v>1549</v>
      </c>
      <c r="AF524" s="2">
        <v>0.54</v>
      </c>
      <c r="AH524" s="2">
        <f>AF524-Epanet!T526</f>
        <v>0</v>
      </c>
      <c r="AK524" s="1" t="s">
        <v>554</v>
      </c>
      <c r="AL524" s="2">
        <v>28.44</v>
      </c>
      <c r="AN524" s="2">
        <f>AL524-Epanet!X525</f>
        <v>0.25</v>
      </c>
      <c r="AQ524" s="1" t="s">
        <v>1549</v>
      </c>
      <c r="AR524" s="2">
        <v>0.54</v>
      </c>
      <c r="AT524" s="2">
        <f>AR524-Epanet!AB526</f>
        <v>0</v>
      </c>
      <c r="AW524" s="1" t="s">
        <v>554</v>
      </c>
      <c r="AX524" s="2">
        <v>28.46</v>
      </c>
      <c r="AZ524" s="2">
        <f>AX524-Epanet!P525</f>
        <v>0.28000000000000114</v>
      </c>
      <c r="BC524" s="1" t="s">
        <v>1549</v>
      </c>
      <c r="BD524" s="2">
        <v>0.54</v>
      </c>
      <c r="BF524" s="2">
        <f>BD524-Epanet!T526</f>
        <v>0</v>
      </c>
      <c r="BI524" s="1" t="s">
        <v>554</v>
      </c>
      <c r="BJ524" s="2">
        <v>28.47</v>
      </c>
      <c r="BL524" s="2">
        <f>BJ524-Epanet!X525</f>
        <v>0.27999999999999758</v>
      </c>
      <c r="BO524" s="1" t="s">
        <v>1549</v>
      </c>
      <c r="BP524" s="2">
        <v>0.54</v>
      </c>
      <c r="BR524" s="2">
        <f>BP524-Epanet!AB526</f>
        <v>0</v>
      </c>
    </row>
    <row r="525" spans="1:70" x14ac:dyDescent="0.25">
      <c r="A525" s="1" t="s">
        <v>555</v>
      </c>
      <c r="B525" s="2">
        <v>28.45</v>
      </c>
      <c r="D525" s="10">
        <f>'Skenario DMA'!B525-Epanet!P526</f>
        <v>0.27999999999999758</v>
      </c>
      <c r="E525" s="10"/>
      <c r="G525" s="1" t="s">
        <v>1550</v>
      </c>
      <c r="H525" s="2">
        <v>0.08</v>
      </c>
      <c r="J525" s="2">
        <f>H525-Epanet!T527</f>
        <v>0</v>
      </c>
      <c r="M525" s="1" t="s">
        <v>555</v>
      </c>
      <c r="N525" s="2">
        <v>28.46</v>
      </c>
      <c r="P525" s="2">
        <f>N525-Epanet!X526</f>
        <v>0.28000000000000114</v>
      </c>
      <c r="S525" s="1" t="s">
        <v>1550</v>
      </c>
      <c r="T525" s="2">
        <v>0.08</v>
      </c>
      <c r="V525" s="2">
        <f>T525-Epanet!AB527</f>
        <v>0</v>
      </c>
      <c r="Y525" s="1" t="s">
        <v>555</v>
      </c>
      <c r="Z525" s="2">
        <v>28.42</v>
      </c>
      <c r="AB525" s="2">
        <f>Z525-Epanet!P526</f>
        <v>0.25</v>
      </c>
      <c r="AE525" s="1" t="s">
        <v>1550</v>
      </c>
      <c r="AF525" s="2">
        <v>0.08</v>
      </c>
      <c r="AH525" s="2">
        <f>AF525-Epanet!T527</f>
        <v>0</v>
      </c>
      <c r="AK525" s="1" t="s">
        <v>555</v>
      </c>
      <c r="AL525" s="2">
        <v>28.43</v>
      </c>
      <c r="AN525" s="2">
        <f>AL525-Epanet!X526</f>
        <v>0.25</v>
      </c>
      <c r="AQ525" s="1" t="s">
        <v>1550</v>
      </c>
      <c r="AR525" s="2">
        <v>0.08</v>
      </c>
      <c r="AT525" s="2">
        <f>AR525-Epanet!AB527</f>
        <v>0</v>
      </c>
      <c r="AW525" s="1" t="s">
        <v>555</v>
      </c>
      <c r="AX525" s="2">
        <v>28.45</v>
      </c>
      <c r="AZ525" s="2">
        <f>AX525-Epanet!P526</f>
        <v>0.27999999999999758</v>
      </c>
      <c r="BC525" s="1" t="s">
        <v>1550</v>
      </c>
      <c r="BD525" s="2">
        <v>0.08</v>
      </c>
      <c r="BF525" s="2">
        <f>BD525-Epanet!T527</f>
        <v>0</v>
      </c>
      <c r="BI525" s="1" t="s">
        <v>555</v>
      </c>
      <c r="BJ525" s="2">
        <v>28.46</v>
      </c>
      <c r="BL525" s="2">
        <f>BJ525-Epanet!X526</f>
        <v>0.28000000000000114</v>
      </c>
      <c r="BO525" s="1" t="s">
        <v>1550</v>
      </c>
      <c r="BP525" s="2">
        <v>0.08</v>
      </c>
      <c r="BR525" s="2">
        <f>BP525-Epanet!AB527</f>
        <v>0</v>
      </c>
    </row>
    <row r="526" spans="1:70" x14ac:dyDescent="0.25">
      <c r="A526" s="1" t="s">
        <v>556</v>
      </c>
      <c r="B526" s="2">
        <v>28.44</v>
      </c>
      <c r="D526" s="10">
        <f>'Skenario DMA'!B526-Epanet!P527</f>
        <v>0.26999999999999957</v>
      </c>
      <c r="E526" s="10"/>
      <c r="G526" s="1" t="s">
        <v>1551</v>
      </c>
      <c r="H526" s="2">
        <v>0.61</v>
      </c>
      <c r="J526" s="2">
        <f>H526-Epanet!T528</f>
        <v>0</v>
      </c>
      <c r="M526" s="1" t="s">
        <v>556</v>
      </c>
      <c r="N526" s="2">
        <v>28.45</v>
      </c>
      <c r="P526" s="2">
        <f>N526-Epanet!X527</f>
        <v>0.26999999999999957</v>
      </c>
      <c r="S526" s="1" t="s">
        <v>1551</v>
      </c>
      <c r="T526" s="2">
        <v>0.61</v>
      </c>
      <c r="V526" s="2">
        <f>T526-Epanet!AB528</f>
        <v>0</v>
      </c>
      <c r="Y526" s="1" t="s">
        <v>556</v>
      </c>
      <c r="Z526" s="2">
        <v>28.42</v>
      </c>
      <c r="AB526" s="2">
        <f>Z526-Epanet!P527</f>
        <v>0.25</v>
      </c>
      <c r="AE526" s="1" t="s">
        <v>1551</v>
      </c>
      <c r="AF526" s="2">
        <v>0.61</v>
      </c>
      <c r="AH526" s="2">
        <f>AF526-Epanet!T528</f>
        <v>0</v>
      </c>
      <c r="AK526" s="1" t="s">
        <v>556</v>
      </c>
      <c r="AL526" s="2">
        <v>28.43</v>
      </c>
      <c r="AN526" s="2">
        <f>AL526-Epanet!X527</f>
        <v>0.25</v>
      </c>
      <c r="AQ526" s="1" t="s">
        <v>1551</v>
      </c>
      <c r="AR526" s="2">
        <v>0.61</v>
      </c>
      <c r="AT526" s="2">
        <f>AR526-Epanet!AB528</f>
        <v>0</v>
      </c>
      <c r="AW526" s="1" t="s">
        <v>556</v>
      </c>
      <c r="AX526" s="2">
        <v>28.45</v>
      </c>
      <c r="AZ526" s="2">
        <f>AX526-Epanet!P527</f>
        <v>0.27999999999999758</v>
      </c>
      <c r="BC526" s="1" t="s">
        <v>1551</v>
      </c>
      <c r="BD526" s="2">
        <v>0.61</v>
      </c>
      <c r="BF526" s="2">
        <f>BD526-Epanet!T528</f>
        <v>0</v>
      </c>
      <c r="BI526" s="1" t="s">
        <v>556</v>
      </c>
      <c r="BJ526" s="2">
        <v>28.46</v>
      </c>
      <c r="BL526" s="2">
        <f>BJ526-Epanet!X527</f>
        <v>0.28000000000000114</v>
      </c>
      <c r="BO526" s="1" t="s">
        <v>1551</v>
      </c>
      <c r="BP526" s="2">
        <v>0.61</v>
      </c>
      <c r="BR526" s="2">
        <f>BP526-Epanet!AB528</f>
        <v>0</v>
      </c>
    </row>
    <row r="527" spans="1:70" x14ac:dyDescent="0.25">
      <c r="A527" s="1" t="s">
        <v>557</v>
      </c>
      <c r="B527" s="2">
        <v>28.45</v>
      </c>
      <c r="D527" s="10">
        <f>'Skenario DMA'!B527-Epanet!P528</f>
        <v>0.27999999999999758</v>
      </c>
      <c r="E527" s="10"/>
      <c r="G527" s="1" t="s">
        <v>1552</v>
      </c>
      <c r="H527" s="2">
        <v>0.08</v>
      </c>
      <c r="J527" s="2">
        <f>H527-Epanet!T529</f>
        <v>0</v>
      </c>
      <c r="M527" s="1" t="s">
        <v>557</v>
      </c>
      <c r="N527" s="2">
        <v>28.46</v>
      </c>
      <c r="P527" s="2">
        <f>N527-Epanet!X528</f>
        <v>0.28000000000000114</v>
      </c>
      <c r="S527" s="1" t="s">
        <v>1552</v>
      </c>
      <c r="T527" s="2">
        <v>0.08</v>
      </c>
      <c r="V527" s="2">
        <f>T527-Epanet!AB529</f>
        <v>0</v>
      </c>
      <c r="Y527" s="1" t="s">
        <v>557</v>
      </c>
      <c r="Z527" s="2">
        <v>28.43</v>
      </c>
      <c r="AB527" s="2">
        <f>Z527-Epanet!P528</f>
        <v>0.25999999999999801</v>
      </c>
      <c r="AE527" s="1" t="s">
        <v>1552</v>
      </c>
      <c r="AF527" s="2">
        <v>0.08</v>
      </c>
      <c r="AH527" s="2">
        <f>AF527-Epanet!T529</f>
        <v>0</v>
      </c>
      <c r="AK527" s="1" t="s">
        <v>557</v>
      </c>
      <c r="AL527" s="2">
        <v>28.44</v>
      </c>
      <c r="AN527" s="2">
        <f>AL527-Epanet!X528</f>
        <v>0.26000000000000156</v>
      </c>
      <c r="AQ527" s="1" t="s">
        <v>1552</v>
      </c>
      <c r="AR527" s="2">
        <v>0.08</v>
      </c>
      <c r="AT527" s="2">
        <f>AR527-Epanet!AB529</f>
        <v>0</v>
      </c>
      <c r="AW527" s="1" t="s">
        <v>557</v>
      </c>
      <c r="AX527" s="2">
        <v>28.46</v>
      </c>
      <c r="AZ527" s="2">
        <f>AX527-Epanet!P528</f>
        <v>0.28999999999999915</v>
      </c>
      <c r="BC527" s="1" t="s">
        <v>1552</v>
      </c>
      <c r="BD527" s="2">
        <v>0.08</v>
      </c>
      <c r="BF527" s="2">
        <f>BD527-Epanet!T529</f>
        <v>0</v>
      </c>
      <c r="BI527" s="1" t="s">
        <v>557</v>
      </c>
      <c r="BJ527" s="2">
        <v>28.47</v>
      </c>
      <c r="BL527" s="2">
        <f>BJ527-Epanet!X528</f>
        <v>0.28999999999999915</v>
      </c>
      <c r="BO527" s="1" t="s">
        <v>1552</v>
      </c>
      <c r="BP527" s="2">
        <v>0.08</v>
      </c>
      <c r="BR527" s="2">
        <f>BP527-Epanet!AB529</f>
        <v>0</v>
      </c>
    </row>
    <row r="528" spans="1:70" x14ac:dyDescent="0.25">
      <c r="A528" s="1" t="s">
        <v>558</v>
      </c>
      <c r="B528" s="2">
        <v>29.47</v>
      </c>
      <c r="D528" s="10">
        <f>'Skenario DMA'!B528-Epanet!P529</f>
        <v>0.27999999999999758</v>
      </c>
      <c r="E528" s="10"/>
      <c r="G528" s="1" t="s">
        <v>1553</v>
      </c>
      <c r="H528" s="2">
        <v>0.69</v>
      </c>
      <c r="J528" s="2">
        <f>H528-Epanet!T530</f>
        <v>0</v>
      </c>
      <c r="M528" s="1" t="s">
        <v>558</v>
      </c>
      <c r="N528" s="2">
        <v>29.48</v>
      </c>
      <c r="P528" s="2">
        <f>N528-Epanet!X529</f>
        <v>0.28000000000000114</v>
      </c>
      <c r="S528" s="1" t="s">
        <v>1553</v>
      </c>
      <c r="T528" s="2">
        <v>0.69</v>
      </c>
      <c r="V528" s="2">
        <f>T528-Epanet!AB530</f>
        <v>0</v>
      </c>
      <c r="Y528" s="1" t="s">
        <v>558</v>
      </c>
      <c r="Z528" s="2">
        <v>29.45</v>
      </c>
      <c r="AB528" s="2">
        <f>Z528-Epanet!P529</f>
        <v>0.25999999999999801</v>
      </c>
      <c r="AE528" s="1" t="s">
        <v>1553</v>
      </c>
      <c r="AF528" s="2">
        <v>0.69</v>
      </c>
      <c r="AH528" s="2">
        <f>AF528-Epanet!T530</f>
        <v>0</v>
      </c>
      <c r="AK528" s="1" t="s">
        <v>558</v>
      </c>
      <c r="AL528" s="2">
        <v>29.45</v>
      </c>
      <c r="AN528" s="2">
        <f>AL528-Epanet!X529</f>
        <v>0.25</v>
      </c>
      <c r="AQ528" s="1" t="s">
        <v>1553</v>
      </c>
      <c r="AR528" s="2">
        <v>0.69</v>
      </c>
      <c r="AT528" s="2">
        <f>AR528-Epanet!AB530</f>
        <v>0</v>
      </c>
      <c r="AW528" s="1" t="s">
        <v>558</v>
      </c>
      <c r="AX528" s="2">
        <v>29.48</v>
      </c>
      <c r="AZ528" s="2">
        <f>AX528-Epanet!P529</f>
        <v>0.28999999999999915</v>
      </c>
      <c r="BC528" s="1" t="s">
        <v>1553</v>
      </c>
      <c r="BD528" s="2">
        <v>0.69</v>
      </c>
      <c r="BF528" s="2">
        <f>BD528-Epanet!T530</f>
        <v>0</v>
      </c>
      <c r="BI528" s="1" t="s">
        <v>558</v>
      </c>
      <c r="BJ528" s="2">
        <v>29.49</v>
      </c>
      <c r="BL528" s="2">
        <f>BJ528-Epanet!X529</f>
        <v>0.28999999999999915</v>
      </c>
      <c r="BO528" s="1" t="s">
        <v>1553</v>
      </c>
      <c r="BP528" s="2">
        <v>0.69</v>
      </c>
      <c r="BR528" s="2">
        <f>BP528-Epanet!AB530</f>
        <v>0</v>
      </c>
    </row>
    <row r="529" spans="1:70" x14ac:dyDescent="0.25">
      <c r="A529" s="1" t="s">
        <v>559</v>
      </c>
      <c r="B529" s="2">
        <v>29.47</v>
      </c>
      <c r="D529" s="10">
        <f>'Skenario DMA'!B529-Epanet!P530</f>
        <v>0.27999999999999758</v>
      </c>
      <c r="E529" s="10"/>
      <c r="G529" s="1" t="s">
        <v>1554</v>
      </c>
      <c r="H529" s="2">
        <v>1.1499999999999999</v>
      </c>
      <c r="J529" s="2">
        <f>H529-Epanet!T531</f>
        <v>0</v>
      </c>
      <c r="M529" s="1" t="s">
        <v>559</v>
      </c>
      <c r="N529" s="2">
        <v>29.48</v>
      </c>
      <c r="P529" s="2">
        <f>N529-Epanet!X530</f>
        <v>0.28000000000000114</v>
      </c>
      <c r="S529" s="1" t="s">
        <v>1554</v>
      </c>
      <c r="T529" s="2">
        <v>1.1499999999999999</v>
      </c>
      <c r="V529" s="2">
        <f>T529-Epanet!AB531</f>
        <v>0</v>
      </c>
      <c r="Y529" s="1" t="s">
        <v>559</v>
      </c>
      <c r="Z529" s="2">
        <v>29.44</v>
      </c>
      <c r="AB529" s="2">
        <f>Z529-Epanet!P530</f>
        <v>0.25</v>
      </c>
      <c r="AE529" s="1" t="s">
        <v>1554</v>
      </c>
      <c r="AF529" s="2">
        <v>1.1499999999999999</v>
      </c>
      <c r="AH529" s="2">
        <f>AF529-Epanet!T531</f>
        <v>0</v>
      </c>
      <c r="AK529" s="1" t="s">
        <v>559</v>
      </c>
      <c r="AL529" s="2">
        <v>29.45</v>
      </c>
      <c r="AN529" s="2">
        <f>AL529-Epanet!X530</f>
        <v>0.25</v>
      </c>
      <c r="AQ529" s="1" t="s">
        <v>1554</v>
      </c>
      <c r="AR529" s="2">
        <v>1.1499999999999999</v>
      </c>
      <c r="AT529" s="2">
        <f>AR529-Epanet!AB531</f>
        <v>0</v>
      </c>
      <c r="AW529" s="1" t="s">
        <v>559</v>
      </c>
      <c r="AX529" s="2">
        <v>29.47</v>
      </c>
      <c r="AZ529" s="2">
        <f>AX529-Epanet!P530</f>
        <v>0.27999999999999758</v>
      </c>
      <c r="BC529" s="1" t="s">
        <v>1554</v>
      </c>
      <c r="BD529" s="2">
        <v>1.1499999999999999</v>
      </c>
      <c r="BF529" s="2">
        <f>BD529-Epanet!T531</f>
        <v>0</v>
      </c>
      <c r="BI529" s="1" t="s">
        <v>559</v>
      </c>
      <c r="BJ529" s="2">
        <v>29.48</v>
      </c>
      <c r="BL529" s="2">
        <f>BJ529-Epanet!X530</f>
        <v>0.28000000000000114</v>
      </c>
      <c r="BO529" s="1" t="s">
        <v>1554</v>
      </c>
      <c r="BP529" s="2">
        <v>1.1499999999999999</v>
      </c>
      <c r="BR529" s="2">
        <f>BP529-Epanet!AB531</f>
        <v>0</v>
      </c>
    </row>
    <row r="530" spans="1:70" x14ac:dyDescent="0.25">
      <c r="A530" s="1" t="s">
        <v>560</v>
      </c>
      <c r="B530" s="2">
        <v>29.56</v>
      </c>
      <c r="D530" s="10">
        <f>'Skenario DMA'!B530-Epanet!P531</f>
        <v>0.26999999999999957</v>
      </c>
      <c r="E530" s="10"/>
      <c r="G530" s="1" t="s">
        <v>1555</v>
      </c>
      <c r="H530" s="2">
        <v>0.66</v>
      </c>
      <c r="J530" s="2">
        <f>H530-Epanet!T532</f>
        <v>0</v>
      </c>
      <c r="M530" s="1" t="s">
        <v>560</v>
      </c>
      <c r="N530" s="2">
        <v>29.57</v>
      </c>
      <c r="P530" s="2">
        <f>N530-Epanet!X531</f>
        <v>0.26999999999999957</v>
      </c>
      <c r="S530" s="1" t="s">
        <v>1555</v>
      </c>
      <c r="T530" s="2">
        <v>0.66</v>
      </c>
      <c r="V530" s="2">
        <f>T530-Epanet!AB532</f>
        <v>0</v>
      </c>
      <c r="Y530" s="1" t="s">
        <v>560</v>
      </c>
      <c r="Z530" s="2">
        <v>29.54</v>
      </c>
      <c r="AB530" s="2">
        <f>Z530-Epanet!P531</f>
        <v>0.25</v>
      </c>
      <c r="AE530" s="1" t="s">
        <v>1555</v>
      </c>
      <c r="AF530" s="2">
        <v>0.66</v>
      </c>
      <c r="AH530" s="2">
        <f>AF530-Epanet!T532</f>
        <v>0</v>
      </c>
      <c r="AK530" s="1" t="s">
        <v>560</v>
      </c>
      <c r="AL530" s="2">
        <v>29.55</v>
      </c>
      <c r="AN530" s="2">
        <f>AL530-Epanet!X531</f>
        <v>0.25</v>
      </c>
      <c r="AQ530" s="1" t="s">
        <v>1555</v>
      </c>
      <c r="AR530" s="2">
        <v>0.66</v>
      </c>
      <c r="AT530" s="2">
        <f>AR530-Epanet!AB532</f>
        <v>0</v>
      </c>
      <c r="AW530" s="1" t="s">
        <v>560</v>
      </c>
      <c r="AX530" s="2">
        <v>29.57</v>
      </c>
      <c r="AZ530" s="2">
        <f>AX530-Epanet!P531</f>
        <v>0.28000000000000114</v>
      </c>
      <c r="BC530" s="1" t="s">
        <v>1555</v>
      </c>
      <c r="BD530" s="2">
        <v>0.66</v>
      </c>
      <c r="BF530" s="2">
        <f>BD530-Epanet!T532</f>
        <v>0</v>
      </c>
      <c r="BI530" s="1" t="s">
        <v>560</v>
      </c>
      <c r="BJ530" s="2">
        <v>29.58</v>
      </c>
      <c r="BL530" s="2">
        <f>BJ530-Epanet!X531</f>
        <v>0.27999999999999758</v>
      </c>
      <c r="BO530" s="1" t="s">
        <v>1555</v>
      </c>
      <c r="BP530" s="2">
        <v>0.66</v>
      </c>
      <c r="BR530" s="2">
        <f>BP530-Epanet!AB532</f>
        <v>0</v>
      </c>
    </row>
    <row r="531" spans="1:70" x14ac:dyDescent="0.25">
      <c r="A531" s="1" t="s">
        <v>561</v>
      </c>
      <c r="B531" s="2">
        <v>29.55</v>
      </c>
      <c r="D531" s="10">
        <f>'Skenario DMA'!B531-Epanet!P532</f>
        <v>0.26999999999999957</v>
      </c>
      <c r="E531" s="10"/>
      <c r="G531" s="1" t="s">
        <v>1556</v>
      </c>
      <c r="H531" s="2">
        <v>0.99</v>
      </c>
      <c r="J531" s="2">
        <f>H531-Epanet!T533</f>
        <v>0</v>
      </c>
      <c r="M531" s="1" t="s">
        <v>561</v>
      </c>
      <c r="N531" s="2">
        <v>29.56</v>
      </c>
      <c r="P531" s="2">
        <f>N531-Epanet!X532</f>
        <v>0.26999999999999957</v>
      </c>
      <c r="S531" s="1" t="s">
        <v>1556</v>
      </c>
      <c r="T531" s="2">
        <v>0.99</v>
      </c>
      <c r="V531" s="2">
        <f>T531-Epanet!AB533</f>
        <v>0</v>
      </c>
      <c r="Y531" s="1" t="s">
        <v>561</v>
      </c>
      <c r="Z531" s="2">
        <v>29.53</v>
      </c>
      <c r="AB531" s="2">
        <f>Z531-Epanet!P532</f>
        <v>0.25</v>
      </c>
      <c r="AE531" s="1" t="s">
        <v>1556</v>
      </c>
      <c r="AF531" s="2">
        <v>0.99</v>
      </c>
      <c r="AH531" s="2">
        <f>AF531-Epanet!T533</f>
        <v>0</v>
      </c>
      <c r="AK531" s="1" t="s">
        <v>561</v>
      </c>
      <c r="AL531" s="2">
        <v>29.54</v>
      </c>
      <c r="AN531" s="2">
        <f>AL531-Epanet!X532</f>
        <v>0.25</v>
      </c>
      <c r="AQ531" s="1" t="s">
        <v>1556</v>
      </c>
      <c r="AR531" s="2">
        <v>0.99</v>
      </c>
      <c r="AT531" s="2">
        <f>AR531-Epanet!AB533</f>
        <v>0</v>
      </c>
      <c r="AW531" s="1" t="s">
        <v>561</v>
      </c>
      <c r="AX531" s="2">
        <v>29.56</v>
      </c>
      <c r="AZ531" s="2">
        <f>AX531-Epanet!P532</f>
        <v>0.27999999999999758</v>
      </c>
      <c r="BC531" s="1" t="s">
        <v>1556</v>
      </c>
      <c r="BD531" s="2">
        <v>0.99</v>
      </c>
      <c r="BF531" s="2">
        <f>BD531-Epanet!T533</f>
        <v>0</v>
      </c>
      <c r="BI531" s="1" t="s">
        <v>561</v>
      </c>
      <c r="BJ531" s="2">
        <v>29.57</v>
      </c>
      <c r="BL531" s="2">
        <f>BJ531-Epanet!X532</f>
        <v>0.28000000000000114</v>
      </c>
      <c r="BO531" s="1" t="s">
        <v>1556</v>
      </c>
      <c r="BP531" s="2">
        <v>0.99</v>
      </c>
      <c r="BR531" s="2">
        <f>BP531-Epanet!AB533</f>
        <v>0</v>
      </c>
    </row>
    <row r="532" spans="1:70" x14ac:dyDescent="0.25">
      <c r="A532" s="1" t="s">
        <v>562</v>
      </c>
      <c r="B532" s="2">
        <v>29.79</v>
      </c>
      <c r="D532" s="10">
        <f>'Skenario DMA'!B532-Epanet!P533</f>
        <v>0.26999999999999957</v>
      </c>
      <c r="E532" s="10"/>
      <c r="G532" s="1" t="s">
        <v>1557</v>
      </c>
      <c r="H532" s="2">
        <v>0.08</v>
      </c>
      <c r="J532" s="2">
        <f>H532-Epanet!T534</f>
        <v>0</v>
      </c>
      <c r="M532" s="1" t="s">
        <v>562</v>
      </c>
      <c r="N532" s="2">
        <v>29.8</v>
      </c>
      <c r="P532" s="2">
        <f>N532-Epanet!X533</f>
        <v>0.26999999999999957</v>
      </c>
      <c r="S532" s="1" t="s">
        <v>1557</v>
      </c>
      <c r="T532" s="2">
        <v>0.08</v>
      </c>
      <c r="V532" s="2">
        <f>T532-Epanet!AB534</f>
        <v>0</v>
      </c>
      <c r="Y532" s="1" t="s">
        <v>562</v>
      </c>
      <c r="Z532" s="2">
        <v>29.77</v>
      </c>
      <c r="AB532" s="2">
        <f>Z532-Epanet!P533</f>
        <v>0.25</v>
      </c>
      <c r="AE532" s="1" t="s">
        <v>1557</v>
      </c>
      <c r="AF532" s="2">
        <v>0.08</v>
      </c>
      <c r="AH532" s="2">
        <f>AF532-Epanet!T534</f>
        <v>0</v>
      </c>
      <c r="AK532" s="1" t="s">
        <v>562</v>
      </c>
      <c r="AL532" s="2">
        <v>29.78</v>
      </c>
      <c r="AN532" s="2">
        <f>AL532-Epanet!X533</f>
        <v>0.25</v>
      </c>
      <c r="AQ532" s="1" t="s">
        <v>1557</v>
      </c>
      <c r="AR532" s="2">
        <v>0.08</v>
      </c>
      <c r="AT532" s="2">
        <f>AR532-Epanet!AB534</f>
        <v>0</v>
      </c>
      <c r="AW532" s="1" t="s">
        <v>562</v>
      </c>
      <c r="AX532" s="2">
        <v>29.8</v>
      </c>
      <c r="AZ532" s="2">
        <f>AX532-Epanet!P533</f>
        <v>0.28000000000000114</v>
      </c>
      <c r="BC532" s="1" t="s">
        <v>1557</v>
      </c>
      <c r="BD532" s="2">
        <v>0.08</v>
      </c>
      <c r="BF532" s="2">
        <f>BD532-Epanet!T534</f>
        <v>0</v>
      </c>
      <c r="BI532" s="1" t="s">
        <v>562</v>
      </c>
      <c r="BJ532" s="2">
        <v>29.81</v>
      </c>
      <c r="BL532" s="2">
        <f>BJ532-Epanet!X533</f>
        <v>0.27999999999999758</v>
      </c>
      <c r="BO532" s="1" t="s">
        <v>1557</v>
      </c>
      <c r="BP532" s="2">
        <v>0.08</v>
      </c>
      <c r="BR532" s="2">
        <f>BP532-Epanet!AB534</f>
        <v>0</v>
      </c>
    </row>
    <row r="533" spans="1:70" x14ac:dyDescent="0.25">
      <c r="A533" s="1" t="s">
        <v>563</v>
      </c>
      <c r="B533" s="2">
        <v>30.78</v>
      </c>
      <c r="D533" s="10">
        <f>'Skenario DMA'!B533-Epanet!P534</f>
        <v>0.26999999999999957</v>
      </c>
      <c r="E533" s="10"/>
      <c r="G533" s="1" t="s">
        <v>1558</v>
      </c>
      <c r="H533" s="2">
        <v>0.92</v>
      </c>
      <c r="J533" s="2">
        <f>H533-Epanet!T535</f>
        <v>0</v>
      </c>
      <c r="M533" s="1" t="s">
        <v>563</v>
      </c>
      <c r="N533" s="2">
        <v>30.79</v>
      </c>
      <c r="P533" s="2">
        <f>N533-Epanet!X534</f>
        <v>0.26999999999999957</v>
      </c>
      <c r="S533" s="1" t="s">
        <v>1558</v>
      </c>
      <c r="T533" s="2">
        <v>0.92</v>
      </c>
      <c r="V533" s="2">
        <f>T533-Epanet!AB535</f>
        <v>0</v>
      </c>
      <c r="Y533" s="1" t="s">
        <v>563</v>
      </c>
      <c r="Z533" s="2">
        <v>30.76</v>
      </c>
      <c r="AB533" s="2">
        <f>Z533-Epanet!P534</f>
        <v>0.25</v>
      </c>
      <c r="AE533" s="1" t="s">
        <v>1558</v>
      </c>
      <c r="AF533" s="2">
        <v>0.92</v>
      </c>
      <c r="AH533" s="2">
        <f>AF533-Epanet!T535</f>
        <v>0</v>
      </c>
      <c r="AK533" s="1" t="s">
        <v>563</v>
      </c>
      <c r="AL533" s="2">
        <v>30.77</v>
      </c>
      <c r="AN533" s="2">
        <f>AL533-Epanet!X534</f>
        <v>0.25</v>
      </c>
      <c r="AQ533" s="1" t="s">
        <v>1558</v>
      </c>
      <c r="AR533" s="2">
        <v>0.92</v>
      </c>
      <c r="AT533" s="2">
        <f>AR533-Epanet!AB535</f>
        <v>0</v>
      </c>
      <c r="AW533" s="1" t="s">
        <v>563</v>
      </c>
      <c r="AX533" s="2">
        <v>30.79</v>
      </c>
      <c r="AZ533" s="2">
        <f>AX533-Epanet!P534</f>
        <v>0.27999999999999758</v>
      </c>
      <c r="BC533" s="1" t="s">
        <v>1558</v>
      </c>
      <c r="BD533" s="2">
        <v>0.92</v>
      </c>
      <c r="BF533" s="2">
        <f>BD533-Epanet!T535</f>
        <v>0</v>
      </c>
      <c r="BI533" s="1" t="s">
        <v>563</v>
      </c>
      <c r="BJ533" s="2">
        <v>30.8</v>
      </c>
      <c r="BL533" s="2">
        <f>BJ533-Epanet!X534</f>
        <v>0.28000000000000114</v>
      </c>
      <c r="BO533" s="1" t="s">
        <v>1558</v>
      </c>
      <c r="BP533" s="2">
        <v>0.92</v>
      </c>
      <c r="BR533" s="2">
        <f>BP533-Epanet!AB535</f>
        <v>0</v>
      </c>
    </row>
    <row r="534" spans="1:70" x14ac:dyDescent="0.25">
      <c r="A534" s="1" t="s">
        <v>564</v>
      </c>
      <c r="B534" s="2">
        <v>31.08</v>
      </c>
      <c r="D534" s="10">
        <f>'Skenario DMA'!B534-Epanet!P535</f>
        <v>0.26999999999999957</v>
      </c>
      <c r="E534" s="10"/>
      <c r="G534" s="1" t="s">
        <v>1559</v>
      </c>
      <c r="H534" s="2">
        <v>0.08</v>
      </c>
      <c r="J534" s="2">
        <f>H534-Epanet!T536</f>
        <v>0</v>
      </c>
      <c r="M534" s="1" t="s">
        <v>564</v>
      </c>
      <c r="N534" s="2">
        <v>31.09</v>
      </c>
      <c r="P534" s="2">
        <f>N534-Epanet!X535</f>
        <v>0.26999999999999957</v>
      </c>
      <c r="S534" s="1" t="s">
        <v>1559</v>
      </c>
      <c r="T534" s="2">
        <v>0.08</v>
      </c>
      <c r="V534" s="2">
        <f>T534-Epanet!AB536</f>
        <v>0</v>
      </c>
      <c r="Y534" s="1" t="s">
        <v>564</v>
      </c>
      <c r="Z534" s="2">
        <v>31.06</v>
      </c>
      <c r="AB534" s="2">
        <f>Z534-Epanet!P535</f>
        <v>0.25</v>
      </c>
      <c r="AE534" s="1" t="s">
        <v>1559</v>
      </c>
      <c r="AF534" s="2">
        <v>0.08</v>
      </c>
      <c r="AH534" s="2">
        <f>AF534-Epanet!T536</f>
        <v>0</v>
      </c>
      <c r="AK534" s="1" t="s">
        <v>564</v>
      </c>
      <c r="AL534" s="2">
        <v>31.07</v>
      </c>
      <c r="AN534" s="2">
        <f>AL534-Epanet!X535</f>
        <v>0.25</v>
      </c>
      <c r="AQ534" s="1" t="s">
        <v>1559</v>
      </c>
      <c r="AR534" s="2">
        <v>0.08</v>
      </c>
      <c r="AT534" s="2">
        <f>AR534-Epanet!AB536</f>
        <v>0</v>
      </c>
      <c r="AW534" s="1" t="s">
        <v>564</v>
      </c>
      <c r="AX534" s="2">
        <v>31.09</v>
      </c>
      <c r="AZ534" s="2">
        <f>AX534-Epanet!P535</f>
        <v>0.28000000000000114</v>
      </c>
      <c r="BC534" s="1" t="s">
        <v>1559</v>
      </c>
      <c r="BD534" s="2">
        <v>0.08</v>
      </c>
      <c r="BF534" s="2">
        <f>BD534-Epanet!T536</f>
        <v>0</v>
      </c>
      <c r="BI534" s="1" t="s">
        <v>564</v>
      </c>
      <c r="BJ534" s="2">
        <v>31.1</v>
      </c>
      <c r="BL534" s="2">
        <f>BJ534-Epanet!X535</f>
        <v>0.28000000000000114</v>
      </c>
      <c r="BO534" s="1" t="s">
        <v>1559</v>
      </c>
      <c r="BP534" s="2">
        <v>0.08</v>
      </c>
      <c r="BR534" s="2">
        <f>BP534-Epanet!AB536</f>
        <v>0</v>
      </c>
    </row>
    <row r="535" spans="1:70" x14ac:dyDescent="0.25">
      <c r="A535" s="1" t="s">
        <v>565</v>
      </c>
      <c r="B535" s="2">
        <v>31.07</v>
      </c>
      <c r="D535" s="10">
        <f>'Skenario DMA'!B535-Epanet!P536</f>
        <v>0.26999999999999957</v>
      </c>
      <c r="E535" s="10"/>
      <c r="G535" s="1" t="s">
        <v>1560</v>
      </c>
      <c r="H535" s="2">
        <v>0.84</v>
      </c>
      <c r="J535" s="2">
        <f>H535-Epanet!T537</f>
        <v>0</v>
      </c>
      <c r="M535" s="1" t="s">
        <v>565</v>
      </c>
      <c r="N535" s="2">
        <v>31.08</v>
      </c>
      <c r="P535" s="2">
        <f>N535-Epanet!X536</f>
        <v>0.26999999999999957</v>
      </c>
      <c r="S535" s="1" t="s">
        <v>1560</v>
      </c>
      <c r="T535" s="2">
        <v>0.84</v>
      </c>
      <c r="V535" s="2">
        <f>T535-Epanet!AB537</f>
        <v>0</v>
      </c>
      <c r="Y535" s="1" t="s">
        <v>565</v>
      </c>
      <c r="Z535" s="2">
        <v>31.05</v>
      </c>
      <c r="AB535" s="2">
        <f>Z535-Epanet!P536</f>
        <v>0.25</v>
      </c>
      <c r="AE535" s="1" t="s">
        <v>1560</v>
      </c>
      <c r="AF535" s="2">
        <v>0.84</v>
      </c>
      <c r="AH535" s="2">
        <f>AF535-Epanet!T537</f>
        <v>0</v>
      </c>
      <c r="AK535" s="1" t="s">
        <v>565</v>
      </c>
      <c r="AL535" s="2">
        <v>31.06</v>
      </c>
      <c r="AN535" s="2">
        <f>AL535-Epanet!X536</f>
        <v>0.25</v>
      </c>
      <c r="AQ535" s="1" t="s">
        <v>1560</v>
      </c>
      <c r="AR535" s="2">
        <v>0.84</v>
      </c>
      <c r="AT535" s="2">
        <f>AR535-Epanet!AB537</f>
        <v>0</v>
      </c>
      <c r="AW535" s="1" t="s">
        <v>565</v>
      </c>
      <c r="AX535" s="2">
        <v>31.08</v>
      </c>
      <c r="AZ535" s="2">
        <f>AX535-Epanet!P536</f>
        <v>0.27999999999999758</v>
      </c>
      <c r="BC535" s="1" t="s">
        <v>1560</v>
      </c>
      <c r="BD535" s="2">
        <v>0.84</v>
      </c>
      <c r="BF535" s="2">
        <f>BD535-Epanet!T537</f>
        <v>0</v>
      </c>
      <c r="BI535" s="1" t="s">
        <v>565</v>
      </c>
      <c r="BJ535" s="2">
        <v>31.09</v>
      </c>
      <c r="BL535" s="2">
        <f>BJ535-Epanet!X536</f>
        <v>0.28000000000000114</v>
      </c>
      <c r="BO535" s="1" t="s">
        <v>1560</v>
      </c>
      <c r="BP535" s="2">
        <v>0.84</v>
      </c>
      <c r="BR535" s="2">
        <f>BP535-Epanet!AB537</f>
        <v>0</v>
      </c>
    </row>
    <row r="536" spans="1:70" x14ac:dyDescent="0.25">
      <c r="A536" s="1" t="s">
        <v>566</v>
      </c>
      <c r="B536" s="2">
        <v>31.45</v>
      </c>
      <c r="D536" s="10">
        <f>'Skenario DMA'!B536-Epanet!P537</f>
        <v>0.26999999999999957</v>
      </c>
      <c r="E536" s="10"/>
      <c r="G536" s="1" t="s">
        <v>1561</v>
      </c>
      <c r="H536" s="2">
        <v>0.08</v>
      </c>
      <c r="J536" s="2">
        <f>H536-Epanet!T538</f>
        <v>0</v>
      </c>
      <c r="M536" s="1" t="s">
        <v>566</v>
      </c>
      <c r="N536" s="2">
        <v>31.46</v>
      </c>
      <c r="P536" s="2">
        <f>N536-Epanet!X537</f>
        <v>0.26999999999999957</v>
      </c>
      <c r="S536" s="1" t="s">
        <v>1561</v>
      </c>
      <c r="T536" s="2">
        <v>0.08</v>
      </c>
      <c r="V536" s="2">
        <f>T536-Epanet!AB538</f>
        <v>0</v>
      </c>
      <c r="Y536" s="1" t="s">
        <v>566</v>
      </c>
      <c r="Z536" s="2">
        <v>31.43</v>
      </c>
      <c r="AB536" s="2">
        <f>Z536-Epanet!P537</f>
        <v>0.25</v>
      </c>
      <c r="AE536" s="1" t="s">
        <v>1561</v>
      </c>
      <c r="AF536" s="2">
        <v>0.08</v>
      </c>
      <c r="AH536" s="2">
        <f>AF536-Epanet!T538</f>
        <v>0</v>
      </c>
      <c r="AK536" s="1" t="s">
        <v>566</v>
      </c>
      <c r="AL536" s="2">
        <v>31.44</v>
      </c>
      <c r="AN536" s="2">
        <f>AL536-Epanet!X537</f>
        <v>0.25</v>
      </c>
      <c r="AQ536" s="1" t="s">
        <v>1561</v>
      </c>
      <c r="AR536" s="2">
        <v>0.08</v>
      </c>
      <c r="AT536" s="2">
        <f>AR536-Epanet!AB538</f>
        <v>0</v>
      </c>
      <c r="AW536" s="1" t="s">
        <v>566</v>
      </c>
      <c r="AX536" s="2">
        <v>31.46</v>
      </c>
      <c r="AZ536" s="2">
        <f>AX536-Epanet!P537</f>
        <v>0.28000000000000114</v>
      </c>
      <c r="BC536" s="1" t="s">
        <v>1561</v>
      </c>
      <c r="BD536" s="2">
        <v>0.08</v>
      </c>
      <c r="BF536" s="2">
        <f>BD536-Epanet!T538</f>
        <v>0</v>
      </c>
      <c r="BI536" s="1" t="s">
        <v>566</v>
      </c>
      <c r="BJ536" s="2">
        <v>31.47</v>
      </c>
      <c r="BL536" s="2">
        <f>BJ536-Epanet!X537</f>
        <v>0.27999999999999758</v>
      </c>
      <c r="BO536" s="1" t="s">
        <v>1561</v>
      </c>
      <c r="BP536" s="2">
        <v>0.08</v>
      </c>
      <c r="BR536" s="2">
        <f>BP536-Epanet!AB538</f>
        <v>0</v>
      </c>
    </row>
    <row r="537" spans="1:70" x14ac:dyDescent="0.25">
      <c r="A537" s="1" t="s">
        <v>567</v>
      </c>
      <c r="B537" s="2">
        <v>31.44</v>
      </c>
      <c r="D537" s="10">
        <f>'Skenario DMA'!B537-Epanet!P538</f>
        <v>0.26999999999999957</v>
      </c>
      <c r="E537" s="10"/>
      <c r="G537" s="1" t="s">
        <v>1562</v>
      </c>
      <c r="H537" s="2">
        <v>0.76</v>
      </c>
      <c r="J537" s="2">
        <f>H537-Epanet!T539</f>
        <v>0</v>
      </c>
      <c r="M537" s="1" t="s">
        <v>567</v>
      </c>
      <c r="N537" s="2">
        <v>31.45</v>
      </c>
      <c r="P537" s="2">
        <f>N537-Epanet!X538</f>
        <v>0.26999999999999957</v>
      </c>
      <c r="S537" s="1" t="s">
        <v>1562</v>
      </c>
      <c r="T537" s="2">
        <v>0.76</v>
      </c>
      <c r="V537" s="2">
        <f>T537-Epanet!AB539</f>
        <v>0</v>
      </c>
      <c r="Y537" s="1" t="s">
        <v>567</v>
      </c>
      <c r="Z537" s="2">
        <v>31.42</v>
      </c>
      <c r="AB537" s="2">
        <f>Z537-Epanet!P538</f>
        <v>0.25</v>
      </c>
      <c r="AE537" s="1" t="s">
        <v>1562</v>
      </c>
      <c r="AF537" s="2">
        <v>0.76</v>
      </c>
      <c r="AH537" s="2">
        <f>AF537-Epanet!T539</f>
        <v>0</v>
      </c>
      <c r="AK537" s="1" t="s">
        <v>567</v>
      </c>
      <c r="AL537" s="2">
        <v>31.43</v>
      </c>
      <c r="AN537" s="2">
        <f>AL537-Epanet!X538</f>
        <v>0.25</v>
      </c>
      <c r="AQ537" s="1" t="s">
        <v>1562</v>
      </c>
      <c r="AR537" s="2">
        <v>0.76</v>
      </c>
      <c r="AT537" s="2">
        <f>AR537-Epanet!AB539</f>
        <v>0</v>
      </c>
      <c r="AW537" s="1" t="s">
        <v>567</v>
      </c>
      <c r="AX537" s="2">
        <v>31.45</v>
      </c>
      <c r="AZ537" s="2">
        <f>AX537-Epanet!P538</f>
        <v>0.27999999999999758</v>
      </c>
      <c r="BC537" s="1" t="s">
        <v>1562</v>
      </c>
      <c r="BD537" s="2">
        <v>0.76</v>
      </c>
      <c r="BF537" s="2">
        <f>BD537-Epanet!T539</f>
        <v>0</v>
      </c>
      <c r="BI537" s="1" t="s">
        <v>567</v>
      </c>
      <c r="BJ537" s="2">
        <v>31.46</v>
      </c>
      <c r="BL537" s="2">
        <f>BJ537-Epanet!X538</f>
        <v>0.28000000000000114</v>
      </c>
      <c r="BO537" s="1" t="s">
        <v>1562</v>
      </c>
      <c r="BP537" s="2">
        <v>0.76</v>
      </c>
      <c r="BR537" s="2">
        <f>BP537-Epanet!AB539</f>
        <v>0</v>
      </c>
    </row>
    <row r="538" spans="1:70" x14ac:dyDescent="0.25">
      <c r="A538" s="1" t="s">
        <v>568</v>
      </c>
      <c r="B538" s="2">
        <v>31.97</v>
      </c>
      <c r="D538" s="10">
        <f>'Skenario DMA'!B538-Epanet!P539</f>
        <v>0.26999999999999957</v>
      </c>
      <c r="E538" s="10"/>
      <c r="G538" s="1" t="s">
        <v>1563</v>
      </c>
      <c r="H538" s="2">
        <v>0.08</v>
      </c>
      <c r="J538" s="2">
        <f>H538-Epanet!T540</f>
        <v>0</v>
      </c>
      <c r="M538" s="1" t="s">
        <v>568</v>
      </c>
      <c r="N538" s="2">
        <v>31.98</v>
      </c>
      <c r="P538" s="2">
        <f>N538-Epanet!X539</f>
        <v>0.26999999999999957</v>
      </c>
      <c r="S538" s="1" t="s">
        <v>1563</v>
      </c>
      <c r="T538" s="2">
        <v>0.08</v>
      </c>
      <c r="V538" s="2">
        <f>T538-Epanet!AB540</f>
        <v>0</v>
      </c>
      <c r="Y538" s="1" t="s">
        <v>568</v>
      </c>
      <c r="Z538" s="2">
        <v>31.95</v>
      </c>
      <c r="AB538" s="2">
        <f>Z538-Epanet!P539</f>
        <v>0.25</v>
      </c>
      <c r="AE538" s="1" t="s">
        <v>1563</v>
      </c>
      <c r="AF538" s="2">
        <v>0.08</v>
      </c>
      <c r="AH538" s="2">
        <f>AF538-Epanet!T540</f>
        <v>0</v>
      </c>
      <c r="AK538" s="1" t="s">
        <v>568</v>
      </c>
      <c r="AL538" s="2">
        <v>31.96</v>
      </c>
      <c r="AN538" s="2">
        <f>AL538-Epanet!X539</f>
        <v>0.25</v>
      </c>
      <c r="AQ538" s="1" t="s">
        <v>1563</v>
      </c>
      <c r="AR538" s="2">
        <v>0.08</v>
      </c>
      <c r="AT538" s="2">
        <f>AR538-Epanet!AB540</f>
        <v>0</v>
      </c>
      <c r="AW538" s="1" t="s">
        <v>568</v>
      </c>
      <c r="AX538" s="2">
        <v>31.98</v>
      </c>
      <c r="AZ538" s="2">
        <f>AX538-Epanet!P539</f>
        <v>0.28000000000000114</v>
      </c>
      <c r="BC538" s="1" t="s">
        <v>1563</v>
      </c>
      <c r="BD538" s="2">
        <v>0.08</v>
      </c>
      <c r="BF538" s="2">
        <f>BD538-Epanet!T540</f>
        <v>0</v>
      </c>
      <c r="BI538" s="1" t="s">
        <v>568</v>
      </c>
      <c r="BJ538" s="2">
        <v>31.99</v>
      </c>
      <c r="BL538" s="2">
        <f>BJ538-Epanet!X539</f>
        <v>0.27999999999999758</v>
      </c>
      <c r="BO538" s="1" t="s">
        <v>1563</v>
      </c>
      <c r="BP538" s="2">
        <v>0.08</v>
      </c>
      <c r="BR538" s="2">
        <f>BP538-Epanet!AB540</f>
        <v>0</v>
      </c>
    </row>
    <row r="539" spans="1:70" x14ac:dyDescent="0.25">
      <c r="A539" s="1" t="s">
        <v>569</v>
      </c>
      <c r="B539" s="2">
        <v>31.97</v>
      </c>
      <c r="D539" s="10">
        <f>'Skenario DMA'!B539-Epanet!P540</f>
        <v>0.27999999999999758</v>
      </c>
      <c r="E539" s="10"/>
      <c r="G539" s="1" t="s">
        <v>1564</v>
      </c>
      <c r="H539" s="2">
        <v>0.69</v>
      </c>
      <c r="J539" s="2">
        <f>H539-Epanet!T541</f>
        <v>0</v>
      </c>
      <c r="M539" s="1" t="s">
        <v>569</v>
      </c>
      <c r="N539" s="2">
        <v>31.98</v>
      </c>
      <c r="P539" s="2">
        <f>N539-Epanet!X540</f>
        <v>0.28000000000000114</v>
      </c>
      <c r="S539" s="1" t="s">
        <v>1564</v>
      </c>
      <c r="T539" s="2">
        <v>0.69</v>
      </c>
      <c r="V539" s="2">
        <f>T539-Epanet!AB541</f>
        <v>0</v>
      </c>
      <c r="Y539" s="1" t="s">
        <v>569</v>
      </c>
      <c r="Z539" s="2">
        <v>31.94</v>
      </c>
      <c r="AB539" s="2">
        <f>Z539-Epanet!P540</f>
        <v>0.25</v>
      </c>
      <c r="AE539" s="1" t="s">
        <v>1564</v>
      </c>
      <c r="AF539" s="2">
        <v>0.69</v>
      </c>
      <c r="AH539" s="2">
        <f>AF539-Epanet!T541</f>
        <v>0</v>
      </c>
      <c r="AK539" s="1" t="s">
        <v>569</v>
      </c>
      <c r="AL539" s="2">
        <v>31.95</v>
      </c>
      <c r="AN539" s="2">
        <f>AL539-Epanet!X540</f>
        <v>0.25</v>
      </c>
      <c r="AQ539" s="1" t="s">
        <v>1564</v>
      </c>
      <c r="AR539" s="2">
        <v>0.69</v>
      </c>
      <c r="AT539" s="2">
        <f>AR539-Epanet!AB541</f>
        <v>0</v>
      </c>
      <c r="AW539" s="1" t="s">
        <v>569</v>
      </c>
      <c r="AX539" s="2">
        <v>31.97</v>
      </c>
      <c r="AZ539" s="2">
        <f>AX539-Epanet!P540</f>
        <v>0.27999999999999758</v>
      </c>
      <c r="BC539" s="1" t="s">
        <v>1564</v>
      </c>
      <c r="BD539" s="2">
        <v>0.69</v>
      </c>
      <c r="BF539" s="2">
        <f>BD539-Epanet!T541</f>
        <v>0</v>
      </c>
      <c r="BI539" s="1" t="s">
        <v>569</v>
      </c>
      <c r="BJ539" s="2">
        <v>31.98</v>
      </c>
      <c r="BL539" s="2">
        <f>BJ539-Epanet!X540</f>
        <v>0.28000000000000114</v>
      </c>
      <c r="BO539" s="1" t="s">
        <v>1564</v>
      </c>
      <c r="BP539" s="2">
        <v>0.69</v>
      </c>
      <c r="BR539" s="2">
        <f>BP539-Epanet!AB541</f>
        <v>0</v>
      </c>
    </row>
    <row r="540" spans="1:70" x14ac:dyDescent="0.25">
      <c r="A540" s="1" t="s">
        <v>570</v>
      </c>
      <c r="B540" s="2">
        <v>33.61</v>
      </c>
      <c r="D540" s="10">
        <f>'Skenario DMA'!B540-Epanet!P541</f>
        <v>0.26999999999999602</v>
      </c>
      <c r="E540" s="10"/>
      <c r="G540" s="1" t="s">
        <v>1565</v>
      </c>
      <c r="H540" s="2">
        <v>0.08</v>
      </c>
      <c r="J540" s="2">
        <f>H540-Epanet!T542</f>
        <v>0</v>
      </c>
      <c r="M540" s="1" t="s">
        <v>570</v>
      </c>
      <c r="N540" s="2">
        <v>33.619999999999997</v>
      </c>
      <c r="P540" s="2">
        <f>N540-Epanet!X541</f>
        <v>0.26999999999999602</v>
      </c>
      <c r="S540" s="1" t="s">
        <v>1565</v>
      </c>
      <c r="T540" s="2">
        <v>0.08</v>
      </c>
      <c r="V540" s="2">
        <f>T540-Epanet!AB542</f>
        <v>0</v>
      </c>
      <c r="Y540" s="1" t="s">
        <v>570</v>
      </c>
      <c r="Z540" s="2">
        <v>33.590000000000003</v>
      </c>
      <c r="AB540" s="2">
        <f>Z540-Epanet!P541</f>
        <v>0.25</v>
      </c>
      <c r="AE540" s="1" t="s">
        <v>1565</v>
      </c>
      <c r="AF540" s="2">
        <v>0.08</v>
      </c>
      <c r="AH540" s="2">
        <f>AF540-Epanet!T542</f>
        <v>0</v>
      </c>
      <c r="AK540" s="1" t="s">
        <v>570</v>
      </c>
      <c r="AL540" s="2">
        <v>33.6</v>
      </c>
      <c r="AN540" s="2">
        <f>AL540-Epanet!X541</f>
        <v>0.25</v>
      </c>
      <c r="AQ540" s="1" t="s">
        <v>1565</v>
      </c>
      <c r="AR540" s="2">
        <v>0.08</v>
      </c>
      <c r="AT540" s="2">
        <f>AR540-Epanet!AB542</f>
        <v>0</v>
      </c>
      <c r="AW540" s="1" t="s">
        <v>570</v>
      </c>
      <c r="AX540" s="2">
        <v>33.619999999999997</v>
      </c>
      <c r="AZ540" s="2">
        <f>AX540-Epanet!P541</f>
        <v>0.27999999999999403</v>
      </c>
      <c r="BC540" s="1" t="s">
        <v>1565</v>
      </c>
      <c r="BD540" s="2">
        <v>0.08</v>
      </c>
      <c r="BF540" s="2">
        <f>BD540-Epanet!T542</f>
        <v>0</v>
      </c>
      <c r="BI540" s="1" t="s">
        <v>570</v>
      </c>
      <c r="BJ540" s="2">
        <v>33.630000000000003</v>
      </c>
      <c r="BL540" s="2">
        <f>BJ540-Epanet!X541</f>
        <v>0.28000000000000114</v>
      </c>
      <c r="BO540" s="1" t="s">
        <v>1565</v>
      </c>
      <c r="BP540" s="2">
        <v>0.08</v>
      </c>
      <c r="BR540" s="2">
        <f>BP540-Epanet!AB542</f>
        <v>0</v>
      </c>
    </row>
    <row r="541" spans="1:70" x14ac:dyDescent="0.25">
      <c r="A541" s="1" t="s">
        <v>571</v>
      </c>
      <c r="B541" s="2">
        <v>32.619999999999997</v>
      </c>
      <c r="D541" s="10">
        <f>'Skenario DMA'!B541-Epanet!P542</f>
        <v>0.26999999999999602</v>
      </c>
      <c r="E541" s="10"/>
      <c r="G541" s="1" t="s">
        <v>1566</v>
      </c>
      <c r="H541" s="2">
        <v>0.33</v>
      </c>
      <c r="J541" s="2">
        <f>H541-Epanet!T543</f>
        <v>0</v>
      </c>
      <c r="M541" s="1" t="s">
        <v>571</v>
      </c>
      <c r="N541" s="2">
        <v>32.630000000000003</v>
      </c>
      <c r="P541" s="2">
        <f>N541-Epanet!X542</f>
        <v>0.27000000000000313</v>
      </c>
      <c r="S541" s="1" t="s">
        <v>1566</v>
      </c>
      <c r="T541" s="2">
        <v>0.33</v>
      </c>
      <c r="V541" s="2">
        <f>T541-Epanet!AB543</f>
        <v>0</v>
      </c>
      <c r="Y541" s="1" t="s">
        <v>571</v>
      </c>
      <c r="Z541" s="2">
        <v>32.6</v>
      </c>
      <c r="AB541" s="2">
        <f>Z541-Epanet!P542</f>
        <v>0.25</v>
      </c>
      <c r="AE541" s="1" t="s">
        <v>1566</v>
      </c>
      <c r="AF541" s="2">
        <v>0.33</v>
      </c>
      <c r="AH541" s="2">
        <f>AF541-Epanet!T543</f>
        <v>0</v>
      </c>
      <c r="AK541" s="1" t="s">
        <v>571</v>
      </c>
      <c r="AL541" s="2">
        <v>32.61</v>
      </c>
      <c r="AN541" s="2">
        <f>AL541-Epanet!X542</f>
        <v>0.25</v>
      </c>
      <c r="AQ541" s="1" t="s">
        <v>1566</v>
      </c>
      <c r="AR541" s="2">
        <v>0.33</v>
      </c>
      <c r="AT541" s="2">
        <f>AR541-Epanet!AB543</f>
        <v>0</v>
      </c>
      <c r="AW541" s="1" t="s">
        <v>571</v>
      </c>
      <c r="AX541" s="2">
        <v>32.630000000000003</v>
      </c>
      <c r="AZ541" s="2">
        <f>AX541-Epanet!P542</f>
        <v>0.28000000000000114</v>
      </c>
      <c r="BC541" s="1" t="s">
        <v>1566</v>
      </c>
      <c r="BD541" s="2">
        <v>0.33</v>
      </c>
      <c r="BF541" s="2">
        <f>BD541-Epanet!T543</f>
        <v>0</v>
      </c>
      <c r="BI541" s="1" t="s">
        <v>571</v>
      </c>
      <c r="BJ541" s="2">
        <v>32.64</v>
      </c>
      <c r="BL541" s="2">
        <f>BJ541-Epanet!X542</f>
        <v>0.28000000000000114</v>
      </c>
      <c r="BO541" s="1" t="s">
        <v>1566</v>
      </c>
      <c r="BP541" s="2">
        <v>0.33</v>
      </c>
      <c r="BR541" s="2">
        <f>BP541-Epanet!AB543</f>
        <v>0</v>
      </c>
    </row>
    <row r="542" spans="1:70" x14ac:dyDescent="0.25">
      <c r="A542" s="1" t="s">
        <v>572</v>
      </c>
      <c r="B542" s="2">
        <v>34.5</v>
      </c>
      <c r="D542" s="10">
        <f>'Skenario DMA'!B542-Epanet!P543</f>
        <v>0.28000000000000114</v>
      </c>
      <c r="E542" s="10"/>
      <c r="G542" s="1" t="s">
        <v>1567</v>
      </c>
      <c r="H542" s="2">
        <v>0.61</v>
      </c>
      <c r="J542" s="2">
        <f>H542-Epanet!T544</f>
        <v>0</v>
      </c>
      <c r="M542" s="1" t="s">
        <v>572</v>
      </c>
      <c r="N542" s="2">
        <v>34.51</v>
      </c>
      <c r="P542" s="2">
        <f>N542-Epanet!X543</f>
        <v>0.28000000000000114</v>
      </c>
      <c r="S542" s="1" t="s">
        <v>1567</v>
      </c>
      <c r="T542" s="2">
        <v>0.61</v>
      </c>
      <c r="V542" s="2">
        <f>T542-Epanet!AB544</f>
        <v>0</v>
      </c>
      <c r="Y542" s="1" t="s">
        <v>572</v>
      </c>
      <c r="Z542" s="2">
        <v>34.47</v>
      </c>
      <c r="AB542" s="2">
        <f>Z542-Epanet!P543</f>
        <v>0.25</v>
      </c>
      <c r="AE542" s="1" t="s">
        <v>1567</v>
      </c>
      <c r="AF542" s="2">
        <v>0.61</v>
      </c>
      <c r="AH542" s="2">
        <f>AF542-Epanet!T544</f>
        <v>0</v>
      </c>
      <c r="AK542" s="1" t="s">
        <v>572</v>
      </c>
      <c r="AL542" s="2">
        <v>34.479999999999997</v>
      </c>
      <c r="AN542" s="2">
        <f>AL542-Epanet!X543</f>
        <v>0.25</v>
      </c>
      <c r="AQ542" s="1" t="s">
        <v>1567</v>
      </c>
      <c r="AR542" s="2">
        <v>0.61</v>
      </c>
      <c r="AT542" s="2">
        <f>AR542-Epanet!AB544</f>
        <v>0</v>
      </c>
      <c r="AW542" s="1" t="s">
        <v>572</v>
      </c>
      <c r="AX542" s="2">
        <v>34.5</v>
      </c>
      <c r="AZ542" s="2">
        <f>AX542-Epanet!P543</f>
        <v>0.28000000000000114</v>
      </c>
      <c r="BC542" s="1" t="s">
        <v>1567</v>
      </c>
      <c r="BD542" s="2">
        <v>0.61</v>
      </c>
      <c r="BF542" s="2">
        <f>BD542-Epanet!T544</f>
        <v>0</v>
      </c>
      <c r="BI542" s="1" t="s">
        <v>572</v>
      </c>
      <c r="BJ542" s="2">
        <v>34.51</v>
      </c>
      <c r="BL542" s="2">
        <f>BJ542-Epanet!X543</f>
        <v>0.28000000000000114</v>
      </c>
      <c r="BO542" s="1" t="s">
        <v>1567</v>
      </c>
      <c r="BP542" s="2">
        <v>0.61</v>
      </c>
      <c r="BR542" s="2">
        <f>BP542-Epanet!AB544</f>
        <v>0</v>
      </c>
    </row>
    <row r="543" spans="1:70" x14ac:dyDescent="0.25">
      <c r="A543" s="1" t="s">
        <v>573</v>
      </c>
      <c r="B543" s="2">
        <v>34.49</v>
      </c>
      <c r="D543" s="10">
        <f>'Skenario DMA'!B543-Epanet!P544</f>
        <v>0.28000000000000114</v>
      </c>
      <c r="E543" s="10"/>
      <c r="G543" s="1" t="s">
        <v>1568</v>
      </c>
      <c r="H543" s="2">
        <v>0.08</v>
      </c>
      <c r="J543" s="2">
        <f>H543-Epanet!T545</f>
        <v>0</v>
      </c>
      <c r="M543" s="1" t="s">
        <v>573</v>
      </c>
      <c r="N543" s="2">
        <v>34.5</v>
      </c>
      <c r="P543" s="2">
        <f>N543-Epanet!X544</f>
        <v>0.28000000000000114</v>
      </c>
      <c r="S543" s="1" t="s">
        <v>1568</v>
      </c>
      <c r="T543" s="2">
        <v>0.08</v>
      </c>
      <c r="V543" s="2">
        <f>T543-Epanet!AB545</f>
        <v>0</v>
      </c>
      <c r="Y543" s="1" t="s">
        <v>573</v>
      </c>
      <c r="Z543" s="2">
        <v>34.47</v>
      </c>
      <c r="AB543" s="2">
        <f>Z543-Epanet!P544</f>
        <v>0.25999999999999801</v>
      </c>
      <c r="AE543" s="1" t="s">
        <v>1568</v>
      </c>
      <c r="AF543" s="2">
        <v>0.08</v>
      </c>
      <c r="AH543" s="2">
        <f>AF543-Epanet!T545</f>
        <v>0</v>
      </c>
      <c r="AK543" s="1" t="s">
        <v>573</v>
      </c>
      <c r="AL543" s="2">
        <v>34.47</v>
      </c>
      <c r="AN543" s="2">
        <f>AL543-Epanet!X544</f>
        <v>0.25</v>
      </c>
      <c r="AQ543" s="1" t="s">
        <v>1568</v>
      </c>
      <c r="AR543" s="2">
        <v>0.08</v>
      </c>
      <c r="AT543" s="2">
        <f>AR543-Epanet!AB545</f>
        <v>0</v>
      </c>
      <c r="AW543" s="1" t="s">
        <v>573</v>
      </c>
      <c r="AX543" s="2">
        <v>34.5</v>
      </c>
      <c r="AZ543" s="2">
        <f>AX543-Epanet!P544</f>
        <v>0.28999999999999915</v>
      </c>
      <c r="BC543" s="1" t="s">
        <v>1568</v>
      </c>
      <c r="BD543" s="2">
        <v>0.08</v>
      </c>
      <c r="BF543" s="2">
        <f>BD543-Epanet!T545</f>
        <v>0</v>
      </c>
      <c r="BI543" s="1" t="s">
        <v>573</v>
      </c>
      <c r="BJ543" s="2">
        <v>34.51</v>
      </c>
      <c r="BL543" s="2">
        <f>BJ543-Epanet!X544</f>
        <v>0.28999999999999915</v>
      </c>
      <c r="BO543" s="1" t="s">
        <v>1568</v>
      </c>
      <c r="BP543" s="2">
        <v>0.08</v>
      </c>
      <c r="BR543" s="2">
        <f>BP543-Epanet!AB545</f>
        <v>0</v>
      </c>
    </row>
    <row r="544" spans="1:70" x14ac:dyDescent="0.25">
      <c r="A544" s="1" t="s">
        <v>574</v>
      </c>
      <c r="B544" s="2">
        <v>35.549999999999997</v>
      </c>
      <c r="D544" s="10">
        <f>'Skenario DMA'!B544-Epanet!P545</f>
        <v>0.26999999999999602</v>
      </c>
      <c r="E544" s="10"/>
      <c r="G544" s="1" t="s">
        <v>1569</v>
      </c>
      <c r="H544" s="2">
        <v>0.54</v>
      </c>
      <c r="J544" s="2">
        <f>H544-Epanet!T546</f>
        <v>0</v>
      </c>
      <c r="M544" s="1" t="s">
        <v>574</v>
      </c>
      <c r="N544" s="2">
        <v>35.56</v>
      </c>
      <c r="P544" s="2">
        <f>N544-Epanet!X545</f>
        <v>0.27000000000000313</v>
      </c>
      <c r="S544" s="1" t="s">
        <v>1569</v>
      </c>
      <c r="T544" s="2">
        <v>0.54</v>
      </c>
      <c r="V544" s="2">
        <f>T544-Epanet!AB546</f>
        <v>0</v>
      </c>
      <c r="Y544" s="1" t="s">
        <v>574</v>
      </c>
      <c r="Z544" s="2">
        <v>35.53</v>
      </c>
      <c r="AB544" s="2">
        <f>Z544-Epanet!P545</f>
        <v>0.25</v>
      </c>
      <c r="AE544" s="1" t="s">
        <v>1569</v>
      </c>
      <c r="AF544" s="2">
        <v>0.54</v>
      </c>
      <c r="AH544" s="2">
        <f>AF544-Epanet!T546</f>
        <v>0</v>
      </c>
      <c r="AK544" s="1" t="s">
        <v>574</v>
      </c>
      <c r="AL544" s="2">
        <v>35.54</v>
      </c>
      <c r="AN544" s="2">
        <f>AL544-Epanet!X545</f>
        <v>0.25</v>
      </c>
      <c r="AQ544" s="1" t="s">
        <v>1569</v>
      </c>
      <c r="AR544" s="2">
        <v>0.54</v>
      </c>
      <c r="AT544" s="2">
        <f>AR544-Epanet!AB546</f>
        <v>0</v>
      </c>
      <c r="AW544" s="1" t="s">
        <v>574</v>
      </c>
      <c r="AX544" s="2">
        <v>35.56</v>
      </c>
      <c r="AZ544" s="2">
        <f>AX544-Epanet!P545</f>
        <v>0.28000000000000114</v>
      </c>
      <c r="BC544" s="1" t="s">
        <v>1569</v>
      </c>
      <c r="BD544" s="2">
        <v>0.54</v>
      </c>
      <c r="BF544" s="2">
        <f>BD544-Epanet!T546</f>
        <v>0</v>
      </c>
      <c r="BI544" s="1" t="s">
        <v>574</v>
      </c>
      <c r="BJ544" s="2">
        <v>35.57</v>
      </c>
      <c r="BL544" s="2">
        <f>BJ544-Epanet!X545</f>
        <v>0.28000000000000114</v>
      </c>
      <c r="BO544" s="1" t="s">
        <v>1569</v>
      </c>
      <c r="BP544" s="2">
        <v>0.54</v>
      </c>
      <c r="BR544" s="2">
        <f>BP544-Epanet!AB546</f>
        <v>0</v>
      </c>
    </row>
    <row r="545" spans="1:70" x14ac:dyDescent="0.25">
      <c r="A545" s="1" t="s">
        <v>575</v>
      </c>
      <c r="B545" s="2">
        <v>36.54</v>
      </c>
      <c r="D545" s="10">
        <f>'Skenario DMA'!B545-Epanet!P546</f>
        <v>0.26999999999999602</v>
      </c>
      <c r="E545" s="10"/>
      <c r="G545" s="1" t="s">
        <v>1570</v>
      </c>
      <c r="H545" s="2">
        <v>0.08</v>
      </c>
      <c r="J545" s="2">
        <f>H545-Epanet!T547</f>
        <v>0</v>
      </c>
      <c r="M545" s="1" t="s">
        <v>575</v>
      </c>
      <c r="N545" s="2">
        <v>36.549999999999997</v>
      </c>
      <c r="P545" s="2">
        <f>N545-Epanet!X546</f>
        <v>0.26999999999999602</v>
      </c>
      <c r="S545" s="1" t="s">
        <v>1570</v>
      </c>
      <c r="T545" s="2">
        <v>0.08</v>
      </c>
      <c r="V545" s="2">
        <f>T545-Epanet!AB547</f>
        <v>0</v>
      </c>
      <c r="Y545" s="1" t="s">
        <v>575</v>
      </c>
      <c r="Z545" s="2">
        <v>36.520000000000003</v>
      </c>
      <c r="AB545" s="2">
        <f>Z545-Epanet!P546</f>
        <v>0.25</v>
      </c>
      <c r="AE545" s="1" t="s">
        <v>1570</v>
      </c>
      <c r="AF545" s="2">
        <v>0.08</v>
      </c>
      <c r="AH545" s="2">
        <f>AF545-Epanet!T547</f>
        <v>0</v>
      </c>
      <c r="AK545" s="1" t="s">
        <v>575</v>
      </c>
      <c r="AL545" s="2">
        <v>36.53</v>
      </c>
      <c r="AN545" s="2">
        <f>AL545-Epanet!X546</f>
        <v>0.25</v>
      </c>
      <c r="AQ545" s="1" t="s">
        <v>1570</v>
      </c>
      <c r="AR545" s="2">
        <v>0.08</v>
      </c>
      <c r="AT545" s="2">
        <f>AR545-Epanet!AB547</f>
        <v>0</v>
      </c>
      <c r="AW545" s="1" t="s">
        <v>575</v>
      </c>
      <c r="AX545" s="2">
        <v>36.549999999999997</v>
      </c>
      <c r="AZ545" s="2">
        <f>AX545-Epanet!P546</f>
        <v>0.27999999999999403</v>
      </c>
      <c r="BC545" s="1" t="s">
        <v>1570</v>
      </c>
      <c r="BD545" s="2">
        <v>0.08</v>
      </c>
      <c r="BF545" s="2">
        <f>BD545-Epanet!T547</f>
        <v>0</v>
      </c>
      <c r="BI545" s="1" t="s">
        <v>575</v>
      </c>
      <c r="BJ545" s="2">
        <v>36.56</v>
      </c>
      <c r="BL545" s="2">
        <f>BJ545-Epanet!X546</f>
        <v>0.28000000000000114</v>
      </c>
      <c r="BO545" s="1" t="s">
        <v>1570</v>
      </c>
      <c r="BP545" s="2">
        <v>0.08</v>
      </c>
      <c r="BR545" s="2">
        <f>BP545-Epanet!AB547</f>
        <v>0</v>
      </c>
    </row>
    <row r="546" spans="1:70" x14ac:dyDescent="0.25">
      <c r="A546" s="1" t="s">
        <v>576</v>
      </c>
      <c r="B546" s="2">
        <v>37.520000000000003</v>
      </c>
      <c r="D546" s="10">
        <f>'Skenario DMA'!B546-Epanet!P547</f>
        <v>0.28000000000000114</v>
      </c>
      <c r="E546" s="10"/>
      <c r="G546" s="1" t="s">
        <v>1571</v>
      </c>
      <c r="H546" s="2">
        <v>0.46</v>
      </c>
      <c r="J546" s="2">
        <f>H546-Epanet!T548</f>
        <v>0</v>
      </c>
      <c r="M546" s="1" t="s">
        <v>576</v>
      </c>
      <c r="N546" s="2">
        <v>37.53</v>
      </c>
      <c r="P546" s="2">
        <f>N546-Epanet!X547</f>
        <v>0.28000000000000114</v>
      </c>
      <c r="S546" s="1" t="s">
        <v>1571</v>
      </c>
      <c r="T546" s="2">
        <v>0.46</v>
      </c>
      <c r="V546" s="2">
        <f>T546-Epanet!AB548</f>
        <v>0</v>
      </c>
      <c r="Y546" s="1" t="s">
        <v>576</v>
      </c>
      <c r="Z546" s="2">
        <v>37.49</v>
      </c>
      <c r="AB546" s="2">
        <f>Z546-Epanet!P547</f>
        <v>0.25</v>
      </c>
      <c r="AE546" s="1" t="s">
        <v>1571</v>
      </c>
      <c r="AF546" s="2">
        <v>0.46</v>
      </c>
      <c r="AH546" s="2">
        <f>AF546-Epanet!T548</f>
        <v>0</v>
      </c>
      <c r="AK546" s="1" t="s">
        <v>576</v>
      </c>
      <c r="AL546" s="2">
        <v>37.5</v>
      </c>
      <c r="AN546" s="2">
        <f>AL546-Epanet!X547</f>
        <v>0.25</v>
      </c>
      <c r="AQ546" s="1" t="s">
        <v>1571</v>
      </c>
      <c r="AR546" s="2">
        <v>0.46</v>
      </c>
      <c r="AT546" s="2">
        <f>AR546-Epanet!AB548</f>
        <v>0</v>
      </c>
      <c r="AW546" s="1" t="s">
        <v>576</v>
      </c>
      <c r="AX546" s="2">
        <v>37.520000000000003</v>
      </c>
      <c r="AZ546" s="2">
        <f>AX546-Epanet!P547</f>
        <v>0.28000000000000114</v>
      </c>
      <c r="BC546" s="1" t="s">
        <v>1571</v>
      </c>
      <c r="BD546" s="2">
        <v>0.46</v>
      </c>
      <c r="BF546" s="2">
        <f>BD546-Epanet!T548</f>
        <v>0</v>
      </c>
      <c r="BI546" s="1" t="s">
        <v>576</v>
      </c>
      <c r="BJ546" s="2">
        <v>37.53</v>
      </c>
      <c r="BL546" s="2">
        <f>BJ546-Epanet!X547</f>
        <v>0.28000000000000114</v>
      </c>
      <c r="BO546" s="1" t="s">
        <v>1571</v>
      </c>
      <c r="BP546" s="2">
        <v>0.46</v>
      </c>
      <c r="BR546" s="2">
        <f>BP546-Epanet!AB548</f>
        <v>0</v>
      </c>
    </row>
    <row r="547" spans="1:70" x14ac:dyDescent="0.25">
      <c r="A547" s="1" t="s">
        <v>577</v>
      </c>
      <c r="B547" s="2">
        <v>37.51</v>
      </c>
      <c r="D547" s="10">
        <f>'Skenario DMA'!B547-Epanet!P548</f>
        <v>0.26999999999999602</v>
      </c>
      <c r="E547" s="10"/>
      <c r="G547" s="1" t="s">
        <v>1572</v>
      </c>
      <c r="H547" s="2">
        <v>0.08</v>
      </c>
      <c r="J547" s="2">
        <f>H547-Epanet!T549</f>
        <v>0</v>
      </c>
      <c r="M547" s="1" t="s">
        <v>577</v>
      </c>
      <c r="N547" s="2">
        <v>37.520000000000003</v>
      </c>
      <c r="P547" s="2">
        <f>N547-Epanet!X548</f>
        <v>0.27000000000000313</v>
      </c>
      <c r="S547" s="1" t="s">
        <v>1572</v>
      </c>
      <c r="T547" s="2">
        <v>0.08</v>
      </c>
      <c r="V547" s="2">
        <f>T547-Epanet!AB549</f>
        <v>0</v>
      </c>
      <c r="Y547" s="1" t="s">
        <v>577</v>
      </c>
      <c r="Z547" s="2">
        <v>37.49</v>
      </c>
      <c r="AB547" s="2">
        <f>Z547-Epanet!P548</f>
        <v>0.25</v>
      </c>
      <c r="AE547" s="1" t="s">
        <v>1572</v>
      </c>
      <c r="AF547" s="2">
        <v>0.08</v>
      </c>
      <c r="AH547" s="2">
        <f>AF547-Epanet!T549</f>
        <v>0</v>
      </c>
      <c r="AK547" s="1" t="s">
        <v>577</v>
      </c>
      <c r="AL547" s="2">
        <v>37.5</v>
      </c>
      <c r="AN547" s="2">
        <f>AL547-Epanet!X548</f>
        <v>0.25</v>
      </c>
      <c r="AQ547" s="1" t="s">
        <v>1572</v>
      </c>
      <c r="AR547" s="2">
        <v>0.08</v>
      </c>
      <c r="AT547" s="2">
        <f>AR547-Epanet!AB549</f>
        <v>0</v>
      </c>
      <c r="AW547" s="1" t="s">
        <v>577</v>
      </c>
      <c r="AX547" s="2">
        <v>37.520000000000003</v>
      </c>
      <c r="AZ547" s="2">
        <f>AX547-Epanet!P548</f>
        <v>0.28000000000000114</v>
      </c>
      <c r="BC547" s="1" t="s">
        <v>1572</v>
      </c>
      <c r="BD547" s="2">
        <v>0.08</v>
      </c>
      <c r="BF547" s="2">
        <f>BD547-Epanet!T549</f>
        <v>0</v>
      </c>
      <c r="BI547" s="1" t="s">
        <v>577</v>
      </c>
      <c r="BJ547" s="2">
        <v>37.53</v>
      </c>
      <c r="BL547" s="2">
        <f>BJ547-Epanet!X548</f>
        <v>0.28000000000000114</v>
      </c>
      <c r="BO547" s="1" t="s">
        <v>1572</v>
      </c>
      <c r="BP547" s="2">
        <v>0.08</v>
      </c>
      <c r="BR547" s="2">
        <f>BP547-Epanet!AB549</f>
        <v>0</v>
      </c>
    </row>
    <row r="548" spans="1:70" x14ac:dyDescent="0.25">
      <c r="A548" s="1" t="s">
        <v>578</v>
      </c>
      <c r="B548" s="2">
        <v>37.78</v>
      </c>
      <c r="D548" s="10">
        <f>'Skenario DMA'!B548-Epanet!P549</f>
        <v>0.27000000000000313</v>
      </c>
      <c r="E548" s="10"/>
      <c r="G548" s="1" t="s">
        <v>1573</v>
      </c>
      <c r="H548" s="2">
        <v>0.38</v>
      </c>
      <c r="J548" s="2">
        <f>H548-Epanet!T550</f>
        <v>0</v>
      </c>
      <c r="M548" s="1" t="s">
        <v>578</v>
      </c>
      <c r="N548" s="2">
        <v>37.79</v>
      </c>
      <c r="P548" s="2">
        <f>N548-Epanet!X549</f>
        <v>0.26999999999999602</v>
      </c>
      <c r="S548" s="1" t="s">
        <v>1573</v>
      </c>
      <c r="T548" s="2">
        <v>0.38</v>
      </c>
      <c r="V548" s="2">
        <f>T548-Epanet!AB550</f>
        <v>0</v>
      </c>
      <c r="Y548" s="1" t="s">
        <v>578</v>
      </c>
      <c r="Z548" s="2">
        <v>37.76</v>
      </c>
      <c r="AB548" s="2">
        <f>Z548-Epanet!P549</f>
        <v>0.25</v>
      </c>
      <c r="AE548" s="1" t="s">
        <v>1573</v>
      </c>
      <c r="AF548" s="2">
        <v>0.38</v>
      </c>
      <c r="AH548" s="2">
        <f>AF548-Epanet!T550</f>
        <v>0</v>
      </c>
      <c r="AK548" s="1" t="s">
        <v>578</v>
      </c>
      <c r="AL548" s="2">
        <v>37.770000000000003</v>
      </c>
      <c r="AN548" s="2">
        <f>AL548-Epanet!X549</f>
        <v>0.25</v>
      </c>
      <c r="AQ548" s="1" t="s">
        <v>1573</v>
      </c>
      <c r="AR548" s="2">
        <v>0.38</v>
      </c>
      <c r="AT548" s="2">
        <f>AR548-Epanet!AB550</f>
        <v>0</v>
      </c>
      <c r="AW548" s="1" t="s">
        <v>578</v>
      </c>
      <c r="AX548" s="2">
        <v>37.79</v>
      </c>
      <c r="AZ548" s="2">
        <f>AX548-Epanet!P549</f>
        <v>0.28000000000000114</v>
      </c>
      <c r="BC548" s="1" t="s">
        <v>1573</v>
      </c>
      <c r="BD548" s="2">
        <v>0.38</v>
      </c>
      <c r="BF548" s="2">
        <f>BD548-Epanet!T550</f>
        <v>0</v>
      </c>
      <c r="BI548" s="1" t="s">
        <v>578</v>
      </c>
      <c r="BJ548" s="2">
        <v>37.799999999999997</v>
      </c>
      <c r="BL548" s="2">
        <f>BJ548-Epanet!X549</f>
        <v>0.27999999999999403</v>
      </c>
      <c r="BO548" s="1" t="s">
        <v>1573</v>
      </c>
      <c r="BP548" s="2">
        <v>0.38</v>
      </c>
      <c r="BR548" s="2">
        <f>BP548-Epanet!AB550</f>
        <v>0</v>
      </c>
    </row>
    <row r="549" spans="1:70" x14ac:dyDescent="0.25">
      <c r="A549" s="1" t="s">
        <v>579</v>
      </c>
      <c r="B549" s="2">
        <v>38.39</v>
      </c>
      <c r="D549" s="10">
        <f>'Skenario DMA'!B549-Epanet!P550</f>
        <v>0.28000000000000114</v>
      </c>
      <c r="E549" s="10"/>
      <c r="G549" s="1" t="s">
        <v>1574</v>
      </c>
      <c r="H549" s="2">
        <v>0.31</v>
      </c>
      <c r="J549" s="2">
        <f>H549-Epanet!T551</f>
        <v>0</v>
      </c>
      <c r="M549" s="1" t="s">
        <v>579</v>
      </c>
      <c r="N549" s="2">
        <v>38.4</v>
      </c>
      <c r="P549" s="2">
        <f>N549-Epanet!X550</f>
        <v>0.28000000000000114</v>
      </c>
      <c r="S549" s="1" t="s">
        <v>1574</v>
      </c>
      <c r="T549" s="2">
        <v>0.31</v>
      </c>
      <c r="V549" s="2">
        <f>T549-Epanet!AB551</f>
        <v>0</v>
      </c>
      <c r="Y549" s="1" t="s">
        <v>579</v>
      </c>
      <c r="Z549" s="2">
        <v>38.369999999999997</v>
      </c>
      <c r="AB549" s="2">
        <f>Z549-Epanet!P550</f>
        <v>0.25999999999999801</v>
      </c>
      <c r="AE549" s="1" t="s">
        <v>1574</v>
      </c>
      <c r="AF549" s="2">
        <v>0.31</v>
      </c>
      <c r="AH549" s="2">
        <f>AF549-Epanet!T551</f>
        <v>0</v>
      </c>
      <c r="AK549" s="1" t="s">
        <v>579</v>
      </c>
      <c r="AL549" s="2">
        <v>38.369999999999997</v>
      </c>
      <c r="AN549" s="2">
        <f>AL549-Epanet!X550</f>
        <v>0.25</v>
      </c>
      <c r="AQ549" s="1" t="s">
        <v>1574</v>
      </c>
      <c r="AR549" s="2">
        <v>0.31</v>
      </c>
      <c r="AT549" s="2">
        <f>AR549-Epanet!AB551</f>
        <v>0</v>
      </c>
      <c r="AW549" s="1" t="s">
        <v>579</v>
      </c>
      <c r="AX549" s="2">
        <v>38.4</v>
      </c>
      <c r="AZ549" s="2">
        <f>AX549-Epanet!P550</f>
        <v>0.28999999999999915</v>
      </c>
      <c r="BC549" s="1" t="s">
        <v>1574</v>
      </c>
      <c r="BD549" s="2">
        <v>0.31</v>
      </c>
      <c r="BF549" s="2">
        <f>BD549-Epanet!T551</f>
        <v>0</v>
      </c>
      <c r="BI549" s="1" t="s">
        <v>579</v>
      </c>
      <c r="BJ549" s="2">
        <v>38.409999999999997</v>
      </c>
      <c r="BL549" s="2">
        <f>BJ549-Epanet!X550</f>
        <v>0.28999999999999915</v>
      </c>
      <c r="BO549" s="1" t="s">
        <v>1574</v>
      </c>
      <c r="BP549" s="2">
        <v>0.31</v>
      </c>
      <c r="BR549" s="2">
        <f>BP549-Epanet!AB551</f>
        <v>0</v>
      </c>
    </row>
    <row r="550" spans="1:70" x14ac:dyDescent="0.25">
      <c r="A550" s="1" t="s">
        <v>580</v>
      </c>
      <c r="B550" s="2">
        <v>34.590000000000003</v>
      </c>
      <c r="D550" s="10">
        <f>'Skenario DMA'!B550-Epanet!P551</f>
        <v>0.27000000000000313</v>
      </c>
      <c r="E550" s="10"/>
      <c r="G550" s="1" t="s">
        <v>1575</v>
      </c>
      <c r="H550" s="2">
        <v>0.08</v>
      </c>
      <c r="J550" s="2">
        <f>H550-Epanet!T552</f>
        <v>0</v>
      </c>
      <c r="M550" s="1" t="s">
        <v>580</v>
      </c>
      <c r="N550" s="2">
        <v>34.6</v>
      </c>
      <c r="P550" s="2">
        <f>N550-Epanet!X551</f>
        <v>0.27000000000000313</v>
      </c>
      <c r="S550" s="1" t="s">
        <v>1575</v>
      </c>
      <c r="T550" s="2">
        <v>0.08</v>
      </c>
      <c r="V550" s="2">
        <f>T550-Epanet!AB552</f>
        <v>0</v>
      </c>
      <c r="Y550" s="1" t="s">
        <v>580</v>
      </c>
      <c r="Z550" s="2">
        <v>34.57</v>
      </c>
      <c r="AB550" s="2">
        <f>Z550-Epanet!P551</f>
        <v>0.25</v>
      </c>
      <c r="AE550" s="1" t="s">
        <v>1575</v>
      </c>
      <c r="AF550" s="2">
        <v>0.08</v>
      </c>
      <c r="AH550" s="2">
        <f>AF550-Epanet!T552</f>
        <v>0</v>
      </c>
      <c r="AK550" s="1" t="s">
        <v>580</v>
      </c>
      <c r="AL550" s="2">
        <v>34.58</v>
      </c>
      <c r="AN550" s="2">
        <f>AL550-Epanet!X551</f>
        <v>0.25</v>
      </c>
      <c r="AQ550" s="1" t="s">
        <v>1575</v>
      </c>
      <c r="AR550" s="2">
        <v>0.08</v>
      </c>
      <c r="AT550" s="2">
        <f>AR550-Epanet!AB552</f>
        <v>0</v>
      </c>
      <c r="AW550" s="1" t="s">
        <v>580</v>
      </c>
      <c r="AX550" s="2">
        <v>34.6</v>
      </c>
      <c r="AZ550" s="2">
        <f>AX550-Epanet!P551</f>
        <v>0.28000000000000114</v>
      </c>
      <c r="BC550" s="1" t="s">
        <v>1575</v>
      </c>
      <c r="BD550" s="2">
        <v>0.08</v>
      </c>
      <c r="BF550" s="2">
        <f>BD550-Epanet!T552</f>
        <v>0</v>
      </c>
      <c r="BI550" s="1" t="s">
        <v>580</v>
      </c>
      <c r="BJ550" s="2">
        <v>34.61</v>
      </c>
      <c r="BL550" s="2">
        <f>BJ550-Epanet!X551</f>
        <v>0.28000000000000114</v>
      </c>
      <c r="BO550" s="1" t="s">
        <v>1575</v>
      </c>
      <c r="BP550" s="2">
        <v>0.08</v>
      </c>
      <c r="BR550" s="2">
        <f>BP550-Epanet!AB552</f>
        <v>0</v>
      </c>
    </row>
    <row r="551" spans="1:70" x14ac:dyDescent="0.25">
      <c r="A551" s="1" t="s">
        <v>581</v>
      </c>
      <c r="B551" s="2">
        <v>38.39</v>
      </c>
      <c r="D551" s="10">
        <f>'Skenario DMA'!B551-Epanet!P552</f>
        <v>0.28000000000000114</v>
      </c>
      <c r="E551" s="10"/>
      <c r="G551" s="1" t="s">
        <v>1576</v>
      </c>
      <c r="H551" s="2">
        <v>0.14000000000000001</v>
      </c>
      <c r="J551" s="2">
        <f>H551-Epanet!T553</f>
        <v>0</v>
      </c>
      <c r="M551" s="1" t="s">
        <v>581</v>
      </c>
      <c r="N551" s="2">
        <v>38.4</v>
      </c>
      <c r="P551" s="2">
        <f>N551-Epanet!X552</f>
        <v>0.28000000000000114</v>
      </c>
      <c r="S551" s="1" t="s">
        <v>1576</v>
      </c>
      <c r="T551" s="2">
        <v>0.14000000000000001</v>
      </c>
      <c r="V551" s="2">
        <f>T551-Epanet!AB553</f>
        <v>0</v>
      </c>
      <c r="Y551" s="1" t="s">
        <v>581</v>
      </c>
      <c r="Z551" s="2">
        <v>38.369999999999997</v>
      </c>
      <c r="AB551" s="2">
        <f>Z551-Epanet!P552</f>
        <v>0.25999999999999801</v>
      </c>
      <c r="AE551" s="1" t="s">
        <v>1576</v>
      </c>
      <c r="AF551" s="2">
        <v>0.14000000000000001</v>
      </c>
      <c r="AH551" s="2">
        <f>AF551-Epanet!T553</f>
        <v>0</v>
      </c>
      <c r="AK551" s="1" t="s">
        <v>581</v>
      </c>
      <c r="AL551" s="2">
        <v>38.369999999999997</v>
      </c>
      <c r="AN551" s="2">
        <f>AL551-Epanet!X552</f>
        <v>0.25</v>
      </c>
      <c r="AQ551" s="1" t="s">
        <v>1576</v>
      </c>
      <c r="AR551" s="2">
        <v>0.14000000000000001</v>
      </c>
      <c r="AT551" s="2">
        <f>AR551-Epanet!AB553</f>
        <v>0</v>
      </c>
      <c r="AW551" s="1" t="s">
        <v>581</v>
      </c>
      <c r="AX551" s="2">
        <v>38.39</v>
      </c>
      <c r="AZ551" s="2">
        <f>AX551-Epanet!P552</f>
        <v>0.28000000000000114</v>
      </c>
      <c r="BC551" s="1" t="s">
        <v>1576</v>
      </c>
      <c r="BD551" s="2">
        <v>0.14000000000000001</v>
      </c>
      <c r="BF551" s="2">
        <f>BD551-Epanet!T553</f>
        <v>0</v>
      </c>
      <c r="BI551" s="1" t="s">
        <v>581</v>
      </c>
      <c r="BJ551" s="2">
        <v>38.409999999999997</v>
      </c>
      <c r="BL551" s="2">
        <f>BJ551-Epanet!X552</f>
        <v>0.28999999999999915</v>
      </c>
      <c r="BO551" s="1" t="s">
        <v>1576</v>
      </c>
      <c r="BP551" s="2">
        <v>0.14000000000000001</v>
      </c>
      <c r="BR551" s="2">
        <f>BP551-Epanet!AB553</f>
        <v>0</v>
      </c>
    </row>
    <row r="552" spans="1:70" x14ac:dyDescent="0.25">
      <c r="A552" s="1" t="s">
        <v>582</v>
      </c>
      <c r="B552" s="2">
        <v>35.090000000000003</v>
      </c>
      <c r="D552" s="10">
        <f>'Skenario DMA'!B552-Epanet!P553</f>
        <v>4.0000000000006253E-2</v>
      </c>
      <c r="E552" s="10"/>
      <c r="G552" s="1" t="s">
        <v>1577</v>
      </c>
      <c r="H552" s="2">
        <v>0.08</v>
      </c>
      <c r="J552" s="2">
        <f>H552-Epanet!T554</f>
        <v>0</v>
      </c>
      <c r="M552" s="1" t="s">
        <v>582</v>
      </c>
      <c r="N552" s="2">
        <v>35.07</v>
      </c>
      <c r="P552" s="2">
        <f>N552-Epanet!X553</f>
        <v>2.0000000000003126E-2</v>
      </c>
      <c r="S552" s="1" t="s">
        <v>1577</v>
      </c>
      <c r="T552" s="2">
        <v>0.08</v>
      </c>
      <c r="V552" s="2">
        <f>T552-Epanet!AB554</f>
        <v>0</v>
      </c>
      <c r="Y552" s="1" t="s">
        <v>582</v>
      </c>
      <c r="Z552" s="2">
        <v>35.17</v>
      </c>
      <c r="AB552" s="2">
        <f>Z552-Epanet!P553</f>
        <v>0.12000000000000455</v>
      </c>
      <c r="AE552" s="1" t="s">
        <v>1577</v>
      </c>
      <c r="AF552" s="2">
        <v>0.08</v>
      </c>
      <c r="AH552" s="2">
        <f>AF552-Epanet!T554</f>
        <v>0</v>
      </c>
      <c r="AK552" s="1" t="s">
        <v>582</v>
      </c>
      <c r="AL552" s="2">
        <v>35.18</v>
      </c>
      <c r="AN552" s="2">
        <f>AL552-Epanet!X553</f>
        <v>0.13000000000000256</v>
      </c>
      <c r="AQ552" s="1" t="s">
        <v>1577</v>
      </c>
      <c r="AR552" s="2">
        <v>0.08</v>
      </c>
      <c r="AT552" s="2">
        <f>AR552-Epanet!AB554</f>
        <v>0</v>
      </c>
      <c r="AW552" s="1" t="s">
        <v>582</v>
      </c>
      <c r="AX552" s="2">
        <v>30.99</v>
      </c>
      <c r="AZ552" s="2">
        <f>AX552-Epanet!P553</f>
        <v>-4.0599999999999987</v>
      </c>
      <c r="BC552" s="1" t="s">
        <v>1577</v>
      </c>
      <c r="BD552" s="2">
        <v>0.08</v>
      </c>
      <c r="BF552" s="2">
        <f>BD552-Epanet!T554</f>
        <v>0</v>
      </c>
      <c r="BI552" s="1" t="s">
        <v>582</v>
      </c>
      <c r="BJ552" s="2">
        <v>30.7</v>
      </c>
      <c r="BL552" s="2">
        <f>BJ552-Epanet!X553</f>
        <v>-4.3499999999999979</v>
      </c>
      <c r="BO552" s="1" t="s">
        <v>1577</v>
      </c>
      <c r="BP552" s="2">
        <v>0.08</v>
      </c>
      <c r="BR552" s="2">
        <f>BP552-Epanet!AB554</f>
        <v>0</v>
      </c>
    </row>
    <row r="553" spans="1:70" x14ac:dyDescent="0.25">
      <c r="A553" s="1" t="s">
        <v>583</v>
      </c>
      <c r="B553" s="2">
        <v>35.799999999999997</v>
      </c>
      <c r="D553" s="10">
        <f>'Skenario DMA'!B553-Epanet!P554</f>
        <v>3.9999999999999147E-2</v>
      </c>
      <c r="E553" s="10"/>
      <c r="G553" s="1" t="s">
        <v>1578</v>
      </c>
      <c r="H553" s="2">
        <v>0.08</v>
      </c>
      <c r="J553" s="2">
        <f>H553-Epanet!T555</f>
        <v>0</v>
      </c>
      <c r="M553" s="1" t="s">
        <v>583</v>
      </c>
      <c r="N553" s="2">
        <v>35.79</v>
      </c>
      <c r="P553" s="2">
        <f>N553-Epanet!X554</f>
        <v>1.9999999999996021E-2</v>
      </c>
      <c r="S553" s="1" t="s">
        <v>1578</v>
      </c>
      <c r="T553" s="2">
        <v>0.08</v>
      </c>
      <c r="V553" s="2">
        <f>T553-Epanet!AB555</f>
        <v>0</v>
      </c>
      <c r="Y553" s="1" t="s">
        <v>583</v>
      </c>
      <c r="Z553" s="2">
        <v>35.89</v>
      </c>
      <c r="AB553" s="2">
        <f>Z553-Epanet!P554</f>
        <v>0.13000000000000256</v>
      </c>
      <c r="AE553" s="1" t="s">
        <v>1578</v>
      </c>
      <c r="AF553" s="2">
        <v>0.08</v>
      </c>
      <c r="AH553" s="2">
        <f>AF553-Epanet!T555</f>
        <v>0</v>
      </c>
      <c r="AK553" s="1" t="s">
        <v>583</v>
      </c>
      <c r="AL553" s="2">
        <v>35.89</v>
      </c>
      <c r="AN553" s="2">
        <f>AL553-Epanet!X554</f>
        <v>0.11999999999999744</v>
      </c>
      <c r="AQ553" s="1" t="s">
        <v>1578</v>
      </c>
      <c r="AR553" s="2">
        <v>0.08</v>
      </c>
      <c r="AT553" s="2">
        <f>AR553-Epanet!AB555</f>
        <v>0</v>
      </c>
      <c r="AW553" s="1" t="s">
        <v>583</v>
      </c>
      <c r="AX553" s="2">
        <v>31.7</v>
      </c>
      <c r="AZ553" s="2">
        <f>AX553-Epanet!P554</f>
        <v>-4.0599999999999987</v>
      </c>
      <c r="BC553" s="1" t="s">
        <v>1578</v>
      </c>
      <c r="BD553" s="2">
        <v>0.08</v>
      </c>
      <c r="BF553" s="2">
        <f>BD553-Epanet!T555</f>
        <v>0</v>
      </c>
      <c r="BI553" s="1" t="s">
        <v>583</v>
      </c>
      <c r="BJ553" s="2">
        <v>31.42</v>
      </c>
      <c r="BL553" s="2">
        <f>BJ553-Epanet!X554</f>
        <v>-4.3500000000000014</v>
      </c>
      <c r="BO553" s="1" t="s">
        <v>1578</v>
      </c>
      <c r="BP553" s="2">
        <v>0.08</v>
      </c>
      <c r="BR553" s="2">
        <f>BP553-Epanet!AB555</f>
        <v>0</v>
      </c>
    </row>
    <row r="554" spans="1:70" x14ac:dyDescent="0.25">
      <c r="A554" s="1" t="s">
        <v>584</v>
      </c>
      <c r="B554" s="2">
        <v>34.33</v>
      </c>
      <c r="D554" s="10">
        <f>'Skenario DMA'!B554-Epanet!P555</f>
        <v>3.9999999999999147E-2</v>
      </c>
      <c r="E554" s="10"/>
      <c r="G554" s="1" t="s">
        <v>1579</v>
      </c>
      <c r="H554" s="2">
        <v>0.23</v>
      </c>
      <c r="J554" s="2">
        <f>H554-Epanet!T556</f>
        <v>0</v>
      </c>
      <c r="M554" s="1" t="s">
        <v>584</v>
      </c>
      <c r="N554" s="2">
        <v>34.32</v>
      </c>
      <c r="P554" s="2">
        <f>N554-Epanet!X555</f>
        <v>2.0000000000003126E-2</v>
      </c>
      <c r="S554" s="1" t="s">
        <v>1579</v>
      </c>
      <c r="T554" s="2">
        <v>0.23</v>
      </c>
      <c r="V554" s="2">
        <f>T554-Epanet!AB556</f>
        <v>0</v>
      </c>
      <c r="Y554" s="1" t="s">
        <v>584</v>
      </c>
      <c r="Z554" s="2">
        <v>34.42</v>
      </c>
      <c r="AB554" s="2">
        <f>Z554-Epanet!P555</f>
        <v>0.13000000000000256</v>
      </c>
      <c r="AE554" s="1" t="s">
        <v>1579</v>
      </c>
      <c r="AF554" s="2">
        <v>0.23</v>
      </c>
      <c r="AH554" s="2">
        <f>AF554-Epanet!T556</f>
        <v>0</v>
      </c>
      <c r="AK554" s="1" t="s">
        <v>584</v>
      </c>
      <c r="AL554" s="2">
        <v>34.42</v>
      </c>
      <c r="AN554" s="2">
        <f>AL554-Epanet!X555</f>
        <v>0.12000000000000455</v>
      </c>
      <c r="AQ554" s="1" t="s">
        <v>1579</v>
      </c>
      <c r="AR554" s="2">
        <v>0.23</v>
      </c>
      <c r="AT554" s="2">
        <f>AR554-Epanet!AB556</f>
        <v>0</v>
      </c>
      <c r="AW554" s="1" t="s">
        <v>584</v>
      </c>
      <c r="AX554" s="2">
        <v>30.23</v>
      </c>
      <c r="AZ554" s="2">
        <f>AX554-Epanet!P555</f>
        <v>-4.0599999999999987</v>
      </c>
      <c r="BC554" s="1" t="s">
        <v>1579</v>
      </c>
      <c r="BD554" s="2">
        <v>0.23</v>
      </c>
      <c r="BF554" s="2">
        <f>BD554-Epanet!T556</f>
        <v>0</v>
      </c>
      <c r="BI554" s="1" t="s">
        <v>584</v>
      </c>
      <c r="BJ554" s="2">
        <v>29.94</v>
      </c>
      <c r="BL554" s="2">
        <f>BJ554-Epanet!X555</f>
        <v>-4.3599999999999959</v>
      </c>
      <c r="BO554" s="1" t="s">
        <v>1579</v>
      </c>
      <c r="BP554" s="2">
        <v>0.23</v>
      </c>
      <c r="BR554" s="2">
        <f>BP554-Epanet!AB556</f>
        <v>0</v>
      </c>
    </row>
    <row r="555" spans="1:70" x14ac:dyDescent="0.25">
      <c r="A555" s="1" t="s">
        <v>585</v>
      </c>
      <c r="B555" s="2">
        <v>34.03</v>
      </c>
      <c r="D555" s="10">
        <f>'Skenario DMA'!B555-Epanet!P556</f>
        <v>3.9999999999999147E-2</v>
      </c>
      <c r="E555" s="10"/>
      <c r="G555" s="1" t="s">
        <v>1580</v>
      </c>
      <c r="H555" s="2">
        <v>0.08</v>
      </c>
      <c r="J555" s="2">
        <f>H555-Epanet!T557</f>
        <v>0</v>
      </c>
      <c r="M555" s="1" t="s">
        <v>585</v>
      </c>
      <c r="N555" s="2">
        <v>34.01</v>
      </c>
      <c r="P555" s="2">
        <f>N555-Epanet!X556</f>
        <v>1.9999999999996021E-2</v>
      </c>
      <c r="S555" s="1" t="s">
        <v>1580</v>
      </c>
      <c r="T555" s="2">
        <v>0.08</v>
      </c>
      <c r="V555" s="2">
        <f>T555-Epanet!AB557</f>
        <v>0</v>
      </c>
      <c r="Y555" s="1" t="s">
        <v>585</v>
      </c>
      <c r="Z555" s="2">
        <v>34.11</v>
      </c>
      <c r="AB555" s="2">
        <f>Z555-Epanet!P556</f>
        <v>0.11999999999999744</v>
      </c>
      <c r="AE555" s="1" t="s">
        <v>1580</v>
      </c>
      <c r="AF555" s="2">
        <v>0.08</v>
      </c>
      <c r="AH555" s="2">
        <f>AF555-Epanet!T557</f>
        <v>0</v>
      </c>
      <c r="AK555" s="1" t="s">
        <v>585</v>
      </c>
      <c r="AL555" s="2">
        <v>34.119999999999997</v>
      </c>
      <c r="AN555" s="2">
        <f>AL555-Epanet!X556</f>
        <v>0.12999999999999545</v>
      </c>
      <c r="AQ555" s="1" t="s">
        <v>1580</v>
      </c>
      <c r="AR555" s="2">
        <v>0.08</v>
      </c>
      <c r="AT555" s="2">
        <f>AR555-Epanet!AB557</f>
        <v>0</v>
      </c>
      <c r="AW555" s="1" t="s">
        <v>585</v>
      </c>
      <c r="AX555" s="2">
        <v>29.93</v>
      </c>
      <c r="AZ555" s="2">
        <f>AX555-Epanet!P556</f>
        <v>-4.0600000000000023</v>
      </c>
      <c r="BC555" s="1" t="s">
        <v>1580</v>
      </c>
      <c r="BD555" s="2">
        <v>0.08</v>
      </c>
      <c r="BF555" s="2">
        <f>BD555-Epanet!T557</f>
        <v>0</v>
      </c>
      <c r="BI555" s="1" t="s">
        <v>585</v>
      </c>
      <c r="BJ555" s="2">
        <v>29.64</v>
      </c>
      <c r="BL555" s="2">
        <f>BJ555-Epanet!X556</f>
        <v>-4.3500000000000014</v>
      </c>
      <c r="BO555" s="1" t="s">
        <v>1580</v>
      </c>
      <c r="BP555" s="2">
        <v>0.08</v>
      </c>
      <c r="BR555" s="2">
        <f>BP555-Epanet!AB557</f>
        <v>0</v>
      </c>
    </row>
    <row r="556" spans="1:70" x14ac:dyDescent="0.25">
      <c r="A556" s="1" t="s">
        <v>586</v>
      </c>
      <c r="B556" s="2">
        <v>35</v>
      </c>
      <c r="D556" s="10">
        <f>'Skenario DMA'!B556-Epanet!P557</f>
        <v>3.9999999999999147E-2</v>
      </c>
      <c r="E556" s="10"/>
      <c r="G556" s="1" t="s">
        <v>1581</v>
      </c>
      <c r="H556" s="2">
        <v>0.08</v>
      </c>
      <c r="J556" s="2">
        <f>H556-Epanet!T558</f>
        <v>0</v>
      </c>
      <c r="M556" s="1" t="s">
        <v>586</v>
      </c>
      <c r="N556" s="2">
        <v>34.99</v>
      </c>
      <c r="P556" s="2">
        <f>N556-Epanet!X557</f>
        <v>2.0000000000003126E-2</v>
      </c>
      <c r="S556" s="1" t="s">
        <v>1581</v>
      </c>
      <c r="T556" s="2">
        <v>0.08</v>
      </c>
      <c r="V556" s="2">
        <f>T556-Epanet!AB558</f>
        <v>0</v>
      </c>
      <c r="Y556" s="1" t="s">
        <v>586</v>
      </c>
      <c r="Z556" s="2">
        <v>35.090000000000003</v>
      </c>
      <c r="AB556" s="2">
        <f>Z556-Epanet!P557</f>
        <v>0.13000000000000256</v>
      </c>
      <c r="AE556" s="1" t="s">
        <v>1581</v>
      </c>
      <c r="AF556" s="2">
        <v>0.08</v>
      </c>
      <c r="AH556" s="2">
        <f>AF556-Epanet!T558</f>
        <v>0</v>
      </c>
      <c r="AK556" s="1" t="s">
        <v>586</v>
      </c>
      <c r="AL556" s="2">
        <v>35.090000000000003</v>
      </c>
      <c r="AN556" s="2">
        <f>AL556-Epanet!X557</f>
        <v>0.12000000000000455</v>
      </c>
      <c r="AQ556" s="1" t="s">
        <v>1581</v>
      </c>
      <c r="AR556" s="2">
        <v>0.08</v>
      </c>
      <c r="AT556" s="2">
        <f>AR556-Epanet!AB558</f>
        <v>0</v>
      </c>
      <c r="AW556" s="1" t="s">
        <v>586</v>
      </c>
      <c r="AX556" s="2">
        <v>30.9</v>
      </c>
      <c r="AZ556" s="2">
        <f>AX556-Epanet!P557</f>
        <v>-4.0600000000000023</v>
      </c>
      <c r="BC556" s="1" t="s">
        <v>1581</v>
      </c>
      <c r="BD556" s="2">
        <v>0.08</v>
      </c>
      <c r="BF556" s="2">
        <f>BD556-Epanet!T558</f>
        <v>0</v>
      </c>
      <c r="BI556" s="1" t="s">
        <v>586</v>
      </c>
      <c r="BJ556" s="2">
        <v>30.61</v>
      </c>
      <c r="BL556" s="2">
        <f>BJ556-Epanet!X557</f>
        <v>-4.3599999999999994</v>
      </c>
      <c r="BO556" s="1" t="s">
        <v>1581</v>
      </c>
      <c r="BP556" s="2">
        <v>0.08</v>
      </c>
      <c r="BR556" s="2">
        <f>BP556-Epanet!AB558</f>
        <v>0</v>
      </c>
    </row>
    <row r="557" spans="1:70" x14ac:dyDescent="0.25">
      <c r="A557" s="1" t="s">
        <v>587</v>
      </c>
      <c r="B557" s="2">
        <v>34.86</v>
      </c>
      <c r="D557" s="10">
        <f>'Skenario DMA'!B557-Epanet!P558</f>
        <v>3.9999999999999147E-2</v>
      </c>
      <c r="E557" s="10"/>
      <c r="G557" s="1" t="s">
        <v>1582</v>
      </c>
      <c r="H557" s="2">
        <v>0.15</v>
      </c>
      <c r="J557" s="2">
        <f>H557-Epanet!T559</f>
        <v>0</v>
      </c>
      <c r="M557" s="1" t="s">
        <v>587</v>
      </c>
      <c r="N557" s="2">
        <v>34.840000000000003</v>
      </c>
      <c r="P557" s="2">
        <f>N557-Epanet!X558</f>
        <v>2.0000000000003126E-2</v>
      </c>
      <c r="S557" s="1" t="s">
        <v>1582</v>
      </c>
      <c r="T557" s="2">
        <v>0.15</v>
      </c>
      <c r="V557" s="2">
        <f>T557-Epanet!AB559</f>
        <v>0</v>
      </c>
      <c r="Y557" s="1" t="s">
        <v>587</v>
      </c>
      <c r="Z557" s="2">
        <v>34.950000000000003</v>
      </c>
      <c r="AB557" s="2">
        <f>Z557-Epanet!P558</f>
        <v>0.13000000000000256</v>
      </c>
      <c r="AE557" s="1" t="s">
        <v>1582</v>
      </c>
      <c r="AF557" s="2">
        <v>0.15</v>
      </c>
      <c r="AH557" s="2">
        <f>AF557-Epanet!T559</f>
        <v>0</v>
      </c>
      <c r="AK557" s="1" t="s">
        <v>587</v>
      </c>
      <c r="AL557" s="2">
        <v>34.950000000000003</v>
      </c>
      <c r="AN557" s="2">
        <f>AL557-Epanet!X558</f>
        <v>0.13000000000000256</v>
      </c>
      <c r="AQ557" s="1" t="s">
        <v>1582</v>
      </c>
      <c r="AR557" s="2">
        <v>0.15</v>
      </c>
      <c r="AT557" s="2">
        <f>AR557-Epanet!AB559</f>
        <v>0</v>
      </c>
      <c r="AW557" s="1" t="s">
        <v>587</v>
      </c>
      <c r="AX557" s="2">
        <v>30.76</v>
      </c>
      <c r="AZ557" s="2">
        <f>AX557-Epanet!P558</f>
        <v>-4.0599999999999987</v>
      </c>
      <c r="BC557" s="1" t="s">
        <v>1582</v>
      </c>
      <c r="BD557" s="2">
        <v>0.15</v>
      </c>
      <c r="BF557" s="2">
        <f>BD557-Epanet!T559</f>
        <v>0</v>
      </c>
      <c r="BI557" s="1" t="s">
        <v>587</v>
      </c>
      <c r="BJ557" s="2">
        <v>30.47</v>
      </c>
      <c r="BL557" s="2">
        <f>BJ557-Epanet!X558</f>
        <v>-4.3500000000000014</v>
      </c>
      <c r="BO557" s="1" t="s">
        <v>1582</v>
      </c>
      <c r="BP557" s="2">
        <v>0.15</v>
      </c>
      <c r="BR557" s="2">
        <f>BP557-Epanet!AB559</f>
        <v>0</v>
      </c>
    </row>
    <row r="558" spans="1:70" x14ac:dyDescent="0.25">
      <c r="A558" s="1" t="s">
        <v>588</v>
      </c>
      <c r="B558" s="2">
        <v>33.89</v>
      </c>
      <c r="D558" s="10">
        <f>'Skenario DMA'!B558-Epanet!P559</f>
        <v>3.9999999999999147E-2</v>
      </c>
      <c r="E558" s="10"/>
      <c r="G558" s="1" t="s">
        <v>1583</v>
      </c>
      <c r="H558" s="2">
        <v>0.08</v>
      </c>
      <c r="J558" s="2">
        <f>H558-Epanet!T560</f>
        <v>0</v>
      </c>
      <c r="M558" s="1" t="s">
        <v>588</v>
      </c>
      <c r="N558" s="2">
        <v>33.869999999999997</v>
      </c>
      <c r="P558" s="2">
        <f>N558-Epanet!X559</f>
        <v>1.9999999999996021E-2</v>
      </c>
      <c r="S558" s="1" t="s">
        <v>1583</v>
      </c>
      <c r="T558" s="2">
        <v>0.08</v>
      </c>
      <c r="V558" s="2">
        <f>T558-Epanet!AB560</f>
        <v>0</v>
      </c>
      <c r="Y558" s="1" t="s">
        <v>588</v>
      </c>
      <c r="Z558" s="2">
        <v>33.97</v>
      </c>
      <c r="AB558" s="2">
        <f>Z558-Epanet!P559</f>
        <v>0.11999999999999744</v>
      </c>
      <c r="AE558" s="1" t="s">
        <v>1583</v>
      </c>
      <c r="AF558" s="2">
        <v>0.08</v>
      </c>
      <c r="AH558" s="2">
        <f>AF558-Epanet!T560</f>
        <v>0</v>
      </c>
      <c r="AK558" s="1" t="s">
        <v>588</v>
      </c>
      <c r="AL558" s="2">
        <v>33.979999999999997</v>
      </c>
      <c r="AN558" s="2">
        <f>AL558-Epanet!X559</f>
        <v>0.12999999999999545</v>
      </c>
      <c r="AQ558" s="1" t="s">
        <v>1583</v>
      </c>
      <c r="AR558" s="2">
        <v>0.08</v>
      </c>
      <c r="AT558" s="2">
        <f>AR558-Epanet!AB560</f>
        <v>0</v>
      </c>
      <c r="AW558" s="1" t="s">
        <v>588</v>
      </c>
      <c r="AX558" s="2">
        <v>29.79</v>
      </c>
      <c r="AZ558" s="2">
        <f>AX558-Epanet!P559</f>
        <v>-4.0600000000000023</v>
      </c>
      <c r="BC558" s="1" t="s">
        <v>1583</v>
      </c>
      <c r="BD558" s="2">
        <v>0.08</v>
      </c>
      <c r="BF558" s="2">
        <f>BD558-Epanet!T560</f>
        <v>0</v>
      </c>
      <c r="BI558" s="1" t="s">
        <v>588</v>
      </c>
      <c r="BJ558" s="2">
        <v>29.5</v>
      </c>
      <c r="BL558" s="2">
        <f>BJ558-Epanet!X559</f>
        <v>-4.3500000000000014</v>
      </c>
      <c r="BO558" s="1" t="s">
        <v>1583</v>
      </c>
      <c r="BP558" s="2">
        <v>0.08</v>
      </c>
      <c r="BR558" s="2">
        <f>BP558-Epanet!AB560</f>
        <v>0</v>
      </c>
    </row>
    <row r="559" spans="1:70" x14ac:dyDescent="0.25">
      <c r="A559" s="1" t="s">
        <v>589</v>
      </c>
      <c r="B559" s="2">
        <v>34.78</v>
      </c>
      <c r="D559" s="10">
        <f>'Skenario DMA'!B559-Epanet!P560</f>
        <v>5.0000000000004263E-2</v>
      </c>
      <c r="E559" s="10"/>
      <c r="G559" s="1" t="s">
        <v>1584</v>
      </c>
      <c r="H559" s="2">
        <v>0.08</v>
      </c>
      <c r="J559" s="2">
        <f>H559-Epanet!T561</f>
        <v>0</v>
      </c>
      <c r="M559" s="1" t="s">
        <v>589</v>
      </c>
      <c r="N559" s="2">
        <v>34.76</v>
      </c>
      <c r="P559" s="2">
        <f>N559-Epanet!X560</f>
        <v>1.9999999999996021E-2</v>
      </c>
      <c r="S559" s="1" t="s">
        <v>1584</v>
      </c>
      <c r="T559" s="2">
        <v>0.08</v>
      </c>
      <c r="V559" s="2">
        <f>T559-Epanet!AB561</f>
        <v>0</v>
      </c>
      <c r="Y559" s="1" t="s">
        <v>589</v>
      </c>
      <c r="Z559" s="2">
        <v>34.86</v>
      </c>
      <c r="AB559" s="2">
        <f>Z559-Epanet!P560</f>
        <v>0.13000000000000256</v>
      </c>
      <c r="AE559" s="1" t="s">
        <v>1584</v>
      </c>
      <c r="AF559" s="2">
        <v>0.08</v>
      </c>
      <c r="AH559" s="2">
        <f>AF559-Epanet!T561</f>
        <v>0</v>
      </c>
      <c r="AK559" s="1" t="s">
        <v>589</v>
      </c>
      <c r="AL559" s="2">
        <v>34.86</v>
      </c>
      <c r="AN559" s="2">
        <f>AL559-Epanet!X560</f>
        <v>0.11999999999999744</v>
      </c>
      <c r="AQ559" s="1" t="s">
        <v>1584</v>
      </c>
      <c r="AR559" s="2">
        <v>0.08</v>
      </c>
      <c r="AT559" s="2">
        <f>AR559-Epanet!AB561</f>
        <v>0</v>
      </c>
      <c r="AW559" s="1" t="s">
        <v>589</v>
      </c>
      <c r="AX559" s="2">
        <v>30.67</v>
      </c>
      <c r="AZ559" s="2">
        <f>AX559-Epanet!P560</f>
        <v>-4.0599999999999952</v>
      </c>
      <c r="BC559" s="1" t="s">
        <v>1584</v>
      </c>
      <c r="BD559" s="2">
        <v>0.08</v>
      </c>
      <c r="BF559" s="2">
        <f>BD559-Epanet!T561</f>
        <v>0</v>
      </c>
      <c r="BI559" s="1" t="s">
        <v>589</v>
      </c>
      <c r="BJ559" s="2">
        <v>30.39</v>
      </c>
      <c r="BL559" s="2">
        <f>BJ559-Epanet!X560</f>
        <v>-4.3500000000000014</v>
      </c>
      <c r="BO559" s="1" t="s">
        <v>1584</v>
      </c>
      <c r="BP559" s="2">
        <v>0.08</v>
      </c>
      <c r="BR559" s="2">
        <f>BP559-Epanet!AB561</f>
        <v>0</v>
      </c>
    </row>
    <row r="560" spans="1:70" x14ac:dyDescent="0.25">
      <c r="A560" s="1" t="s">
        <v>590</v>
      </c>
      <c r="B560" s="2">
        <v>34.81</v>
      </c>
      <c r="D560" s="10">
        <f>'Skenario DMA'!B560-Epanet!P561</f>
        <v>5.0000000000004263E-2</v>
      </c>
      <c r="E560" s="10"/>
      <c r="G560" s="1" t="s">
        <v>1585</v>
      </c>
      <c r="H560" s="2">
        <v>0.08</v>
      </c>
      <c r="J560" s="2">
        <f>H560-Epanet!T562</f>
        <v>0</v>
      </c>
      <c r="M560" s="1" t="s">
        <v>590</v>
      </c>
      <c r="N560" s="2">
        <v>34.79</v>
      </c>
      <c r="P560" s="2">
        <f>N560-Epanet!X561</f>
        <v>1.9999999999996021E-2</v>
      </c>
      <c r="S560" s="1" t="s">
        <v>1585</v>
      </c>
      <c r="T560" s="2">
        <v>0.08</v>
      </c>
      <c r="V560" s="2">
        <f>T560-Epanet!AB562</f>
        <v>0</v>
      </c>
      <c r="Y560" s="1" t="s">
        <v>590</v>
      </c>
      <c r="Z560" s="2">
        <v>34.89</v>
      </c>
      <c r="AB560" s="2">
        <f>Z560-Epanet!P561</f>
        <v>0.13000000000000256</v>
      </c>
      <c r="AE560" s="1" t="s">
        <v>1585</v>
      </c>
      <c r="AF560" s="2">
        <v>0.08</v>
      </c>
      <c r="AH560" s="2">
        <f>AF560-Epanet!T562</f>
        <v>0</v>
      </c>
      <c r="AK560" s="1" t="s">
        <v>590</v>
      </c>
      <c r="AL560" s="2">
        <v>34.89</v>
      </c>
      <c r="AN560" s="2">
        <f>AL560-Epanet!X561</f>
        <v>0.11999999999999744</v>
      </c>
      <c r="AQ560" s="1" t="s">
        <v>1585</v>
      </c>
      <c r="AR560" s="2">
        <v>0.08</v>
      </c>
      <c r="AT560" s="2">
        <f>AR560-Epanet!AB562</f>
        <v>0</v>
      </c>
      <c r="AW560" s="1" t="s">
        <v>590</v>
      </c>
      <c r="AX560" s="2">
        <v>30.7</v>
      </c>
      <c r="AZ560" s="2">
        <f>AX560-Epanet!P561</f>
        <v>-4.0599999999999987</v>
      </c>
      <c r="BC560" s="1" t="s">
        <v>1585</v>
      </c>
      <c r="BD560" s="2">
        <v>0.08</v>
      </c>
      <c r="BF560" s="2">
        <f>BD560-Epanet!T562</f>
        <v>0</v>
      </c>
      <c r="BI560" s="1" t="s">
        <v>590</v>
      </c>
      <c r="BJ560" s="2">
        <v>30.42</v>
      </c>
      <c r="BL560" s="2">
        <f>BJ560-Epanet!X561</f>
        <v>-4.3500000000000014</v>
      </c>
      <c r="BO560" s="1" t="s">
        <v>1585</v>
      </c>
      <c r="BP560" s="2">
        <v>0.08</v>
      </c>
      <c r="BR560" s="2">
        <f>BP560-Epanet!AB562</f>
        <v>0</v>
      </c>
    </row>
    <row r="561" spans="1:70" x14ac:dyDescent="0.25">
      <c r="A561" s="1" t="s">
        <v>591</v>
      </c>
      <c r="B561" s="2">
        <v>35.729999999999997</v>
      </c>
      <c r="D561" s="10">
        <f>'Skenario DMA'!B561-Epanet!P562</f>
        <v>3.9999999999999147E-2</v>
      </c>
      <c r="E561" s="10"/>
      <c r="G561" s="1" t="s">
        <v>1586</v>
      </c>
      <c r="H561" s="2">
        <v>0.19</v>
      </c>
      <c r="J561" s="2">
        <f>H561-Epanet!T563</f>
        <v>0</v>
      </c>
      <c r="M561" s="1" t="s">
        <v>591</v>
      </c>
      <c r="N561" s="2">
        <v>35.72</v>
      </c>
      <c r="P561" s="2">
        <f>N561-Epanet!X562</f>
        <v>1.9999999999996021E-2</v>
      </c>
      <c r="S561" s="1" t="s">
        <v>1586</v>
      </c>
      <c r="T561" s="2">
        <v>0.19</v>
      </c>
      <c r="V561" s="2">
        <f>T561-Epanet!AB563</f>
        <v>0</v>
      </c>
      <c r="Y561" s="1" t="s">
        <v>591</v>
      </c>
      <c r="Z561" s="2">
        <v>35.82</v>
      </c>
      <c r="AB561" s="2">
        <f>Z561-Epanet!P562</f>
        <v>0.13000000000000256</v>
      </c>
      <c r="AE561" s="1" t="s">
        <v>1586</v>
      </c>
      <c r="AF561" s="2">
        <v>0.19</v>
      </c>
      <c r="AH561" s="2">
        <f>AF561-Epanet!T563</f>
        <v>0</v>
      </c>
      <c r="AK561" s="1" t="s">
        <v>591</v>
      </c>
      <c r="AL561" s="2">
        <v>35.82</v>
      </c>
      <c r="AN561" s="2">
        <f>AL561-Epanet!X562</f>
        <v>0.11999999999999744</v>
      </c>
      <c r="AQ561" s="1" t="s">
        <v>1586</v>
      </c>
      <c r="AR561" s="2">
        <v>0.19</v>
      </c>
      <c r="AT561" s="2">
        <f>AR561-Epanet!AB563</f>
        <v>0</v>
      </c>
      <c r="AW561" s="1" t="s">
        <v>591</v>
      </c>
      <c r="AX561" s="2">
        <v>31.63</v>
      </c>
      <c r="AZ561" s="2">
        <f>AX561-Epanet!P562</f>
        <v>-4.0599999999999987</v>
      </c>
      <c r="BC561" s="1" t="s">
        <v>1586</v>
      </c>
      <c r="BD561" s="2">
        <v>0.19</v>
      </c>
      <c r="BF561" s="2">
        <f>BD561-Epanet!T563</f>
        <v>0</v>
      </c>
      <c r="BI561" s="1" t="s">
        <v>591</v>
      </c>
      <c r="BJ561" s="2">
        <v>31.34</v>
      </c>
      <c r="BL561" s="2">
        <f>BJ561-Epanet!X562</f>
        <v>-4.360000000000003</v>
      </c>
      <c r="BO561" s="1" t="s">
        <v>1586</v>
      </c>
      <c r="BP561" s="2">
        <v>0.19</v>
      </c>
      <c r="BR561" s="2">
        <f>BP561-Epanet!AB563</f>
        <v>0</v>
      </c>
    </row>
    <row r="562" spans="1:70" x14ac:dyDescent="0.25">
      <c r="A562" s="1" t="s">
        <v>592</v>
      </c>
      <c r="B562" s="2">
        <v>34.76</v>
      </c>
      <c r="D562" s="10">
        <f>'Skenario DMA'!B562-Epanet!P563</f>
        <v>3.9999999999999147E-2</v>
      </c>
      <c r="E562" s="10"/>
      <c r="G562" s="1" t="s">
        <v>1587</v>
      </c>
      <c r="H562" s="2">
        <v>0.22</v>
      </c>
      <c r="J562" s="2">
        <f>H562-Epanet!T564</f>
        <v>0</v>
      </c>
      <c r="M562" s="1" t="s">
        <v>592</v>
      </c>
      <c r="N562" s="2">
        <v>34.74</v>
      </c>
      <c r="P562" s="2">
        <f>N562-Epanet!X563</f>
        <v>2.0000000000003126E-2</v>
      </c>
      <c r="S562" s="1" t="s">
        <v>1587</v>
      </c>
      <c r="T562" s="2">
        <v>0.22</v>
      </c>
      <c r="V562" s="2">
        <f>T562-Epanet!AB564</f>
        <v>0</v>
      </c>
      <c r="Y562" s="1" t="s">
        <v>592</v>
      </c>
      <c r="Z562" s="2">
        <v>34.85</v>
      </c>
      <c r="AB562" s="2">
        <f>Z562-Epanet!P563</f>
        <v>0.13000000000000256</v>
      </c>
      <c r="AE562" s="1" t="s">
        <v>1587</v>
      </c>
      <c r="AF562" s="2">
        <v>0.22</v>
      </c>
      <c r="AH562" s="2">
        <f>AF562-Epanet!T564</f>
        <v>0</v>
      </c>
      <c r="AK562" s="1" t="s">
        <v>592</v>
      </c>
      <c r="AL562" s="2">
        <v>34.85</v>
      </c>
      <c r="AN562" s="2">
        <f>AL562-Epanet!X563</f>
        <v>0.13000000000000256</v>
      </c>
      <c r="AQ562" s="1" t="s">
        <v>1587</v>
      </c>
      <c r="AR562" s="2">
        <v>0.22</v>
      </c>
      <c r="AT562" s="2">
        <f>AR562-Epanet!AB564</f>
        <v>0</v>
      </c>
      <c r="AW562" s="1" t="s">
        <v>592</v>
      </c>
      <c r="AX562" s="2">
        <v>30.66</v>
      </c>
      <c r="AZ562" s="2">
        <f>AX562-Epanet!P563</f>
        <v>-4.0599999999999987</v>
      </c>
      <c r="BC562" s="1" t="s">
        <v>1587</v>
      </c>
      <c r="BD562" s="2">
        <v>0.22</v>
      </c>
      <c r="BF562" s="2">
        <f>BD562-Epanet!T564</f>
        <v>0</v>
      </c>
      <c r="BI562" s="1" t="s">
        <v>592</v>
      </c>
      <c r="BJ562" s="2">
        <v>30.37</v>
      </c>
      <c r="BL562" s="2">
        <f>BJ562-Epanet!X563</f>
        <v>-4.3499999999999979</v>
      </c>
      <c r="BO562" s="1" t="s">
        <v>1587</v>
      </c>
      <c r="BP562" s="2">
        <v>0.22</v>
      </c>
      <c r="BR562" s="2">
        <f>BP562-Epanet!AB564</f>
        <v>0</v>
      </c>
    </row>
    <row r="563" spans="1:70" x14ac:dyDescent="0.25">
      <c r="A563" s="1" t="s">
        <v>593</v>
      </c>
      <c r="B563" s="2">
        <v>35.72</v>
      </c>
      <c r="D563" s="10">
        <f>'Skenario DMA'!B563-Epanet!P564</f>
        <v>3.9999999999999147E-2</v>
      </c>
      <c r="E563" s="10"/>
      <c r="G563" s="1" t="s">
        <v>1588</v>
      </c>
      <c r="H563" s="2">
        <v>0.08</v>
      </c>
      <c r="J563" s="2">
        <f>H563-Epanet!T565</f>
        <v>0</v>
      </c>
      <c r="M563" s="1" t="s">
        <v>593</v>
      </c>
      <c r="N563" s="2">
        <v>35.71</v>
      </c>
      <c r="P563" s="2">
        <f>N563-Epanet!X564</f>
        <v>2.0000000000003126E-2</v>
      </c>
      <c r="S563" s="1" t="s">
        <v>1588</v>
      </c>
      <c r="T563" s="2">
        <v>0.08</v>
      </c>
      <c r="V563" s="2">
        <f>T563-Epanet!AB565</f>
        <v>0</v>
      </c>
      <c r="Y563" s="1" t="s">
        <v>593</v>
      </c>
      <c r="Z563" s="2">
        <v>35.81</v>
      </c>
      <c r="AB563" s="2">
        <f>Z563-Epanet!P564</f>
        <v>0.13000000000000256</v>
      </c>
      <c r="AE563" s="1" t="s">
        <v>1588</v>
      </c>
      <c r="AF563" s="2">
        <v>0.08</v>
      </c>
      <c r="AH563" s="2">
        <f>AF563-Epanet!T565</f>
        <v>0</v>
      </c>
      <c r="AK563" s="1" t="s">
        <v>593</v>
      </c>
      <c r="AL563" s="2">
        <v>35.81</v>
      </c>
      <c r="AN563" s="2">
        <f>AL563-Epanet!X564</f>
        <v>0.12000000000000455</v>
      </c>
      <c r="AQ563" s="1" t="s">
        <v>1588</v>
      </c>
      <c r="AR563" s="2">
        <v>0.08</v>
      </c>
      <c r="AT563" s="2">
        <f>AR563-Epanet!AB565</f>
        <v>0</v>
      </c>
      <c r="AW563" s="1" t="s">
        <v>593</v>
      </c>
      <c r="AX563" s="2">
        <v>31.62</v>
      </c>
      <c r="AZ563" s="2">
        <f>AX563-Epanet!P564</f>
        <v>-4.0599999999999987</v>
      </c>
      <c r="BC563" s="1" t="s">
        <v>1588</v>
      </c>
      <c r="BD563" s="2">
        <v>0.08</v>
      </c>
      <c r="BF563" s="2">
        <f>BD563-Epanet!T565</f>
        <v>0</v>
      </c>
      <c r="BI563" s="1" t="s">
        <v>593</v>
      </c>
      <c r="BJ563" s="2">
        <v>31.34</v>
      </c>
      <c r="BL563" s="2">
        <f>BJ563-Epanet!X564</f>
        <v>-4.3499999999999979</v>
      </c>
      <c r="BO563" s="1" t="s">
        <v>1588</v>
      </c>
      <c r="BP563" s="2">
        <v>0.08</v>
      </c>
      <c r="BR563" s="2">
        <f>BP563-Epanet!AB565</f>
        <v>0</v>
      </c>
    </row>
    <row r="564" spans="1:70" x14ac:dyDescent="0.25">
      <c r="A564" s="1" t="s">
        <v>594</v>
      </c>
      <c r="B564" s="2">
        <v>34.75</v>
      </c>
      <c r="D564" s="10">
        <f>'Skenario DMA'!B564-Epanet!P565</f>
        <v>3.9999999999999147E-2</v>
      </c>
      <c r="E564" s="10"/>
      <c r="G564" s="1" t="s">
        <v>1589</v>
      </c>
      <c r="H564" s="2">
        <v>0.08</v>
      </c>
      <c r="J564" s="2">
        <f>H564-Epanet!T566</f>
        <v>0</v>
      </c>
      <c r="M564" s="1" t="s">
        <v>594</v>
      </c>
      <c r="N564" s="2">
        <v>34.729999999999997</v>
      </c>
      <c r="P564" s="2">
        <f>N564-Epanet!X565</f>
        <v>1.9999999999996021E-2</v>
      </c>
      <c r="S564" s="1" t="s">
        <v>1589</v>
      </c>
      <c r="T564" s="2">
        <v>0.08</v>
      </c>
      <c r="V564" s="2">
        <f>T564-Epanet!AB566</f>
        <v>0</v>
      </c>
      <c r="Y564" s="1" t="s">
        <v>594</v>
      </c>
      <c r="Z564" s="2">
        <v>34.840000000000003</v>
      </c>
      <c r="AB564" s="2">
        <f>Z564-Epanet!P565</f>
        <v>0.13000000000000256</v>
      </c>
      <c r="AE564" s="1" t="s">
        <v>1589</v>
      </c>
      <c r="AF564" s="2">
        <v>0.08</v>
      </c>
      <c r="AH564" s="2">
        <f>AF564-Epanet!T566</f>
        <v>0</v>
      </c>
      <c r="AK564" s="1" t="s">
        <v>594</v>
      </c>
      <c r="AL564" s="2">
        <v>34.840000000000003</v>
      </c>
      <c r="AN564" s="2">
        <f>AL564-Epanet!X565</f>
        <v>0.13000000000000256</v>
      </c>
      <c r="AQ564" s="1" t="s">
        <v>1589</v>
      </c>
      <c r="AR564" s="2">
        <v>0.08</v>
      </c>
      <c r="AT564" s="2">
        <f>AR564-Epanet!AB566</f>
        <v>0</v>
      </c>
      <c r="AW564" s="1" t="s">
        <v>594</v>
      </c>
      <c r="AX564" s="2">
        <v>30.65</v>
      </c>
      <c r="AZ564" s="2">
        <f>AX564-Epanet!P565</f>
        <v>-4.0600000000000023</v>
      </c>
      <c r="BC564" s="1" t="s">
        <v>1589</v>
      </c>
      <c r="BD564" s="2">
        <v>0.08</v>
      </c>
      <c r="BF564" s="2">
        <f>BD564-Epanet!T566</f>
        <v>0</v>
      </c>
      <c r="BI564" s="1" t="s">
        <v>594</v>
      </c>
      <c r="BJ564" s="2">
        <v>30.36</v>
      </c>
      <c r="BL564" s="2">
        <f>BJ564-Epanet!X565</f>
        <v>-4.3500000000000014</v>
      </c>
      <c r="BO564" s="1" t="s">
        <v>1589</v>
      </c>
      <c r="BP564" s="2">
        <v>0.08</v>
      </c>
      <c r="BR564" s="2">
        <f>BP564-Epanet!AB566</f>
        <v>0</v>
      </c>
    </row>
    <row r="565" spans="1:70" x14ac:dyDescent="0.25">
      <c r="A565" s="1" t="s">
        <v>595</v>
      </c>
      <c r="B565" s="2">
        <v>35.729999999999997</v>
      </c>
      <c r="D565" s="10">
        <f>'Skenario DMA'!B565-Epanet!P566</f>
        <v>4.9999999999997158E-2</v>
      </c>
      <c r="E565" s="10"/>
      <c r="G565" s="1" t="s">
        <v>1590</v>
      </c>
      <c r="H565" s="2">
        <v>0.08</v>
      </c>
      <c r="J565" s="2">
        <f>H565-Epanet!T567</f>
        <v>0</v>
      </c>
      <c r="M565" s="1" t="s">
        <v>595</v>
      </c>
      <c r="N565" s="2">
        <v>35.71</v>
      </c>
      <c r="P565" s="2">
        <f>N565-Epanet!X566</f>
        <v>2.0000000000003126E-2</v>
      </c>
      <c r="S565" s="1" t="s">
        <v>1590</v>
      </c>
      <c r="T565" s="2">
        <v>0.08</v>
      </c>
      <c r="V565" s="2">
        <f>T565-Epanet!AB567</f>
        <v>0</v>
      </c>
      <c r="Y565" s="1" t="s">
        <v>595</v>
      </c>
      <c r="Z565" s="2">
        <v>35.81</v>
      </c>
      <c r="AB565" s="2">
        <f>Z565-Epanet!P566</f>
        <v>0.13000000000000256</v>
      </c>
      <c r="AE565" s="1" t="s">
        <v>1590</v>
      </c>
      <c r="AF565" s="2">
        <v>0.08</v>
      </c>
      <c r="AH565" s="2">
        <f>AF565-Epanet!T567</f>
        <v>0</v>
      </c>
      <c r="AK565" s="1" t="s">
        <v>595</v>
      </c>
      <c r="AL565" s="2">
        <v>35.81</v>
      </c>
      <c r="AN565" s="2">
        <f>AL565-Epanet!X566</f>
        <v>0.12000000000000455</v>
      </c>
      <c r="AQ565" s="1" t="s">
        <v>1590</v>
      </c>
      <c r="AR565" s="2">
        <v>0.08</v>
      </c>
      <c r="AT565" s="2">
        <f>AR565-Epanet!AB567</f>
        <v>0</v>
      </c>
      <c r="AW565" s="1" t="s">
        <v>595</v>
      </c>
      <c r="AX565" s="2">
        <v>31.62</v>
      </c>
      <c r="AZ565" s="2">
        <f>AX565-Epanet!P566</f>
        <v>-4.0599999999999987</v>
      </c>
      <c r="BC565" s="1" t="s">
        <v>1590</v>
      </c>
      <c r="BD565" s="2">
        <v>0.08</v>
      </c>
      <c r="BF565" s="2">
        <f>BD565-Epanet!T567</f>
        <v>0</v>
      </c>
      <c r="BI565" s="1" t="s">
        <v>595</v>
      </c>
      <c r="BJ565" s="2">
        <v>31.34</v>
      </c>
      <c r="BL565" s="2">
        <f>BJ565-Epanet!X566</f>
        <v>-4.3499999999999979</v>
      </c>
      <c r="BO565" s="1" t="s">
        <v>1590</v>
      </c>
      <c r="BP565" s="2">
        <v>0.08</v>
      </c>
      <c r="BR565" s="2">
        <f>BP565-Epanet!AB567</f>
        <v>0</v>
      </c>
    </row>
    <row r="566" spans="1:70" x14ac:dyDescent="0.25">
      <c r="A566" s="1" t="s">
        <v>596</v>
      </c>
      <c r="B566" s="2">
        <v>37.450000000000003</v>
      </c>
      <c r="D566" s="10">
        <f>'Skenario DMA'!B566-Epanet!P567</f>
        <v>9.0000000000003411E-2</v>
      </c>
      <c r="E566" s="10"/>
      <c r="G566" s="1" t="s">
        <v>1591</v>
      </c>
      <c r="H566" s="2">
        <v>0.08</v>
      </c>
      <c r="J566" s="2">
        <f>H566-Epanet!T568</f>
        <v>0</v>
      </c>
      <c r="M566" s="1" t="s">
        <v>596</v>
      </c>
      <c r="N566" s="2">
        <v>37.43</v>
      </c>
      <c r="P566" s="2">
        <f>N566-Epanet!X567</f>
        <v>6.0000000000002274E-2</v>
      </c>
      <c r="S566" s="1" t="s">
        <v>1591</v>
      </c>
      <c r="T566" s="2">
        <v>0.08</v>
      </c>
      <c r="V566" s="2">
        <f>T566-Epanet!AB568</f>
        <v>0</v>
      </c>
      <c r="Y566" s="1" t="s">
        <v>596</v>
      </c>
      <c r="Z566" s="2">
        <v>37.53</v>
      </c>
      <c r="AB566" s="2">
        <f>Z566-Epanet!P567</f>
        <v>0.17000000000000171</v>
      </c>
      <c r="AE566" s="1" t="s">
        <v>1591</v>
      </c>
      <c r="AF566" s="2">
        <v>0.08</v>
      </c>
      <c r="AH566" s="2">
        <f>AF566-Epanet!T568</f>
        <v>0</v>
      </c>
      <c r="AK566" s="1" t="s">
        <v>596</v>
      </c>
      <c r="AL566" s="2">
        <v>37.54</v>
      </c>
      <c r="AN566" s="2">
        <f>AL566-Epanet!X567</f>
        <v>0.17000000000000171</v>
      </c>
      <c r="AQ566" s="1" t="s">
        <v>1591</v>
      </c>
      <c r="AR566" s="2">
        <v>0.08</v>
      </c>
      <c r="AT566" s="2">
        <f>AR566-Epanet!AB568</f>
        <v>0</v>
      </c>
      <c r="AW566" s="1" t="s">
        <v>596</v>
      </c>
      <c r="AX566" s="2">
        <v>37.24</v>
      </c>
      <c r="AZ566" s="2">
        <f>AX566-Epanet!P567</f>
        <v>-0.11999999999999744</v>
      </c>
      <c r="BC566" s="1" t="s">
        <v>1591</v>
      </c>
      <c r="BD566" s="2">
        <v>0.08</v>
      </c>
      <c r="BF566" s="2">
        <f>BD566-Epanet!T568</f>
        <v>0</v>
      </c>
      <c r="BI566" s="1" t="s">
        <v>596</v>
      </c>
      <c r="BJ566" s="2">
        <v>37.24</v>
      </c>
      <c r="BL566" s="2">
        <f>BJ566-Epanet!X567</f>
        <v>-0.12999999999999545</v>
      </c>
      <c r="BO566" s="1" t="s">
        <v>1591</v>
      </c>
      <c r="BP566" s="2">
        <v>0.08</v>
      </c>
      <c r="BR566" s="2">
        <f>BP566-Epanet!AB568</f>
        <v>0</v>
      </c>
    </row>
    <row r="567" spans="1:70" x14ac:dyDescent="0.25">
      <c r="A567" s="1" t="s">
        <v>597</v>
      </c>
      <c r="B567" s="2">
        <v>38.54</v>
      </c>
      <c r="D567" s="10">
        <f>'Skenario DMA'!B567-Epanet!P568</f>
        <v>8.9999999999996305E-2</v>
      </c>
      <c r="E567" s="10"/>
      <c r="G567" s="1" t="s">
        <v>1592</v>
      </c>
      <c r="H567" s="2">
        <v>0.08</v>
      </c>
      <c r="J567" s="2">
        <f>H567-Epanet!T569</f>
        <v>0</v>
      </c>
      <c r="M567" s="1" t="s">
        <v>597</v>
      </c>
      <c r="N567" s="2">
        <v>38.520000000000003</v>
      </c>
      <c r="P567" s="2">
        <f>N567-Epanet!X568</f>
        <v>6.0000000000002274E-2</v>
      </c>
      <c r="S567" s="1" t="s">
        <v>1592</v>
      </c>
      <c r="T567" s="2">
        <v>0.08</v>
      </c>
      <c r="V567" s="2">
        <f>T567-Epanet!AB569</f>
        <v>0</v>
      </c>
      <c r="Y567" s="1" t="s">
        <v>597</v>
      </c>
      <c r="Z567" s="2">
        <v>38.619999999999997</v>
      </c>
      <c r="AB567" s="2">
        <f>Z567-Epanet!P568</f>
        <v>0.1699999999999946</v>
      </c>
      <c r="AE567" s="1" t="s">
        <v>1592</v>
      </c>
      <c r="AF567" s="2">
        <v>0.08</v>
      </c>
      <c r="AH567" s="2">
        <f>AF567-Epanet!T569</f>
        <v>0</v>
      </c>
      <c r="AK567" s="1" t="s">
        <v>597</v>
      </c>
      <c r="AL567" s="2">
        <v>38.619999999999997</v>
      </c>
      <c r="AN567" s="2">
        <f>AL567-Epanet!X568</f>
        <v>0.15999999999999659</v>
      </c>
      <c r="AQ567" s="1" t="s">
        <v>1592</v>
      </c>
      <c r="AR567" s="2">
        <v>0.08</v>
      </c>
      <c r="AT567" s="2">
        <f>AR567-Epanet!AB569</f>
        <v>0</v>
      </c>
      <c r="AW567" s="1" t="s">
        <v>597</v>
      </c>
      <c r="AX567" s="2">
        <v>38.32</v>
      </c>
      <c r="AZ567" s="2">
        <f>AX567-Epanet!P568</f>
        <v>-0.13000000000000256</v>
      </c>
      <c r="BC567" s="1" t="s">
        <v>1592</v>
      </c>
      <c r="BD567" s="2">
        <v>0.08</v>
      </c>
      <c r="BF567" s="2">
        <f>BD567-Epanet!T569</f>
        <v>0</v>
      </c>
      <c r="BI567" s="1" t="s">
        <v>597</v>
      </c>
      <c r="BJ567" s="2">
        <v>38.33</v>
      </c>
      <c r="BL567" s="2">
        <f>BJ567-Epanet!X568</f>
        <v>-0.13000000000000256</v>
      </c>
      <c r="BO567" s="1" t="s">
        <v>1592</v>
      </c>
      <c r="BP567" s="2">
        <v>0.08</v>
      </c>
      <c r="BR567" s="2">
        <f>BP567-Epanet!AB569</f>
        <v>0</v>
      </c>
    </row>
    <row r="568" spans="1:70" x14ac:dyDescent="0.25">
      <c r="A568" s="1" t="s">
        <v>598</v>
      </c>
      <c r="B568" s="2">
        <v>34.46</v>
      </c>
      <c r="D568" s="10">
        <f>'Skenario DMA'!B568-Epanet!P569</f>
        <v>3.9999999999999147E-2</v>
      </c>
      <c r="E568" s="10"/>
      <c r="G568" s="1" t="s">
        <v>1593</v>
      </c>
      <c r="H568" s="2">
        <v>0.08</v>
      </c>
      <c r="J568" s="2">
        <f>H568-Epanet!T570</f>
        <v>0</v>
      </c>
      <c r="M568" s="1" t="s">
        <v>598</v>
      </c>
      <c r="N568" s="2">
        <v>34.44</v>
      </c>
      <c r="P568" s="2">
        <f>N568-Epanet!X569</f>
        <v>1.9999999999996021E-2</v>
      </c>
      <c r="S568" s="1" t="s">
        <v>1593</v>
      </c>
      <c r="T568" s="2">
        <v>0.08</v>
      </c>
      <c r="V568" s="2">
        <f>T568-Epanet!AB570</f>
        <v>0</v>
      </c>
      <c r="Y568" s="1" t="s">
        <v>598</v>
      </c>
      <c r="Z568" s="2">
        <v>34.549999999999997</v>
      </c>
      <c r="AB568" s="2">
        <f>Z568-Epanet!P569</f>
        <v>0.12999999999999545</v>
      </c>
      <c r="AE568" s="1" t="s">
        <v>1593</v>
      </c>
      <c r="AF568" s="2">
        <v>0.08</v>
      </c>
      <c r="AH568" s="2">
        <f>AF568-Epanet!T570</f>
        <v>0</v>
      </c>
      <c r="AK568" s="1" t="s">
        <v>598</v>
      </c>
      <c r="AL568" s="2">
        <v>34.549999999999997</v>
      </c>
      <c r="AN568" s="2">
        <f>AL568-Epanet!X569</f>
        <v>0.12999999999999545</v>
      </c>
      <c r="AQ568" s="1" t="s">
        <v>1593</v>
      </c>
      <c r="AR568" s="2">
        <v>0.08</v>
      </c>
      <c r="AT568" s="2">
        <f>AR568-Epanet!AB570</f>
        <v>0</v>
      </c>
      <c r="AW568" s="1" t="s">
        <v>598</v>
      </c>
      <c r="AX568" s="2">
        <v>30.36</v>
      </c>
      <c r="AZ568" s="2">
        <f>AX568-Epanet!P569</f>
        <v>-4.0600000000000023</v>
      </c>
      <c r="BC568" s="1" t="s">
        <v>1593</v>
      </c>
      <c r="BD568" s="2">
        <v>0.08</v>
      </c>
      <c r="BF568" s="2">
        <f>BD568-Epanet!T570</f>
        <v>0</v>
      </c>
      <c r="BI568" s="1" t="s">
        <v>598</v>
      </c>
      <c r="BJ568" s="2">
        <v>30.07</v>
      </c>
      <c r="BL568" s="2">
        <f>BJ568-Epanet!X569</f>
        <v>-4.3500000000000014</v>
      </c>
      <c r="BO568" s="1" t="s">
        <v>1593</v>
      </c>
      <c r="BP568" s="2">
        <v>0.08</v>
      </c>
      <c r="BR568" s="2">
        <f>BP568-Epanet!AB570</f>
        <v>0</v>
      </c>
    </row>
    <row r="569" spans="1:70" x14ac:dyDescent="0.25">
      <c r="A569" s="1" t="s">
        <v>599</v>
      </c>
      <c r="B569" s="2">
        <v>33.950000000000003</v>
      </c>
      <c r="D569" s="10">
        <f>'Skenario DMA'!B569-Epanet!P570</f>
        <v>5.0000000000004263E-2</v>
      </c>
      <c r="E569" s="10"/>
      <c r="G569" s="1" t="s">
        <v>1594</v>
      </c>
      <c r="H569" s="2">
        <v>0.06</v>
      </c>
      <c r="J569" s="2">
        <f>H569-Epanet!T571</f>
        <v>0</v>
      </c>
      <c r="M569" s="1" t="s">
        <v>599</v>
      </c>
      <c r="N569" s="2">
        <v>33.93</v>
      </c>
      <c r="P569" s="2">
        <f>N569-Epanet!X570</f>
        <v>2.0000000000003126E-2</v>
      </c>
      <c r="S569" s="1" t="s">
        <v>1594</v>
      </c>
      <c r="T569" s="2">
        <v>0.1</v>
      </c>
      <c r="V569" s="2">
        <f>T569-Epanet!AB571</f>
        <v>0</v>
      </c>
      <c r="Y569" s="1" t="s">
        <v>599</v>
      </c>
      <c r="Z569" s="2">
        <v>34.03</v>
      </c>
      <c r="AB569" s="2">
        <f>Z569-Epanet!P570</f>
        <v>0.13000000000000256</v>
      </c>
      <c r="AE569" s="1" t="s">
        <v>1594</v>
      </c>
      <c r="AF569" s="2">
        <v>0.06</v>
      </c>
      <c r="AH569" s="2">
        <f>AF569-Epanet!T571</f>
        <v>0</v>
      </c>
      <c r="AK569" s="1" t="s">
        <v>599</v>
      </c>
      <c r="AL569" s="2">
        <v>34.03</v>
      </c>
      <c r="AN569" s="2">
        <f>AL569-Epanet!X570</f>
        <v>0.12000000000000455</v>
      </c>
      <c r="AQ569" s="1" t="s">
        <v>1594</v>
      </c>
      <c r="AR569" s="2">
        <v>0.1</v>
      </c>
      <c r="AT569" s="2">
        <f>AR569-Epanet!AB571</f>
        <v>0</v>
      </c>
      <c r="AW569" s="1" t="s">
        <v>599</v>
      </c>
      <c r="AX569" s="2">
        <v>29.84</v>
      </c>
      <c r="AZ569" s="2">
        <f>AX569-Epanet!P570</f>
        <v>-4.0599999999999987</v>
      </c>
      <c r="BC569" s="1" t="s">
        <v>1594</v>
      </c>
      <c r="BD569" s="2">
        <v>0.06</v>
      </c>
      <c r="BF569" s="2">
        <f>BD569-Epanet!T571</f>
        <v>0</v>
      </c>
      <c r="BI569" s="1" t="s">
        <v>599</v>
      </c>
      <c r="BJ569" s="2">
        <v>29.56</v>
      </c>
      <c r="BL569" s="2">
        <f>BJ569-Epanet!X570</f>
        <v>-4.3499999999999979</v>
      </c>
      <c r="BO569" s="1" t="s">
        <v>1594</v>
      </c>
      <c r="BP569" s="2">
        <v>0.1</v>
      </c>
      <c r="BR569" s="2">
        <f>BP569-Epanet!AB571</f>
        <v>0</v>
      </c>
    </row>
    <row r="570" spans="1:70" x14ac:dyDescent="0.25">
      <c r="A570" s="1" t="s">
        <v>600</v>
      </c>
      <c r="B570" s="2">
        <v>33.58</v>
      </c>
      <c r="D570" s="10">
        <f>'Skenario DMA'!B570-Epanet!P571</f>
        <v>3.9999999999999147E-2</v>
      </c>
      <c r="E570" s="10"/>
      <c r="G570" s="1" t="s">
        <v>1595</v>
      </c>
      <c r="H570" s="2">
        <v>0.06</v>
      </c>
      <c r="J570" s="2">
        <f>H570-Epanet!T572</f>
        <v>0</v>
      </c>
      <c r="M570" s="1" t="s">
        <v>600</v>
      </c>
      <c r="N570" s="2">
        <v>33.56</v>
      </c>
      <c r="P570" s="2">
        <f>N570-Epanet!X571</f>
        <v>2.0000000000003126E-2</v>
      </c>
      <c r="S570" s="1" t="s">
        <v>1595</v>
      </c>
      <c r="T570" s="2">
        <v>0.1</v>
      </c>
      <c r="V570" s="2">
        <f>T570-Epanet!AB572</f>
        <v>0</v>
      </c>
      <c r="Y570" s="1" t="s">
        <v>600</v>
      </c>
      <c r="Z570" s="2">
        <v>33.67</v>
      </c>
      <c r="AB570" s="2">
        <f>Z570-Epanet!P571</f>
        <v>0.13000000000000256</v>
      </c>
      <c r="AE570" s="1" t="s">
        <v>1595</v>
      </c>
      <c r="AF570" s="2">
        <v>0.06</v>
      </c>
      <c r="AH570" s="2">
        <f>AF570-Epanet!T572</f>
        <v>0</v>
      </c>
      <c r="AK570" s="1" t="s">
        <v>600</v>
      </c>
      <c r="AL570" s="2">
        <v>33.67</v>
      </c>
      <c r="AN570" s="2">
        <f>AL570-Epanet!X571</f>
        <v>0.13000000000000256</v>
      </c>
      <c r="AQ570" s="1" t="s">
        <v>1595</v>
      </c>
      <c r="AR570" s="2">
        <v>0.1</v>
      </c>
      <c r="AT570" s="2">
        <f>AR570-Epanet!AB572</f>
        <v>0</v>
      </c>
      <c r="AW570" s="1" t="s">
        <v>600</v>
      </c>
      <c r="AX570" s="2">
        <v>29.48</v>
      </c>
      <c r="AZ570" s="2">
        <f>AX570-Epanet!P571</f>
        <v>-4.0599999999999987</v>
      </c>
      <c r="BC570" s="1" t="s">
        <v>1595</v>
      </c>
      <c r="BD570" s="2">
        <v>0.06</v>
      </c>
      <c r="BF570" s="2">
        <f>BD570-Epanet!T572</f>
        <v>0</v>
      </c>
      <c r="BI570" s="1" t="s">
        <v>600</v>
      </c>
      <c r="BJ570" s="2">
        <v>29.19</v>
      </c>
      <c r="BL570" s="2">
        <f>BJ570-Epanet!X571</f>
        <v>-4.3499999999999979</v>
      </c>
      <c r="BO570" s="1" t="s">
        <v>1595</v>
      </c>
      <c r="BP570" s="2">
        <v>0.1</v>
      </c>
      <c r="BR570" s="2">
        <f>BP570-Epanet!AB572</f>
        <v>0</v>
      </c>
    </row>
    <row r="571" spans="1:70" x14ac:dyDescent="0.25">
      <c r="A571" s="1" t="s">
        <v>601</v>
      </c>
      <c r="B571" s="2">
        <v>33.29</v>
      </c>
      <c r="D571" s="10">
        <f>'Skenario DMA'!B571-Epanet!P572</f>
        <v>3.9999999999999147E-2</v>
      </c>
      <c r="E571" s="10"/>
      <c r="G571" s="1" t="s">
        <v>1596</v>
      </c>
      <c r="H571" s="2">
        <v>0.09</v>
      </c>
      <c r="J571" s="2">
        <f>H571-Epanet!T573</f>
        <v>0</v>
      </c>
      <c r="M571" s="1" t="s">
        <v>601</v>
      </c>
      <c r="N571" s="2">
        <v>33.28</v>
      </c>
      <c r="P571" s="2">
        <f>N571-Epanet!X572</f>
        <v>2.0000000000003126E-2</v>
      </c>
      <c r="S571" s="1" t="s">
        <v>1596</v>
      </c>
      <c r="T571" s="2">
        <v>0.09</v>
      </c>
      <c r="V571" s="2">
        <f>T571-Epanet!AB573</f>
        <v>0</v>
      </c>
      <c r="Y571" s="1" t="s">
        <v>601</v>
      </c>
      <c r="Z571" s="2">
        <v>33.380000000000003</v>
      </c>
      <c r="AB571" s="2">
        <f>Z571-Epanet!P572</f>
        <v>0.13000000000000256</v>
      </c>
      <c r="AE571" s="1" t="s">
        <v>1596</v>
      </c>
      <c r="AF571" s="2">
        <v>0</v>
      </c>
      <c r="AH571" s="2">
        <f>AF571-Epanet!T573</f>
        <v>-0.09</v>
      </c>
      <c r="AK571" s="1" t="s">
        <v>601</v>
      </c>
      <c r="AL571" s="2">
        <v>33.380000000000003</v>
      </c>
      <c r="AN571" s="2">
        <f>AL571-Epanet!X572</f>
        <v>0.12000000000000455</v>
      </c>
      <c r="AQ571" s="1" t="s">
        <v>1596</v>
      </c>
      <c r="AR571" s="2">
        <v>0</v>
      </c>
      <c r="AT571" s="2">
        <f>AR571-Epanet!AB573</f>
        <v>-0.09</v>
      </c>
      <c r="AW571" s="1" t="s">
        <v>601</v>
      </c>
      <c r="AX571" s="2">
        <v>29.19</v>
      </c>
      <c r="AZ571" s="2">
        <f>AX571-Epanet!P572</f>
        <v>-4.0599999999999987</v>
      </c>
      <c r="BC571" s="1" t="s">
        <v>1596</v>
      </c>
      <c r="BD571" s="2">
        <v>0.16</v>
      </c>
      <c r="BF571" s="2">
        <f>BD571-Epanet!T573</f>
        <v>7.0000000000000007E-2</v>
      </c>
      <c r="BI571" s="1" t="s">
        <v>601</v>
      </c>
      <c r="BJ571" s="2">
        <v>28.91</v>
      </c>
      <c r="BL571" s="2">
        <f>BJ571-Epanet!X572</f>
        <v>-4.3499999999999979</v>
      </c>
      <c r="BO571" s="1" t="s">
        <v>1596</v>
      </c>
      <c r="BP571" s="2">
        <v>0.16</v>
      </c>
      <c r="BR571" s="2">
        <f>BP571-Epanet!AB573</f>
        <v>7.0000000000000007E-2</v>
      </c>
    </row>
    <row r="572" spans="1:70" x14ac:dyDescent="0.25">
      <c r="A572" s="1" t="s">
        <v>602</v>
      </c>
      <c r="B572" s="2">
        <v>33.090000000000003</v>
      </c>
      <c r="D572" s="10">
        <f>'Skenario DMA'!B572-Epanet!P573</f>
        <v>4.0000000000006253E-2</v>
      </c>
      <c r="E572" s="10"/>
      <c r="G572" s="1" t="s">
        <v>1597</v>
      </c>
      <c r="H572" s="2">
        <v>0.11</v>
      </c>
      <c r="J572" s="2">
        <f>H572-Epanet!T574</f>
        <v>0</v>
      </c>
      <c r="M572" s="1" t="s">
        <v>602</v>
      </c>
      <c r="N572" s="2">
        <v>33.08</v>
      </c>
      <c r="P572" s="2">
        <f>N572-Epanet!X573</f>
        <v>1.9999999999996021E-2</v>
      </c>
      <c r="S572" s="1" t="s">
        <v>1597</v>
      </c>
      <c r="T572" s="2">
        <v>0.11</v>
      </c>
      <c r="V572" s="2">
        <f>T572-Epanet!AB574</f>
        <v>0</v>
      </c>
      <c r="Y572" s="1" t="s">
        <v>602</v>
      </c>
      <c r="Z572" s="2">
        <v>33.18</v>
      </c>
      <c r="AB572" s="2">
        <f>Z572-Epanet!P573</f>
        <v>0.13000000000000256</v>
      </c>
      <c r="AE572" s="1" t="s">
        <v>1597</v>
      </c>
      <c r="AF572" s="2">
        <v>0.19</v>
      </c>
      <c r="AH572" s="2">
        <f>AF572-Epanet!T574</f>
        <v>0.08</v>
      </c>
      <c r="AK572" s="1" t="s">
        <v>602</v>
      </c>
      <c r="AL572" s="2">
        <v>33.18</v>
      </c>
      <c r="AN572" s="2">
        <f>AL572-Epanet!X573</f>
        <v>0.11999999999999744</v>
      </c>
      <c r="AQ572" s="1" t="s">
        <v>1597</v>
      </c>
      <c r="AR572" s="2">
        <v>0.18</v>
      </c>
      <c r="AT572" s="2">
        <f>AR572-Epanet!AB574</f>
        <v>6.9999999999999993E-2</v>
      </c>
      <c r="AW572" s="1" t="s">
        <v>602</v>
      </c>
      <c r="AX572" s="2">
        <v>28.99</v>
      </c>
      <c r="AZ572" s="2">
        <f>AX572-Epanet!P573</f>
        <v>-4.0599999999999987</v>
      </c>
      <c r="BC572" s="1" t="s">
        <v>1597</v>
      </c>
      <c r="BD572" s="2">
        <v>0.13</v>
      </c>
      <c r="BF572" s="2">
        <f>BD572-Epanet!T574</f>
        <v>2.0000000000000004E-2</v>
      </c>
      <c r="BI572" s="1" t="s">
        <v>602</v>
      </c>
      <c r="BJ572" s="2">
        <v>28.71</v>
      </c>
      <c r="BL572" s="2">
        <f>BJ572-Epanet!X573</f>
        <v>-4.3500000000000014</v>
      </c>
      <c r="BO572" s="1" t="s">
        <v>1597</v>
      </c>
      <c r="BP572" s="2">
        <v>0.13</v>
      </c>
      <c r="BR572" s="2">
        <f>BP572-Epanet!AB574</f>
        <v>2.0000000000000004E-2</v>
      </c>
    </row>
    <row r="573" spans="1:70" x14ac:dyDescent="0.25">
      <c r="A573" s="1" t="s">
        <v>603</v>
      </c>
      <c r="B573" s="2">
        <v>32.97</v>
      </c>
      <c r="D573" s="10">
        <f>'Skenario DMA'!B573-Epanet!P574</f>
        <v>4.9999999999997158E-2</v>
      </c>
      <c r="E573" s="10"/>
      <c r="G573" s="1" t="s">
        <v>1598</v>
      </c>
      <c r="H573" s="2">
        <v>0.12</v>
      </c>
      <c r="J573" s="2">
        <f>H573-Epanet!T575</f>
        <v>0</v>
      </c>
      <c r="M573" s="1" t="s">
        <v>603</v>
      </c>
      <c r="N573" s="2">
        <v>32.950000000000003</v>
      </c>
      <c r="P573" s="2">
        <f>N573-Epanet!X574</f>
        <v>2.0000000000003126E-2</v>
      </c>
      <c r="S573" s="1" t="s">
        <v>1598</v>
      </c>
      <c r="T573" s="2">
        <v>0.12</v>
      </c>
      <c r="V573" s="2">
        <f>T573-Epanet!AB575</f>
        <v>0</v>
      </c>
      <c r="Y573" s="1" t="s">
        <v>603</v>
      </c>
      <c r="Z573" s="2">
        <v>33.049999999999997</v>
      </c>
      <c r="AB573" s="2">
        <f>Z573-Epanet!P574</f>
        <v>0.12999999999999545</v>
      </c>
      <c r="AE573" s="1" t="s">
        <v>1598</v>
      </c>
      <c r="AF573" s="2">
        <v>0.18</v>
      </c>
      <c r="AH573" s="2">
        <f>AF573-Epanet!T575</f>
        <v>0.06</v>
      </c>
      <c r="AK573" s="1" t="s">
        <v>603</v>
      </c>
      <c r="AL573" s="2">
        <v>33.049999999999997</v>
      </c>
      <c r="AN573" s="2">
        <f>AL573-Epanet!X574</f>
        <v>0.11999999999999744</v>
      </c>
      <c r="AQ573" s="1" t="s">
        <v>1598</v>
      </c>
      <c r="AR573" s="2">
        <v>0.18</v>
      </c>
      <c r="AT573" s="2">
        <f>AR573-Epanet!AB575</f>
        <v>0.06</v>
      </c>
      <c r="AW573" s="1" t="s">
        <v>603</v>
      </c>
      <c r="AX573" s="2">
        <v>28.86</v>
      </c>
      <c r="AZ573" s="2">
        <f>AX573-Epanet!P574</f>
        <v>-4.0600000000000023</v>
      </c>
      <c r="BC573" s="1" t="s">
        <v>1598</v>
      </c>
      <c r="BD573" s="2">
        <v>0.19</v>
      </c>
      <c r="BF573" s="2">
        <f>BD573-Epanet!T575</f>
        <v>7.0000000000000007E-2</v>
      </c>
      <c r="BI573" s="1" t="s">
        <v>603</v>
      </c>
      <c r="BJ573" s="2">
        <v>28.58</v>
      </c>
      <c r="BL573" s="2">
        <f>BJ573-Epanet!X574</f>
        <v>-4.3500000000000014</v>
      </c>
      <c r="BO573" s="1" t="s">
        <v>1598</v>
      </c>
      <c r="BP573" s="2">
        <v>0.19</v>
      </c>
      <c r="BR573" s="2">
        <f>BP573-Epanet!AB575</f>
        <v>7.0000000000000007E-2</v>
      </c>
    </row>
    <row r="574" spans="1:70" x14ac:dyDescent="0.25">
      <c r="A574" s="1" t="s">
        <v>604</v>
      </c>
      <c r="B574" s="2">
        <v>32.9</v>
      </c>
      <c r="D574" s="10">
        <f>'Skenario DMA'!B574-Epanet!P575</f>
        <v>4.9999999999997158E-2</v>
      </c>
      <c r="E574" s="10"/>
      <c r="G574" s="1" t="s">
        <v>1599</v>
      </c>
      <c r="H574" s="2">
        <v>0.15</v>
      </c>
      <c r="J574" s="2">
        <f>H574-Epanet!T576</f>
        <v>0</v>
      </c>
      <c r="M574" s="1" t="s">
        <v>604</v>
      </c>
      <c r="N574" s="2">
        <v>32.880000000000003</v>
      </c>
      <c r="P574" s="2">
        <f>N574-Epanet!X575</f>
        <v>2.0000000000003126E-2</v>
      </c>
      <c r="S574" s="1" t="s">
        <v>1599</v>
      </c>
      <c r="T574" s="2">
        <v>0.15</v>
      </c>
      <c r="V574" s="2">
        <f>T574-Epanet!AB576</f>
        <v>0</v>
      </c>
      <c r="Y574" s="1" t="s">
        <v>604</v>
      </c>
      <c r="Z574" s="2">
        <v>32.979999999999997</v>
      </c>
      <c r="AB574" s="2">
        <f>Z574-Epanet!P575</f>
        <v>0.12999999999999545</v>
      </c>
      <c r="AE574" s="1" t="s">
        <v>1599</v>
      </c>
      <c r="AF574" s="2">
        <v>0.15</v>
      </c>
      <c r="AH574" s="2">
        <f>AF574-Epanet!T576</f>
        <v>0</v>
      </c>
      <c r="AK574" s="1" t="s">
        <v>604</v>
      </c>
      <c r="AL574" s="2">
        <v>32.979999999999997</v>
      </c>
      <c r="AN574" s="2">
        <f>AL574-Epanet!X575</f>
        <v>0.11999999999999744</v>
      </c>
      <c r="AQ574" s="1" t="s">
        <v>1599</v>
      </c>
      <c r="AR574" s="2">
        <v>0.15</v>
      </c>
      <c r="AT574" s="2">
        <f>AR574-Epanet!AB576</f>
        <v>0</v>
      </c>
      <c r="AW574" s="1" t="s">
        <v>604</v>
      </c>
      <c r="AX574" s="2">
        <v>28.79</v>
      </c>
      <c r="AZ574" s="2">
        <f>AX574-Epanet!P575</f>
        <v>-4.0600000000000023</v>
      </c>
      <c r="BC574" s="1" t="s">
        <v>1599</v>
      </c>
      <c r="BD574" s="2">
        <v>0.19</v>
      </c>
      <c r="BF574" s="2">
        <f>BD574-Epanet!T576</f>
        <v>4.0000000000000008E-2</v>
      </c>
      <c r="BI574" s="1" t="s">
        <v>604</v>
      </c>
      <c r="BJ574" s="2">
        <v>28.51</v>
      </c>
      <c r="BL574" s="2">
        <f>BJ574-Epanet!X575</f>
        <v>-4.3499999999999979</v>
      </c>
      <c r="BO574" s="1" t="s">
        <v>1599</v>
      </c>
      <c r="BP574" s="2">
        <v>0.19</v>
      </c>
      <c r="BR574" s="2">
        <f>BP574-Epanet!AB576</f>
        <v>4.0000000000000008E-2</v>
      </c>
    </row>
    <row r="575" spans="1:70" x14ac:dyDescent="0.25">
      <c r="A575" s="1" t="s">
        <v>605</v>
      </c>
      <c r="B575" s="2">
        <v>32.869999999999997</v>
      </c>
      <c r="D575" s="10">
        <f>'Skenario DMA'!B575-Epanet!P576</f>
        <v>3.9999999999999147E-2</v>
      </c>
      <c r="E575" s="10"/>
      <c r="G575" s="1" t="s">
        <v>1600</v>
      </c>
      <c r="H575" s="2">
        <v>7.0000000000000007E-2</v>
      </c>
      <c r="J575" s="2">
        <f>H575-Epanet!T577</f>
        <v>0</v>
      </c>
      <c r="M575" s="1" t="s">
        <v>605</v>
      </c>
      <c r="N575" s="2">
        <v>32.85</v>
      </c>
      <c r="P575" s="2">
        <f>N575-Epanet!X576</f>
        <v>2.0000000000003126E-2</v>
      </c>
      <c r="S575" s="1" t="s">
        <v>1600</v>
      </c>
      <c r="T575" s="2">
        <v>7.0000000000000007E-2</v>
      </c>
      <c r="V575" s="2">
        <f>T575-Epanet!AB577</f>
        <v>0</v>
      </c>
      <c r="Y575" s="1" t="s">
        <v>605</v>
      </c>
      <c r="Z575" s="2">
        <v>32.950000000000003</v>
      </c>
      <c r="AB575" s="2">
        <f>Z575-Epanet!P576</f>
        <v>0.12000000000000455</v>
      </c>
      <c r="AE575" s="1" t="s">
        <v>1600</v>
      </c>
      <c r="AF575" s="2">
        <v>0.08</v>
      </c>
      <c r="AH575" s="2">
        <f>AF575-Epanet!T577</f>
        <v>9.999999999999995E-3</v>
      </c>
      <c r="AK575" s="1" t="s">
        <v>605</v>
      </c>
      <c r="AL575" s="2">
        <v>32.96</v>
      </c>
      <c r="AN575" s="2">
        <f>AL575-Epanet!X576</f>
        <v>0.13000000000000256</v>
      </c>
      <c r="AQ575" s="1" t="s">
        <v>1600</v>
      </c>
      <c r="AR575" s="2">
        <v>7.0000000000000007E-2</v>
      </c>
      <c r="AT575" s="2">
        <f>AR575-Epanet!AB577</f>
        <v>0</v>
      </c>
      <c r="AW575" s="1" t="s">
        <v>605</v>
      </c>
      <c r="AX575" s="2">
        <v>28.77</v>
      </c>
      <c r="AZ575" s="2">
        <f>AX575-Epanet!P576</f>
        <v>-4.0599999999999987</v>
      </c>
      <c r="BC575" s="1" t="s">
        <v>1600</v>
      </c>
      <c r="BD575" s="2">
        <v>0.11</v>
      </c>
      <c r="BF575" s="2">
        <f>BD575-Epanet!T577</f>
        <v>3.9999999999999994E-2</v>
      </c>
      <c r="BI575" s="1" t="s">
        <v>605</v>
      </c>
      <c r="BJ575" s="2">
        <v>28.48</v>
      </c>
      <c r="BL575" s="2">
        <f>BJ575-Epanet!X576</f>
        <v>-4.3499999999999979</v>
      </c>
      <c r="BO575" s="1" t="s">
        <v>1600</v>
      </c>
      <c r="BP575" s="2">
        <v>0.11</v>
      </c>
      <c r="BR575" s="2">
        <f>BP575-Epanet!AB577</f>
        <v>3.9999999999999994E-2</v>
      </c>
    </row>
    <row r="576" spans="1:70" x14ac:dyDescent="0.25">
      <c r="A576" s="1" t="s">
        <v>606</v>
      </c>
      <c r="B576" s="2">
        <v>32.86</v>
      </c>
      <c r="D576" s="10">
        <f>'Skenario DMA'!B576-Epanet!P577</f>
        <v>3.9999999999999147E-2</v>
      </c>
      <c r="E576" s="10"/>
      <c r="G576" s="1" t="s">
        <v>1601</v>
      </c>
      <c r="H576" s="2">
        <v>0.08</v>
      </c>
      <c r="J576" s="2">
        <f>H576-Epanet!T578</f>
        <v>0</v>
      </c>
      <c r="M576" s="1" t="s">
        <v>606</v>
      </c>
      <c r="N576" s="2">
        <v>32.85</v>
      </c>
      <c r="P576" s="2">
        <f>N576-Epanet!X577</f>
        <v>2.0000000000003126E-2</v>
      </c>
      <c r="S576" s="1" t="s">
        <v>1601</v>
      </c>
      <c r="T576" s="2">
        <v>0.08</v>
      </c>
      <c r="V576" s="2">
        <f>T576-Epanet!AB578</f>
        <v>0</v>
      </c>
      <c r="Y576" s="1" t="s">
        <v>606</v>
      </c>
      <c r="Z576" s="2">
        <v>32.950000000000003</v>
      </c>
      <c r="AB576" s="2">
        <f>Z576-Epanet!P577</f>
        <v>0.13000000000000256</v>
      </c>
      <c r="AE576" s="1" t="s">
        <v>1601</v>
      </c>
      <c r="AF576" s="2">
        <v>0.08</v>
      </c>
      <c r="AH576" s="2">
        <f>AF576-Epanet!T578</f>
        <v>0</v>
      </c>
      <c r="AK576" s="1" t="s">
        <v>606</v>
      </c>
      <c r="AL576" s="2">
        <v>32.950000000000003</v>
      </c>
      <c r="AN576" s="2">
        <f>AL576-Epanet!X577</f>
        <v>0.12000000000000455</v>
      </c>
      <c r="AQ576" s="1" t="s">
        <v>1601</v>
      </c>
      <c r="AR576" s="2">
        <v>0.08</v>
      </c>
      <c r="AT576" s="2">
        <f>AR576-Epanet!AB578</f>
        <v>0</v>
      </c>
      <c r="AW576" s="1" t="s">
        <v>606</v>
      </c>
      <c r="AX576" s="2">
        <v>28.76</v>
      </c>
      <c r="AZ576" s="2">
        <f>AX576-Epanet!P577</f>
        <v>-4.0599999999999987</v>
      </c>
      <c r="BC576" s="1" t="s">
        <v>1601</v>
      </c>
      <c r="BD576" s="2">
        <v>0.08</v>
      </c>
      <c r="BF576" s="2">
        <f>BD576-Epanet!T578</f>
        <v>0</v>
      </c>
      <c r="BI576" s="1" t="s">
        <v>606</v>
      </c>
      <c r="BJ576" s="2">
        <v>28.47</v>
      </c>
      <c r="BL576" s="2">
        <f>BJ576-Epanet!X577</f>
        <v>-4.3599999999999994</v>
      </c>
      <c r="BO576" s="1" t="s">
        <v>1601</v>
      </c>
      <c r="BP576" s="2">
        <v>0.08</v>
      </c>
      <c r="BR576" s="2">
        <f>BP576-Epanet!AB578</f>
        <v>0</v>
      </c>
    </row>
    <row r="577" spans="1:70" x14ac:dyDescent="0.25">
      <c r="A577" s="1" t="s">
        <v>607</v>
      </c>
      <c r="B577" s="2">
        <v>32.83</v>
      </c>
      <c r="D577" s="10">
        <f>'Skenario DMA'!B577-Epanet!P578</f>
        <v>3.9999999999999147E-2</v>
      </c>
      <c r="E577" s="10"/>
      <c r="G577" s="1" t="s">
        <v>1602</v>
      </c>
      <c r="H577" s="2">
        <v>0</v>
      </c>
      <c r="J577" s="2">
        <f>H577-Epanet!T579</f>
        <v>0</v>
      </c>
      <c r="M577" s="1" t="s">
        <v>607</v>
      </c>
      <c r="N577" s="2">
        <v>32.81</v>
      </c>
      <c r="P577" s="2">
        <f>N577-Epanet!X578</f>
        <v>2.0000000000003126E-2</v>
      </c>
      <c r="S577" s="1" t="s">
        <v>1602</v>
      </c>
      <c r="T577" s="2">
        <v>0</v>
      </c>
      <c r="V577" s="2">
        <f>T577-Epanet!AB579</f>
        <v>0</v>
      </c>
      <c r="Y577" s="1" t="s">
        <v>607</v>
      </c>
      <c r="Z577" s="2">
        <v>32.909999999999997</v>
      </c>
      <c r="AB577" s="2">
        <f>Z577-Epanet!P578</f>
        <v>0.11999999999999744</v>
      </c>
      <c r="AE577" s="1" t="s">
        <v>1602</v>
      </c>
      <c r="AF577" s="2">
        <v>0</v>
      </c>
      <c r="AH577" s="2">
        <f>AF577-Epanet!T579</f>
        <v>0</v>
      </c>
      <c r="AK577" s="1" t="s">
        <v>607</v>
      </c>
      <c r="AL577" s="2">
        <v>32.92</v>
      </c>
      <c r="AN577" s="2">
        <f>AL577-Epanet!X578</f>
        <v>0.13000000000000256</v>
      </c>
      <c r="AQ577" s="1" t="s">
        <v>1602</v>
      </c>
      <c r="AR577" s="2">
        <v>0</v>
      </c>
      <c r="AT577" s="2">
        <f>AR577-Epanet!AB579</f>
        <v>0</v>
      </c>
      <c r="AW577" s="1" t="s">
        <v>607</v>
      </c>
      <c r="AX577" s="2">
        <v>28.73</v>
      </c>
      <c r="AZ577" s="2">
        <f>AX577-Epanet!P578</f>
        <v>-4.0599999999999987</v>
      </c>
      <c r="BC577" s="1" t="s">
        <v>1602</v>
      </c>
      <c r="BD577" s="2">
        <v>0.04</v>
      </c>
      <c r="BF577" s="2">
        <f>BD577-Epanet!T579</f>
        <v>0.04</v>
      </c>
      <c r="BI577" s="1" t="s">
        <v>607</v>
      </c>
      <c r="BJ577" s="2">
        <v>28.44</v>
      </c>
      <c r="BL577" s="2">
        <f>BJ577-Epanet!X578</f>
        <v>-4.3499999999999979</v>
      </c>
      <c r="BO577" s="1" t="s">
        <v>1602</v>
      </c>
      <c r="BP577" s="2">
        <v>0.03</v>
      </c>
      <c r="BR577" s="2">
        <f>BP577-Epanet!AB579</f>
        <v>0.03</v>
      </c>
    </row>
    <row r="578" spans="1:70" x14ac:dyDescent="0.25">
      <c r="A578" s="1" t="s">
        <v>608</v>
      </c>
      <c r="B578" s="2">
        <v>33.840000000000003</v>
      </c>
      <c r="D578" s="10">
        <f>'Skenario DMA'!B578-Epanet!P579</f>
        <v>5.0000000000004263E-2</v>
      </c>
      <c r="E578" s="10"/>
      <c r="G578" s="1" t="s">
        <v>1603</v>
      </c>
      <c r="H578" s="2">
        <v>0.08</v>
      </c>
      <c r="J578" s="2">
        <f>H578-Epanet!T580</f>
        <v>0</v>
      </c>
      <c r="M578" s="1" t="s">
        <v>608</v>
      </c>
      <c r="N578" s="2">
        <v>33.82</v>
      </c>
      <c r="P578" s="2">
        <f>N578-Epanet!X579</f>
        <v>2.0000000000003126E-2</v>
      </c>
      <c r="S578" s="1" t="s">
        <v>1603</v>
      </c>
      <c r="T578" s="2">
        <v>0.08</v>
      </c>
      <c r="V578" s="2">
        <f>T578-Epanet!AB580</f>
        <v>0</v>
      </c>
      <c r="Y578" s="1" t="s">
        <v>608</v>
      </c>
      <c r="Z578" s="2">
        <v>33.92</v>
      </c>
      <c r="AB578" s="2">
        <f>Z578-Epanet!P579</f>
        <v>0.13000000000000256</v>
      </c>
      <c r="AE578" s="1" t="s">
        <v>1603</v>
      </c>
      <c r="AF578" s="2">
        <v>0.08</v>
      </c>
      <c r="AH578" s="2">
        <f>AF578-Epanet!T580</f>
        <v>0</v>
      </c>
      <c r="AK578" s="1" t="s">
        <v>608</v>
      </c>
      <c r="AL578" s="2">
        <v>33.92</v>
      </c>
      <c r="AN578" s="2">
        <f>AL578-Epanet!X579</f>
        <v>0.12000000000000455</v>
      </c>
      <c r="AQ578" s="1" t="s">
        <v>1603</v>
      </c>
      <c r="AR578" s="2">
        <v>0.08</v>
      </c>
      <c r="AT578" s="2">
        <f>AR578-Epanet!AB580</f>
        <v>0</v>
      </c>
      <c r="AW578" s="1" t="s">
        <v>608</v>
      </c>
      <c r="AX578" s="2">
        <v>29.74</v>
      </c>
      <c r="AZ578" s="2">
        <f>AX578-Epanet!P579</f>
        <v>-4.0500000000000007</v>
      </c>
      <c r="BC578" s="1" t="s">
        <v>1603</v>
      </c>
      <c r="BD578" s="2">
        <v>0.08</v>
      </c>
      <c r="BF578" s="2">
        <f>BD578-Epanet!T580</f>
        <v>0</v>
      </c>
      <c r="BI578" s="1" t="s">
        <v>608</v>
      </c>
      <c r="BJ578" s="2">
        <v>29.45</v>
      </c>
      <c r="BL578" s="2">
        <f>BJ578-Epanet!X579</f>
        <v>-4.3499999999999979</v>
      </c>
      <c r="BO578" s="1" t="s">
        <v>1603</v>
      </c>
      <c r="BP578" s="2">
        <v>0.08</v>
      </c>
      <c r="BR578" s="2">
        <f>BP578-Epanet!AB580</f>
        <v>0</v>
      </c>
    </row>
    <row r="579" spans="1:70" x14ac:dyDescent="0.25">
      <c r="A579" s="1" t="s">
        <v>609</v>
      </c>
      <c r="B579" s="2">
        <v>35.43</v>
      </c>
      <c r="D579" s="10">
        <f>'Skenario DMA'!B579-Epanet!P580</f>
        <v>3.9999999999999147E-2</v>
      </c>
      <c r="E579" s="10"/>
      <c r="G579" s="1" t="s">
        <v>1604</v>
      </c>
      <c r="H579" s="2">
        <v>0.08</v>
      </c>
      <c r="J579" s="2">
        <f>H579-Epanet!T581</f>
        <v>0</v>
      </c>
      <c r="M579" s="1" t="s">
        <v>609</v>
      </c>
      <c r="N579" s="2">
        <v>35.42</v>
      </c>
      <c r="P579" s="2">
        <f>N579-Epanet!X580</f>
        <v>2.0000000000003126E-2</v>
      </c>
      <c r="S579" s="1" t="s">
        <v>1604</v>
      </c>
      <c r="T579" s="2">
        <v>0.08</v>
      </c>
      <c r="V579" s="2">
        <f>T579-Epanet!AB581</f>
        <v>0</v>
      </c>
      <c r="Y579" s="1" t="s">
        <v>609</v>
      </c>
      <c r="Z579" s="2">
        <v>35.520000000000003</v>
      </c>
      <c r="AB579" s="2">
        <f>Z579-Epanet!P580</f>
        <v>0.13000000000000256</v>
      </c>
      <c r="AE579" s="1" t="s">
        <v>1604</v>
      </c>
      <c r="AF579" s="2">
        <v>0.08</v>
      </c>
      <c r="AH579" s="2">
        <f>AF579-Epanet!T581</f>
        <v>0</v>
      </c>
      <c r="AK579" s="1" t="s">
        <v>609</v>
      </c>
      <c r="AL579" s="2">
        <v>35.520000000000003</v>
      </c>
      <c r="AN579" s="2">
        <f>AL579-Epanet!X580</f>
        <v>0.12000000000000455</v>
      </c>
      <c r="AQ579" s="1" t="s">
        <v>1604</v>
      </c>
      <c r="AR579" s="2">
        <v>0.08</v>
      </c>
      <c r="AT579" s="2">
        <f>AR579-Epanet!AB581</f>
        <v>0</v>
      </c>
      <c r="AW579" s="1" t="s">
        <v>609</v>
      </c>
      <c r="AX579" s="2">
        <v>31.33</v>
      </c>
      <c r="AZ579" s="2">
        <f>AX579-Epanet!P580</f>
        <v>-4.0600000000000023</v>
      </c>
      <c r="BC579" s="1" t="s">
        <v>1604</v>
      </c>
      <c r="BD579" s="2">
        <v>0.08</v>
      </c>
      <c r="BF579" s="2">
        <f>BD579-Epanet!T581</f>
        <v>0</v>
      </c>
      <c r="BI579" s="1" t="s">
        <v>609</v>
      </c>
      <c r="BJ579" s="2">
        <v>31.05</v>
      </c>
      <c r="BL579" s="2">
        <f>BJ579-Epanet!X580</f>
        <v>-4.3499999999999979</v>
      </c>
      <c r="BO579" s="1" t="s">
        <v>1604</v>
      </c>
      <c r="BP579" s="2">
        <v>0.08</v>
      </c>
      <c r="BR579" s="2">
        <f>BP579-Epanet!AB581</f>
        <v>0</v>
      </c>
    </row>
    <row r="580" spans="1:70" x14ac:dyDescent="0.25">
      <c r="A580" s="1" t="s">
        <v>610</v>
      </c>
      <c r="B580" s="2">
        <v>34.92</v>
      </c>
      <c r="D580" s="10">
        <f>'Skenario DMA'!B580-Epanet!P581</f>
        <v>3.9999999999999147E-2</v>
      </c>
      <c r="E580" s="10"/>
      <c r="G580" s="1" t="s">
        <v>1605</v>
      </c>
      <c r="H580" s="2">
        <v>0.08</v>
      </c>
      <c r="J580" s="2">
        <f>H580-Epanet!T582</f>
        <v>0</v>
      </c>
      <c r="M580" s="1" t="s">
        <v>610</v>
      </c>
      <c r="N580" s="2">
        <v>34.9</v>
      </c>
      <c r="P580" s="2">
        <f>N580-Epanet!X581</f>
        <v>1.9999999999996021E-2</v>
      </c>
      <c r="S580" s="1" t="s">
        <v>1605</v>
      </c>
      <c r="T580" s="2">
        <v>0.08</v>
      </c>
      <c r="V580" s="2">
        <f>T580-Epanet!AB582</f>
        <v>0</v>
      </c>
      <c r="Y580" s="1" t="s">
        <v>610</v>
      </c>
      <c r="Z580" s="2">
        <v>35</v>
      </c>
      <c r="AB580" s="2">
        <f>Z580-Epanet!P581</f>
        <v>0.11999999999999744</v>
      </c>
      <c r="AE580" s="1" t="s">
        <v>1605</v>
      </c>
      <c r="AF580" s="2">
        <v>0.08</v>
      </c>
      <c r="AH580" s="2">
        <f>AF580-Epanet!T582</f>
        <v>0</v>
      </c>
      <c r="AK580" s="1" t="s">
        <v>610</v>
      </c>
      <c r="AL580" s="2">
        <v>35</v>
      </c>
      <c r="AN580" s="2">
        <f>AL580-Epanet!X581</f>
        <v>0.11999999999999744</v>
      </c>
      <c r="AQ580" s="1" t="s">
        <v>1605</v>
      </c>
      <c r="AR580" s="2">
        <v>0.08</v>
      </c>
      <c r="AT580" s="2">
        <f>AR580-Epanet!AB582</f>
        <v>0</v>
      </c>
      <c r="AW580" s="1" t="s">
        <v>610</v>
      </c>
      <c r="AX580" s="2">
        <v>30.82</v>
      </c>
      <c r="AZ580" s="2">
        <f>AX580-Epanet!P581</f>
        <v>-4.0600000000000023</v>
      </c>
      <c r="BC580" s="1" t="s">
        <v>1605</v>
      </c>
      <c r="BD580" s="2">
        <v>0.08</v>
      </c>
      <c r="BF580" s="2">
        <f>BD580-Epanet!T582</f>
        <v>0</v>
      </c>
      <c r="BI580" s="1" t="s">
        <v>610</v>
      </c>
      <c r="BJ580" s="2">
        <v>30.53</v>
      </c>
      <c r="BL580" s="2">
        <f>BJ580-Epanet!X581</f>
        <v>-4.3500000000000014</v>
      </c>
      <c r="BO580" s="1" t="s">
        <v>1605</v>
      </c>
      <c r="BP580" s="2">
        <v>0.08</v>
      </c>
      <c r="BR580" s="2">
        <f>BP580-Epanet!AB582</f>
        <v>0</v>
      </c>
    </row>
    <row r="581" spans="1:70" x14ac:dyDescent="0.25">
      <c r="A581" s="1" t="s">
        <v>611</v>
      </c>
      <c r="B581" s="2">
        <v>34.549999999999997</v>
      </c>
      <c r="D581" s="10">
        <f>'Skenario DMA'!B581-Epanet!P582</f>
        <v>3.9999999999999147E-2</v>
      </c>
      <c r="E581" s="10"/>
      <c r="G581" s="1" t="s">
        <v>1606</v>
      </c>
      <c r="H581" s="2">
        <v>0.05</v>
      </c>
      <c r="J581" s="2">
        <f>H581-Epanet!T583</f>
        <v>0</v>
      </c>
      <c r="M581" s="1" t="s">
        <v>611</v>
      </c>
      <c r="N581" s="2">
        <v>34.54</v>
      </c>
      <c r="P581" s="2">
        <f>N581-Epanet!X582</f>
        <v>1.9999999999996021E-2</v>
      </c>
      <c r="S581" s="1" t="s">
        <v>1606</v>
      </c>
      <c r="T581" s="2">
        <v>0.05</v>
      </c>
      <c r="V581" s="2">
        <f>T581-Epanet!AB583</f>
        <v>0</v>
      </c>
      <c r="Y581" s="1" t="s">
        <v>611</v>
      </c>
      <c r="Z581" s="2">
        <v>34.64</v>
      </c>
      <c r="AB581" s="2">
        <f>Z581-Epanet!P582</f>
        <v>0.13000000000000256</v>
      </c>
      <c r="AE581" s="1" t="s">
        <v>1606</v>
      </c>
      <c r="AF581" s="2">
        <v>0.03</v>
      </c>
      <c r="AH581" s="2">
        <f>AF581-Epanet!T583</f>
        <v>-2.0000000000000004E-2</v>
      </c>
      <c r="AK581" s="1" t="s">
        <v>611</v>
      </c>
      <c r="AL581" s="2">
        <v>34.64</v>
      </c>
      <c r="AN581" s="2">
        <f>AL581-Epanet!X582</f>
        <v>0.11999999999999744</v>
      </c>
      <c r="AQ581" s="1" t="s">
        <v>1606</v>
      </c>
      <c r="AR581" s="2">
        <v>0.03</v>
      </c>
      <c r="AT581" s="2">
        <f>AR581-Epanet!AB583</f>
        <v>-2.0000000000000004E-2</v>
      </c>
      <c r="AW581" s="1" t="s">
        <v>611</v>
      </c>
      <c r="AX581" s="2">
        <v>30.45</v>
      </c>
      <c r="AZ581" s="2">
        <f>AX581-Epanet!P582</f>
        <v>-4.0599999999999987</v>
      </c>
      <c r="BC581" s="1" t="s">
        <v>1606</v>
      </c>
      <c r="BD581" s="2">
        <v>0.11</v>
      </c>
      <c r="BF581" s="2">
        <f>BD581-Epanet!T583</f>
        <v>0.06</v>
      </c>
      <c r="BI581" s="1" t="s">
        <v>611</v>
      </c>
      <c r="BJ581" s="2">
        <v>30.17</v>
      </c>
      <c r="BL581" s="2">
        <f>BJ581-Epanet!X582</f>
        <v>-4.3500000000000014</v>
      </c>
      <c r="BO581" s="1" t="s">
        <v>1606</v>
      </c>
      <c r="BP581" s="2">
        <v>0.1</v>
      </c>
      <c r="BR581" s="2">
        <f>BP581-Epanet!AB583</f>
        <v>0.05</v>
      </c>
    </row>
    <row r="582" spans="1:70" x14ac:dyDescent="0.25">
      <c r="A582" s="1" t="s">
        <v>612</v>
      </c>
      <c r="B582" s="2">
        <v>34.270000000000003</v>
      </c>
      <c r="D582" s="10">
        <f>'Skenario DMA'!B582-Epanet!P583</f>
        <v>5.0000000000004263E-2</v>
      </c>
      <c r="E582" s="10"/>
      <c r="G582" s="1" t="s">
        <v>1607</v>
      </c>
      <c r="H582" s="2">
        <v>0.08</v>
      </c>
      <c r="J582" s="2">
        <f>H582-Epanet!T584</f>
        <v>0</v>
      </c>
      <c r="M582" s="1" t="s">
        <v>612</v>
      </c>
      <c r="N582" s="2">
        <v>34.25</v>
      </c>
      <c r="P582" s="2">
        <f>N582-Epanet!X583</f>
        <v>2.0000000000003126E-2</v>
      </c>
      <c r="S582" s="1" t="s">
        <v>1607</v>
      </c>
      <c r="T582" s="2">
        <v>0.08</v>
      </c>
      <c r="V582" s="2">
        <f>T582-Epanet!AB584</f>
        <v>0</v>
      </c>
      <c r="Y582" s="1" t="s">
        <v>612</v>
      </c>
      <c r="Z582" s="2">
        <v>34.35</v>
      </c>
      <c r="AB582" s="2">
        <f>Z582-Epanet!P583</f>
        <v>0.13000000000000256</v>
      </c>
      <c r="AE582" s="1" t="s">
        <v>1607</v>
      </c>
      <c r="AF582" s="2">
        <v>0.08</v>
      </c>
      <c r="AH582" s="2">
        <f>AF582-Epanet!T584</f>
        <v>0</v>
      </c>
      <c r="AK582" s="1" t="s">
        <v>612</v>
      </c>
      <c r="AL582" s="2">
        <v>34.35</v>
      </c>
      <c r="AN582" s="2">
        <f>AL582-Epanet!X583</f>
        <v>0.12000000000000455</v>
      </c>
      <c r="AQ582" s="1" t="s">
        <v>1607</v>
      </c>
      <c r="AR582" s="2">
        <v>0.08</v>
      </c>
      <c r="AT582" s="2">
        <f>AR582-Epanet!AB584</f>
        <v>0</v>
      </c>
      <c r="AW582" s="1" t="s">
        <v>612</v>
      </c>
      <c r="AX582" s="2">
        <v>30.16</v>
      </c>
      <c r="AZ582" s="2">
        <f>AX582-Epanet!P583</f>
        <v>-4.0599999999999987</v>
      </c>
      <c r="BC582" s="1" t="s">
        <v>1607</v>
      </c>
      <c r="BD582" s="2">
        <v>0.08</v>
      </c>
      <c r="BF582" s="2">
        <f>BD582-Epanet!T584</f>
        <v>0</v>
      </c>
      <c r="BI582" s="1" t="s">
        <v>612</v>
      </c>
      <c r="BJ582" s="2">
        <v>29.88</v>
      </c>
      <c r="BL582" s="2">
        <f>BJ582-Epanet!X583</f>
        <v>-4.3499999999999979</v>
      </c>
      <c r="BO582" s="1" t="s">
        <v>1607</v>
      </c>
      <c r="BP582" s="2">
        <v>0.08</v>
      </c>
      <c r="BR582" s="2">
        <f>BP582-Epanet!AB584</f>
        <v>0</v>
      </c>
    </row>
    <row r="583" spans="1:70" x14ac:dyDescent="0.25">
      <c r="A583" s="1" t="s">
        <v>613</v>
      </c>
      <c r="B583" s="2">
        <v>34.07</v>
      </c>
      <c r="D583" s="10">
        <f>'Skenario DMA'!B583-Epanet!P584</f>
        <v>4.9999999999997158E-2</v>
      </c>
      <c r="E583" s="10"/>
      <c r="G583" s="1" t="s">
        <v>1608</v>
      </c>
      <c r="H583" s="2">
        <v>0.02</v>
      </c>
      <c r="J583" s="2">
        <f>H583-Epanet!T585</f>
        <v>0</v>
      </c>
      <c r="M583" s="1" t="s">
        <v>613</v>
      </c>
      <c r="N583" s="2">
        <v>34.049999999999997</v>
      </c>
      <c r="P583" s="2">
        <f>N583-Epanet!X584</f>
        <v>1.9999999999996021E-2</v>
      </c>
      <c r="S583" s="1" t="s">
        <v>1608</v>
      </c>
      <c r="T583" s="2">
        <v>0.02</v>
      </c>
      <c r="V583" s="2">
        <f>T583-Epanet!AB585</f>
        <v>0</v>
      </c>
      <c r="Y583" s="1" t="s">
        <v>613</v>
      </c>
      <c r="Z583" s="2">
        <v>34.15</v>
      </c>
      <c r="AB583" s="2">
        <f>Z583-Epanet!P584</f>
        <v>0.12999999999999545</v>
      </c>
      <c r="AE583" s="1" t="s">
        <v>1608</v>
      </c>
      <c r="AF583" s="2">
        <v>0.04</v>
      </c>
      <c r="AH583" s="2">
        <f>AF583-Epanet!T585</f>
        <v>0.02</v>
      </c>
      <c r="AK583" s="1" t="s">
        <v>613</v>
      </c>
      <c r="AL583" s="2">
        <v>34.15</v>
      </c>
      <c r="AN583" s="2">
        <f>AL583-Epanet!X584</f>
        <v>0.11999999999999744</v>
      </c>
      <c r="AQ583" s="1" t="s">
        <v>1608</v>
      </c>
      <c r="AR583" s="2">
        <v>0.04</v>
      </c>
      <c r="AT583" s="2">
        <f>AR583-Epanet!AB585</f>
        <v>0.02</v>
      </c>
      <c r="AW583" s="1" t="s">
        <v>613</v>
      </c>
      <c r="AX583" s="2">
        <v>29.96</v>
      </c>
      <c r="AZ583" s="2">
        <f>AX583-Epanet!P584</f>
        <v>-4.0600000000000023</v>
      </c>
      <c r="BC583" s="1" t="s">
        <v>1608</v>
      </c>
      <c r="BD583" s="2">
        <v>0.03</v>
      </c>
      <c r="BF583" s="2">
        <f>BD583-Epanet!T585</f>
        <v>9.9999999999999985E-3</v>
      </c>
      <c r="BI583" s="1" t="s">
        <v>613</v>
      </c>
      <c r="BJ583" s="2">
        <v>29.68</v>
      </c>
      <c r="BL583" s="2">
        <f>BJ583-Epanet!X584</f>
        <v>-4.3500000000000014</v>
      </c>
      <c r="BO583" s="1" t="s">
        <v>1608</v>
      </c>
      <c r="BP583" s="2">
        <v>0.03</v>
      </c>
      <c r="BR583" s="2">
        <f>BP583-Epanet!AB585</f>
        <v>9.9999999999999985E-3</v>
      </c>
    </row>
    <row r="584" spans="1:70" x14ac:dyDescent="0.25">
      <c r="A584" s="1" t="s">
        <v>614</v>
      </c>
      <c r="B584" s="2">
        <v>33.94</v>
      </c>
      <c r="D584" s="10">
        <f>'Skenario DMA'!B584-Epanet!P585</f>
        <v>4.9999999999997158E-2</v>
      </c>
      <c r="E584" s="10"/>
      <c r="G584" s="1" t="s">
        <v>1609</v>
      </c>
      <c r="H584" s="2">
        <v>0.13</v>
      </c>
      <c r="J584" s="2">
        <f>H584-Epanet!T586</f>
        <v>0</v>
      </c>
      <c r="M584" s="1" t="s">
        <v>614</v>
      </c>
      <c r="N584" s="2">
        <v>33.92</v>
      </c>
      <c r="P584" s="2">
        <f>N584-Epanet!X585</f>
        <v>2.0000000000003126E-2</v>
      </c>
      <c r="S584" s="1" t="s">
        <v>1609</v>
      </c>
      <c r="T584" s="2">
        <v>0.13</v>
      </c>
      <c r="V584" s="2">
        <f>T584-Epanet!AB586</f>
        <v>0</v>
      </c>
      <c r="Y584" s="1" t="s">
        <v>614</v>
      </c>
      <c r="Z584" s="2">
        <v>34.020000000000003</v>
      </c>
      <c r="AB584" s="2">
        <f>Z584-Epanet!P585</f>
        <v>0.13000000000000256</v>
      </c>
      <c r="AE584" s="1" t="s">
        <v>1609</v>
      </c>
      <c r="AF584" s="2">
        <v>0.15</v>
      </c>
      <c r="AH584" s="2">
        <f>AF584-Epanet!T586</f>
        <v>1.999999999999999E-2</v>
      </c>
      <c r="AK584" s="1" t="s">
        <v>614</v>
      </c>
      <c r="AL584" s="2">
        <v>34.020000000000003</v>
      </c>
      <c r="AN584" s="2">
        <f>AL584-Epanet!X585</f>
        <v>0.12000000000000455</v>
      </c>
      <c r="AQ584" s="1" t="s">
        <v>1609</v>
      </c>
      <c r="AR584" s="2">
        <v>0.15</v>
      </c>
      <c r="AT584" s="2">
        <f>AR584-Epanet!AB586</f>
        <v>1.999999999999999E-2</v>
      </c>
      <c r="AW584" s="1" t="s">
        <v>614</v>
      </c>
      <c r="AX584" s="2">
        <v>29.83</v>
      </c>
      <c r="AZ584" s="2">
        <f>AX584-Epanet!P585</f>
        <v>-4.0600000000000023</v>
      </c>
      <c r="BC584" s="1" t="s">
        <v>1609</v>
      </c>
      <c r="BD584" s="2">
        <v>0.15</v>
      </c>
      <c r="BF584" s="2">
        <f>BD584-Epanet!T586</f>
        <v>1.999999999999999E-2</v>
      </c>
      <c r="BI584" s="1" t="s">
        <v>614</v>
      </c>
      <c r="BJ584" s="2">
        <v>29.55</v>
      </c>
      <c r="BL584" s="2">
        <f>BJ584-Epanet!X585</f>
        <v>-4.3499999999999979</v>
      </c>
      <c r="BO584" s="1" t="s">
        <v>1609</v>
      </c>
      <c r="BP584" s="2">
        <v>0.15</v>
      </c>
      <c r="BR584" s="2">
        <f>BP584-Epanet!AB586</f>
        <v>1.999999999999999E-2</v>
      </c>
    </row>
    <row r="585" spans="1:70" x14ac:dyDescent="0.25">
      <c r="A585" s="1" t="s">
        <v>615</v>
      </c>
      <c r="B585" s="2">
        <v>33.869999999999997</v>
      </c>
      <c r="D585" s="10">
        <f>'Skenario DMA'!B585-Epanet!P586</f>
        <v>4.9999999999997158E-2</v>
      </c>
      <c r="E585" s="10"/>
      <c r="G585" s="1" t="s">
        <v>1610</v>
      </c>
      <c r="H585" s="2">
        <v>0.13</v>
      </c>
      <c r="J585" s="2">
        <f>H585-Epanet!T587</f>
        <v>0</v>
      </c>
      <c r="M585" s="1" t="s">
        <v>615</v>
      </c>
      <c r="N585" s="2">
        <v>33.85</v>
      </c>
      <c r="P585" s="2">
        <f>N585-Epanet!X586</f>
        <v>2.0000000000003126E-2</v>
      </c>
      <c r="S585" s="1" t="s">
        <v>1610</v>
      </c>
      <c r="T585" s="2">
        <v>0.13</v>
      </c>
      <c r="V585" s="2">
        <f>T585-Epanet!AB587</f>
        <v>0</v>
      </c>
      <c r="Y585" s="1" t="s">
        <v>615</v>
      </c>
      <c r="Z585" s="2">
        <v>33.950000000000003</v>
      </c>
      <c r="AB585" s="2">
        <f>Z585-Epanet!P586</f>
        <v>0.13000000000000256</v>
      </c>
      <c r="AE585" s="1" t="s">
        <v>1610</v>
      </c>
      <c r="AF585" s="2">
        <v>0.15</v>
      </c>
      <c r="AH585" s="2">
        <f>AF585-Epanet!T587</f>
        <v>1.999999999999999E-2</v>
      </c>
      <c r="AK585" s="1" t="s">
        <v>615</v>
      </c>
      <c r="AL585" s="2">
        <v>33.950000000000003</v>
      </c>
      <c r="AN585" s="2">
        <f>AL585-Epanet!X586</f>
        <v>0.12000000000000455</v>
      </c>
      <c r="AQ585" s="1" t="s">
        <v>1610</v>
      </c>
      <c r="AR585" s="2">
        <v>0.15</v>
      </c>
      <c r="AT585" s="2">
        <f>AR585-Epanet!AB587</f>
        <v>1.999999999999999E-2</v>
      </c>
      <c r="AW585" s="1" t="s">
        <v>615</v>
      </c>
      <c r="AX585" s="2">
        <v>29.76</v>
      </c>
      <c r="AZ585" s="2">
        <f>AX585-Epanet!P586</f>
        <v>-4.0599999999999987</v>
      </c>
      <c r="BC585" s="1" t="s">
        <v>1610</v>
      </c>
      <c r="BD585" s="2">
        <v>0.15</v>
      </c>
      <c r="BF585" s="2">
        <f>BD585-Epanet!T587</f>
        <v>1.999999999999999E-2</v>
      </c>
      <c r="BI585" s="1" t="s">
        <v>615</v>
      </c>
      <c r="BJ585" s="2">
        <v>29.48</v>
      </c>
      <c r="BL585" s="2">
        <f>BJ585-Epanet!X586</f>
        <v>-4.3499999999999979</v>
      </c>
      <c r="BO585" s="1" t="s">
        <v>1610</v>
      </c>
      <c r="BP585" s="2">
        <v>0.15</v>
      </c>
      <c r="BR585" s="2">
        <f>BP585-Epanet!AB587</f>
        <v>1.999999999999999E-2</v>
      </c>
    </row>
    <row r="586" spans="1:70" x14ac:dyDescent="0.25">
      <c r="A586" s="1" t="s">
        <v>616</v>
      </c>
      <c r="B586" s="2">
        <v>33.61</v>
      </c>
      <c r="D586" s="10">
        <f>'Skenario DMA'!B586-Epanet!P587</f>
        <v>0.26999999999999602</v>
      </c>
      <c r="E586" s="10"/>
      <c r="G586" s="1" t="s">
        <v>1611</v>
      </c>
      <c r="H586" s="2">
        <v>0.13</v>
      </c>
      <c r="J586" s="2">
        <f>H586-Epanet!T588</f>
        <v>0</v>
      </c>
      <c r="M586" s="1" t="s">
        <v>616</v>
      </c>
      <c r="N586" s="2">
        <v>33.619999999999997</v>
      </c>
      <c r="P586" s="2">
        <f>N586-Epanet!X587</f>
        <v>0.26999999999999602</v>
      </c>
      <c r="S586" s="1" t="s">
        <v>1611</v>
      </c>
      <c r="T586" s="2">
        <v>0.13</v>
      </c>
      <c r="V586" s="2">
        <f>T586-Epanet!AB588</f>
        <v>0</v>
      </c>
      <c r="Y586" s="1" t="s">
        <v>616</v>
      </c>
      <c r="Z586" s="2">
        <v>33.590000000000003</v>
      </c>
      <c r="AB586" s="2">
        <f>Z586-Epanet!P587</f>
        <v>0.25</v>
      </c>
      <c r="AE586" s="1" t="s">
        <v>1611</v>
      </c>
      <c r="AF586" s="2">
        <v>0.15</v>
      </c>
      <c r="AH586" s="2">
        <f>AF586-Epanet!T588</f>
        <v>1.999999999999999E-2</v>
      </c>
      <c r="AK586" s="1" t="s">
        <v>616</v>
      </c>
      <c r="AL586" s="2">
        <v>33.6</v>
      </c>
      <c r="AN586" s="2">
        <f>AL586-Epanet!X587</f>
        <v>0.25</v>
      </c>
      <c r="AQ586" s="1" t="s">
        <v>1611</v>
      </c>
      <c r="AR586" s="2">
        <v>0.15</v>
      </c>
      <c r="AT586" s="2">
        <f>AR586-Epanet!AB588</f>
        <v>1.999999999999999E-2</v>
      </c>
      <c r="AW586" s="1" t="s">
        <v>616</v>
      </c>
      <c r="AX586" s="2">
        <v>33.619999999999997</v>
      </c>
      <c r="AZ586" s="2">
        <f>AX586-Epanet!P587</f>
        <v>0.27999999999999403</v>
      </c>
      <c r="BC586" s="1" t="s">
        <v>1611</v>
      </c>
      <c r="BD586" s="2">
        <v>0.15</v>
      </c>
      <c r="BF586" s="2">
        <f>BD586-Epanet!T588</f>
        <v>1.999999999999999E-2</v>
      </c>
      <c r="BI586" s="1" t="s">
        <v>616</v>
      </c>
      <c r="BJ586" s="2">
        <v>33.630000000000003</v>
      </c>
      <c r="BL586" s="2">
        <f>BJ586-Epanet!X587</f>
        <v>0.28000000000000114</v>
      </c>
      <c r="BO586" s="1" t="s">
        <v>1611</v>
      </c>
      <c r="BP586" s="2">
        <v>0.15</v>
      </c>
      <c r="BR586" s="2">
        <f>BP586-Epanet!AB588</f>
        <v>1.999999999999999E-2</v>
      </c>
    </row>
    <row r="587" spans="1:70" x14ac:dyDescent="0.25">
      <c r="A587" s="1" t="s">
        <v>617</v>
      </c>
      <c r="B587" s="2">
        <v>33.6</v>
      </c>
      <c r="D587" s="10">
        <f>'Skenario DMA'!B587-Epanet!P588</f>
        <v>0.28000000000000114</v>
      </c>
      <c r="E587" s="10"/>
      <c r="G587" s="1" t="s">
        <v>1612</v>
      </c>
      <c r="H587" s="2">
        <v>0.08</v>
      </c>
      <c r="J587" s="2">
        <f>H587-Epanet!T589</f>
        <v>0</v>
      </c>
      <c r="M587" s="1" t="s">
        <v>617</v>
      </c>
      <c r="N587" s="2">
        <v>33.61</v>
      </c>
      <c r="P587" s="2">
        <f>N587-Epanet!X588</f>
        <v>0.28000000000000114</v>
      </c>
      <c r="S587" s="1" t="s">
        <v>1612</v>
      </c>
      <c r="T587" s="2">
        <v>0.08</v>
      </c>
      <c r="V587" s="2">
        <f>T587-Epanet!AB589</f>
        <v>0</v>
      </c>
      <c r="Y587" s="1" t="s">
        <v>617</v>
      </c>
      <c r="Z587" s="2">
        <v>33.57</v>
      </c>
      <c r="AB587" s="2">
        <f>Z587-Epanet!P588</f>
        <v>0.25</v>
      </c>
      <c r="AE587" s="1" t="s">
        <v>1612</v>
      </c>
      <c r="AF587" s="2">
        <v>0.08</v>
      </c>
      <c r="AH587" s="2">
        <f>AF587-Epanet!T589</f>
        <v>0</v>
      </c>
      <c r="AK587" s="1" t="s">
        <v>617</v>
      </c>
      <c r="AL587" s="2">
        <v>33.58</v>
      </c>
      <c r="AN587" s="2">
        <f>AL587-Epanet!X588</f>
        <v>0.25</v>
      </c>
      <c r="AQ587" s="1" t="s">
        <v>1612</v>
      </c>
      <c r="AR587" s="2">
        <v>0.08</v>
      </c>
      <c r="AT587" s="2">
        <f>AR587-Epanet!AB589</f>
        <v>0</v>
      </c>
      <c r="AW587" s="1" t="s">
        <v>617</v>
      </c>
      <c r="AX587" s="2">
        <v>33.6</v>
      </c>
      <c r="AZ587" s="2">
        <f>AX587-Epanet!P588</f>
        <v>0.28000000000000114</v>
      </c>
      <c r="BC587" s="1" t="s">
        <v>1612</v>
      </c>
      <c r="BD587" s="2">
        <v>0.08</v>
      </c>
      <c r="BF587" s="2">
        <f>BD587-Epanet!T589</f>
        <v>0</v>
      </c>
      <c r="BI587" s="1" t="s">
        <v>617</v>
      </c>
      <c r="BJ587" s="2">
        <v>33.61</v>
      </c>
      <c r="BL587" s="2">
        <f>BJ587-Epanet!X588</f>
        <v>0.28000000000000114</v>
      </c>
      <c r="BO587" s="1" t="s">
        <v>1612</v>
      </c>
      <c r="BP587" s="2">
        <v>0.08</v>
      </c>
      <c r="BR587" s="2">
        <f>BP587-Epanet!AB589</f>
        <v>0</v>
      </c>
    </row>
    <row r="588" spans="1:70" x14ac:dyDescent="0.25">
      <c r="A588" s="1" t="s">
        <v>618</v>
      </c>
      <c r="B588" s="2">
        <v>30.96</v>
      </c>
      <c r="D588" s="10">
        <f>'Skenario DMA'!B588-Epanet!P589</f>
        <v>0.28000000000000114</v>
      </c>
      <c r="E588" s="10"/>
      <c r="G588" s="1" t="s">
        <v>1613</v>
      </c>
      <c r="H588" s="2">
        <v>0.05</v>
      </c>
      <c r="J588" s="2">
        <f>H588-Epanet!T590</f>
        <v>0</v>
      </c>
      <c r="M588" s="1" t="s">
        <v>618</v>
      </c>
      <c r="N588" s="2">
        <v>30.97</v>
      </c>
      <c r="P588" s="2">
        <f>N588-Epanet!X589</f>
        <v>0.27999999999999758</v>
      </c>
      <c r="S588" s="1" t="s">
        <v>1613</v>
      </c>
      <c r="T588" s="2">
        <v>0.05</v>
      </c>
      <c r="V588" s="2">
        <f>T588-Epanet!AB590</f>
        <v>0</v>
      </c>
      <c r="Y588" s="1" t="s">
        <v>618</v>
      </c>
      <c r="Z588" s="2">
        <v>30.93</v>
      </c>
      <c r="AB588" s="2">
        <f>Z588-Epanet!P589</f>
        <v>0.25</v>
      </c>
      <c r="AE588" s="1" t="s">
        <v>1613</v>
      </c>
      <c r="AF588" s="2">
        <v>7.0000000000000007E-2</v>
      </c>
      <c r="AH588" s="2">
        <f>AF588-Epanet!T590</f>
        <v>2.0000000000000004E-2</v>
      </c>
      <c r="AK588" s="1" t="s">
        <v>618</v>
      </c>
      <c r="AL588" s="2">
        <v>30.94</v>
      </c>
      <c r="AN588" s="2">
        <f>AL588-Epanet!X589</f>
        <v>0.25</v>
      </c>
      <c r="AQ588" s="1" t="s">
        <v>1613</v>
      </c>
      <c r="AR588" s="2">
        <v>7.0000000000000007E-2</v>
      </c>
      <c r="AT588" s="2">
        <f>AR588-Epanet!AB590</f>
        <v>2.0000000000000004E-2</v>
      </c>
      <c r="AW588" s="1" t="s">
        <v>618</v>
      </c>
      <c r="AX588" s="2">
        <v>30.96</v>
      </c>
      <c r="AZ588" s="2">
        <f>AX588-Epanet!P589</f>
        <v>0.28000000000000114</v>
      </c>
      <c r="BC588" s="1" t="s">
        <v>1613</v>
      </c>
      <c r="BD588" s="2">
        <v>0.08</v>
      </c>
      <c r="BF588" s="2">
        <f>BD588-Epanet!T590</f>
        <v>0.03</v>
      </c>
      <c r="BI588" s="1" t="s">
        <v>618</v>
      </c>
      <c r="BJ588" s="2">
        <v>30.97</v>
      </c>
      <c r="BL588" s="2">
        <f>BJ588-Epanet!X589</f>
        <v>0.27999999999999758</v>
      </c>
      <c r="BO588" s="1" t="s">
        <v>1613</v>
      </c>
      <c r="BP588" s="2">
        <v>0.08</v>
      </c>
      <c r="BR588" s="2">
        <f>BP588-Epanet!AB590</f>
        <v>0.03</v>
      </c>
    </row>
    <row r="589" spans="1:70" x14ac:dyDescent="0.25">
      <c r="A589" s="1" t="s">
        <v>619</v>
      </c>
      <c r="B589" s="2">
        <v>30.93</v>
      </c>
      <c r="D589" s="10">
        <f>'Skenario DMA'!B589-Epanet!P590</f>
        <v>0.26999999999999957</v>
      </c>
      <c r="E589" s="10"/>
      <c r="G589" s="1" t="s">
        <v>1614</v>
      </c>
      <c r="H589" s="2">
        <v>7.0000000000000007E-2</v>
      </c>
      <c r="J589" s="2">
        <f>H589-Epanet!T591</f>
        <v>0</v>
      </c>
      <c r="M589" s="1" t="s">
        <v>619</v>
      </c>
      <c r="N589" s="2">
        <v>30.94</v>
      </c>
      <c r="P589" s="2">
        <f>N589-Epanet!X590</f>
        <v>0.26999999999999957</v>
      </c>
      <c r="S589" s="1" t="s">
        <v>1614</v>
      </c>
      <c r="T589" s="2">
        <v>7.0000000000000007E-2</v>
      </c>
      <c r="V589" s="2">
        <f>T589-Epanet!AB591</f>
        <v>0</v>
      </c>
      <c r="Y589" s="1" t="s">
        <v>619</v>
      </c>
      <c r="Z589" s="2">
        <v>30.91</v>
      </c>
      <c r="AB589" s="2">
        <f>Z589-Epanet!P590</f>
        <v>0.25</v>
      </c>
      <c r="AE589" s="1" t="s">
        <v>1614</v>
      </c>
      <c r="AF589" s="2">
        <v>7.0000000000000007E-2</v>
      </c>
      <c r="AH589" s="2">
        <f>AF589-Epanet!T591</f>
        <v>0</v>
      </c>
      <c r="AK589" s="1" t="s">
        <v>619</v>
      </c>
      <c r="AL589" s="2">
        <v>30.92</v>
      </c>
      <c r="AN589" s="2">
        <f>AL589-Epanet!X590</f>
        <v>0.25</v>
      </c>
      <c r="AQ589" s="1" t="s">
        <v>1614</v>
      </c>
      <c r="AR589" s="2">
        <v>7.0000000000000007E-2</v>
      </c>
      <c r="AT589" s="2">
        <f>AR589-Epanet!AB591</f>
        <v>0</v>
      </c>
      <c r="AW589" s="1" t="s">
        <v>619</v>
      </c>
      <c r="AX589" s="2">
        <v>30.94</v>
      </c>
      <c r="AZ589" s="2">
        <f>AX589-Epanet!P590</f>
        <v>0.28000000000000114</v>
      </c>
      <c r="BC589" s="1" t="s">
        <v>1614</v>
      </c>
      <c r="BD589" s="2">
        <v>0.05</v>
      </c>
      <c r="BF589" s="2">
        <f>BD589-Epanet!T591</f>
        <v>-2.0000000000000004E-2</v>
      </c>
      <c r="BI589" s="1" t="s">
        <v>619</v>
      </c>
      <c r="BJ589" s="2">
        <v>30.95</v>
      </c>
      <c r="BL589" s="2">
        <f>BJ589-Epanet!X590</f>
        <v>0.27999999999999758</v>
      </c>
      <c r="BO589" s="1" t="s">
        <v>1614</v>
      </c>
      <c r="BP589" s="2">
        <v>0.05</v>
      </c>
      <c r="BR589" s="2">
        <f>BP589-Epanet!AB591</f>
        <v>-2.0000000000000004E-2</v>
      </c>
    </row>
    <row r="590" spans="1:70" x14ac:dyDescent="0.25">
      <c r="A590" s="1" t="s">
        <v>620</v>
      </c>
      <c r="B590" s="2">
        <v>30.82</v>
      </c>
      <c r="D590" s="10">
        <f>'Skenario DMA'!B590-Epanet!P591</f>
        <v>0.26999999999999957</v>
      </c>
      <c r="E590" s="10"/>
      <c r="G590" s="1" t="s">
        <v>1615</v>
      </c>
      <c r="H590" s="2">
        <v>7.0000000000000007E-2</v>
      </c>
      <c r="J590" s="2">
        <f>H590-Epanet!T592</f>
        <v>0</v>
      </c>
      <c r="M590" s="1" t="s">
        <v>620</v>
      </c>
      <c r="N590" s="2">
        <v>30.83</v>
      </c>
      <c r="P590" s="2">
        <f>N590-Epanet!X591</f>
        <v>0.26999999999999957</v>
      </c>
      <c r="S590" s="1" t="s">
        <v>1615</v>
      </c>
      <c r="T590" s="2">
        <v>7.0000000000000007E-2</v>
      </c>
      <c r="V590" s="2">
        <f>T590-Epanet!AB592</f>
        <v>0</v>
      </c>
      <c r="Y590" s="1" t="s">
        <v>620</v>
      </c>
      <c r="Z590" s="2">
        <v>30.8</v>
      </c>
      <c r="AB590" s="2">
        <f>Z590-Epanet!P591</f>
        <v>0.25</v>
      </c>
      <c r="AE590" s="1" t="s">
        <v>1615</v>
      </c>
      <c r="AF590" s="2">
        <v>7.0000000000000007E-2</v>
      </c>
      <c r="AH590" s="2">
        <f>AF590-Epanet!T592</f>
        <v>0</v>
      </c>
      <c r="AK590" s="1" t="s">
        <v>620</v>
      </c>
      <c r="AL590" s="2">
        <v>30.81</v>
      </c>
      <c r="AN590" s="2">
        <f>AL590-Epanet!X591</f>
        <v>0.25</v>
      </c>
      <c r="AQ590" s="1" t="s">
        <v>1615</v>
      </c>
      <c r="AR590" s="2">
        <v>7.0000000000000007E-2</v>
      </c>
      <c r="AT590" s="2">
        <f>AR590-Epanet!AB592</f>
        <v>0</v>
      </c>
      <c r="AW590" s="1" t="s">
        <v>620</v>
      </c>
      <c r="AX590" s="2">
        <v>30.83</v>
      </c>
      <c r="AZ590" s="2">
        <f>AX590-Epanet!P591</f>
        <v>0.27999999999999758</v>
      </c>
      <c r="BC590" s="1" t="s">
        <v>1615</v>
      </c>
      <c r="BD590" s="2">
        <v>0.05</v>
      </c>
      <c r="BF590" s="2">
        <f>BD590-Epanet!T592</f>
        <v>-2.0000000000000004E-2</v>
      </c>
      <c r="BI590" s="1" t="s">
        <v>620</v>
      </c>
      <c r="BJ590" s="2">
        <v>30.84</v>
      </c>
      <c r="BL590" s="2">
        <f>BJ590-Epanet!X591</f>
        <v>0.28000000000000114</v>
      </c>
      <c r="BO590" s="1" t="s">
        <v>1615</v>
      </c>
      <c r="BP590" s="2">
        <v>0.05</v>
      </c>
      <c r="BR590" s="2">
        <f>BP590-Epanet!AB592</f>
        <v>-2.0000000000000004E-2</v>
      </c>
    </row>
    <row r="591" spans="1:70" x14ac:dyDescent="0.25">
      <c r="A591" s="1" t="s">
        <v>621</v>
      </c>
      <c r="B591" s="2">
        <v>30.84</v>
      </c>
      <c r="D591" s="10">
        <f>'Skenario DMA'!B591-Epanet!P592</f>
        <v>0.26999999999999957</v>
      </c>
      <c r="E591" s="10"/>
      <c r="G591" s="1" t="s">
        <v>1616</v>
      </c>
      <c r="H591" s="2">
        <v>0.01</v>
      </c>
      <c r="J591" s="2">
        <f>H591-Epanet!T593</f>
        <v>0</v>
      </c>
      <c r="M591" s="1" t="s">
        <v>621</v>
      </c>
      <c r="N591" s="2">
        <v>30.85</v>
      </c>
      <c r="P591" s="2">
        <f>N591-Epanet!X592</f>
        <v>0.27000000000000313</v>
      </c>
      <c r="S591" s="1" t="s">
        <v>1616</v>
      </c>
      <c r="T591" s="2">
        <v>0.02</v>
      </c>
      <c r="V591" s="2">
        <f>T591-Epanet!AB593</f>
        <v>0</v>
      </c>
      <c r="Y591" s="1" t="s">
        <v>621</v>
      </c>
      <c r="Z591" s="2">
        <v>30.82</v>
      </c>
      <c r="AB591" s="2">
        <f>Z591-Epanet!P592</f>
        <v>0.25</v>
      </c>
      <c r="AE591" s="1" t="s">
        <v>1616</v>
      </c>
      <c r="AF591" s="2">
        <v>0</v>
      </c>
      <c r="AH591" s="2">
        <f>AF591-Epanet!T593</f>
        <v>-0.01</v>
      </c>
      <c r="AK591" s="1" t="s">
        <v>621</v>
      </c>
      <c r="AL591" s="2">
        <v>30.83</v>
      </c>
      <c r="AN591" s="2">
        <f>AL591-Epanet!X592</f>
        <v>0.25</v>
      </c>
      <c r="AQ591" s="1" t="s">
        <v>1616</v>
      </c>
      <c r="AR591" s="2">
        <v>0</v>
      </c>
      <c r="AT591" s="2">
        <f>AR591-Epanet!AB593</f>
        <v>-0.02</v>
      </c>
      <c r="AW591" s="1" t="s">
        <v>621</v>
      </c>
      <c r="AX591" s="2">
        <v>30.85</v>
      </c>
      <c r="AZ591" s="2">
        <f>AX591-Epanet!P592</f>
        <v>0.28000000000000114</v>
      </c>
      <c r="BC591" s="1" t="s">
        <v>1616</v>
      </c>
      <c r="BD591" s="2">
        <v>0.03</v>
      </c>
      <c r="BF591" s="2">
        <f>BD591-Epanet!T593</f>
        <v>1.9999999999999997E-2</v>
      </c>
      <c r="BI591" s="1" t="s">
        <v>621</v>
      </c>
      <c r="BJ591" s="2">
        <v>30.86</v>
      </c>
      <c r="BL591" s="2">
        <f>BJ591-Epanet!X592</f>
        <v>0.28000000000000114</v>
      </c>
      <c r="BO591" s="1" t="s">
        <v>1616</v>
      </c>
      <c r="BP591" s="2">
        <v>0.02</v>
      </c>
      <c r="BR591" s="2">
        <f>BP591-Epanet!AB593</f>
        <v>0</v>
      </c>
    </row>
    <row r="592" spans="1:70" x14ac:dyDescent="0.25">
      <c r="A592" s="1" t="s">
        <v>622</v>
      </c>
      <c r="B592" s="2">
        <v>30.57</v>
      </c>
      <c r="D592" s="10">
        <f>'Skenario DMA'!B592-Epanet!P593</f>
        <v>0.26999999999999957</v>
      </c>
      <c r="E592" s="10"/>
      <c r="G592" s="1" t="s">
        <v>1617</v>
      </c>
      <c r="H592" s="2">
        <v>0.01</v>
      </c>
      <c r="J592" s="2">
        <f>H592-Epanet!T594</f>
        <v>0</v>
      </c>
      <c r="M592" s="1" t="s">
        <v>622</v>
      </c>
      <c r="N592" s="2">
        <v>30.58</v>
      </c>
      <c r="P592" s="2">
        <f>N592-Epanet!X593</f>
        <v>0.26999999999999957</v>
      </c>
      <c r="S592" s="1" t="s">
        <v>1617</v>
      </c>
      <c r="T592" s="2">
        <v>0.02</v>
      </c>
      <c r="V592" s="2">
        <f>T592-Epanet!AB594</f>
        <v>0</v>
      </c>
      <c r="Y592" s="1" t="s">
        <v>622</v>
      </c>
      <c r="Z592" s="2">
        <v>30.55</v>
      </c>
      <c r="AB592" s="2">
        <f>Z592-Epanet!P593</f>
        <v>0.25</v>
      </c>
      <c r="AE592" s="1" t="s">
        <v>1617</v>
      </c>
      <c r="AF592" s="2">
        <v>0</v>
      </c>
      <c r="AH592" s="2">
        <f>AF592-Epanet!T594</f>
        <v>-0.01</v>
      </c>
      <c r="AK592" s="1" t="s">
        <v>622</v>
      </c>
      <c r="AL592" s="2">
        <v>30.56</v>
      </c>
      <c r="AN592" s="2">
        <f>AL592-Epanet!X593</f>
        <v>0.25</v>
      </c>
      <c r="AQ592" s="1" t="s">
        <v>1617</v>
      </c>
      <c r="AR592" s="2">
        <v>0</v>
      </c>
      <c r="AT592" s="2">
        <f>AR592-Epanet!AB594</f>
        <v>-0.02</v>
      </c>
      <c r="AW592" s="1" t="s">
        <v>622</v>
      </c>
      <c r="AX592" s="2">
        <v>30.58</v>
      </c>
      <c r="AZ592" s="2">
        <f>AX592-Epanet!P593</f>
        <v>0.27999999999999758</v>
      </c>
      <c r="BC592" s="1" t="s">
        <v>1617</v>
      </c>
      <c r="BD592" s="2">
        <v>0.03</v>
      </c>
      <c r="BF592" s="2">
        <f>BD592-Epanet!T594</f>
        <v>1.9999999999999997E-2</v>
      </c>
      <c r="BI592" s="1" t="s">
        <v>622</v>
      </c>
      <c r="BJ592" s="2">
        <v>30.59</v>
      </c>
      <c r="BL592" s="2">
        <f>BJ592-Epanet!X593</f>
        <v>0.28000000000000114</v>
      </c>
      <c r="BO592" s="1" t="s">
        <v>1617</v>
      </c>
      <c r="BP592" s="2">
        <v>0.02</v>
      </c>
      <c r="BR592" s="2">
        <f>BP592-Epanet!AB594</f>
        <v>0</v>
      </c>
    </row>
    <row r="593" spans="1:70" x14ac:dyDescent="0.25">
      <c r="A593" s="1" t="s">
        <v>623</v>
      </c>
      <c r="B593" s="2">
        <v>30.54</v>
      </c>
      <c r="D593" s="10">
        <f>'Skenario DMA'!B593-Epanet!P594</f>
        <v>0.26999999999999957</v>
      </c>
      <c r="E593" s="10"/>
      <c r="G593" s="1" t="s">
        <v>1618</v>
      </c>
      <c r="H593" s="2">
        <v>0.1</v>
      </c>
      <c r="J593" s="2">
        <f>H593-Epanet!T595</f>
        <v>0</v>
      </c>
      <c r="M593" s="1" t="s">
        <v>623</v>
      </c>
      <c r="N593" s="2">
        <v>30.55</v>
      </c>
      <c r="P593" s="2">
        <f>N593-Epanet!X594</f>
        <v>0.26999999999999957</v>
      </c>
      <c r="S593" s="1" t="s">
        <v>1618</v>
      </c>
      <c r="T593" s="2">
        <v>0.1</v>
      </c>
      <c r="V593" s="2">
        <f>T593-Epanet!AB595</f>
        <v>0</v>
      </c>
      <c r="Y593" s="1" t="s">
        <v>623</v>
      </c>
      <c r="Z593" s="2">
        <v>30.52</v>
      </c>
      <c r="AB593" s="2">
        <f>Z593-Epanet!P594</f>
        <v>0.25</v>
      </c>
      <c r="AE593" s="1" t="s">
        <v>1618</v>
      </c>
      <c r="AF593" s="2">
        <v>0.1</v>
      </c>
      <c r="AH593" s="2">
        <f>AF593-Epanet!T595</f>
        <v>0</v>
      </c>
      <c r="AK593" s="1" t="s">
        <v>623</v>
      </c>
      <c r="AL593" s="2">
        <v>30.53</v>
      </c>
      <c r="AN593" s="2">
        <f>AL593-Epanet!X594</f>
        <v>0.25</v>
      </c>
      <c r="AQ593" s="1" t="s">
        <v>1618</v>
      </c>
      <c r="AR593" s="2">
        <v>0.1</v>
      </c>
      <c r="AT593" s="2">
        <f>AR593-Epanet!AB595</f>
        <v>0</v>
      </c>
      <c r="AW593" s="1" t="s">
        <v>623</v>
      </c>
      <c r="AX593" s="2">
        <v>30.55</v>
      </c>
      <c r="AZ593" s="2">
        <f>AX593-Epanet!P594</f>
        <v>0.28000000000000114</v>
      </c>
      <c r="BC593" s="1" t="s">
        <v>1618</v>
      </c>
      <c r="BD593" s="2">
        <v>0.1</v>
      </c>
      <c r="BF593" s="2">
        <f>BD593-Epanet!T595</f>
        <v>0</v>
      </c>
      <c r="BI593" s="1" t="s">
        <v>623</v>
      </c>
      <c r="BJ593" s="2">
        <v>30.56</v>
      </c>
      <c r="BL593" s="2">
        <f>BJ593-Epanet!X594</f>
        <v>0.27999999999999758</v>
      </c>
      <c r="BO593" s="1" t="s">
        <v>1618</v>
      </c>
      <c r="BP593" s="2">
        <v>0.1</v>
      </c>
      <c r="BR593" s="2">
        <f>BP593-Epanet!AB595</f>
        <v>0</v>
      </c>
    </row>
    <row r="594" spans="1:70" x14ac:dyDescent="0.25">
      <c r="A594" s="1" t="s">
        <v>624</v>
      </c>
      <c r="B594" s="2">
        <v>30.48</v>
      </c>
      <c r="D594" s="10">
        <f>'Skenario DMA'!B594-Epanet!P595</f>
        <v>0.26999999999999957</v>
      </c>
      <c r="E594" s="10"/>
      <c r="G594" s="1" t="s">
        <v>1619</v>
      </c>
      <c r="H594" s="2">
        <v>0.02</v>
      </c>
      <c r="J594" s="2">
        <f>H594-Epanet!T596</f>
        <v>0</v>
      </c>
      <c r="M594" s="1" t="s">
        <v>624</v>
      </c>
      <c r="N594" s="2">
        <v>30.49</v>
      </c>
      <c r="P594" s="2">
        <f>N594-Epanet!X595</f>
        <v>0.26999999999999957</v>
      </c>
      <c r="S594" s="1" t="s">
        <v>1619</v>
      </c>
      <c r="T594" s="2">
        <v>0.02</v>
      </c>
      <c r="V594" s="2">
        <f>T594-Epanet!AB596</f>
        <v>0</v>
      </c>
      <c r="Y594" s="1" t="s">
        <v>624</v>
      </c>
      <c r="Z594" s="2">
        <v>30.46</v>
      </c>
      <c r="AB594" s="2">
        <f>Z594-Epanet!P595</f>
        <v>0.25</v>
      </c>
      <c r="AE594" s="1" t="s">
        <v>1619</v>
      </c>
      <c r="AF594" s="2">
        <v>0.03</v>
      </c>
      <c r="AH594" s="2">
        <f>AF594-Epanet!T596</f>
        <v>9.9999999999999985E-3</v>
      </c>
      <c r="AK594" s="1" t="s">
        <v>624</v>
      </c>
      <c r="AL594" s="2">
        <v>30.47</v>
      </c>
      <c r="AN594" s="2">
        <f>AL594-Epanet!X595</f>
        <v>0.25</v>
      </c>
      <c r="AQ594" s="1" t="s">
        <v>1619</v>
      </c>
      <c r="AR594" s="2">
        <v>0.03</v>
      </c>
      <c r="AT594" s="2">
        <f>AR594-Epanet!AB596</f>
        <v>9.9999999999999985E-3</v>
      </c>
      <c r="AW594" s="1" t="s">
        <v>624</v>
      </c>
      <c r="AX594" s="2">
        <v>30.49</v>
      </c>
      <c r="AZ594" s="2">
        <f>AX594-Epanet!P595</f>
        <v>0.27999999999999758</v>
      </c>
      <c r="BC594" s="1" t="s">
        <v>1619</v>
      </c>
      <c r="BD594" s="2">
        <v>0.02</v>
      </c>
      <c r="BF594" s="2">
        <f>BD594-Epanet!T596</f>
        <v>0</v>
      </c>
      <c r="BI594" s="1" t="s">
        <v>624</v>
      </c>
      <c r="BJ594" s="2">
        <v>30.5</v>
      </c>
      <c r="BL594" s="2">
        <f>BJ594-Epanet!X595</f>
        <v>0.28000000000000114</v>
      </c>
      <c r="BO594" s="1" t="s">
        <v>1619</v>
      </c>
      <c r="BP594" s="2">
        <v>0.02</v>
      </c>
      <c r="BR594" s="2">
        <f>BP594-Epanet!AB596</f>
        <v>0</v>
      </c>
    </row>
    <row r="595" spans="1:70" x14ac:dyDescent="0.25">
      <c r="A595" s="1" t="s">
        <v>625</v>
      </c>
      <c r="B595" s="2">
        <v>30.51</v>
      </c>
      <c r="D595" s="10">
        <f>'Skenario DMA'!B595-Epanet!P596</f>
        <v>0.27000000000000313</v>
      </c>
      <c r="E595" s="10"/>
      <c r="G595" s="1" t="s">
        <v>1620</v>
      </c>
      <c r="H595" s="2">
        <v>7.0000000000000007E-2</v>
      </c>
      <c r="J595" s="2">
        <f>H595-Epanet!T597</f>
        <v>0</v>
      </c>
      <c r="M595" s="1" t="s">
        <v>625</v>
      </c>
      <c r="N595" s="2">
        <v>30.52</v>
      </c>
      <c r="P595" s="2">
        <f>N595-Epanet!X596</f>
        <v>0.26999999999999957</v>
      </c>
      <c r="S595" s="1" t="s">
        <v>1620</v>
      </c>
      <c r="T595" s="2">
        <v>7.0000000000000007E-2</v>
      </c>
      <c r="V595" s="2">
        <f>T595-Epanet!AB597</f>
        <v>0</v>
      </c>
      <c r="Y595" s="1" t="s">
        <v>625</v>
      </c>
      <c r="Z595" s="2">
        <v>30.49</v>
      </c>
      <c r="AB595" s="2">
        <f>Z595-Epanet!P596</f>
        <v>0.25</v>
      </c>
      <c r="AE595" s="1" t="s">
        <v>1620</v>
      </c>
      <c r="AF595" s="2">
        <v>7.0000000000000007E-2</v>
      </c>
      <c r="AH595" s="2">
        <f>AF595-Epanet!T597</f>
        <v>0</v>
      </c>
      <c r="AK595" s="1" t="s">
        <v>625</v>
      </c>
      <c r="AL595" s="2">
        <v>30.5</v>
      </c>
      <c r="AN595" s="2">
        <f>AL595-Epanet!X596</f>
        <v>0.25</v>
      </c>
      <c r="AQ595" s="1" t="s">
        <v>1620</v>
      </c>
      <c r="AR595" s="2">
        <v>7.0000000000000007E-2</v>
      </c>
      <c r="AT595" s="2">
        <f>AR595-Epanet!AB597</f>
        <v>0</v>
      </c>
      <c r="AW595" s="1" t="s">
        <v>625</v>
      </c>
      <c r="AX595" s="2">
        <v>30.52</v>
      </c>
      <c r="AZ595" s="2">
        <f>AX595-Epanet!P596</f>
        <v>0.28000000000000114</v>
      </c>
      <c r="BC595" s="1" t="s">
        <v>1620</v>
      </c>
      <c r="BD595" s="2">
        <v>0.09</v>
      </c>
      <c r="BF595" s="2">
        <f>BD595-Epanet!T597</f>
        <v>1.999999999999999E-2</v>
      </c>
      <c r="BI595" s="1" t="s">
        <v>625</v>
      </c>
      <c r="BJ595" s="2">
        <v>30.53</v>
      </c>
      <c r="BL595" s="2">
        <f>BJ595-Epanet!X596</f>
        <v>0.28000000000000114</v>
      </c>
      <c r="BO595" s="1" t="s">
        <v>1620</v>
      </c>
      <c r="BP595" s="2">
        <v>0.09</v>
      </c>
      <c r="BR595" s="2">
        <f>BP595-Epanet!AB597</f>
        <v>1.999999999999999E-2</v>
      </c>
    </row>
    <row r="596" spans="1:70" x14ac:dyDescent="0.25">
      <c r="A596" s="1" t="s">
        <v>626</v>
      </c>
      <c r="B596" s="2">
        <v>29.29</v>
      </c>
      <c r="D596" s="10">
        <f>'Skenario DMA'!B596-Epanet!P597</f>
        <v>0.27999999999999758</v>
      </c>
      <c r="E596" s="10"/>
      <c r="G596" s="1" t="s">
        <v>1621</v>
      </c>
      <c r="H596" s="2">
        <v>0.09</v>
      </c>
      <c r="J596" s="2">
        <f>H596-Epanet!T598</f>
        <v>0</v>
      </c>
      <c r="M596" s="1" t="s">
        <v>626</v>
      </c>
      <c r="N596" s="2">
        <v>29.29</v>
      </c>
      <c r="P596" s="2">
        <f>N596-Epanet!X597</f>
        <v>0.26999999999999957</v>
      </c>
      <c r="S596" s="1" t="s">
        <v>1621</v>
      </c>
      <c r="T596" s="2">
        <v>0.09</v>
      </c>
      <c r="V596" s="2">
        <f>T596-Epanet!AB598</f>
        <v>0</v>
      </c>
      <c r="Y596" s="1" t="s">
        <v>626</v>
      </c>
      <c r="Z596" s="2">
        <v>29.26</v>
      </c>
      <c r="AB596" s="2">
        <f>Z596-Epanet!P597</f>
        <v>0.25</v>
      </c>
      <c r="AE596" s="1" t="s">
        <v>1621</v>
      </c>
      <c r="AF596" s="2">
        <v>0.1</v>
      </c>
      <c r="AH596" s="2">
        <f>AF596-Epanet!T598</f>
        <v>1.0000000000000009E-2</v>
      </c>
      <c r="AK596" s="1" t="s">
        <v>626</v>
      </c>
      <c r="AL596" s="2">
        <v>29.27</v>
      </c>
      <c r="AN596" s="2">
        <f>AL596-Epanet!X597</f>
        <v>0.25</v>
      </c>
      <c r="AQ596" s="1" t="s">
        <v>1621</v>
      </c>
      <c r="AR596" s="2">
        <v>0.1</v>
      </c>
      <c r="AT596" s="2">
        <f>AR596-Epanet!AB598</f>
        <v>1.0000000000000009E-2</v>
      </c>
      <c r="AW596" s="1" t="s">
        <v>626</v>
      </c>
      <c r="AX596" s="2">
        <v>29.29</v>
      </c>
      <c r="AZ596" s="2">
        <f>AX596-Epanet!P597</f>
        <v>0.27999999999999758</v>
      </c>
      <c r="BC596" s="1" t="s">
        <v>1621</v>
      </c>
      <c r="BD596" s="2">
        <v>0.11</v>
      </c>
      <c r="BF596" s="2">
        <f>BD596-Epanet!T598</f>
        <v>2.0000000000000004E-2</v>
      </c>
      <c r="BI596" s="1" t="s">
        <v>626</v>
      </c>
      <c r="BJ596" s="2">
        <v>29.3</v>
      </c>
      <c r="BL596" s="2">
        <f>BJ596-Epanet!X597</f>
        <v>0.28000000000000114</v>
      </c>
      <c r="BO596" s="1" t="s">
        <v>1621</v>
      </c>
      <c r="BP596" s="2">
        <v>0.11</v>
      </c>
      <c r="BR596" s="2">
        <f>BP596-Epanet!AB598</f>
        <v>2.0000000000000004E-2</v>
      </c>
    </row>
    <row r="597" spans="1:70" x14ac:dyDescent="0.25">
      <c r="A597" s="1" t="s">
        <v>627</v>
      </c>
      <c r="B597" s="2">
        <v>30.33</v>
      </c>
      <c r="D597" s="10">
        <f>'Skenario DMA'!B597-Epanet!P598</f>
        <v>0.27999999999999758</v>
      </c>
      <c r="E597" s="10"/>
      <c r="G597" s="1" t="s">
        <v>1622</v>
      </c>
      <c r="H597" s="2">
        <v>0.08</v>
      </c>
      <c r="J597" s="2">
        <f>H597-Epanet!T599</f>
        <v>0</v>
      </c>
      <c r="M597" s="1" t="s">
        <v>627</v>
      </c>
      <c r="N597" s="2">
        <v>30.34</v>
      </c>
      <c r="P597" s="2">
        <f>N597-Epanet!X598</f>
        <v>0.28000000000000114</v>
      </c>
      <c r="S597" s="1" t="s">
        <v>1622</v>
      </c>
      <c r="T597" s="2">
        <v>0.08</v>
      </c>
      <c r="V597" s="2">
        <f>T597-Epanet!AB599</f>
        <v>0</v>
      </c>
      <c r="Y597" s="1" t="s">
        <v>627</v>
      </c>
      <c r="Z597" s="2">
        <v>30.31</v>
      </c>
      <c r="AB597" s="2">
        <f>Z597-Epanet!P598</f>
        <v>0.25999999999999801</v>
      </c>
      <c r="AE597" s="1" t="s">
        <v>1622</v>
      </c>
      <c r="AF597" s="2">
        <v>0.08</v>
      </c>
      <c r="AH597" s="2">
        <f>AF597-Epanet!T599</f>
        <v>0</v>
      </c>
      <c r="AK597" s="1" t="s">
        <v>627</v>
      </c>
      <c r="AL597" s="2">
        <v>30.31</v>
      </c>
      <c r="AN597" s="2">
        <f>AL597-Epanet!X598</f>
        <v>0.25</v>
      </c>
      <c r="AQ597" s="1" t="s">
        <v>1622</v>
      </c>
      <c r="AR597" s="2">
        <v>0.08</v>
      </c>
      <c r="AT597" s="2">
        <f>AR597-Epanet!AB599</f>
        <v>0</v>
      </c>
      <c r="AW597" s="1" t="s">
        <v>627</v>
      </c>
      <c r="AX597" s="2">
        <v>30.33</v>
      </c>
      <c r="AZ597" s="2">
        <f>AX597-Epanet!P598</f>
        <v>0.27999999999999758</v>
      </c>
      <c r="BC597" s="1" t="s">
        <v>1622</v>
      </c>
      <c r="BD597" s="2">
        <v>0.08</v>
      </c>
      <c r="BF597" s="2">
        <f>BD597-Epanet!T599</f>
        <v>0</v>
      </c>
      <c r="BI597" s="1" t="s">
        <v>627</v>
      </c>
      <c r="BJ597" s="2">
        <v>30.35</v>
      </c>
      <c r="BL597" s="2">
        <f>BJ597-Epanet!X598</f>
        <v>0.2900000000000027</v>
      </c>
      <c r="BO597" s="1" t="s">
        <v>1622</v>
      </c>
      <c r="BP597" s="2">
        <v>0.08</v>
      </c>
      <c r="BR597" s="2">
        <f>BP597-Epanet!AB599</f>
        <v>0</v>
      </c>
    </row>
    <row r="598" spans="1:70" x14ac:dyDescent="0.25">
      <c r="A598" s="1" t="s">
        <v>628</v>
      </c>
      <c r="B598" s="2">
        <v>29.23</v>
      </c>
      <c r="D598" s="10">
        <f>'Skenario DMA'!B598-Epanet!P599</f>
        <v>0.28000000000000114</v>
      </c>
      <c r="E598" s="10"/>
      <c r="G598" s="1" t="s">
        <v>1623</v>
      </c>
      <c r="H598" s="2">
        <v>0.01</v>
      </c>
      <c r="J598" s="2">
        <f>H598-Epanet!T600</f>
        <v>0</v>
      </c>
      <c r="M598" s="1" t="s">
        <v>628</v>
      </c>
      <c r="N598" s="2">
        <v>29.24</v>
      </c>
      <c r="P598" s="2">
        <f>N598-Epanet!X599</f>
        <v>0.27999999999999758</v>
      </c>
      <c r="S598" s="1" t="s">
        <v>1623</v>
      </c>
      <c r="T598" s="2">
        <v>0.01</v>
      </c>
      <c r="V598" s="2">
        <f>T598-Epanet!AB600</f>
        <v>0</v>
      </c>
      <c r="Y598" s="1" t="s">
        <v>628</v>
      </c>
      <c r="Z598" s="2">
        <v>29.21</v>
      </c>
      <c r="AB598" s="2">
        <f>Z598-Epanet!P599</f>
        <v>0.26000000000000156</v>
      </c>
      <c r="AE598" s="1" t="s">
        <v>1623</v>
      </c>
      <c r="AF598" s="2">
        <v>0.02</v>
      </c>
      <c r="AH598" s="2">
        <f>AF598-Epanet!T600</f>
        <v>0.01</v>
      </c>
      <c r="AK598" s="1" t="s">
        <v>628</v>
      </c>
      <c r="AL598" s="2">
        <v>29.21</v>
      </c>
      <c r="AN598" s="2">
        <f>AL598-Epanet!X599</f>
        <v>0.25</v>
      </c>
      <c r="AQ598" s="1" t="s">
        <v>1623</v>
      </c>
      <c r="AR598" s="2">
        <v>0.02</v>
      </c>
      <c r="AT598" s="2">
        <f>AR598-Epanet!AB600</f>
        <v>0.01</v>
      </c>
      <c r="AW598" s="1" t="s">
        <v>628</v>
      </c>
      <c r="AX598" s="2">
        <v>29.24</v>
      </c>
      <c r="AZ598" s="2">
        <f>AX598-Epanet!P599</f>
        <v>0.28999999999999915</v>
      </c>
      <c r="BC598" s="1" t="s">
        <v>1623</v>
      </c>
      <c r="BD598" s="2">
        <v>0.04</v>
      </c>
      <c r="BF598" s="2">
        <f>BD598-Epanet!T600</f>
        <v>0.03</v>
      </c>
      <c r="BI598" s="1" t="s">
        <v>628</v>
      </c>
      <c r="BJ598" s="2">
        <v>29.25</v>
      </c>
      <c r="BL598" s="2">
        <f>BJ598-Epanet!X599</f>
        <v>0.28999999999999915</v>
      </c>
      <c r="BO598" s="1" t="s">
        <v>1623</v>
      </c>
      <c r="BP598" s="2">
        <v>0.03</v>
      </c>
      <c r="BR598" s="2">
        <f>BP598-Epanet!AB600</f>
        <v>1.9999999999999997E-2</v>
      </c>
    </row>
    <row r="599" spans="1:70" x14ac:dyDescent="0.25">
      <c r="A599" s="1" t="s">
        <v>629</v>
      </c>
      <c r="B599" s="2">
        <v>29.22</v>
      </c>
      <c r="D599" s="10">
        <f>'Skenario DMA'!B599-Epanet!P600</f>
        <v>0.26999999999999957</v>
      </c>
      <c r="E599" s="10"/>
      <c r="G599" s="1" t="s">
        <v>1624</v>
      </c>
      <c r="H599" s="2">
        <v>0.15</v>
      </c>
      <c r="J599" s="2">
        <f>H599-Epanet!T601</f>
        <v>0</v>
      </c>
      <c r="M599" s="1" t="s">
        <v>629</v>
      </c>
      <c r="N599" s="2">
        <v>29.23</v>
      </c>
      <c r="P599" s="2">
        <f>N599-Epanet!X600</f>
        <v>0.26999999999999957</v>
      </c>
      <c r="S599" s="1" t="s">
        <v>1624</v>
      </c>
      <c r="T599" s="2">
        <v>0.15</v>
      </c>
      <c r="V599" s="2">
        <f>T599-Epanet!AB601</f>
        <v>0</v>
      </c>
      <c r="Y599" s="1" t="s">
        <v>629</v>
      </c>
      <c r="Z599" s="2">
        <v>29.2</v>
      </c>
      <c r="AB599" s="2">
        <f>Z599-Epanet!P600</f>
        <v>0.25</v>
      </c>
      <c r="AE599" s="1" t="s">
        <v>1624</v>
      </c>
      <c r="AF599" s="2">
        <v>0.15</v>
      </c>
      <c r="AH599" s="2">
        <f>AF599-Epanet!T601</f>
        <v>0</v>
      </c>
      <c r="AK599" s="1" t="s">
        <v>629</v>
      </c>
      <c r="AL599" s="2">
        <v>29.21</v>
      </c>
      <c r="AN599" s="2">
        <f>AL599-Epanet!X600</f>
        <v>0.25</v>
      </c>
      <c r="AQ599" s="1" t="s">
        <v>1624</v>
      </c>
      <c r="AR599" s="2">
        <v>0.15</v>
      </c>
      <c r="AT599" s="2">
        <f>AR599-Epanet!AB601</f>
        <v>0</v>
      </c>
      <c r="AW599" s="1" t="s">
        <v>629</v>
      </c>
      <c r="AX599" s="2">
        <v>29.23</v>
      </c>
      <c r="AZ599" s="2">
        <f>AX599-Epanet!P600</f>
        <v>0.28000000000000114</v>
      </c>
      <c r="BC599" s="1" t="s">
        <v>1624</v>
      </c>
      <c r="BD599" s="2">
        <v>0.15</v>
      </c>
      <c r="BF599" s="2">
        <f>BD599-Epanet!T601</f>
        <v>0</v>
      </c>
      <c r="BI599" s="1" t="s">
        <v>629</v>
      </c>
      <c r="BJ599" s="2">
        <v>29.24</v>
      </c>
      <c r="BL599" s="2">
        <f>BJ599-Epanet!X600</f>
        <v>0.27999999999999758</v>
      </c>
      <c r="BO599" s="1" t="s">
        <v>1624</v>
      </c>
      <c r="BP599" s="2">
        <v>0.15</v>
      </c>
      <c r="BR599" s="2">
        <f>BP599-Epanet!AB601</f>
        <v>0</v>
      </c>
    </row>
    <row r="600" spans="1:70" x14ac:dyDescent="0.25">
      <c r="A600" s="1" t="s">
        <v>630</v>
      </c>
      <c r="B600" s="2">
        <v>29.24</v>
      </c>
      <c r="D600" s="10">
        <f>'Skenario DMA'!B600-Epanet!P601</f>
        <v>0.27999999999999758</v>
      </c>
      <c r="E600" s="10"/>
      <c r="G600" s="1" t="s">
        <v>1625</v>
      </c>
      <c r="H600" s="2">
        <v>0.08</v>
      </c>
      <c r="J600" s="2">
        <f>H600-Epanet!T602</f>
        <v>0</v>
      </c>
      <c r="M600" s="1" t="s">
        <v>630</v>
      </c>
      <c r="N600" s="2">
        <v>29.25</v>
      </c>
      <c r="P600" s="2">
        <f>N600-Epanet!X601</f>
        <v>0.28000000000000114</v>
      </c>
      <c r="S600" s="1" t="s">
        <v>1625</v>
      </c>
      <c r="T600" s="2">
        <v>0.08</v>
      </c>
      <c r="V600" s="2">
        <f>T600-Epanet!AB602</f>
        <v>0</v>
      </c>
      <c r="Y600" s="1" t="s">
        <v>630</v>
      </c>
      <c r="Z600" s="2">
        <v>29.21</v>
      </c>
      <c r="AB600" s="2">
        <f>Z600-Epanet!P601</f>
        <v>0.25</v>
      </c>
      <c r="AE600" s="1" t="s">
        <v>1625</v>
      </c>
      <c r="AF600" s="2">
        <v>0.08</v>
      </c>
      <c r="AH600" s="2">
        <f>AF600-Epanet!T602</f>
        <v>0</v>
      </c>
      <c r="AK600" s="1" t="s">
        <v>630</v>
      </c>
      <c r="AL600" s="2">
        <v>29.22</v>
      </c>
      <c r="AN600" s="2">
        <f>AL600-Epanet!X601</f>
        <v>0.25</v>
      </c>
      <c r="AQ600" s="1" t="s">
        <v>1625</v>
      </c>
      <c r="AR600" s="2">
        <v>0.08</v>
      </c>
      <c r="AT600" s="2">
        <f>AR600-Epanet!AB602</f>
        <v>0</v>
      </c>
      <c r="AW600" s="1" t="s">
        <v>630</v>
      </c>
      <c r="AX600" s="2">
        <v>29.24</v>
      </c>
      <c r="AZ600" s="2">
        <f>AX600-Epanet!P601</f>
        <v>0.27999999999999758</v>
      </c>
      <c r="BC600" s="1" t="s">
        <v>1625</v>
      </c>
      <c r="BD600" s="2">
        <v>0.08</v>
      </c>
      <c r="BF600" s="2">
        <f>BD600-Epanet!T602</f>
        <v>0</v>
      </c>
      <c r="BI600" s="1" t="s">
        <v>630</v>
      </c>
      <c r="BJ600" s="2">
        <v>29.25</v>
      </c>
      <c r="BL600" s="2">
        <f>BJ600-Epanet!X601</f>
        <v>0.28000000000000114</v>
      </c>
      <c r="BO600" s="1" t="s">
        <v>1625</v>
      </c>
      <c r="BP600" s="2">
        <v>0.08</v>
      </c>
      <c r="BR600" s="2">
        <f>BP600-Epanet!AB602</f>
        <v>0</v>
      </c>
    </row>
    <row r="601" spans="1:70" x14ac:dyDescent="0.25">
      <c r="A601" s="1" t="s">
        <v>631</v>
      </c>
      <c r="B601" s="2">
        <v>30.3</v>
      </c>
      <c r="D601" s="10">
        <f>'Skenario DMA'!B601-Epanet!P602</f>
        <v>0.28000000000000114</v>
      </c>
      <c r="E601" s="10"/>
      <c r="G601" s="1" t="s">
        <v>1626</v>
      </c>
      <c r="H601" s="2">
        <v>0.08</v>
      </c>
      <c r="J601" s="2">
        <f>H601-Epanet!T603</f>
        <v>0</v>
      </c>
      <c r="M601" s="1" t="s">
        <v>631</v>
      </c>
      <c r="N601" s="2">
        <v>30.3</v>
      </c>
      <c r="P601" s="2">
        <f>N601-Epanet!X602</f>
        <v>0.26999999999999957</v>
      </c>
      <c r="S601" s="1" t="s">
        <v>1626</v>
      </c>
      <c r="T601" s="2">
        <v>0.08</v>
      </c>
      <c r="V601" s="2">
        <f>T601-Epanet!AB603</f>
        <v>0</v>
      </c>
      <c r="Y601" s="1" t="s">
        <v>631</v>
      </c>
      <c r="Z601" s="2">
        <v>30.27</v>
      </c>
      <c r="AB601" s="2">
        <f>Z601-Epanet!P602</f>
        <v>0.25</v>
      </c>
      <c r="AE601" s="1" t="s">
        <v>1626</v>
      </c>
      <c r="AF601" s="2">
        <v>0.08</v>
      </c>
      <c r="AH601" s="2">
        <f>AF601-Epanet!T603</f>
        <v>0</v>
      </c>
      <c r="AK601" s="1" t="s">
        <v>631</v>
      </c>
      <c r="AL601" s="2">
        <v>30.28</v>
      </c>
      <c r="AN601" s="2">
        <f>AL601-Epanet!X602</f>
        <v>0.25</v>
      </c>
      <c r="AQ601" s="1" t="s">
        <v>1626</v>
      </c>
      <c r="AR601" s="2">
        <v>0.08</v>
      </c>
      <c r="AT601" s="2">
        <f>AR601-Epanet!AB603</f>
        <v>0</v>
      </c>
      <c r="AW601" s="1" t="s">
        <v>631</v>
      </c>
      <c r="AX601" s="2">
        <v>30.3</v>
      </c>
      <c r="AZ601" s="2">
        <f>AX601-Epanet!P602</f>
        <v>0.28000000000000114</v>
      </c>
      <c r="BC601" s="1" t="s">
        <v>1626</v>
      </c>
      <c r="BD601" s="2">
        <v>0.08</v>
      </c>
      <c r="BF601" s="2">
        <f>BD601-Epanet!T603</f>
        <v>0</v>
      </c>
      <c r="BI601" s="1" t="s">
        <v>631</v>
      </c>
      <c r="BJ601" s="2">
        <v>30.31</v>
      </c>
      <c r="BL601" s="2">
        <f>BJ601-Epanet!X602</f>
        <v>0.27999999999999758</v>
      </c>
      <c r="BO601" s="1" t="s">
        <v>1626</v>
      </c>
      <c r="BP601" s="2">
        <v>0.08</v>
      </c>
      <c r="BR601" s="2">
        <f>BP601-Epanet!AB603</f>
        <v>0</v>
      </c>
    </row>
    <row r="602" spans="1:70" x14ac:dyDescent="0.25">
      <c r="A602" s="1" t="s">
        <v>632</v>
      </c>
      <c r="B602" s="2">
        <v>29.24</v>
      </c>
      <c r="D602" s="10">
        <f>'Skenario DMA'!B602-Epanet!P603</f>
        <v>0.26999999999999957</v>
      </c>
      <c r="E602" s="10"/>
      <c r="G602" s="1" t="s">
        <v>1627</v>
      </c>
      <c r="H602" s="2">
        <v>0.08</v>
      </c>
      <c r="J602" s="2">
        <f>H602-Epanet!T604</f>
        <v>0</v>
      </c>
      <c r="M602" s="1" t="s">
        <v>632</v>
      </c>
      <c r="N602" s="2">
        <v>29.25</v>
      </c>
      <c r="P602" s="2">
        <f>N602-Epanet!X603</f>
        <v>0.26999999999999957</v>
      </c>
      <c r="S602" s="1" t="s">
        <v>1627</v>
      </c>
      <c r="T602" s="2">
        <v>0.08</v>
      </c>
      <c r="V602" s="2">
        <f>T602-Epanet!AB604</f>
        <v>0</v>
      </c>
      <c r="Y602" s="1" t="s">
        <v>632</v>
      </c>
      <c r="Z602" s="2">
        <v>29.22</v>
      </c>
      <c r="AB602" s="2">
        <f>Z602-Epanet!P603</f>
        <v>0.25</v>
      </c>
      <c r="AE602" s="1" t="s">
        <v>1627</v>
      </c>
      <c r="AF602" s="2">
        <v>0.08</v>
      </c>
      <c r="AH602" s="2">
        <f>AF602-Epanet!T604</f>
        <v>0</v>
      </c>
      <c r="AK602" s="1" t="s">
        <v>632</v>
      </c>
      <c r="AL602" s="2">
        <v>29.23</v>
      </c>
      <c r="AN602" s="2">
        <f>AL602-Epanet!X603</f>
        <v>0.25</v>
      </c>
      <c r="AQ602" s="1" t="s">
        <v>1627</v>
      </c>
      <c r="AR602" s="2">
        <v>0.08</v>
      </c>
      <c r="AT602" s="2">
        <f>AR602-Epanet!AB604</f>
        <v>0</v>
      </c>
      <c r="AW602" s="1" t="s">
        <v>632</v>
      </c>
      <c r="AX602" s="2">
        <v>29.25</v>
      </c>
      <c r="AZ602" s="2">
        <f>AX602-Epanet!P603</f>
        <v>0.28000000000000114</v>
      </c>
      <c r="BC602" s="1" t="s">
        <v>1627</v>
      </c>
      <c r="BD602" s="2">
        <v>0.08</v>
      </c>
      <c r="BF602" s="2">
        <f>BD602-Epanet!T604</f>
        <v>0</v>
      </c>
      <c r="BI602" s="1" t="s">
        <v>632</v>
      </c>
      <c r="BJ602" s="2">
        <v>29.26</v>
      </c>
      <c r="BL602" s="2">
        <f>BJ602-Epanet!X603</f>
        <v>0.28000000000000114</v>
      </c>
      <c r="BO602" s="1" t="s">
        <v>1627</v>
      </c>
      <c r="BP602" s="2">
        <v>0.08</v>
      </c>
      <c r="BR602" s="2">
        <f>BP602-Epanet!AB604</f>
        <v>0</v>
      </c>
    </row>
    <row r="603" spans="1:70" x14ac:dyDescent="0.25">
      <c r="A603" s="1" t="s">
        <v>633</v>
      </c>
      <c r="B603" s="2">
        <v>30.26</v>
      </c>
      <c r="D603" s="10">
        <f>'Skenario DMA'!B603-Epanet!P604</f>
        <v>0.28000000000000114</v>
      </c>
      <c r="E603" s="10"/>
      <c r="G603" s="1" t="s">
        <v>1628</v>
      </c>
      <c r="H603" s="2">
        <v>0.14000000000000001</v>
      </c>
      <c r="J603" s="2">
        <f>H603-Epanet!T605</f>
        <v>0</v>
      </c>
      <c r="M603" s="1" t="s">
        <v>633</v>
      </c>
      <c r="N603" s="2">
        <v>30.27</v>
      </c>
      <c r="P603" s="2">
        <f>N603-Epanet!X604</f>
        <v>0.28000000000000114</v>
      </c>
      <c r="S603" s="1" t="s">
        <v>1628</v>
      </c>
      <c r="T603" s="2">
        <v>0.14000000000000001</v>
      </c>
      <c r="V603" s="2">
        <f>T603-Epanet!AB605</f>
        <v>0</v>
      </c>
      <c r="Y603" s="1" t="s">
        <v>633</v>
      </c>
      <c r="Z603" s="2">
        <v>30.23</v>
      </c>
      <c r="AB603" s="2">
        <f>Z603-Epanet!P604</f>
        <v>0.25</v>
      </c>
      <c r="AE603" s="1" t="s">
        <v>1628</v>
      </c>
      <c r="AF603" s="2">
        <v>0.13</v>
      </c>
      <c r="AH603" s="2">
        <f>AF603-Epanet!T605</f>
        <v>-1.0000000000000009E-2</v>
      </c>
      <c r="AK603" s="1" t="s">
        <v>633</v>
      </c>
      <c r="AL603" s="2">
        <v>30.24</v>
      </c>
      <c r="AN603" s="2">
        <f>AL603-Epanet!X604</f>
        <v>0.25</v>
      </c>
      <c r="AQ603" s="1" t="s">
        <v>1628</v>
      </c>
      <c r="AR603" s="2">
        <v>0.13</v>
      </c>
      <c r="AT603" s="2">
        <f>AR603-Epanet!AB605</f>
        <v>-1.0000000000000009E-2</v>
      </c>
      <c r="AW603" s="1" t="s">
        <v>633</v>
      </c>
      <c r="AX603" s="2">
        <v>30.26</v>
      </c>
      <c r="AZ603" s="2">
        <f>AX603-Epanet!P604</f>
        <v>0.28000000000000114</v>
      </c>
      <c r="BC603" s="1" t="s">
        <v>1628</v>
      </c>
      <c r="BD603" s="2">
        <v>0.12</v>
      </c>
      <c r="BF603" s="2">
        <f>BD603-Epanet!T605</f>
        <v>-2.0000000000000018E-2</v>
      </c>
      <c r="BI603" s="1" t="s">
        <v>633</v>
      </c>
      <c r="BJ603" s="2">
        <v>30.27</v>
      </c>
      <c r="BL603" s="2">
        <f>BJ603-Epanet!X604</f>
        <v>0.28000000000000114</v>
      </c>
      <c r="BO603" s="1" t="s">
        <v>1628</v>
      </c>
      <c r="BP603" s="2">
        <v>0.12</v>
      </c>
      <c r="BR603" s="2">
        <f>BP603-Epanet!AB605</f>
        <v>-2.0000000000000018E-2</v>
      </c>
    </row>
    <row r="604" spans="1:70" x14ac:dyDescent="0.25">
      <c r="A604" s="1" t="s">
        <v>634</v>
      </c>
      <c r="B604" s="2">
        <v>29.24</v>
      </c>
      <c r="D604" s="10">
        <f>'Skenario DMA'!B604-Epanet!P605</f>
        <v>0.26999999999999957</v>
      </c>
      <c r="E604" s="10"/>
      <c r="G604" s="1" t="s">
        <v>1629</v>
      </c>
      <c r="H604" s="2">
        <v>0.08</v>
      </c>
      <c r="J604" s="2">
        <f>H604-Epanet!T606</f>
        <v>0</v>
      </c>
      <c r="M604" s="1" t="s">
        <v>634</v>
      </c>
      <c r="N604" s="2">
        <v>29.25</v>
      </c>
      <c r="P604" s="2">
        <f>N604-Epanet!X605</f>
        <v>0.26999999999999957</v>
      </c>
      <c r="S604" s="1" t="s">
        <v>1629</v>
      </c>
      <c r="T604" s="2">
        <v>0.08</v>
      </c>
      <c r="V604" s="2">
        <f>T604-Epanet!AB606</f>
        <v>0</v>
      </c>
      <c r="Y604" s="1" t="s">
        <v>634</v>
      </c>
      <c r="Z604" s="2">
        <v>29.22</v>
      </c>
      <c r="AB604" s="2">
        <f>Z604-Epanet!P605</f>
        <v>0.25</v>
      </c>
      <c r="AE604" s="1" t="s">
        <v>1629</v>
      </c>
      <c r="AF604" s="2">
        <v>0.08</v>
      </c>
      <c r="AH604" s="2">
        <f>AF604-Epanet!T606</f>
        <v>0</v>
      </c>
      <c r="AK604" s="1" t="s">
        <v>634</v>
      </c>
      <c r="AL604" s="2">
        <v>29.23</v>
      </c>
      <c r="AN604" s="2">
        <f>AL604-Epanet!X605</f>
        <v>0.25</v>
      </c>
      <c r="AQ604" s="1" t="s">
        <v>1629</v>
      </c>
      <c r="AR604" s="2">
        <v>0.08</v>
      </c>
      <c r="AT604" s="2">
        <f>AR604-Epanet!AB606</f>
        <v>0</v>
      </c>
      <c r="AW604" s="1" t="s">
        <v>634</v>
      </c>
      <c r="AX604" s="2">
        <v>29.25</v>
      </c>
      <c r="AZ604" s="2">
        <f>AX604-Epanet!P605</f>
        <v>0.28000000000000114</v>
      </c>
      <c r="BC604" s="1" t="s">
        <v>1629</v>
      </c>
      <c r="BD604" s="2">
        <v>0.08</v>
      </c>
      <c r="BF604" s="2">
        <f>BD604-Epanet!T606</f>
        <v>0</v>
      </c>
      <c r="BI604" s="1" t="s">
        <v>634</v>
      </c>
      <c r="BJ604" s="2">
        <v>29.26</v>
      </c>
      <c r="BL604" s="2">
        <f>BJ604-Epanet!X605</f>
        <v>0.28000000000000114</v>
      </c>
      <c r="BO604" s="1" t="s">
        <v>1629</v>
      </c>
      <c r="BP604" s="2">
        <v>0.08</v>
      </c>
      <c r="BR604" s="2">
        <f>BP604-Epanet!AB606</f>
        <v>0</v>
      </c>
    </row>
    <row r="605" spans="1:70" x14ac:dyDescent="0.25">
      <c r="A605" s="1" t="s">
        <v>635</v>
      </c>
      <c r="B605" s="2">
        <v>30.25</v>
      </c>
      <c r="D605" s="10">
        <f>'Skenario DMA'!B605-Epanet!P606</f>
        <v>0.26999999999999957</v>
      </c>
      <c r="E605" s="10"/>
      <c r="G605" s="1" t="s">
        <v>1630</v>
      </c>
      <c r="H605" s="2">
        <v>0.08</v>
      </c>
      <c r="J605" s="2">
        <f>H605-Epanet!T607</f>
        <v>0</v>
      </c>
      <c r="M605" s="1" t="s">
        <v>635</v>
      </c>
      <c r="N605" s="2">
        <v>30.26</v>
      </c>
      <c r="P605" s="2">
        <f>N605-Epanet!X606</f>
        <v>0.27000000000000313</v>
      </c>
      <c r="S605" s="1" t="s">
        <v>1630</v>
      </c>
      <c r="T605" s="2">
        <v>0.08</v>
      </c>
      <c r="V605" s="2">
        <f>T605-Epanet!AB607</f>
        <v>0</v>
      </c>
      <c r="Y605" s="1" t="s">
        <v>635</v>
      </c>
      <c r="Z605" s="2">
        <v>30.23</v>
      </c>
      <c r="AB605" s="2">
        <f>Z605-Epanet!P606</f>
        <v>0.25</v>
      </c>
      <c r="AE605" s="1" t="s">
        <v>1630</v>
      </c>
      <c r="AF605" s="2">
        <v>0.08</v>
      </c>
      <c r="AH605" s="2">
        <f>AF605-Epanet!T607</f>
        <v>0</v>
      </c>
      <c r="AK605" s="1" t="s">
        <v>635</v>
      </c>
      <c r="AL605" s="2">
        <v>30.24</v>
      </c>
      <c r="AN605" s="2">
        <f>AL605-Epanet!X606</f>
        <v>0.25</v>
      </c>
      <c r="AQ605" s="1" t="s">
        <v>1630</v>
      </c>
      <c r="AR605" s="2">
        <v>0.08</v>
      </c>
      <c r="AT605" s="2">
        <f>AR605-Epanet!AB607</f>
        <v>0</v>
      </c>
      <c r="AW605" s="1" t="s">
        <v>635</v>
      </c>
      <c r="AX605" s="2">
        <v>30.26</v>
      </c>
      <c r="AZ605" s="2">
        <f>AX605-Epanet!P606</f>
        <v>0.28000000000000114</v>
      </c>
      <c r="BC605" s="1" t="s">
        <v>1630</v>
      </c>
      <c r="BD605" s="2">
        <v>0.08</v>
      </c>
      <c r="BF605" s="2">
        <f>BD605-Epanet!T607</f>
        <v>0</v>
      </c>
      <c r="BI605" s="1" t="s">
        <v>635</v>
      </c>
      <c r="BJ605" s="2">
        <v>30.27</v>
      </c>
      <c r="BL605" s="2">
        <f>BJ605-Epanet!X606</f>
        <v>0.28000000000000114</v>
      </c>
      <c r="BO605" s="1" t="s">
        <v>1630</v>
      </c>
      <c r="BP605" s="2">
        <v>0.08</v>
      </c>
      <c r="BR605" s="2">
        <f>BP605-Epanet!AB607</f>
        <v>0</v>
      </c>
    </row>
    <row r="606" spans="1:70" x14ac:dyDescent="0.25">
      <c r="A606" s="1" t="s">
        <v>636</v>
      </c>
      <c r="B606" s="2">
        <v>29.24</v>
      </c>
      <c r="D606" s="10">
        <f>'Skenario DMA'!B606-Epanet!P607</f>
        <v>0.27999999999999758</v>
      </c>
      <c r="E606" s="10"/>
      <c r="G606" s="1" t="s">
        <v>1631</v>
      </c>
      <c r="H606" s="2">
        <v>0.08</v>
      </c>
      <c r="J606" s="2">
        <f>H606-Epanet!T608</f>
        <v>0</v>
      </c>
      <c r="M606" s="1" t="s">
        <v>636</v>
      </c>
      <c r="N606" s="2">
        <v>29.24</v>
      </c>
      <c r="P606" s="2">
        <f>N606-Epanet!X607</f>
        <v>0.26999999999999957</v>
      </c>
      <c r="S606" s="1" t="s">
        <v>1631</v>
      </c>
      <c r="T606" s="2">
        <v>0.08</v>
      </c>
      <c r="V606" s="2">
        <f>T606-Epanet!AB608</f>
        <v>0</v>
      </c>
      <c r="Y606" s="1" t="s">
        <v>636</v>
      </c>
      <c r="Z606" s="2">
        <v>29.21</v>
      </c>
      <c r="AB606" s="2">
        <f>Z606-Epanet!P607</f>
        <v>0.25</v>
      </c>
      <c r="AE606" s="1" t="s">
        <v>1631</v>
      </c>
      <c r="AF606" s="2">
        <v>0.08</v>
      </c>
      <c r="AH606" s="2">
        <f>AF606-Epanet!T608</f>
        <v>0</v>
      </c>
      <c r="AK606" s="1" t="s">
        <v>636</v>
      </c>
      <c r="AL606" s="2">
        <v>29.22</v>
      </c>
      <c r="AN606" s="2">
        <f>AL606-Epanet!X607</f>
        <v>0.25</v>
      </c>
      <c r="AQ606" s="1" t="s">
        <v>1631</v>
      </c>
      <c r="AR606" s="2">
        <v>0.08</v>
      </c>
      <c r="AT606" s="2">
        <f>AR606-Epanet!AB608</f>
        <v>0</v>
      </c>
      <c r="AW606" s="1" t="s">
        <v>636</v>
      </c>
      <c r="AX606" s="2">
        <v>29.24</v>
      </c>
      <c r="AZ606" s="2">
        <f>AX606-Epanet!P607</f>
        <v>0.27999999999999758</v>
      </c>
      <c r="BC606" s="1" t="s">
        <v>1631</v>
      </c>
      <c r="BD606" s="2">
        <v>0.08</v>
      </c>
      <c r="BF606" s="2">
        <f>BD606-Epanet!T608</f>
        <v>0</v>
      </c>
      <c r="BI606" s="1" t="s">
        <v>636</v>
      </c>
      <c r="BJ606" s="2">
        <v>29.25</v>
      </c>
      <c r="BL606" s="2">
        <f>BJ606-Epanet!X607</f>
        <v>0.28000000000000114</v>
      </c>
      <c r="BO606" s="1" t="s">
        <v>1631</v>
      </c>
      <c r="BP606" s="2">
        <v>0.08</v>
      </c>
      <c r="BR606" s="2">
        <f>BP606-Epanet!AB608</f>
        <v>0</v>
      </c>
    </row>
    <row r="607" spans="1:70" x14ac:dyDescent="0.25">
      <c r="A607" s="1" t="s">
        <v>637</v>
      </c>
      <c r="B607" s="2">
        <v>30.24</v>
      </c>
      <c r="D607" s="10">
        <f>'Skenario DMA'!B607-Epanet!P608</f>
        <v>0.27999999999999758</v>
      </c>
      <c r="E607" s="10"/>
      <c r="G607" s="1" t="s">
        <v>1632</v>
      </c>
      <c r="H607" s="2">
        <v>0.1</v>
      </c>
      <c r="J607" s="2">
        <f>H607-Epanet!T609</f>
        <v>0</v>
      </c>
      <c r="M607" s="1" t="s">
        <v>637</v>
      </c>
      <c r="N607" s="2">
        <v>30.25</v>
      </c>
      <c r="P607" s="2">
        <f>N607-Epanet!X608</f>
        <v>0.28000000000000114</v>
      </c>
      <c r="S607" s="1" t="s">
        <v>1632</v>
      </c>
      <c r="T607" s="2">
        <v>0.1</v>
      </c>
      <c r="V607" s="2">
        <f>T607-Epanet!AB609</f>
        <v>0</v>
      </c>
      <c r="Y607" s="1" t="s">
        <v>637</v>
      </c>
      <c r="Z607" s="2">
        <v>30.21</v>
      </c>
      <c r="AB607" s="2">
        <f>Z607-Epanet!P608</f>
        <v>0.25</v>
      </c>
      <c r="AE607" s="1" t="s">
        <v>1632</v>
      </c>
      <c r="AF607" s="2">
        <v>0.09</v>
      </c>
      <c r="AH607" s="2">
        <f>AF607-Epanet!T609</f>
        <v>-1.0000000000000009E-2</v>
      </c>
      <c r="AK607" s="1" t="s">
        <v>637</v>
      </c>
      <c r="AL607" s="2">
        <v>30.22</v>
      </c>
      <c r="AN607" s="2">
        <f>AL607-Epanet!X608</f>
        <v>0.25</v>
      </c>
      <c r="AQ607" s="1" t="s">
        <v>1632</v>
      </c>
      <c r="AR607" s="2">
        <v>0.09</v>
      </c>
      <c r="AT607" s="2">
        <f>AR607-Epanet!AB609</f>
        <v>-1.0000000000000009E-2</v>
      </c>
      <c r="AW607" s="1" t="s">
        <v>637</v>
      </c>
      <c r="AX607" s="2">
        <v>30.24</v>
      </c>
      <c r="AZ607" s="2">
        <f>AX607-Epanet!P608</f>
        <v>0.27999999999999758</v>
      </c>
      <c r="BC607" s="1" t="s">
        <v>1632</v>
      </c>
      <c r="BD607" s="2">
        <v>0.08</v>
      </c>
      <c r="BF607" s="2">
        <f>BD607-Epanet!T609</f>
        <v>-2.0000000000000004E-2</v>
      </c>
      <c r="BI607" s="1" t="s">
        <v>637</v>
      </c>
      <c r="BJ607" s="2">
        <v>30.25</v>
      </c>
      <c r="BL607" s="2">
        <f>BJ607-Epanet!X608</f>
        <v>0.28000000000000114</v>
      </c>
      <c r="BO607" s="1" t="s">
        <v>1632</v>
      </c>
      <c r="BP607" s="2">
        <v>0.08</v>
      </c>
      <c r="BR607" s="2">
        <f>BP607-Epanet!AB609</f>
        <v>-2.0000000000000004E-2</v>
      </c>
    </row>
    <row r="608" spans="1:70" x14ac:dyDescent="0.25">
      <c r="A608" s="1" t="s">
        <v>638</v>
      </c>
      <c r="B608" s="2">
        <v>29.23</v>
      </c>
      <c r="D608" s="10">
        <f>'Skenario DMA'!B608-Epanet!P609</f>
        <v>0.26999999999999957</v>
      </c>
      <c r="E608" s="10"/>
      <c r="G608" s="1" t="s">
        <v>1633</v>
      </c>
      <c r="H608" s="2">
        <v>0.1</v>
      </c>
      <c r="J608" s="2">
        <f>H608-Epanet!T610</f>
        <v>0</v>
      </c>
      <c r="M608" s="1" t="s">
        <v>638</v>
      </c>
      <c r="N608" s="2">
        <v>29.24</v>
      </c>
      <c r="P608" s="2">
        <f>N608-Epanet!X609</f>
        <v>0.26999999999999957</v>
      </c>
      <c r="S608" s="1" t="s">
        <v>1633</v>
      </c>
      <c r="T608" s="2">
        <v>0.1</v>
      </c>
      <c r="V608" s="2">
        <f>T608-Epanet!AB610</f>
        <v>0</v>
      </c>
      <c r="Y608" s="1" t="s">
        <v>638</v>
      </c>
      <c r="Z608" s="2">
        <v>29.21</v>
      </c>
      <c r="AB608" s="2">
        <f>Z608-Epanet!P609</f>
        <v>0.25</v>
      </c>
      <c r="AE608" s="1" t="s">
        <v>1633</v>
      </c>
      <c r="AF608" s="2">
        <v>0.09</v>
      </c>
      <c r="AH608" s="2">
        <f>AF608-Epanet!T610</f>
        <v>-1.0000000000000009E-2</v>
      </c>
      <c r="AK608" s="1" t="s">
        <v>638</v>
      </c>
      <c r="AL608" s="2">
        <v>29.22</v>
      </c>
      <c r="AN608" s="2">
        <f>AL608-Epanet!X609</f>
        <v>0.25</v>
      </c>
      <c r="AQ608" s="1" t="s">
        <v>1633</v>
      </c>
      <c r="AR608" s="2">
        <v>0.09</v>
      </c>
      <c r="AT608" s="2">
        <f>AR608-Epanet!AB610</f>
        <v>-1.0000000000000009E-2</v>
      </c>
      <c r="AW608" s="1" t="s">
        <v>638</v>
      </c>
      <c r="AX608" s="2">
        <v>29.24</v>
      </c>
      <c r="AZ608" s="2">
        <f>AX608-Epanet!P609</f>
        <v>0.27999999999999758</v>
      </c>
      <c r="BC608" s="1" t="s">
        <v>1633</v>
      </c>
      <c r="BD608" s="2">
        <v>0.08</v>
      </c>
      <c r="BF608" s="2">
        <f>BD608-Epanet!T610</f>
        <v>-2.0000000000000004E-2</v>
      </c>
      <c r="BI608" s="1" t="s">
        <v>638</v>
      </c>
      <c r="BJ608" s="2">
        <v>29.25</v>
      </c>
      <c r="BL608" s="2">
        <f>BJ608-Epanet!X609</f>
        <v>0.28000000000000114</v>
      </c>
      <c r="BO608" s="1" t="s">
        <v>1633</v>
      </c>
      <c r="BP608" s="2">
        <v>0.08</v>
      </c>
      <c r="BR608" s="2">
        <f>BP608-Epanet!AB610</f>
        <v>-2.0000000000000004E-2</v>
      </c>
    </row>
    <row r="609" spans="1:70" x14ac:dyDescent="0.25">
      <c r="A609" s="1" t="s">
        <v>639</v>
      </c>
      <c r="B609" s="2">
        <v>30.23</v>
      </c>
      <c r="D609" s="10">
        <f>'Skenario DMA'!B609-Epanet!P610</f>
        <v>0.26999999999999957</v>
      </c>
      <c r="E609" s="10"/>
      <c r="G609" s="1" t="s">
        <v>1634</v>
      </c>
      <c r="H609" s="2">
        <v>0.1</v>
      </c>
      <c r="J609" s="2">
        <f>H609-Epanet!T611</f>
        <v>0</v>
      </c>
      <c r="M609" s="1" t="s">
        <v>639</v>
      </c>
      <c r="N609" s="2">
        <v>30.24</v>
      </c>
      <c r="P609" s="2">
        <f>N609-Epanet!X610</f>
        <v>0.26999999999999957</v>
      </c>
      <c r="S609" s="1" t="s">
        <v>1634</v>
      </c>
      <c r="T609" s="2">
        <v>0.1</v>
      </c>
      <c r="V609" s="2">
        <f>T609-Epanet!AB611</f>
        <v>0</v>
      </c>
      <c r="Y609" s="1" t="s">
        <v>639</v>
      </c>
      <c r="Z609" s="2">
        <v>30.21</v>
      </c>
      <c r="AB609" s="2">
        <f>Z609-Epanet!P610</f>
        <v>0.25</v>
      </c>
      <c r="AE609" s="1" t="s">
        <v>1634</v>
      </c>
      <c r="AF609" s="2">
        <v>0.09</v>
      </c>
      <c r="AH609" s="2">
        <f>AF609-Epanet!T611</f>
        <v>-1.0000000000000009E-2</v>
      </c>
      <c r="AK609" s="1" t="s">
        <v>639</v>
      </c>
      <c r="AL609" s="2">
        <v>30.22</v>
      </c>
      <c r="AN609" s="2">
        <f>AL609-Epanet!X610</f>
        <v>0.25</v>
      </c>
      <c r="AQ609" s="1" t="s">
        <v>1634</v>
      </c>
      <c r="AR609" s="2">
        <v>0.09</v>
      </c>
      <c r="AT609" s="2">
        <f>AR609-Epanet!AB611</f>
        <v>-1.0000000000000009E-2</v>
      </c>
      <c r="AW609" s="1" t="s">
        <v>639</v>
      </c>
      <c r="AX609" s="2">
        <v>30.24</v>
      </c>
      <c r="AZ609" s="2">
        <f>AX609-Epanet!P610</f>
        <v>0.27999999999999758</v>
      </c>
      <c r="BC609" s="1" t="s">
        <v>1634</v>
      </c>
      <c r="BD609" s="2">
        <v>0.08</v>
      </c>
      <c r="BF609" s="2">
        <f>BD609-Epanet!T611</f>
        <v>-2.0000000000000004E-2</v>
      </c>
      <c r="BI609" s="1" t="s">
        <v>639</v>
      </c>
      <c r="BJ609" s="2">
        <v>30.25</v>
      </c>
      <c r="BL609" s="2">
        <f>BJ609-Epanet!X610</f>
        <v>0.28000000000000114</v>
      </c>
      <c r="BO609" s="1" t="s">
        <v>1634</v>
      </c>
      <c r="BP609" s="2">
        <v>0.08</v>
      </c>
      <c r="BR609" s="2">
        <f>BP609-Epanet!AB611</f>
        <v>-2.0000000000000004E-2</v>
      </c>
    </row>
    <row r="610" spans="1:70" x14ac:dyDescent="0.25">
      <c r="A610" s="1" t="s">
        <v>640</v>
      </c>
      <c r="B610" s="2">
        <v>30.22</v>
      </c>
      <c r="D610" s="10">
        <f>'Skenario DMA'!B610-Epanet!P611</f>
        <v>0.26999999999999957</v>
      </c>
      <c r="E610" s="10"/>
      <c r="G610" s="1" t="s">
        <v>1635</v>
      </c>
      <c r="H610" s="2">
        <v>0.1</v>
      </c>
      <c r="J610" s="2">
        <f>H610-Epanet!T612</f>
        <v>0</v>
      </c>
      <c r="M610" s="1" t="s">
        <v>640</v>
      </c>
      <c r="N610" s="2">
        <v>30.23</v>
      </c>
      <c r="P610" s="2">
        <f>N610-Epanet!X611</f>
        <v>0.26999999999999957</v>
      </c>
      <c r="S610" s="1" t="s">
        <v>1635</v>
      </c>
      <c r="T610" s="2">
        <v>0.1</v>
      </c>
      <c r="V610" s="2">
        <f>T610-Epanet!AB612</f>
        <v>0</v>
      </c>
      <c r="Y610" s="1" t="s">
        <v>640</v>
      </c>
      <c r="Z610" s="2">
        <v>30.2</v>
      </c>
      <c r="AB610" s="2">
        <f>Z610-Epanet!P611</f>
        <v>0.25</v>
      </c>
      <c r="AE610" s="1" t="s">
        <v>1635</v>
      </c>
      <c r="AF610" s="2">
        <v>0.09</v>
      </c>
      <c r="AH610" s="2">
        <f>AF610-Epanet!T612</f>
        <v>-1.0000000000000009E-2</v>
      </c>
      <c r="AK610" s="1" t="s">
        <v>640</v>
      </c>
      <c r="AL610" s="2">
        <v>30.21</v>
      </c>
      <c r="AN610" s="2">
        <f>AL610-Epanet!X611</f>
        <v>0.25</v>
      </c>
      <c r="AQ610" s="1" t="s">
        <v>1635</v>
      </c>
      <c r="AR610" s="2">
        <v>0.09</v>
      </c>
      <c r="AT610" s="2">
        <f>AR610-Epanet!AB612</f>
        <v>-1.0000000000000009E-2</v>
      </c>
      <c r="AW610" s="1" t="s">
        <v>640</v>
      </c>
      <c r="AX610" s="2">
        <v>30.23</v>
      </c>
      <c r="AZ610" s="2">
        <f>AX610-Epanet!P611</f>
        <v>0.28000000000000114</v>
      </c>
      <c r="BC610" s="1" t="s">
        <v>1635</v>
      </c>
      <c r="BD610" s="2">
        <v>0.08</v>
      </c>
      <c r="BF610" s="2">
        <f>BD610-Epanet!T612</f>
        <v>-2.0000000000000004E-2</v>
      </c>
      <c r="BI610" s="1" t="s">
        <v>640</v>
      </c>
      <c r="BJ610" s="2">
        <v>30.24</v>
      </c>
      <c r="BL610" s="2">
        <f>BJ610-Epanet!X611</f>
        <v>0.27999999999999758</v>
      </c>
      <c r="BO610" s="1" t="s">
        <v>1635</v>
      </c>
      <c r="BP610" s="2">
        <v>0.08</v>
      </c>
      <c r="BR610" s="2">
        <f>BP610-Epanet!AB612</f>
        <v>-2.0000000000000004E-2</v>
      </c>
    </row>
    <row r="611" spans="1:70" x14ac:dyDescent="0.25">
      <c r="A611" s="1" t="s">
        <v>641</v>
      </c>
      <c r="B611" s="2">
        <v>30.22</v>
      </c>
      <c r="D611" s="10">
        <f>'Skenario DMA'!B611-Epanet!P612</f>
        <v>0.26999999999999957</v>
      </c>
      <c r="E611" s="10"/>
      <c r="G611" s="1" t="s">
        <v>1636</v>
      </c>
      <c r="H611" s="2">
        <v>0.19</v>
      </c>
      <c r="J611" s="2">
        <f>H611-Epanet!T613</f>
        <v>0</v>
      </c>
      <c r="M611" s="1" t="s">
        <v>641</v>
      </c>
      <c r="N611" s="2">
        <v>30.23</v>
      </c>
      <c r="P611" s="2">
        <f>N611-Epanet!X612</f>
        <v>0.26999999999999957</v>
      </c>
      <c r="S611" s="1" t="s">
        <v>1636</v>
      </c>
      <c r="T611" s="2">
        <v>0.19</v>
      </c>
      <c r="V611" s="2">
        <f>T611-Epanet!AB613</f>
        <v>0</v>
      </c>
      <c r="Y611" s="1" t="s">
        <v>641</v>
      </c>
      <c r="Z611" s="2">
        <v>30.2</v>
      </c>
      <c r="AB611" s="2">
        <f>Z611-Epanet!P612</f>
        <v>0.25</v>
      </c>
      <c r="AE611" s="1" t="s">
        <v>1636</v>
      </c>
      <c r="AF611" s="2">
        <v>0.18</v>
      </c>
      <c r="AH611" s="2">
        <f>AF611-Epanet!T613</f>
        <v>-1.0000000000000009E-2</v>
      </c>
      <c r="AK611" s="1" t="s">
        <v>641</v>
      </c>
      <c r="AL611" s="2">
        <v>30.21</v>
      </c>
      <c r="AN611" s="2">
        <f>AL611-Epanet!X612</f>
        <v>0.25</v>
      </c>
      <c r="AQ611" s="1" t="s">
        <v>1636</v>
      </c>
      <c r="AR611" s="2">
        <v>0.18</v>
      </c>
      <c r="AT611" s="2">
        <f>AR611-Epanet!AB613</f>
        <v>-1.0000000000000009E-2</v>
      </c>
      <c r="AW611" s="1" t="s">
        <v>641</v>
      </c>
      <c r="AX611" s="2">
        <v>30.23</v>
      </c>
      <c r="AZ611" s="2">
        <f>AX611-Epanet!P612</f>
        <v>0.28000000000000114</v>
      </c>
      <c r="BC611" s="1" t="s">
        <v>1636</v>
      </c>
      <c r="BD611" s="2">
        <v>0.15</v>
      </c>
      <c r="BF611" s="2">
        <f>BD611-Epanet!T613</f>
        <v>-4.0000000000000008E-2</v>
      </c>
      <c r="BI611" s="1" t="s">
        <v>641</v>
      </c>
      <c r="BJ611" s="2">
        <v>30.24</v>
      </c>
      <c r="BL611" s="2">
        <f>BJ611-Epanet!X612</f>
        <v>0.27999999999999758</v>
      </c>
      <c r="BO611" s="1" t="s">
        <v>1636</v>
      </c>
      <c r="BP611" s="2">
        <v>0.15</v>
      </c>
      <c r="BR611" s="2">
        <f>BP611-Epanet!AB613</f>
        <v>-4.0000000000000008E-2</v>
      </c>
    </row>
    <row r="612" spans="1:70" x14ac:dyDescent="0.25">
      <c r="A612" s="1" t="s">
        <v>642</v>
      </c>
      <c r="B612" s="2">
        <v>30.22</v>
      </c>
      <c r="D612" s="10">
        <f>'Skenario DMA'!B612-Epanet!P613</f>
        <v>0.26999999999999957</v>
      </c>
      <c r="E612" s="10"/>
      <c r="G612" s="1" t="s">
        <v>1637</v>
      </c>
      <c r="H612" s="2">
        <v>0.11</v>
      </c>
      <c r="J612" s="2">
        <f>H612-Epanet!T614</f>
        <v>0</v>
      </c>
      <c r="M612" s="1" t="s">
        <v>642</v>
      </c>
      <c r="N612" s="2">
        <v>30.23</v>
      </c>
      <c r="P612" s="2">
        <f>N612-Epanet!X613</f>
        <v>0.26999999999999957</v>
      </c>
      <c r="S612" s="1" t="s">
        <v>1637</v>
      </c>
      <c r="T612" s="2">
        <v>0.11</v>
      </c>
      <c r="V612" s="2">
        <f>T612-Epanet!AB614</f>
        <v>0</v>
      </c>
      <c r="Y612" s="1" t="s">
        <v>642</v>
      </c>
      <c r="Z612" s="2">
        <v>30.2</v>
      </c>
      <c r="AB612" s="2">
        <f>Z612-Epanet!P613</f>
        <v>0.25</v>
      </c>
      <c r="AE612" s="1" t="s">
        <v>1637</v>
      </c>
      <c r="AF612" s="2">
        <v>0.1</v>
      </c>
      <c r="AH612" s="2">
        <f>AF612-Epanet!T614</f>
        <v>-9.999999999999995E-3</v>
      </c>
      <c r="AK612" s="1" t="s">
        <v>642</v>
      </c>
      <c r="AL612" s="2">
        <v>30.21</v>
      </c>
      <c r="AN612" s="2">
        <f>AL612-Epanet!X613</f>
        <v>0.25</v>
      </c>
      <c r="AQ612" s="1" t="s">
        <v>1637</v>
      </c>
      <c r="AR612" s="2">
        <v>0.11</v>
      </c>
      <c r="AT612" s="2">
        <f>AR612-Epanet!AB614</f>
        <v>0</v>
      </c>
      <c r="AW612" s="1" t="s">
        <v>642</v>
      </c>
      <c r="AX612" s="2">
        <v>30.23</v>
      </c>
      <c r="AZ612" s="2">
        <f>AX612-Epanet!P613</f>
        <v>0.28000000000000114</v>
      </c>
      <c r="BC612" s="1" t="s">
        <v>1637</v>
      </c>
      <c r="BD612" s="2">
        <v>7.0000000000000007E-2</v>
      </c>
      <c r="BF612" s="2">
        <f>BD612-Epanet!T614</f>
        <v>-3.9999999999999994E-2</v>
      </c>
      <c r="BI612" s="1" t="s">
        <v>642</v>
      </c>
      <c r="BJ612" s="2">
        <v>30.24</v>
      </c>
      <c r="BL612" s="2">
        <f>BJ612-Epanet!X613</f>
        <v>0.27999999999999758</v>
      </c>
      <c r="BO612" s="1" t="s">
        <v>1637</v>
      </c>
      <c r="BP612" s="2">
        <v>0.08</v>
      </c>
      <c r="BR612" s="2">
        <f>BP612-Epanet!AB614</f>
        <v>-0.03</v>
      </c>
    </row>
    <row r="613" spans="1:70" x14ac:dyDescent="0.25">
      <c r="A613" s="1" t="s">
        <v>643</v>
      </c>
      <c r="B613" s="2">
        <v>30.22</v>
      </c>
      <c r="D613" s="10">
        <f>'Skenario DMA'!B613-Epanet!P614</f>
        <v>0.26999999999999957</v>
      </c>
      <c r="E613" s="10"/>
      <c r="G613" s="1" t="s">
        <v>1638</v>
      </c>
      <c r="H613" s="2">
        <v>0.08</v>
      </c>
      <c r="J613" s="2">
        <f>H613-Epanet!T615</f>
        <v>0</v>
      </c>
      <c r="M613" s="1" t="s">
        <v>643</v>
      </c>
      <c r="N613" s="2">
        <v>30.23</v>
      </c>
      <c r="P613" s="2">
        <f>N613-Epanet!X614</f>
        <v>0.26999999999999957</v>
      </c>
      <c r="S613" s="1" t="s">
        <v>1638</v>
      </c>
      <c r="T613" s="2">
        <v>0.08</v>
      </c>
      <c r="V613" s="2">
        <f>T613-Epanet!AB615</f>
        <v>0</v>
      </c>
      <c r="Y613" s="1" t="s">
        <v>643</v>
      </c>
      <c r="Z613" s="2">
        <v>30.2</v>
      </c>
      <c r="AB613" s="2">
        <f>Z613-Epanet!P614</f>
        <v>0.25</v>
      </c>
      <c r="AE613" s="1" t="s">
        <v>1638</v>
      </c>
      <c r="AF613" s="2">
        <v>0.08</v>
      </c>
      <c r="AH613" s="2">
        <f>AF613-Epanet!T615</f>
        <v>0</v>
      </c>
      <c r="AK613" s="1" t="s">
        <v>643</v>
      </c>
      <c r="AL613" s="2">
        <v>30.21</v>
      </c>
      <c r="AN613" s="2">
        <f>AL613-Epanet!X614</f>
        <v>0.25</v>
      </c>
      <c r="AQ613" s="1" t="s">
        <v>1638</v>
      </c>
      <c r="AR613" s="2">
        <v>0.08</v>
      </c>
      <c r="AT613" s="2">
        <f>AR613-Epanet!AB615</f>
        <v>0</v>
      </c>
      <c r="AW613" s="1" t="s">
        <v>643</v>
      </c>
      <c r="AX613" s="2">
        <v>30.23</v>
      </c>
      <c r="AZ613" s="2">
        <f>AX613-Epanet!P614</f>
        <v>0.28000000000000114</v>
      </c>
      <c r="BC613" s="1" t="s">
        <v>1638</v>
      </c>
      <c r="BD613" s="2">
        <v>0.08</v>
      </c>
      <c r="BF613" s="2">
        <f>BD613-Epanet!T615</f>
        <v>0</v>
      </c>
      <c r="BI613" s="1" t="s">
        <v>643</v>
      </c>
      <c r="BJ613" s="2">
        <v>30.24</v>
      </c>
      <c r="BL613" s="2">
        <f>BJ613-Epanet!X614</f>
        <v>0.27999999999999758</v>
      </c>
      <c r="BO613" s="1" t="s">
        <v>1638</v>
      </c>
      <c r="BP613" s="2">
        <v>0.08</v>
      </c>
      <c r="BR613" s="2">
        <f>BP613-Epanet!AB615</f>
        <v>0</v>
      </c>
    </row>
    <row r="614" spans="1:70" x14ac:dyDescent="0.25">
      <c r="A614" s="1" t="s">
        <v>644</v>
      </c>
      <c r="B614" s="2">
        <v>30.22</v>
      </c>
      <c r="D614" s="10">
        <f>'Skenario DMA'!B614-Epanet!P615</f>
        <v>0.27999999999999758</v>
      </c>
      <c r="E614" s="10"/>
      <c r="G614" s="1" t="s">
        <v>1639</v>
      </c>
      <c r="H614" s="2">
        <v>0.08</v>
      </c>
      <c r="J614" s="2">
        <f>H614-Epanet!T616</f>
        <v>0</v>
      </c>
      <c r="M614" s="1" t="s">
        <v>644</v>
      </c>
      <c r="N614" s="2">
        <v>30.23</v>
      </c>
      <c r="P614" s="2">
        <f>N614-Epanet!X615</f>
        <v>0.28000000000000114</v>
      </c>
      <c r="S614" s="1" t="s">
        <v>1639</v>
      </c>
      <c r="T614" s="2">
        <v>0.08</v>
      </c>
      <c r="V614" s="2">
        <f>T614-Epanet!AB616</f>
        <v>0</v>
      </c>
      <c r="Y614" s="1" t="s">
        <v>644</v>
      </c>
      <c r="Z614" s="2">
        <v>30.2</v>
      </c>
      <c r="AB614" s="2">
        <f>Z614-Epanet!P615</f>
        <v>0.25999999999999801</v>
      </c>
      <c r="AE614" s="1" t="s">
        <v>1639</v>
      </c>
      <c r="AF614" s="2">
        <v>0.08</v>
      </c>
      <c r="AH614" s="2">
        <f>AF614-Epanet!T616</f>
        <v>0</v>
      </c>
      <c r="AK614" s="1" t="s">
        <v>644</v>
      </c>
      <c r="AL614" s="2">
        <v>30.2</v>
      </c>
      <c r="AN614" s="2">
        <f>AL614-Epanet!X615</f>
        <v>0.25</v>
      </c>
      <c r="AQ614" s="1" t="s">
        <v>1639</v>
      </c>
      <c r="AR614" s="2">
        <v>0.08</v>
      </c>
      <c r="AT614" s="2">
        <f>AR614-Epanet!AB616</f>
        <v>0</v>
      </c>
      <c r="AW614" s="1" t="s">
        <v>644</v>
      </c>
      <c r="AX614" s="2">
        <v>30.23</v>
      </c>
      <c r="AZ614" s="2">
        <f>AX614-Epanet!P615</f>
        <v>0.28999999999999915</v>
      </c>
      <c r="BC614" s="1" t="s">
        <v>1639</v>
      </c>
      <c r="BD614" s="2">
        <v>0.08</v>
      </c>
      <c r="BF614" s="2">
        <f>BD614-Epanet!T616</f>
        <v>0</v>
      </c>
      <c r="BI614" s="1" t="s">
        <v>644</v>
      </c>
      <c r="BJ614" s="2">
        <v>30.24</v>
      </c>
      <c r="BL614" s="2">
        <f>BJ614-Epanet!X615</f>
        <v>0.28999999999999915</v>
      </c>
      <c r="BO614" s="1" t="s">
        <v>1639</v>
      </c>
      <c r="BP614" s="2">
        <v>0.08</v>
      </c>
      <c r="BR614" s="2">
        <f>BP614-Epanet!AB616</f>
        <v>0</v>
      </c>
    </row>
    <row r="615" spans="1:70" x14ac:dyDescent="0.25">
      <c r="A615" s="1" t="s">
        <v>645</v>
      </c>
      <c r="B615" s="2">
        <v>30.17</v>
      </c>
      <c r="D615" s="10">
        <f>'Skenario DMA'!B615-Epanet!P616</f>
        <v>0.28000000000000114</v>
      </c>
      <c r="E615" s="10"/>
      <c r="G615" s="1" t="s">
        <v>1640</v>
      </c>
      <c r="H615" s="2">
        <v>0.17</v>
      </c>
      <c r="J615" s="2">
        <f>H615-Epanet!T617</f>
        <v>0</v>
      </c>
      <c r="M615" s="1" t="s">
        <v>645</v>
      </c>
      <c r="N615" s="2">
        <v>30.18</v>
      </c>
      <c r="P615" s="2">
        <f>N615-Epanet!X616</f>
        <v>0.28000000000000114</v>
      </c>
      <c r="S615" s="1" t="s">
        <v>1640</v>
      </c>
      <c r="T615" s="2">
        <v>0.17</v>
      </c>
      <c r="V615" s="2">
        <f>T615-Epanet!AB617</f>
        <v>0</v>
      </c>
      <c r="Y615" s="1" t="s">
        <v>645</v>
      </c>
      <c r="Z615" s="2">
        <v>30.14</v>
      </c>
      <c r="AB615" s="2">
        <f>Z615-Epanet!P616</f>
        <v>0.25</v>
      </c>
      <c r="AE615" s="1" t="s">
        <v>1640</v>
      </c>
      <c r="AF615" s="2">
        <v>0.16</v>
      </c>
      <c r="AH615" s="2">
        <f>AF615-Epanet!T617</f>
        <v>-1.0000000000000009E-2</v>
      </c>
      <c r="AK615" s="1" t="s">
        <v>645</v>
      </c>
      <c r="AL615" s="2">
        <v>30.15</v>
      </c>
      <c r="AN615" s="2">
        <f>AL615-Epanet!X616</f>
        <v>0.25</v>
      </c>
      <c r="AQ615" s="1" t="s">
        <v>1640</v>
      </c>
      <c r="AR615" s="2">
        <v>0.17</v>
      </c>
      <c r="AT615" s="2">
        <f>AR615-Epanet!AB617</f>
        <v>0</v>
      </c>
      <c r="AW615" s="1" t="s">
        <v>645</v>
      </c>
      <c r="AX615" s="2">
        <v>30.17</v>
      </c>
      <c r="AZ615" s="2">
        <f>AX615-Epanet!P616</f>
        <v>0.28000000000000114</v>
      </c>
      <c r="BC615" s="1" t="s">
        <v>1640</v>
      </c>
      <c r="BD615" s="2">
        <v>0.15</v>
      </c>
      <c r="BF615" s="2">
        <f>BD615-Epanet!T617</f>
        <v>-2.0000000000000018E-2</v>
      </c>
      <c r="BI615" s="1" t="s">
        <v>645</v>
      </c>
      <c r="BJ615" s="2">
        <v>30.18</v>
      </c>
      <c r="BL615" s="2">
        <f>BJ615-Epanet!X616</f>
        <v>0.28000000000000114</v>
      </c>
      <c r="BO615" s="1" t="s">
        <v>1640</v>
      </c>
      <c r="BP615" s="2">
        <v>0.15</v>
      </c>
      <c r="BR615" s="2">
        <f>BP615-Epanet!AB617</f>
        <v>-2.0000000000000018E-2</v>
      </c>
    </row>
    <row r="616" spans="1:70" x14ac:dyDescent="0.25">
      <c r="A616" s="1" t="s">
        <v>646</v>
      </c>
      <c r="B616" s="2">
        <v>30.21</v>
      </c>
      <c r="D616" s="10">
        <f>'Skenario DMA'!B616-Epanet!P617</f>
        <v>0.28000000000000114</v>
      </c>
      <c r="E616" s="10"/>
      <c r="G616" s="1" t="s">
        <v>1641</v>
      </c>
      <c r="H616" s="2">
        <v>0.09</v>
      </c>
      <c r="J616" s="2">
        <f>H616-Epanet!T618</f>
        <v>0</v>
      </c>
      <c r="M616" s="1" t="s">
        <v>646</v>
      </c>
      <c r="N616" s="2">
        <v>30.22</v>
      </c>
      <c r="P616" s="2">
        <f>N616-Epanet!X617</f>
        <v>0.27999999999999758</v>
      </c>
      <c r="S616" s="1" t="s">
        <v>1641</v>
      </c>
      <c r="T616" s="2">
        <v>0.09</v>
      </c>
      <c r="V616" s="2">
        <f>T616-Epanet!AB618</f>
        <v>0</v>
      </c>
      <c r="Y616" s="1" t="s">
        <v>646</v>
      </c>
      <c r="Z616" s="2">
        <v>30.18</v>
      </c>
      <c r="AB616" s="2">
        <f>Z616-Epanet!P617</f>
        <v>0.25</v>
      </c>
      <c r="AE616" s="1" t="s">
        <v>1641</v>
      </c>
      <c r="AF616" s="2">
        <v>0.09</v>
      </c>
      <c r="AH616" s="2">
        <f>AF616-Epanet!T618</f>
        <v>0</v>
      </c>
      <c r="AK616" s="1" t="s">
        <v>646</v>
      </c>
      <c r="AL616" s="2">
        <v>30.19</v>
      </c>
      <c r="AN616" s="2">
        <f>AL616-Epanet!X617</f>
        <v>0.25</v>
      </c>
      <c r="AQ616" s="1" t="s">
        <v>1641</v>
      </c>
      <c r="AR616" s="2">
        <v>0.09</v>
      </c>
      <c r="AT616" s="2">
        <f>AR616-Epanet!AB618</f>
        <v>0</v>
      </c>
      <c r="AW616" s="1" t="s">
        <v>646</v>
      </c>
      <c r="AX616" s="2">
        <v>30.21</v>
      </c>
      <c r="AZ616" s="2">
        <f>AX616-Epanet!P617</f>
        <v>0.28000000000000114</v>
      </c>
      <c r="BC616" s="1" t="s">
        <v>1641</v>
      </c>
      <c r="BD616" s="2">
        <v>7.0000000000000007E-2</v>
      </c>
      <c r="BF616" s="2">
        <f>BD616-Epanet!T618</f>
        <v>-1.999999999999999E-2</v>
      </c>
      <c r="BI616" s="1" t="s">
        <v>646</v>
      </c>
      <c r="BJ616" s="2">
        <v>30.22</v>
      </c>
      <c r="BL616" s="2">
        <f>BJ616-Epanet!X617</f>
        <v>0.27999999999999758</v>
      </c>
      <c r="BO616" s="1" t="s">
        <v>1641</v>
      </c>
      <c r="BP616" s="2">
        <v>7.0000000000000007E-2</v>
      </c>
      <c r="BR616" s="2">
        <f>BP616-Epanet!AB618</f>
        <v>-1.999999999999999E-2</v>
      </c>
    </row>
    <row r="617" spans="1:70" x14ac:dyDescent="0.25">
      <c r="A617" s="1" t="s">
        <v>647</v>
      </c>
      <c r="B617" s="2">
        <v>30.2</v>
      </c>
      <c r="D617" s="10">
        <f>'Skenario DMA'!B617-Epanet!P618</f>
        <v>0.27999999999999758</v>
      </c>
      <c r="E617" s="10"/>
      <c r="G617" s="1" t="s">
        <v>1642</v>
      </c>
      <c r="H617" s="2">
        <v>0.08</v>
      </c>
      <c r="J617" s="2">
        <f>H617-Epanet!T619</f>
        <v>0</v>
      </c>
      <c r="M617" s="1" t="s">
        <v>647</v>
      </c>
      <c r="N617" s="2">
        <v>30.21</v>
      </c>
      <c r="P617" s="2">
        <f>N617-Epanet!X618</f>
        <v>0.28000000000000114</v>
      </c>
      <c r="S617" s="1" t="s">
        <v>1642</v>
      </c>
      <c r="T617" s="2">
        <v>0.08</v>
      </c>
      <c r="V617" s="2">
        <f>T617-Epanet!AB619</f>
        <v>0</v>
      </c>
      <c r="Y617" s="1" t="s">
        <v>647</v>
      </c>
      <c r="Z617" s="2">
        <v>30.17</v>
      </c>
      <c r="AB617" s="2">
        <f>Z617-Epanet!P618</f>
        <v>0.25</v>
      </c>
      <c r="AE617" s="1" t="s">
        <v>1642</v>
      </c>
      <c r="AF617" s="2">
        <v>0.08</v>
      </c>
      <c r="AH617" s="2">
        <f>AF617-Epanet!T619</f>
        <v>0</v>
      </c>
      <c r="AK617" s="1" t="s">
        <v>647</v>
      </c>
      <c r="AL617" s="2">
        <v>30.18</v>
      </c>
      <c r="AN617" s="2">
        <f>AL617-Epanet!X618</f>
        <v>0.25</v>
      </c>
      <c r="AQ617" s="1" t="s">
        <v>1642</v>
      </c>
      <c r="AR617" s="2">
        <v>0.08</v>
      </c>
      <c r="AT617" s="2">
        <f>AR617-Epanet!AB619</f>
        <v>0</v>
      </c>
      <c r="AW617" s="1" t="s">
        <v>647</v>
      </c>
      <c r="AX617" s="2">
        <v>30.2</v>
      </c>
      <c r="AZ617" s="2">
        <f>AX617-Epanet!P618</f>
        <v>0.27999999999999758</v>
      </c>
      <c r="BC617" s="1" t="s">
        <v>1642</v>
      </c>
      <c r="BD617" s="2">
        <v>0.08</v>
      </c>
      <c r="BF617" s="2">
        <f>BD617-Epanet!T619</f>
        <v>0</v>
      </c>
      <c r="BI617" s="1" t="s">
        <v>647</v>
      </c>
      <c r="BJ617" s="2">
        <v>30.21</v>
      </c>
      <c r="BL617" s="2">
        <f>BJ617-Epanet!X618</f>
        <v>0.28000000000000114</v>
      </c>
      <c r="BO617" s="1" t="s">
        <v>1642</v>
      </c>
      <c r="BP617" s="2">
        <v>0.08</v>
      </c>
      <c r="BR617" s="2">
        <f>BP617-Epanet!AB619</f>
        <v>0</v>
      </c>
    </row>
    <row r="618" spans="1:70" x14ac:dyDescent="0.25">
      <c r="A618" s="1" t="s">
        <v>648</v>
      </c>
      <c r="B618" s="2">
        <v>30.16</v>
      </c>
      <c r="D618" s="10">
        <f>'Skenario DMA'!B618-Epanet!P619</f>
        <v>0.26999999999999957</v>
      </c>
      <c r="E618" s="10"/>
      <c r="G618" s="1" t="s">
        <v>1643</v>
      </c>
      <c r="H618" s="2">
        <v>0.08</v>
      </c>
      <c r="J618" s="2">
        <f>H618-Epanet!T620</f>
        <v>0</v>
      </c>
      <c r="M618" s="1" t="s">
        <v>648</v>
      </c>
      <c r="N618" s="2">
        <v>30.17</v>
      </c>
      <c r="P618" s="2">
        <f>N618-Epanet!X619</f>
        <v>0.27000000000000313</v>
      </c>
      <c r="S618" s="1" t="s">
        <v>1643</v>
      </c>
      <c r="T618" s="2">
        <v>0.08</v>
      </c>
      <c r="V618" s="2">
        <f>T618-Epanet!AB620</f>
        <v>0</v>
      </c>
      <c r="Y618" s="1" t="s">
        <v>648</v>
      </c>
      <c r="Z618" s="2">
        <v>30.14</v>
      </c>
      <c r="AB618" s="2">
        <f>Z618-Epanet!P619</f>
        <v>0.25</v>
      </c>
      <c r="AE618" s="1" t="s">
        <v>1643</v>
      </c>
      <c r="AF618" s="2">
        <v>0.08</v>
      </c>
      <c r="AH618" s="2">
        <f>AF618-Epanet!T620</f>
        <v>0</v>
      </c>
      <c r="AK618" s="1" t="s">
        <v>648</v>
      </c>
      <c r="AL618" s="2">
        <v>30.15</v>
      </c>
      <c r="AN618" s="2">
        <f>AL618-Epanet!X619</f>
        <v>0.25</v>
      </c>
      <c r="AQ618" s="1" t="s">
        <v>1643</v>
      </c>
      <c r="AR618" s="2">
        <v>0.08</v>
      </c>
      <c r="AT618" s="2">
        <f>AR618-Epanet!AB620</f>
        <v>0</v>
      </c>
      <c r="AW618" s="1" t="s">
        <v>648</v>
      </c>
      <c r="AX618" s="2">
        <v>30.17</v>
      </c>
      <c r="AZ618" s="2">
        <f>AX618-Epanet!P619</f>
        <v>0.28000000000000114</v>
      </c>
      <c r="BC618" s="1" t="s">
        <v>1643</v>
      </c>
      <c r="BD618" s="2">
        <v>0.08</v>
      </c>
      <c r="BF618" s="2">
        <f>BD618-Epanet!T620</f>
        <v>0</v>
      </c>
      <c r="BI618" s="1" t="s">
        <v>648</v>
      </c>
      <c r="BJ618" s="2">
        <v>30.18</v>
      </c>
      <c r="BL618" s="2">
        <f>BJ618-Epanet!X619</f>
        <v>0.28000000000000114</v>
      </c>
      <c r="BO618" s="1" t="s">
        <v>1643</v>
      </c>
      <c r="BP618" s="2">
        <v>0.08</v>
      </c>
      <c r="BR618" s="2">
        <f>BP618-Epanet!AB620</f>
        <v>0</v>
      </c>
    </row>
    <row r="619" spans="1:70" x14ac:dyDescent="0.25">
      <c r="A619" s="1" t="s">
        <v>649</v>
      </c>
      <c r="B619" s="2">
        <v>30.18</v>
      </c>
      <c r="D619" s="10">
        <f>'Skenario DMA'!B619-Epanet!P620</f>
        <v>0.28000000000000114</v>
      </c>
      <c r="E619" s="10"/>
      <c r="G619" s="1" t="s">
        <v>1644</v>
      </c>
      <c r="H619" s="2">
        <v>0.08</v>
      </c>
      <c r="J619" s="2">
        <f>H619-Epanet!T621</f>
        <v>0</v>
      </c>
      <c r="M619" s="1" t="s">
        <v>649</v>
      </c>
      <c r="N619" s="2">
        <v>30.19</v>
      </c>
      <c r="P619" s="2">
        <f>N619-Epanet!X620</f>
        <v>0.28000000000000114</v>
      </c>
      <c r="S619" s="1" t="s">
        <v>1644</v>
      </c>
      <c r="T619" s="2">
        <v>0.08</v>
      </c>
      <c r="V619" s="2">
        <f>T619-Epanet!AB621</f>
        <v>0</v>
      </c>
      <c r="Y619" s="1" t="s">
        <v>649</v>
      </c>
      <c r="Z619" s="2">
        <v>30.16</v>
      </c>
      <c r="AB619" s="2">
        <f>Z619-Epanet!P620</f>
        <v>0.26000000000000156</v>
      </c>
      <c r="AE619" s="1" t="s">
        <v>1644</v>
      </c>
      <c r="AF619" s="2">
        <v>0.08</v>
      </c>
      <c r="AH619" s="2">
        <f>AF619-Epanet!T621</f>
        <v>0</v>
      </c>
      <c r="AK619" s="1" t="s">
        <v>649</v>
      </c>
      <c r="AL619" s="2">
        <v>30.16</v>
      </c>
      <c r="AN619" s="2">
        <f>AL619-Epanet!X620</f>
        <v>0.25</v>
      </c>
      <c r="AQ619" s="1" t="s">
        <v>1644</v>
      </c>
      <c r="AR619" s="2">
        <v>0.08</v>
      </c>
      <c r="AT619" s="2">
        <f>AR619-Epanet!AB621</f>
        <v>0</v>
      </c>
      <c r="AW619" s="1" t="s">
        <v>649</v>
      </c>
      <c r="AX619" s="2">
        <v>30.18</v>
      </c>
      <c r="AZ619" s="2">
        <f>AX619-Epanet!P620</f>
        <v>0.28000000000000114</v>
      </c>
      <c r="BC619" s="1" t="s">
        <v>1644</v>
      </c>
      <c r="BD619" s="2">
        <v>0.08</v>
      </c>
      <c r="BF619" s="2">
        <f>BD619-Epanet!T621</f>
        <v>0</v>
      </c>
      <c r="BI619" s="1" t="s">
        <v>649</v>
      </c>
      <c r="BJ619" s="2">
        <v>30.2</v>
      </c>
      <c r="BL619" s="2">
        <f>BJ619-Epanet!X620</f>
        <v>0.28999999999999915</v>
      </c>
      <c r="BO619" s="1" t="s">
        <v>1644</v>
      </c>
      <c r="BP619" s="2">
        <v>0.08</v>
      </c>
      <c r="BR619" s="2">
        <f>BP619-Epanet!AB621</f>
        <v>0</v>
      </c>
    </row>
    <row r="620" spans="1:70" x14ac:dyDescent="0.25">
      <c r="A620" s="1" t="s">
        <v>650</v>
      </c>
      <c r="B620" s="2">
        <v>30.19</v>
      </c>
      <c r="D620" s="10">
        <f>'Skenario DMA'!B620-Epanet!P621</f>
        <v>0.26999999999999957</v>
      </c>
      <c r="E620" s="10"/>
      <c r="G620" s="1" t="s">
        <v>1645</v>
      </c>
      <c r="H620" s="2">
        <v>0.08</v>
      </c>
      <c r="J620" s="2">
        <f>H620-Epanet!T622</f>
        <v>0</v>
      </c>
      <c r="M620" s="1" t="s">
        <v>650</v>
      </c>
      <c r="N620" s="2">
        <v>30.2</v>
      </c>
      <c r="P620" s="2">
        <f>N620-Epanet!X621</f>
        <v>0.26999999999999957</v>
      </c>
      <c r="S620" s="1" t="s">
        <v>1645</v>
      </c>
      <c r="T620" s="2">
        <v>0.08</v>
      </c>
      <c r="V620" s="2">
        <f>T620-Epanet!AB622</f>
        <v>0</v>
      </c>
      <c r="Y620" s="1" t="s">
        <v>650</v>
      </c>
      <c r="Z620" s="2">
        <v>30.17</v>
      </c>
      <c r="AB620" s="2">
        <f>Z620-Epanet!P621</f>
        <v>0.25</v>
      </c>
      <c r="AE620" s="1" t="s">
        <v>1645</v>
      </c>
      <c r="AF620" s="2">
        <v>0.08</v>
      </c>
      <c r="AH620" s="2">
        <f>AF620-Epanet!T622</f>
        <v>0</v>
      </c>
      <c r="AK620" s="1" t="s">
        <v>650</v>
      </c>
      <c r="AL620" s="2">
        <v>30.18</v>
      </c>
      <c r="AN620" s="2">
        <f>AL620-Epanet!X621</f>
        <v>0.25</v>
      </c>
      <c r="AQ620" s="1" t="s">
        <v>1645</v>
      </c>
      <c r="AR620" s="2">
        <v>0.08</v>
      </c>
      <c r="AT620" s="2">
        <f>AR620-Epanet!AB622</f>
        <v>0</v>
      </c>
      <c r="AW620" s="1" t="s">
        <v>650</v>
      </c>
      <c r="AX620" s="2">
        <v>30.2</v>
      </c>
      <c r="AZ620" s="2">
        <f>AX620-Epanet!P621</f>
        <v>0.27999999999999758</v>
      </c>
      <c r="BC620" s="1" t="s">
        <v>1645</v>
      </c>
      <c r="BD620" s="2">
        <v>0.08</v>
      </c>
      <c r="BF620" s="2">
        <f>BD620-Epanet!T622</f>
        <v>0</v>
      </c>
      <c r="BI620" s="1" t="s">
        <v>650</v>
      </c>
      <c r="BJ620" s="2">
        <v>30.21</v>
      </c>
      <c r="BL620" s="2">
        <f>BJ620-Epanet!X621</f>
        <v>0.28000000000000114</v>
      </c>
      <c r="BO620" s="1" t="s">
        <v>1645</v>
      </c>
      <c r="BP620" s="2">
        <v>0.08</v>
      </c>
      <c r="BR620" s="2">
        <f>BP620-Epanet!AB622</f>
        <v>0</v>
      </c>
    </row>
    <row r="621" spans="1:70" x14ac:dyDescent="0.25">
      <c r="A621" s="1" t="s">
        <v>651</v>
      </c>
      <c r="B621" s="2">
        <v>24.88</v>
      </c>
      <c r="D621" s="10">
        <f>'Skenario DMA'!B621-Epanet!P622</f>
        <v>0.27999999999999758</v>
      </c>
      <c r="E621" s="10"/>
      <c r="G621" s="1" t="s">
        <v>1646</v>
      </c>
      <c r="H621" s="2">
        <v>0.08</v>
      </c>
      <c r="J621" s="2">
        <f>H621-Epanet!T623</f>
        <v>0</v>
      </c>
      <c r="M621" s="1" t="s">
        <v>651</v>
      </c>
      <c r="N621" s="2">
        <v>24.89</v>
      </c>
      <c r="P621" s="2">
        <f>N621-Epanet!X622</f>
        <v>0.28000000000000114</v>
      </c>
      <c r="S621" s="1" t="s">
        <v>1646</v>
      </c>
      <c r="T621" s="2">
        <v>0.08</v>
      </c>
      <c r="V621" s="2">
        <f>T621-Epanet!AB623</f>
        <v>0</v>
      </c>
      <c r="Y621" s="1" t="s">
        <v>651</v>
      </c>
      <c r="Z621" s="2">
        <v>24.85</v>
      </c>
      <c r="AB621" s="2">
        <f>Z621-Epanet!P622</f>
        <v>0.25</v>
      </c>
      <c r="AE621" s="1" t="s">
        <v>1646</v>
      </c>
      <c r="AF621" s="2">
        <v>0.08</v>
      </c>
      <c r="AH621" s="2">
        <f>AF621-Epanet!T623</f>
        <v>0</v>
      </c>
      <c r="AK621" s="1" t="s">
        <v>651</v>
      </c>
      <c r="AL621" s="2">
        <v>24.86</v>
      </c>
      <c r="AN621" s="2">
        <f>AL621-Epanet!X622</f>
        <v>0.25</v>
      </c>
      <c r="AQ621" s="1" t="s">
        <v>1646</v>
      </c>
      <c r="AR621" s="2">
        <v>0.08</v>
      </c>
      <c r="AT621" s="2">
        <f>AR621-Epanet!AB623</f>
        <v>0</v>
      </c>
      <c r="AW621" s="1" t="s">
        <v>651</v>
      </c>
      <c r="AX621" s="2">
        <v>24.88</v>
      </c>
      <c r="AZ621" s="2">
        <f>AX621-Epanet!P622</f>
        <v>0.27999999999999758</v>
      </c>
      <c r="BC621" s="1" t="s">
        <v>1646</v>
      </c>
      <c r="BD621" s="2">
        <v>0.08</v>
      </c>
      <c r="BF621" s="2">
        <f>BD621-Epanet!T623</f>
        <v>0</v>
      </c>
      <c r="BI621" s="1" t="s">
        <v>651</v>
      </c>
      <c r="BJ621" s="2">
        <v>24.89</v>
      </c>
      <c r="BL621" s="2">
        <f>BJ621-Epanet!X622</f>
        <v>0.28000000000000114</v>
      </c>
      <c r="BO621" s="1" t="s">
        <v>1646</v>
      </c>
      <c r="BP621" s="2">
        <v>0.08</v>
      </c>
      <c r="BR621" s="2">
        <f>BP621-Epanet!AB623</f>
        <v>0</v>
      </c>
    </row>
    <row r="622" spans="1:70" x14ac:dyDescent="0.25">
      <c r="A622" s="1" t="s">
        <v>652</v>
      </c>
      <c r="B622" s="2">
        <v>24.88</v>
      </c>
      <c r="D622" s="10">
        <f>'Skenario DMA'!B622-Epanet!P623</f>
        <v>0.26999999999999957</v>
      </c>
      <c r="E622" s="10"/>
      <c r="G622" s="1" t="s">
        <v>1647</v>
      </c>
      <c r="H622" s="2">
        <v>0.08</v>
      </c>
      <c r="J622" s="2">
        <f>H622-Epanet!T624</f>
        <v>0</v>
      </c>
      <c r="M622" s="1" t="s">
        <v>652</v>
      </c>
      <c r="N622" s="2">
        <v>24.89</v>
      </c>
      <c r="P622" s="2">
        <f>N622-Epanet!X623</f>
        <v>0.26999999999999957</v>
      </c>
      <c r="S622" s="1" t="s">
        <v>1647</v>
      </c>
      <c r="T622" s="2">
        <v>0.08</v>
      </c>
      <c r="V622" s="2">
        <f>T622-Epanet!AB624</f>
        <v>0</v>
      </c>
      <c r="Y622" s="1" t="s">
        <v>652</v>
      </c>
      <c r="Z622" s="2">
        <v>24.86</v>
      </c>
      <c r="AB622" s="2">
        <f>Z622-Epanet!P623</f>
        <v>0.25</v>
      </c>
      <c r="AE622" s="1" t="s">
        <v>1647</v>
      </c>
      <c r="AF622" s="2">
        <v>0.08</v>
      </c>
      <c r="AH622" s="2">
        <f>AF622-Epanet!T624</f>
        <v>0</v>
      </c>
      <c r="AK622" s="1" t="s">
        <v>652</v>
      </c>
      <c r="AL622" s="2">
        <v>24.87</v>
      </c>
      <c r="AN622" s="2">
        <f>AL622-Epanet!X623</f>
        <v>0.25</v>
      </c>
      <c r="AQ622" s="1" t="s">
        <v>1647</v>
      </c>
      <c r="AR622" s="2">
        <v>0.08</v>
      </c>
      <c r="AT622" s="2">
        <f>AR622-Epanet!AB624</f>
        <v>0</v>
      </c>
      <c r="AW622" s="1" t="s">
        <v>652</v>
      </c>
      <c r="AX622" s="2">
        <v>24.89</v>
      </c>
      <c r="AZ622" s="2">
        <f>AX622-Epanet!P623</f>
        <v>0.28000000000000114</v>
      </c>
      <c r="BC622" s="1" t="s">
        <v>1647</v>
      </c>
      <c r="BD622" s="2">
        <v>0.08</v>
      </c>
      <c r="BF622" s="2">
        <f>BD622-Epanet!T624</f>
        <v>0</v>
      </c>
      <c r="BI622" s="1" t="s">
        <v>652</v>
      </c>
      <c r="BJ622" s="2">
        <v>24.9</v>
      </c>
      <c r="BL622" s="2">
        <f>BJ622-Epanet!X623</f>
        <v>0.27999999999999758</v>
      </c>
      <c r="BO622" s="1" t="s">
        <v>1647</v>
      </c>
      <c r="BP622" s="2">
        <v>0.08</v>
      </c>
      <c r="BR622" s="2">
        <f>BP622-Epanet!AB624</f>
        <v>0</v>
      </c>
    </row>
    <row r="623" spans="1:70" x14ac:dyDescent="0.25">
      <c r="A623" s="1" t="s">
        <v>653</v>
      </c>
      <c r="B623" s="2">
        <v>21.84</v>
      </c>
      <c r="D623" s="10">
        <f>'Skenario DMA'!B623-Epanet!P624</f>
        <v>0.26999999999999957</v>
      </c>
      <c r="E623" s="10"/>
      <c r="G623" s="1" t="s">
        <v>1648</v>
      </c>
      <c r="H623" s="2">
        <v>0.15</v>
      </c>
      <c r="J623" s="2">
        <f>H623-Epanet!T625</f>
        <v>0</v>
      </c>
      <c r="M623" s="1" t="s">
        <v>653</v>
      </c>
      <c r="N623" s="2">
        <v>21.85</v>
      </c>
      <c r="P623" s="2">
        <f>N623-Epanet!X624</f>
        <v>0.27000000000000313</v>
      </c>
      <c r="S623" s="1" t="s">
        <v>1648</v>
      </c>
      <c r="T623" s="2">
        <v>0.15</v>
      </c>
      <c r="V623" s="2">
        <f>T623-Epanet!AB625</f>
        <v>0</v>
      </c>
      <c r="Y623" s="1" t="s">
        <v>653</v>
      </c>
      <c r="Z623" s="2">
        <v>21.82</v>
      </c>
      <c r="AB623" s="2">
        <f>Z623-Epanet!P624</f>
        <v>0.25</v>
      </c>
      <c r="AE623" s="1" t="s">
        <v>1648</v>
      </c>
      <c r="AF623" s="2">
        <v>0.15</v>
      </c>
      <c r="AH623" s="2">
        <f>AF623-Epanet!T625</f>
        <v>0</v>
      </c>
      <c r="AK623" s="1" t="s">
        <v>653</v>
      </c>
      <c r="AL623" s="2">
        <v>21.83</v>
      </c>
      <c r="AN623" s="2">
        <f>AL623-Epanet!X624</f>
        <v>0.25</v>
      </c>
      <c r="AQ623" s="1" t="s">
        <v>1648</v>
      </c>
      <c r="AR623" s="2">
        <v>0.15</v>
      </c>
      <c r="AT623" s="2">
        <f>AR623-Epanet!AB625</f>
        <v>0</v>
      </c>
      <c r="AW623" s="1" t="s">
        <v>653</v>
      </c>
      <c r="AX623" s="2">
        <v>21.85</v>
      </c>
      <c r="AZ623" s="2">
        <f>AX623-Epanet!P624</f>
        <v>0.28000000000000114</v>
      </c>
      <c r="BC623" s="1" t="s">
        <v>1648</v>
      </c>
      <c r="BD623" s="2">
        <v>0.15</v>
      </c>
      <c r="BF623" s="2">
        <f>BD623-Epanet!T625</f>
        <v>0</v>
      </c>
      <c r="BI623" s="1" t="s">
        <v>653</v>
      </c>
      <c r="BJ623" s="2">
        <v>21.86</v>
      </c>
      <c r="BL623" s="2">
        <f>BJ623-Epanet!X624</f>
        <v>0.28000000000000114</v>
      </c>
      <c r="BO623" s="1" t="s">
        <v>1648</v>
      </c>
      <c r="BP623" s="2">
        <v>0.15</v>
      </c>
      <c r="BR623" s="2">
        <f>BP623-Epanet!AB625</f>
        <v>0</v>
      </c>
    </row>
    <row r="624" spans="1:70" x14ac:dyDescent="0.25">
      <c r="A624" s="1" t="s">
        <v>654</v>
      </c>
      <c r="B624" s="2">
        <v>24.89</v>
      </c>
      <c r="D624" s="10">
        <f>'Skenario DMA'!B624-Epanet!P625</f>
        <v>0.26999999999999957</v>
      </c>
      <c r="E624" s="10"/>
      <c r="G624" s="1" t="s">
        <v>1649</v>
      </c>
      <c r="H624" s="2">
        <v>0.08</v>
      </c>
      <c r="J624" s="2">
        <f>H624-Epanet!T626</f>
        <v>0</v>
      </c>
      <c r="M624" s="1" t="s">
        <v>654</v>
      </c>
      <c r="N624" s="2">
        <v>24.9</v>
      </c>
      <c r="P624" s="2">
        <f>N624-Epanet!X625</f>
        <v>0.26999999999999957</v>
      </c>
      <c r="S624" s="1" t="s">
        <v>1649</v>
      </c>
      <c r="T624" s="2">
        <v>0.08</v>
      </c>
      <c r="V624" s="2">
        <f>T624-Epanet!AB626</f>
        <v>0</v>
      </c>
      <c r="Y624" s="1" t="s">
        <v>654</v>
      </c>
      <c r="Z624" s="2">
        <v>24.87</v>
      </c>
      <c r="AB624" s="2">
        <f>Z624-Epanet!P625</f>
        <v>0.25</v>
      </c>
      <c r="AE624" s="1" t="s">
        <v>1649</v>
      </c>
      <c r="AF624" s="2">
        <v>0.08</v>
      </c>
      <c r="AH624" s="2">
        <f>AF624-Epanet!T626</f>
        <v>0</v>
      </c>
      <c r="AK624" s="1" t="s">
        <v>654</v>
      </c>
      <c r="AL624" s="2">
        <v>24.88</v>
      </c>
      <c r="AN624" s="2">
        <f>AL624-Epanet!X625</f>
        <v>0.25</v>
      </c>
      <c r="AQ624" s="1" t="s">
        <v>1649</v>
      </c>
      <c r="AR624" s="2">
        <v>0.08</v>
      </c>
      <c r="AT624" s="2">
        <f>AR624-Epanet!AB626</f>
        <v>0</v>
      </c>
      <c r="AW624" s="1" t="s">
        <v>654</v>
      </c>
      <c r="AX624" s="2">
        <v>24.9</v>
      </c>
      <c r="AZ624" s="2">
        <f>AX624-Epanet!P625</f>
        <v>0.27999999999999758</v>
      </c>
      <c r="BC624" s="1" t="s">
        <v>1649</v>
      </c>
      <c r="BD624" s="2">
        <v>0.08</v>
      </c>
      <c r="BF624" s="2">
        <f>BD624-Epanet!T626</f>
        <v>0</v>
      </c>
      <c r="BI624" s="1" t="s">
        <v>654</v>
      </c>
      <c r="BJ624" s="2">
        <v>24.91</v>
      </c>
      <c r="BL624" s="2">
        <f>BJ624-Epanet!X625</f>
        <v>0.28000000000000114</v>
      </c>
      <c r="BO624" s="1" t="s">
        <v>1649</v>
      </c>
      <c r="BP624" s="2">
        <v>0.08</v>
      </c>
      <c r="BR624" s="2">
        <f>BP624-Epanet!AB626</f>
        <v>0</v>
      </c>
    </row>
    <row r="625" spans="1:70" x14ac:dyDescent="0.25">
      <c r="A625" s="1" t="s">
        <v>655</v>
      </c>
      <c r="B625" s="2">
        <v>21.85</v>
      </c>
      <c r="D625" s="10">
        <f>'Skenario DMA'!B625-Epanet!P626</f>
        <v>0.27000000000000313</v>
      </c>
      <c r="E625" s="10"/>
      <c r="G625" s="1" t="s">
        <v>1650</v>
      </c>
      <c r="H625" s="2">
        <v>0.08</v>
      </c>
      <c r="J625" s="2">
        <f>H625-Epanet!T627</f>
        <v>0</v>
      </c>
      <c r="M625" s="1" t="s">
        <v>655</v>
      </c>
      <c r="N625" s="2">
        <v>21.86</v>
      </c>
      <c r="P625" s="2">
        <f>N625-Epanet!X626</f>
        <v>0.26999999999999957</v>
      </c>
      <c r="S625" s="1" t="s">
        <v>1650</v>
      </c>
      <c r="T625" s="2">
        <v>0.08</v>
      </c>
      <c r="V625" s="2">
        <f>T625-Epanet!AB627</f>
        <v>0</v>
      </c>
      <c r="Y625" s="1" t="s">
        <v>655</v>
      </c>
      <c r="Z625" s="2">
        <v>21.83</v>
      </c>
      <c r="AB625" s="2">
        <f>Z625-Epanet!P626</f>
        <v>0.25</v>
      </c>
      <c r="AE625" s="1" t="s">
        <v>1650</v>
      </c>
      <c r="AF625" s="2">
        <v>0.08</v>
      </c>
      <c r="AH625" s="2">
        <f>AF625-Epanet!T627</f>
        <v>0</v>
      </c>
      <c r="AK625" s="1" t="s">
        <v>655</v>
      </c>
      <c r="AL625" s="2">
        <v>21.84</v>
      </c>
      <c r="AN625" s="2">
        <f>AL625-Epanet!X626</f>
        <v>0.25</v>
      </c>
      <c r="AQ625" s="1" t="s">
        <v>1650</v>
      </c>
      <c r="AR625" s="2">
        <v>0.08</v>
      </c>
      <c r="AT625" s="2">
        <f>AR625-Epanet!AB627</f>
        <v>0</v>
      </c>
      <c r="AW625" s="1" t="s">
        <v>655</v>
      </c>
      <c r="AX625" s="2">
        <v>21.86</v>
      </c>
      <c r="AZ625" s="2">
        <f>AX625-Epanet!P626</f>
        <v>0.28000000000000114</v>
      </c>
      <c r="BC625" s="1" t="s">
        <v>1650</v>
      </c>
      <c r="BD625" s="2">
        <v>0.08</v>
      </c>
      <c r="BF625" s="2">
        <f>BD625-Epanet!T627</f>
        <v>0</v>
      </c>
      <c r="BI625" s="1" t="s">
        <v>655</v>
      </c>
      <c r="BJ625" s="2">
        <v>21.87</v>
      </c>
      <c r="BL625" s="2">
        <f>BJ625-Epanet!X626</f>
        <v>0.28000000000000114</v>
      </c>
      <c r="BO625" s="1" t="s">
        <v>1650</v>
      </c>
      <c r="BP625" s="2">
        <v>0.08</v>
      </c>
      <c r="BR625" s="2">
        <f>BP625-Epanet!AB627</f>
        <v>0</v>
      </c>
    </row>
    <row r="626" spans="1:70" x14ac:dyDescent="0.25">
      <c r="A626" s="1" t="s">
        <v>656</v>
      </c>
      <c r="B626" s="2">
        <v>24.95</v>
      </c>
      <c r="D626" s="10">
        <f>'Skenario DMA'!B626-Epanet!P627</f>
        <v>0.26999999999999957</v>
      </c>
      <c r="E626" s="10"/>
      <c r="G626" s="1" t="s">
        <v>1651</v>
      </c>
      <c r="H626" s="2">
        <v>0.08</v>
      </c>
      <c r="J626" s="2">
        <f>H626-Epanet!T628</f>
        <v>0</v>
      </c>
      <c r="M626" s="1" t="s">
        <v>656</v>
      </c>
      <c r="N626" s="2">
        <v>24.96</v>
      </c>
      <c r="P626" s="2">
        <f>N626-Epanet!X627</f>
        <v>0.26999999999999957</v>
      </c>
      <c r="S626" s="1" t="s">
        <v>1651</v>
      </c>
      <c r="T626" s="2">
        <v>0.08</v>
      </c>
      <c r="V626" s="2">
        <f>T626-Epanet!AB628</f>
        <v>0</v>
      </c>
      <c r="Y626" s="1" t="s">
        <v>656</v>
      </c>
      <c r="Z626" s="2">
        <v>24.93</v>
      </c>
      <c r="AB626" s="2">
        <f>Z626-Epanet!P627</f>
        <v>0.25</v>
      </c>
      <c r="AE626" s="1" t="s">
        <v>1651</v>
      </c>
      <c r="AF626" s="2">
        <v>0.08</v>
      </c>
      <c r="AH626" s="2">
        <f>AF626-Epanet!T628</f>
        <v>0</v>
      </c>
      <c r="AK626" s="1" t="s">
        <v>656</v>
      </c>
      <c r="AL626" s="2">
        <v>24.94</v>
      </c>
      <c r="AN626" s="2">
        <f>AL626-Epanet!X627</f>
        <v>0.25</v>
      </c>
      <c r="AQ626" s="1" t="s">
        <v>1651</v>
      </c>
      <c r="AR626" s="2">
        <v>0.08</v>
      </c>
      <c r="AT626" s="2">
        <f>AR626-Epanet!AB628</f>
        <v>0</v>
      </c>
      <c r="AW626" s="1" t="s">
        <v>656</v>
      </c>
      <c r="AX626" s="2">
        <v>24.96</v>
      </c>
      <c r="AZ626" s="2">
        <f>AX626-Epanet!P627</f>
        <v>0.28000000000000114</v>
      </c>
      <c r="BC626" s="1" t="s">
        <v>1651</v>
      </c>
      <c r="BD626" s="2">
        <v>0.08</v>
      </c>
      <c r="BF626" s="2">
        <f>BD626-Epanet!T628</f>
        <v>0</v>
      </c>
      <c r="BI626" s="1" t="s">
        <v>656</v>
      </c>
      <c r="BJ626" s="2">
        <v>24.97</v>
      </c>
      <c r="BL626" s="2">
        <f>BJ626-Epanet!X627</f>
        <v>0.27999999999999758</v>
      </c>
      <c r="BO626" s="1" t="s">
        <v>1651</v>
      </c>
      <c r="BP626" s="2">
        <v>0.08</v>
      </c>
      <c r="BR626" s="2">
        <f>BP626-Epanet!AB628</f>
        <v>0</v>
      </c>
    </row>
    <row r="627" spans="1:70" x14ac:dyDescent="0.25">
      <c r="A627" s="1" t="s">
        <v>657</v>
      </c>
      <c r="B627" s="2">
        <v>21.91</v>
      </c>
      <c r="D627" s="10">
        <f>'Skenario DMA'!B627-Epanet!P628</f>
        <v>0.26999999999999957</v>
      </c>
      <c r="E627" s="10"/>
      <c r="G627" s="1" t="s">
        <v>1652</v>
      </c>
      <c r="H627" s="2">
        <v>0.08</v>
      </c>
      <c r="J627" s="2">
        <f>H627-Epanet!T629</f>
        <v>0</v>
      </c>
      <c r="M627" s="1" t="s">
        <v>657</v>
      </c>
      <c r="N627" s="2">
        <v>21.92</v>
      </c>
      <c r="P627" s="2">
        <f>N627-Epanet!X628</f>
        <v>0.27000000000000313</v>
      </c>
      <c r="S627" s="1" t="s">
        <v>1652</v>
      </c>
      <c r="T627" s="2">
        <v>0.08</v>
      </c>
      <c r="V627" s="2">
        <f>T627-Epanet!AB629</f>
        <v>0</v>
      </c>
      <c r="Y627" s="1" t="s">
        <v>657</v>
      </c>
      <c r="Z627" s="2">
        <v>21.89</v>
      </c>
      <c r="AB627" s="2">
        <f>Z627-Epanet!P628</f>
        <v>0.25</v>
      </c>
      <c r="AE627" s="1" t="s">
        <v>1652</v>
      </c>
      <c r="AF627" s="2">
        <v>0.08</v>
      </c>
      <c r="AH627" s="2">
        <f>AF627-Epanet!T629</f>
        <v>0</v>
      </c>
      <c r="AK627" s="1" t="s">
        <v>657</v>
      </c>
      <c r="AL627" s="2">
        <v>21.9</v>
      </c>
      <c r="AN627" s="2">
        <f>AL627-Epanet!X628</f>
        <v>0.25</v>
      </c>
      <c r="AQ627" s="1" t="s">
        <v>1652</v>
      </c>
      <c r="AR627" s="2">
        <v>0.08</v>
      </c>
      <c r="AT627" s="2">
        <f>AR627-Epanet!AB629</f>
        <v>0</v>
      </c>
      <c r="AW627" s="1" t="s">
        <v>657</v>
      </c>
      <c r="AX627" s="2">
        <v>21.92</v>
      </c>
      <c r="AZ627" s="2">
        <f>AX627-Epanet!P628</f>
        <v>0.28000000000000114</v>
      </c>
      <c r="BC627" s="1" t="s">
        <v>1652</v>
      </c>
      <c r="BD627" s="2">
        <v>0.08</v>
      </c>
      <c r="BF627" s="2">
        <f>BD627-Epanet!T629</f>
        <v>0</v>
      </c>
      <c r="BI627" s="1" t="s">
        <v>657</v>
      </c>
      <c r="BJ627" s="2">
        <v>21.93</v>
      </c>
      <c r="BL627" s="2">
        <f>BJ627-Epanet!X628</f>
        <v>0.28000000000000114</v>
      </c>
      <c r="BO627" s="1" t="s">
        <v>1652</v>
      </c>
      <c r="BP627" s="2">
        <v>0.08</v>
      </c>
      <c r="BR627" s="2">
        <f>BP627-Epanet!AB629</f>
        <v>0</v>
      </c>
    </row>
    <row r="628" spans="1:70" x14ac:dyDescent="0.25">
      <c r="A628" s="1" t="s">
        <v>658</v>
      </c>
      <c r="B628" s="2">
        <v>24.98</v>
      </c>
      <c r="D628" s="10">
        <f>'Skenario DMA'!B628-Epanet!P629</f>
        <v>0.26999999999999957</v>
      </c>
      <c r="E628" s="10"/>
      <c r="G628" s="1" t="s">
        <v>1653</v>
      </c>
      <c r="H628" s="2">
        <v>0.08</v>
      </c>
      <c r="J628" s="2">
        <f>H628-Epanet!T630</f>
        <v>0</v>
      </c>
      <c r="M628" s="1" t="s">
        <v>658</v>
      </c>
      <c r="N628" s="2">
        <v>24.99</v>
      </c>
      <c r="P628" s="2">
        <f>N628-Epanet!X629</f>
        <v>0.26999999999999957</v>
      </c>
      <c r="S628" s="1" t="s">
        <v>1653</v>
      </c>
      <c r="T628" s="2">
        <v>0.08</v>
      </c>
      <c r="V628" s="2">
        <f>T628-Epanet!AB630</f>
        <v>0</v>
      </c>
      <c r="Y628" s="1" t="s">
        <v>658</v>
      </c>
      <c r="Z628" s="2">
        <v>24.96</v>
      </c>
      <c r="AB628" s="2">
        <f>Z628-Epanet!P629</f>
        <v>0.25</v>
      </c>
      <c r="AE628" s="1" t="s">
        <v>1653</v>
      </c>
      <c r="AF628" s="2">
        <v>0.08</v>
      </c>
      <c r="AH628" s="2">
        <f>AF628-Epanet!T630</f>
        <v>0</v>
      </c>
      <c r="AK628" s="1" t="s">
        <v>658</v>
      </c>
      <c r="AL628" s="2">
        <v>24.97</v>
      </c>
      <c r="AN628" s="2">
        <f>AL628-Epanet!X629</f>
        <v>0.25</v>
      </c>
      <c r="AQ628" s="1" t="s">
        <v>1653</v>
      </c>
      <c r="AR628" s="2">
        <v>0.08</v>
      </c>
      <c r="AT628" s="2">
        <f>AR628-Epanet!AB630</f>
        <v>0</v>
      </c>
      <c r="AW628" s="1" t="s">
        <v>658</v>
      </c>
      <c r="AX628" s="2">
        <v>24.99</v>
      </c>
      <c r="AZ628" s="2">
        <f>AX628-Epanet!P629</f>
        <v>0.27999999999999758</v>
      </c>
      <c r="BC628" s="1" t="s">
        <v>1653</v>
      </c>
      <c r="BD628" s="2">
        <v>0.08</v>
      </c>
      <c r="BF628" s="2">
        <f>BD628-Epanet!T630</f>
        <v>0</v>
      </c>
      <c r="BI628" s="1" t="s">
        <v>658</v>
      </c>
      <c r="BJ628" s="2">
        <v>25</v>
      </c>
      <c r="BL628" s="2">
        <f>BJ628-Epanet!X629</f>
        <v>0.28000000000000114</v>
      </c>
      <c r="BO628" s="1" t="s">
        <v>1653</v>
      </c>
      <c r="BP628" s="2">
        <v>0.08</v>
      </c>
      <c r="BR628" s="2">
        <f>BP628-Epanet!AB630</f>
        <v>0</v>
      </c>
    </row>
    <row r="629" spans="1:70" x14ac:dyDescent="0.25">
      <c r="A629" s="1" t="s">
        <v>659</v>
      </c>
      <c r="B629" s="2">
        <v>21.94</v>
      </c>
      <c r="D629" s="10">
        <f>'Skenario DMA'!B629-Epanet!P630</f>
        <v>0.26999999999999957</v>
      </c>
      <c r="E629" s="10"/>
      <c r="G629" s="1" t="s">
        <v>1654</v>
      </c>
      <c r="H629" s="2">
        <v>0.08</v>
      </c>
      <c r="J629" s="2">
        <f>H629-Epanet!T631</f>
        <v>0</v>
      </c>
      <c r="M629" s="1" t="s">
        <v>659</v>
      </c>
      <c r="N629" s="2">
        <v>21.95</v>
      </c>
      <c r="P629" s="2">
        <f>N629-Epanet!X630</f>
        <v>0.26999999999999957</v>
      </c>
      <c r="S629" s="1" t="s">
        <v>1654</v>
      </c>
      <c r="T629" s="2">
        <v>0.08</v>
      </c>
      <c r="V629" s="2">
        <f>T629-Epanet!AB631</f>
        <v>0</v>
      </c>
      <c r="Y629" s="1" t="s">
        <v>659</v>
      </c>
      <c r="Z629" s="2">
        <v>21.92</v>
      </c>
      <c r="AB629" s="2">
        <f>Z629-Epanet!P630</f>
        <v>0.25</v>
      </c>
      <c r="AE629" s="1" t="s">
        <v>1654</v>
      </c>
      <c r="AF629" s="2">
        <v>0.08</v>
      </c>
      <c r="AH629" s="2">
        <f>AF629-Epanet!T631</f>
        <v>0</v>
      </c>
      <c r="AK629" s="1" t="s">
        <v>659</v>
      </c>
      <c r="AL629" s="2">
        <v>21.93</v>
      </c>
      <c r="AN629" s="2">
        <f>AL629-Epanet!X630</f>
        <v>0.25</v>
      </c>
      <c r="AQ629" s="1" t="s">
        <v>1654</v>
      </c>
      <c r="AR629" s="2">
        <v>0.08</v>
      </c>
      <c r="AT629" s="2">
        <f>AR629-Epanet!AB631</f>
        <v>0</v>
      </c>
      <c r="AW629" s="1" t="s">
        <v>659</v>
      </c>
      <c r="AX629" s="2">
        <v>21.95</v>
      </c>
      <c r="AZ629" s="2">
        <f>AX629-Epanet!P630</f>
        <v>0.27999999999999758</v>
      </c>
      <c r="BC629" s="1" t="s">
        <v>1654</v>
      </c>
      <c r="BD629" s="2">
        <v>0.08</v>
      </c>
      <c r="BF629" s="2">
        <f>BD629-Epanet!T631</f>
        <v>0</v>
      </c>
      <c r="BI629" s="1" t="s">
        <v>659</v>
      </c>
      <c r="BJ629" s="2">
        <v>21.96</v>
      </c>
      <c r="BL629" s="2">
        <f>BJ629-Epanet!X630</f>
        <v>0.28000000000000114</v>
      </c>
      <c r="BO629" s="1" t="s">
        <v>1654</v>
      </c>
      <c r="BP629" s="2">
        <v>0.08</v>
      </c>
      <c r="BR629" s="2">
        <f>BP629-Epanet!AB631</f>
        <v>0</v>
      </c>
    </row>
    <row r="630" spans="1:70" x14ac:dyDescent="0.25">
      <c r="A630" s="1" t="s">
        <v>660</v>
      </c>
      <c r="B630" s="2">
        <v>25.19</v>
      </c>
      <c r="D630" s="10">
        <f>'Skenario DMA'!B630-Epanet!P631</f>
        <v>0.26999999999999957</v>
      </c>
      <c r="E630" s="10"/>
      <c r="G630" s="1" t="s">
        <v>1655</v>
      </c>
      <c r="H630" s="2">
        <v>0.01</v>
      </c>
      <c r="J630" s="2">
        <f>H630-Epanet!T632</f>
        <v>0</v>
      </c>
      <c r="M630" s="1" t="s">
        <v>660</v>
      </c>
      <c r="N630" s="2">
        <v>25.2</v>
      </c>
      <c r="P630" s="2">
        <f>N630-Epanet!X631</f>
        <v>0.26999999999999957</v>
      </c>
      <c r="S630" s="1" t="s">
        <v>1655</v>
      </c>
      <c r="T630" s="2">
        <v>0.02</v>
      </c>
      <c r="V630" s="2">
        <f>T630-Epanet!AB632</f>
        <v>0</v>
      </c>
      <c r="Y630" s="1" t="s">
        <v>660</v>
      </c>
      <c r="Z630" s="2">
        <v>25.17</v>
      </c>
      <c r="AB630" s="2">
        <f>Z630-Epanet!P631</f>
        <v>0.25</v>
      </c>
      <c r="AE630" s="1" t="s">
        <v>1655</v>
      </c>
      <c r="AF630" s="2">
        <v>0.04</v>
      </c>
      <c r="AH630" s="2">
        <f>AF630-Epanet!T632</f>
        <v>0.03</v>
      </c>
      <c r="AK630" s="1" t="s">
        <v>660</v>
      </c>
      <c r="AL630" s="2">
        <v>25.18</v>
      </c>
      <c r="AN630" s="2">
        <f>AL630-Epanet!X631</f>
        <v>0.25</v>
      </c>
      <c r="AQ630" s="1" t="s">
        <v>1655</v>
      </c>
      <c r="AR630" s="2">
        <v>0.04</v>
      </c>
      <c r="AT630" s="2">
        <f>AR630-Epanet!AB632</f>
        <v>0.02</v>
      </c>
      <c r="AW630" s="1" t="s">
        <v>660</v>
      </c>
      <c r="AX630" s="2">
        <v>25.2</v>
      </c>
      <c r="AZ630" s="2">
        <f>AX630-Epanet!P631</f>
        <v>0.27999999999999758</v>
      </c>
      <c r="BC630" s="1" t="s">
        <v>1655</v>
      </c>
      <c r="BD630" s="2">
        <v>0.03</v>
      </c>
      <c r="BF630" s="2">
        <f>BD630-Epanet!T632</f>
        <v>1.9999999999999997E-2</v>
      </c>
      <c r="BI630" s="1" t="s">
        <v>660</v>
      </c>
      <c r="BJ630" s="2">
        <v>25.21</v>
      </c>
      <c r="BL630" s="2">
        <f>BJ630-Epanet!X631</f>
        <v>0.28000000000000114</v>
      </c>
      <c r="BO630" s="1" t="s">
        <v>1655</v>
      </c>
      <c r="BP630" s="2">
        <v>0.03</v>
      </c>
      <c r="BR630" s="2">
        <f>BP630-Epanet!AB632</f>
        <v>9.9999999999999985E-3</v>
      </c>
    </row>
    <row r="631" spans="1:70" x14ac:dyDescent="0.25">
      <c r="A631" s="1" t="s">
        <v>661</v>
      </c>
      <c r="B631" s="2">
        <v>22.15</v>
      </c>
      <c r="D631" s="10">
        <f>'Skenario DMA'!B631-Epanet!P632</f>
        <v>0.26999999999999957</v>
      </c>
      <c r="E631" s="10"/>
      <c r="G631" s="1" t="s">
        <v>1656</v>
      </c>
      <c r="H631" s="2">
        <v>0.01</v>
      </c>
      <c r="J631" s="2">
        <f>H631-Epanet!T633</f>
        <v>0</v>
      </c>
      <c r="M631" s="1" t="s">
        <v>661</v>
      </c>
      <c r="N631" s="2">
        <v>22.16</v>
      </c>
      <c r="P631" s="2">
        <f>N631-Epanet!X632</f>
        <v>0.26999999999999957</v>
      </c>
      <c r="S631" s="1" t="s">
        <v>1656</v>
      </c>
      <c r="T631" s="2">
        <v>0.02</v>
      </c>
      <c r="V631" s="2">
        <f>T631-Epanet!AB633</f>
        <v>0</v>
      </c>
      <c r="Y631" s="1" t="s">
        <v>661</v>
      </c>
      <c r="Z631" s="2">
        <v>22.13</v>
      </c>
      <c r="AB631" s="2">
        <f>Z631-Epanet!P632</f>
        <v>0.25</v>
      </c>
      <c r="AE631" s="1" t="s">
        <v>1656</v>
      </c>
      <c r="AF631" s="2">
        <v>0.04</v>
      </c>
      <c r="AH631" s="2">
        <f>AF631-Epanet!T633</f>
        <v>0.03</v>
      </c>
      <c r="AK631" s="1" t="s">
        <v>661</v>
      </c>
      <c r="AL631" s="2">
        <v>22.14</v>
      </c>
      <c r="AN631" s="2">
        <f>AL631-Epanet!X632</f>
        <v>0.25</v>
      </c>
      <c r="AQ631" s="1" t="s">
        <v>1656</v>
      </c>
      <c r="AR631" s="2">
        <v>0.04</v>
      </c>
      <c r="AT631" s="2">
        <f>AR631-Epanet!AB633</f>
        <v>0.02</v>
      </c>
      <c r="AW631" s="1" t="s">
        <v>661</v>
      </c>
      <c r="AX631" s="2">
        <v>22.16</v>
      </c>
      <c r="AZ631" s="2">
        <f>AX631-Epanet!P632</f>
        <v>0.28000000000000114</v>
      </c>
      <c r="BC631" s="1" t="s">
        <v>1656</v>
      </c>
      <c r="BD631" s="2">
        <v>0.03</v>
      </c>
      <c r="BF631" s="2">
        <f>BD631-Epanet!T633</f>
        <v>1.9999999999999997E-2</v>
      </c>
      <c r="BI631" s="1" t="s">
        <v>661</v>
      </c>
      <c r="BJ631" s="2">
        <v>22.17</v>
      </c>
      <c r="BL631" s="2">
        <f>BJ631-Epanet!X632</f>
        <v>0.28000000000000114</v>
      </c>
      <c r="BO631" s="1" t="s">
        <v>1656</v>
      </c>
      <c r="BP631" s="2">
        <v>0.03</v>
      </c>
      <c r="BR631" s="2">
        <f>BP631-Epanet!AB633</f>
        <v>9.9999999999999985E-3</v>
      </c>
    </row>
    <row r="632" spans="1:70" x14ac:dyDescent="0.25">
      <c r="A632" s="1" t="s">
        <v>662</v>
      </c>
      <c r="B632" s="2">
        <v>25.27</v>
      </c>
      <c r="D632" s="10">
        <f>'Skenario DMA'!B632-Epanet!P633</f>
        <v>0.28000000000000114</v>
      </c>
      <c r="E632" s="10"/>
      <c r="G632" s="1" t="s">
        <v>1657</v>
      </c>
      <c r="H632" s="2">
        <v>0.03</v>
      </c>
      <c r="J632" s="2">
        <f>H632-Epanet!T634</f>
        <v>0</v>
      </c>
      <c r="M632" s="1" t="s">
        <v>662</v>
      </c>
      <c r="N632" s="2">
        <v>25.28</v>
      </c>
      <c r="P632" s="2">
        <f>N632-Epanet!X633</f>
        <v>0.28000000000000114</v>
      </c>
      <c r="S632" s="1" t="s">
        <v>1657</v>
      </c>
      <c r="T632" s="2">
        <v>0.03</v>
      </c>
      <c r="V632" s="2">
        <f>T632-Epanet!AB634</f>
        <v>0</v>
      </c>
      <c r="Y632" s="1" t="s">
        <v>662</v>
      </c>
      <c r="Z632" s="2">
        <v>25.25</v>
      </c>
      <c r="AB632" s="2">
        <f>Z632-Epanet!P633</f>
        <v>0.26000000000000156</v>
      </c>
      <c r="AE632" s="1" t="s">
        <v>1657</v>
      </c>
      <c r="AF632" s="2">
        <v>0.03</v>
      </c>
      <c r="AH632" s="2">
        <f>AF632-Epanet!T634</f>
        <v>0</v>
      </c>
      <c r="AK632" s="1" t="s">
        <v>662</v>
      </c>
      <c r="AL632" s="2">
        <v>25.25</v>
      </c>
      <c r="AN632" s="2">
        <f>AL632-Epanet!X633</f>
        <v>0.25</v>
      </c>
      <c r="AQ632" s="1" t="s">
        <v>1657</v>
      </c>
      <c r="AR632" s="2">
        <v>0.03</v>
      </c>
      <c r="AT632" s="2">
        <f>AR632-Epanet!AB634</f>
        <v>0</v>
      </c>
      <c r="AW632" s="1" t="s">
        <v>662</v>
      </c>
      <c r="AX632" s="2">
        <v>25.28</v>
      </c>
      <c r="AZ632" s="2">
        <f>AX632-Epanet!P633</f>
        <v>0.2900000000000027</v>
      </c>
      <c r="BC632" s="1" t="s">
        <v>1657</v>
      </c>
      <c r="BD632" s="2">
        <v>0.03</v>
      </c>
      <c r="BF632" s="2">
        <f>BD632-Epanet!T634</f>
        <v>0</v>
      </c>
      <c r="BI632" s="1" t="s">
        <v>662</v>
      </c>
      <c r="BJ632" s="2">
        <v>25.29</v>
      </c>
      <c r="BL632" s="2">
        <f>BJ632-Epanet!X633</f>
        <v>0.28999999999999915</v>
      </c>
      <c r="BO632" s="1" t="s">
        <v>1657</v>
      </c>
      <c r="BP632" s="2">
        <v>0.03</v>
      </c>
      <c r="BR632" s="2">
        <f>BP632-Epanet!AB634</f>
        <v>0</v>
      </c>
    </row>
    <row r="633" spans="1:70" x14ac:dyDescent="0.25">
      <c r="A633" s="1" t="s">
        <v>663</v>
      </c>
      <c r="B633" s="2">
        <v>23.23</v>
      </c>
      <c r="D633" s="10">
        <f>'Skenario DMA'!B633-Epanet!P634</f>
        <v>0.28000000000000114</v>
      </c>
      <c r="E633" s="10"/>
      <c r="G633" s="1" t="s">
        <v>1658</v>
      </c>
      <c r="H633" s="2">
        <v>0.03</v>
      </c>
      <c r="J633" s="2">
        <f>H633-Epanet!T635</f>
        <v>0</v>
      </c>
      <c r="M633" s="1" t="s">
        <v>663</v>
      </c>
      <c r="N633" s="2">
        <v>23.24</v>
      </c>
      <c r="P633" s="2">
        <f>N633-Epanet!X634</f>
        <v>0.27999999999999758</v>
      </c>
      <c r="S633" s="1" t="s">
        <v>1658</v>
      </c>
      <c r="T633" s="2">
        <v>0.03</v>
      </c>
      <c r="V633" s="2">
        <f>T633-Epanet!AB635</f>
        <v>0</v>
      </c>
      <c r="Y633" s="1" t="s">
        <v>663</v>
      </c>
      <c r="Z633" s="2">
        <v>23.21</v>
      </c>
      <c r="AB633" s="2">
        <f>Z633-Epanet!P634</f>
        <v>0.26000000000000156</v>
      </c>
      <c r="AE633" s="1" t="s">
        <v>1658</v>
      </c>
      <c r="AF633" s="2">
        <v>0.01</v>
      </c>
      <c r="AH633" s="2">
        <f>AF633-Epanet!T635</f>
        <v>-1.9999999999999997E-2</v>
      </c>
      <c r="AK633" s="1" t="s">
        <v>663</v>
      </c>
      <c r="AL633" s="2">
        <v>23.21</v>
      </c>
      <c r="AN633" s="2">
        <f>AL633-Epanet!X634</f>
        <v>0.25</v>
      </c>
      <c r="AQ633" s="1" t="s">
        <v>1658</v>
      </c>
      <c r="AR633" s="2">
        <v>0.01</v>
      </c>
      <c r="AT633" s="2">
        <f>AR633-Epanet!AB635</f>
        <v>-1.9999999999999997E-2</v>
      </c>
      <c r="AW633" s="1" t="s">
        <v>663</v>
      </c>
      <c r="AX633" s="2">
        <v>23.24</v>
      </c>
      <c r="AZ633" s="2">
        <f>AX633-Epanet!P634</f>
        <v>0.28999999999999915</v>
      </c>
      <c r="BC633" s="1" t="s">
        <v>1658</v>
      </c>
      <c r="BD633" s="2">
        <v>0.02</v>
      </c>
      <c r="BF633" s="2">
        <f>BD633-Epanet!T635</f>
        <v>-9.9999999999999985E-3</v>
      </c>
      <c r="BI633" s="1" t="s">
        <v>663</v>
      </c>
      <c r="BJ633" s="2">
        <v>23.25</v>
      </c>
      <c r="BL633" s="2">
        <f>BJ633-Epanet!X634</f>
        <v>0.28999999999999915</v>
      </c>
      <c r="BO633" s="1" t="s">
        <v>1658</v>
      </c>
      <c r="BP633" s="2">
        <v>0.02</v>
      </c>
      <c r="BR633" s="2">
        <f>BP633-Epanet!AB635</f>
        <v>-9.9999999999999985E-3</v>
      </c>
    </row>
    <row r="634" spans="1:70" x14ac:dyDescent="0.25">
      <c r="A634" s="1" t="s">
        <v>664</v>
      </c>
      <c r="B634" s="2">
        <v>25.52</v>
      </c>
      <c r="D634" s="10">
        <f>'Skenario DMA'!B634-Epanet!P635</f>
        <v>0.26999999999999957</v>
      </c>
      <c r="E634" s="10"/>
      <c r="G634" s="1" t="s">
        <v>1659</v>
      </c>
      <c r="H634" s="2">
        <v>0.03</v>
      </c>
      <c r="J634" s="2">
        <f>H634-Epanet!T636</f>
        <v>0</v>
      </c>
      <c r="M634" s="1" t="s">
        <v>664</v>
      </c>
      <c r="N634" s="2">
        <v>25.53</v>
      </c>
      <c r="P634" s="2">
        <f>N634-Epanet!X635</f>
        <v>0.26999999999999957</v>
      </c>
      <c r="S634" s="1" t="s">
        <v>1659</v>
      </c>
      <c r="T634" s="2">
        <v>0.03</v>
      </c>
      <c r="V634" s="2">
        <f>T634-Epanet!AB636</f>
        <v>0</v>
      </c>
      <c r="Y634" s="1" t="s">
        <v>664</v>
      </c>
      <c r="Z634" s="2">
        <v>25.5</v>
      </c>
      <c r="AB634" s="2">
        <f>Z634-Epanet!P635</f>
        <v>0.25</v>
      </c>
      <c r="AE634" s="1" t="s">
        <v>1659</v>
      </c>
      <c r="AF634" s="2">
        <v>0.01</v>
      </c>
      <c r="AH634" s="2">
        <f>AF634-Epanet!T636</f>
        <v>-1.9999999999999997E-2</v>
      </c>
      <c r="AK634" s="1" t="s">
        <v>664</v>
      </c>
      <c r="AL634" s="2">
        <v>25.51</v>
      </c>
      <c r="AN634" s="2">
        <f>AL634-Epanet!X635</f>
        <v>0.25</v>
      </c>
      <c r="AQ634" s="1" t="s">
        <v>1659</v>
      </c>
      <c r="AR634" s="2">
        <v>0.01</v>
      </c>
      <c r="AT634" s="2">
        <f>AR634-Epanet!AB636</f>
        <v>-1.9999999999999997E-2</v>
      </c>
      <c r="AW634" s="1" t="s">
        <v>664</v>
      </c>
      <c r="AX634" s="2">
        <v>25.53</v>
      </c>
      <c r="AZ634" s="2">
        <f>AX634-Epanet!P635</f>
        <v>0.28000000000000114</v>
      </c>
      <c r="BC634" s="1" t="s">
        <v>1659</v>
      </c>
      <c r="BD634" s="2">
        <v>0.02</v>
      </c>
      <c r="BF634" s="2">
        <f>BD634-Epanet!T636</f>
        <v>-9.9999999999999985E-3</v>
      </c>
      <c r="BI634" s="1" t="s">
        <v>664</v>
      </c>
      <c r="BJ634" s="2">
        <v>25.54</v>
      </c>
      <c r="BL634" s="2">
        <f>BJ634-Epanet!X635</f>
        <v>0.27999999999999758</v>
      </c>
      <c r="BO634" s="1" t="s">
        <v>1659</v>
      </c>
      <c r="BP634" s="2">
        <v>0.02</v>
      </c>
      <c r="BR634" s="2">
        <f>BP634-Epanet!AB636</f>
        <v>-9.9999999999999985E-3</v>
      </c>
    </row>
    <row r="635" spans="1:70" x14ac:dyDescent="0.25">
      <c r="A635" s="1" t="s">
        <v>665</v>
      </c>
      <c r="B635" s="2">
        <v>23.48</v>
      </c>
      <c r="D635" s="10">
        <f>'Skenario DMA'!B635-Epanet!P636</f>
        <v>0.26999999999999957</v>
      </c>
      <c r="E635" s="10"/>
      <c r="G635" s="1" t="s">
        <v>1660</v>
      </c>
      <c r="H635" s="2">
        <v>0.06</v>
      </c>
      <c r="J635" s="2">
        <f>H635-Epanet!T637</f>
        <v>0</v>
      </c>
      <c r="M635" s="1" t="s">
        <v>665</v>
      </c>
      <c r="N635" s="2">
        <v>23.49</v>
      </c>
      <c r="P635" s="2">
        <f>N635-Epanet!X636</f>
        <v>0.26999999999999957</v>
      </c>
      <c r="S635" s="1" t="s">
        <v>1660</v>
      </c>
      <c r="T635" s="2">
        <v>7.0000000000000007E-2</v>
      </c>
      <c r="V635" s="2">
        <f>T635-Epanet!AB637</f>
        <v>0</v>
      </c>
      <c r="Y635" s="1" t="s">
        <v>665</v>
      </c>
      <c r="Z635" s="2">
        <v>23.46</v>
      </c>
      <c r="AB635" s="2">
        <f>Z635-Epanet!P636</f>
        <v>0.25</v>
      </c>
      <c r="AE635" s="1" t="s">
        <v>1660</v>
      </c>
      <c r="AF635" s="2">
        <v>0.04</v>
      </c>
      <c r="AH635" s="2">
        <f>AF635-Epanet!T637</f>
        <v>-1.9999999999999997E-2</v>
      </c>
      <c r="AK635" s="1" t="s">
        <v>665</v>
      </c>
      <c r="AL635" s="2">
        <v>23.47</v>
      </c>
      <c r="AN635" s="2">
        <f>AL635-Epanet!X636</f>
        <v>0.25</v>
      </c>
      <c r="AQ635" s="1" t="s">
        <v>1660</v>
      </c>
      <c r="AR635" s="2">
        <v>0.04</v>
      </c>
      <c r="AT635" s="2">
        <f>AR635-Epanet!AB637</f>
        <v>-3.0000000000000006E-2</v>
      </c>
      <c r="AW635" s="1" t="s">
        <v>665</v>
      </c>
      <c r="AX635" s="2">
        <v>23.49</v>
      </c>
      <c r="AZ635" s="2">
        <f>AX635-Epanet!P636</f>
        <v>0.27999999999999758</v>
      </c>
      <c r="BC635" s="1" t="s">
        <v>1660</v>
      </c>
      <c r="BD635" s="2">
        <v>0.03</v>
      </c>
      <c r="BF635" s="2">
        <f>BD635-Epanet!T637</f>
        <v>-0.03</v>
      </c>
      <c r="BI635" s="1" t="s">
        <v>665</v>
      </c>
      <c r="BJ635" s="2">
        <v>23.5</v>
      </c>
      <c r="BL635" s="2">
        <f>BJ635-Epanet!X636</f>
        <v>0.28000000000000114</v>
      </c>
      <c r="BO635" s="1" t="s">
        <v>1660</v>
      </c>
      <c r="BP635" s="2">
        <v>0.03</v>
      </c>
      <c r="BR635" s="2">
        <f>BP635-Epanet!AB637</f>
        <v>-4.0000000000000008E-2</v>
      </c>
    </row>
    <row r="636" spans="1:70" x14ac:dyDescent="0.25">
      <c r="A636" s="1" t="s">
        <v>666</v>
      </c>
      <c r="B636" s="2">
        <v>25.65</v>
      </c>
      <c r="D636" s="10">
        <f>'Skenario DMA'!B636-Epanet!P637</f>
        <v>0.26999999999999957</v>
      </c>
      <c r="E636" s="10"/>
      <c r="G636" s="1" t="s">
        <v>1661</v>
      </c>
      <c r="H636" s="2">
        <v>0.03</v>
      </c>
      <c r="J636" s="2">
        <f>H636-Epanet!T638</f>
        <v>0</v>
      </c>
      <c r="M636" s="1" t="s">
        <v>666</v>
      </c>
      <c r="N636" s="2">
        <v>25.66</v>
      </c>
      <c r="P636" s="2">
        <f>N636-Epanet!X637</f>
        <v>0.26999999999999957</v>
      </c>
      <c r="S636" s="1" t="s">
        <v>1661</v>
      </c>
      <c r="T636" s="2">
        <v>0.03</v>
      </c>
      <c r="V636" s="2">
        <f>T636-Epanet!AB638</f>
        <v>0</v>
      </c>
      <c r="Y636" s="1" t="s">
        <v>666</v>
      </c>
      <c r="Z636" s="2">
        <v>25.63</v>
      </c>
      <c r="AB636" s="2">
        <f>Z636-Epanet!P637</f>
        <v>0.25</v>
      </c>
      <c r="AE636" s="1" t="s">
        <v>1661</v>
      </c>
      <c r="AF636" s="2">
        <v>0.02</v>
      </c>
      <c r="AH636" s="2">
        <f>AF636-Epanet!T638</f>
        <v>-9.9999999999999985E-3</v>
      </c>
      <c r="AK636" s="1" t="s">
        <v>666</v>
      </c>
      <c r="AL636" s="2">
        <v>25.64</v>
      </c>
      <c r="AN636" s="2">
        <f>AL636-Epanet!X637</f>
        <v>0.25</v>
      </c>
      <c r="AQ636" s="1" t="s">
        <v>1661</v>
      </c>
      <c r="AR636" s="2">
        <v>0.02</v>
      </c>
      <c r="AT636" s="2">
        <f>AR636-Epanet!AB638</f>
        <v>-9.9999999999999985E-3</v>
      </c>
      <c r="AW636" s="1" t="s">
        <v>666</v>
      </c>
      <c r="AX636" s="2">
        <v>25.66</v>
      </c>
      <c r="AZ636" s="2">
        <f>AX636-Epanet!P637</f>
        <v>0.28000000000000114</v>
      </c>
      <c r="BC636" s="1" t="s">
        <v>1661</v>
      </c>
      <c r="BD636" s="2">
        <v>0.02</v>
      </c>
      <c r="BF636" s="2">
        <f>BD636-Epanet!T638</f>
        <v>-9.9999999999999985E-3</v>
      </c>
      <c r="BI636" s="1" t="s">
        <v>666</v>
      </c>
      <c r="BJ636" s="2">
        <v>25.67</v>
      </c>
      <c r="BL636" s="2">
        <f>BJ636-Epanet!X637</f>
        <v>0.28000000000000114</v>
      </c>
      <c r="BO636" s="1" t="s">
        <v>1661</v>
      </c>
      <c r="BP636" s="2">
        <v>0.01</v>
      </c>
      <c r="BR636" s="2">
        <f>BP636-Epanet!AB638</f>
        <v>-1.9999999999999997E-2</v>
      </c>
    </row>
    <row r="637" spans="1:70" x14ac:dyDescent="0.25">
      <c r="A637" s="1" t="s">
        <v>667</v>
      </c>
      <c r="B637" s="2">
        <v>23.61</v>
      </c>
      <c r="D637" s="10">
        <f>'Skenario DMA'!B637-Epanet!P638</f>
        <v>0.26999999999999957</v>
      </c>
      <c r="E637" s="10"/>
      <c r="G637" s="1" t="s">
        <v>1662</v>
      </c>
      <c r="H637" s="2">
        <v>0.03</v>
      </c>
      <c r="J637" s="2">
        <f>H637-Epanet!T639</f>
        <v>0</v>
      </c>
      <c r="M637" s="1" t="s">
        <v>667</v>
      </c>
      <c r="N637" s="2">
        <v>23.62</v>
      </c>
      <c r="P637" s="2">
        <f>N637-Epanet!X638</f>
        <v>0.26999999999999957</v>
      </c>
      <c r="S637" s="1" t="s">
        <v>1662</v>
      </c>
      <c r="T637" s="2">
        <v>0.03</v>
      </c>
      <c r="V637" s="2">
        <f>T637-Epanet!AB639</f>
        <v>0</v>
      </c>
      <c r="Y637" s="1" t="s">
        <v>667</v>
      </c>
      <c r="Z637" s="2">
        <v>23.59</v>
      </c>
      <c r="AB637" s="2">
        <f>Z637-Epanet!P638</f>
        <v>0.25</v>
      </c>
      <c r="AE637" s="1" t="s">
        <v>1662</v>
      </c>
      <c r="AF637" s="2">
        <v>0.02</v>
      </c>
      <c r="AH637" s="2">
        <f>AF637-Epanet!T639</f>
        <v>-9.9999999999999985E-3</v>
      </c>
      <c r="AK637" s="1" t="s">
        <v>667</v>
      </c>
      <c r="AL637" s="2">
        <v>23.6</v>
      </c>
      <c r="AN637" s="2">
        <f>AL637-Epanet!X638</f>
        <v>0.25</v>
      </c>
      <c r="AQ637" s="1" t="s">
        <v>1662</v>
      </c>
      <c r="AR637" s="2">
        <v>0.02</v>
      </c>
      <c r="AT637" s="2">
        <f>AR637-Epanet!AB639</f>
        <v>-9.9999999999999985E-3</v>
      </c>
      <c r="AW637" s="1" t="s">
        <v>667</v>
      </c>
      <c r="AX637" s="2">
        <v>23.62</v>
      </c>
      <c r="AZ637" s="2">
        <f>AX637-Epanet!P638</f>
        <v>0.28000000000000114</v>
      </c>
      <c r="BC637" s="1" t="s">
        <v>1662</v>
      </c>
      <c r="BD637" s="2">
        <v>0.02</v>
      </c>
      <c r="BF637" s="2">
        <f>BD637-Epanet!T639</f>
        <v>-9.9999999999999985E-3</v>
      </c>
      <c r="BI637" s="1" t="s">
        <v>667</v>
      </c>
      <c r="BJ637" s="2">
        <v>23.63</v>
      </c>
      <c r="BL637" s="2">
        <f>BJ637-Epanet!X638</f>
        <v>0.27999999999999758</v>
      </c>
      <c r="BO637" s="1" t="s">
        <v>1662</v>
      </c>
      <c r="BP637" s="2">
        <v>0.01</v>
      </c>
      <c r="BR637" s="2">
        <f>BP637-Epanet!AB639</f>
        <v>-1.9999999999999997E-2</v>
      </c>
    </row>
    <row r="638" spans="1:70" x14ac:dyDescent="0.25">
      <c r="A638" s="1" t="s">
        <v>668</v>
      </c>
      <c r="B638" s="2">
        <v>26.04</v>
      </c>
      <c r="D638" s="10">
        <f>'Skenario DMA'!B638-Epanet!P639</f>
        <v>0.27999999999999758</v>
      </c>
      <c r="E638" s="10"/>
      <c r="G638" s="1" t="s">
        <v>1663</v>
      </c>
      <c r="H638" s="2">
        <v>0.03</v>
      </c>
      <c r="J638" s="2">
        <f>H638-Epanet!T640</f>
        <v>0</v>
      </c>
      <c r="M638" s="1" t="s">
        <v>668</v>
      </c>
      <c r="N638" s="2">
        <v>26.05</v>
      </c>
      <c r="P638" s="2">
        <f>N638-Epanet!X639</f>
        <v>0.28000000000000114</v>
      </c>
      <c r="S638" s="1" t="s">
        <v>1663</v>
      </c>
      <c r="T638" s="2">
        <v>0.03</v>
      </c>
      <c r="V638" s="2">
        <f>T638-Epanet!AB640</f>
        <v>0</v>
      </c>
      <c r="Y638" s="1" t="s">
        <v>668</v>
      </c>
      <c r="Z638" s="2">
        <v>26.02</v>
      </c>
      <c r="AB638" s="2">
        <f>Z638-Epanet!P639</f>
        <v>0.25999999999999801</v>
      </c>
      <c r="AE638" s="1" t="s">
        <v>1663</v>
      </c>
      <c r="AF638" s="2">
        <v>0.02</v>
      </c>
      <c r="AH638" s="2">
        <f>AF638-Epanet!T640</f>
        <v>-9.9999999999999985E-3</v>
      </c>
      <c r="AK638" s="1" t="s">
        <v>668</v>
      </c>
      <c r="AL638" s="2">
        <v>26.03</v>
      </c>
      <c r="AN638" s="2">
        <f>AL638-Epanet!X639</f>
        <v>0.26000000000000156</v>
      </c>
      <c r="AQ638" s="1" t="s">
        <v>1663</v>
      </c>
      <c r="AR638" s="2">
        <v>0.02</v>
      </c>
      <c r="AT638" s="2">
        <f>AR638-Epanet!AB640</f>
        <v>-9.9999999999999985E-3</v>
      </c>
      <c r="AW638" s="1" t="s">
        <v>668</v>
      </c>
      <c r="AX638" s="2">
        <v>26.05</v>
      </c>
      <c r="AZ638" s="2">
        <f>AX638-Epanet!P639</f>
        <v>0.28999999999999915</v>
      </c>
      <c r="BC638" s="1" t="s">
        <v>1663</v>
      </c>
      <c r="BD638" s="2">
        <v>0.02</v>
      </c>
      <c r="BF638" s="2">
        <f>BD638-Epanet!T640</f>
        <v>-9.9999999999999985E-3</v>
      </c>
      <c r="BI638" s="1" t="s">
        <v>668</v>
      </c>
      <c r="BJ638" s="2">
        <v>26.06</v>
      </c>
      <c r="BL638" s="2">
        <f>BJ638-Epanet!X639</f>
        <v>0.28999999999999915</v>
      </c>
      <c r="BO638" s="1" t="s">
        <v>1663</v>
      </c>
      <c r="BP638" s="2">
        <v>0.01</v>
      </c>
      <c r="BR638" s="2">
        <f>BP638-Epanet!AB640</f>
        <v>-1.9999999999999997E-2</v>
      </c>
    </row>
    <row r="639" spans="1:70" x14ac:dyDescent="0.25">
      <c r="A639" s="1" t="s">
        <v>669</v>
      </c>
      <c r="B639" s="2">
        <v>24</v>
      </c>
      <c r="D639" s="10">
        <f>'Skenario DMA'!B639-Epanet!P640</f>
        <v>0.28000000000000114</v>
      </c>
      <c r="E639" s="10"/>
      <c r="G639" s="1" t="s">
        <v>1664</v>
      </c>
      <c r="H639" s="2">
        <v>0.03</v>
      </c>
      <c r="J639" s="2">
        <f>H639-Epanet!T641</f>
        <v>0</v>
      </c>
      <c r="M639" s="1" t="s">
        <v>669</v>
      </c>
      <c r="N639" s="2">
        <v>24.01</v>
      </c>
      <c r="P639" s="2">
        <f>N639-Epanet!X640</f>
        <v>0.28000000000000114</v>
      </c>
      <c r="S639" s="1" t="s">
        <v>1664</v>
      </c>
      <c r="T639" s="2">
        <v>0.03</v>
      </c>
      <c r="V639" s="2">
        <f>T639-Epanet!AB641</f>
        <v>0</v>
      </c>
      <c r="Y639" s="1" t="s">
        <v>669</v>
      </c>
      <c r="Z639" s="2">
        <v>23.98</v>
      </c>
      <c r="AB639" s="2">
        <f>Z639-Epanet!P640</f>
        <v>0.26000000000000156</v>
      </c>
      <c r="AE639" s="1" t="s">
        <v>1664</v>
      </c>
      <c r="AF639" s="2">
        <v>0.02</v>
      </c>
      <c r="AH639" s="2">
        <f>AF639-Epanet!T641</f>
        <v>-9.9999999999999985E-3</v>
      </c>
      <c r="AK639" s="1" t="s">
        <v>669</v>
      </c>
      <c r="AL639" s="2">
        <v>23.98</v>
      </c>
      <c r="AN639" s="2">
        <f>AL639-Epanet!X640</f>
        <v>0.25</v>
      </c>
      <c r="AQ639" s="1" t="s">
        <v>1664</v>
      </c>
      <c r="AR639" s="2">
        <v>0.02</v>
      </c>
      <c r="AT639" s="2">
        <f>AR639-Epanet!AB641</f>
        <v>-9.9999999999999985E-3</v>
      </c>
      <c r="AW639" s="1" t="s">
        <v>669</v>
      </c>
      <c r="AX639" s="2">
        <v>24.01</v>
      </c>
      <c r="AZ639" s="2">
        <f>AX639-Epanet!P640</f>
        <v>0.2900000000000027</v>
      </c>
      <c r="BC639" s="1" t="s">
        <v>1664</v>
      </c>
      <c r="BD639" s="2">
        <v>0.02</v>
      </c>
      <c r="BF639" s="2">
        <f>BD639-Epanet!T641</f>
        <v>-9.9999999999999985E-3</v>
      </c>
      <c r="BI639" s="1" t="s">
        <v>669</v>
      </c>
      <c r="BJ639" s="2">
        <v>24.02</v>
      </c>
      <c r="BL639" s="2">
        <f>BJ639-Epanet!X640</f>
        <v>0.28999999999999915</v>
      </c>
      <c r="BO639" s="1" t="s">
        <v>1664</v>
      </c>
      <c r="BP639" s="2">
        <v>0.01</v>
      </c>
      <c r="BR639" s="2">
        <f>BP639-Epanet!AB641</f>
        <v>-1.9999999999999997E-2</v>
      </c>
    </row>
    <row r="640" spans="1:70" x14ac:dyDescent="0.25">
      <c r="A640" s="1" t="s">
        <v>670</v>
      </c>
      <c r="B640" s="2">
        <v>25.21</v>
      </c>
      <c r="D640" s="10">
        <f>'Skenario DMA'!B640-Epanet!P641</f>
        <v>0.26999999999999957</v>
      </c>
      <c r="E640" s="10"/>
      <c r="G640" s="1" t="s">
        <v>1665</v>
      </c>
      <c r="H640" s="2">
        <v>0.06</v>
      </c>
      <c r="J640" s="2">
        <f>H640-Epanet!T642</f>
        <v>0</v>
      </c>
      <c r="M640" s="1" t="s">
        <v>670</v>
      </c>
      <c r="N640" s="2">
        <v>25.22</v>
      </c>
      <c r="P640" s="2">
        <f>N640-Epanet!X641</f>
        <v>0.26999999999999957</v>
      </c>
      <c r="S640" s="1" t="s">
        <v>1665</v>
      </c>
      <c r="T640" s="2">
        <v>7.0000000000000007E-2</v>
      </c>
      <c r="V640" s="2">
        <f>T640-Epanet!AB642</f>
        <v>0</v>
      </c>
      <c r="Y640" s="1" t="s">
        <v>670</v>
      </c>
      <c r="Z640" s="2">
        <v>25.19</v>
      </c>
      <c r="AB640" s="2">
        <f>Z640-Epanet!P641</f>
        <v>0.25</v>
      </c>
      <c r="AE640" s="1" t="s">
        <v>1665</v>
      </c>
      <c r="AF640" s="2">
        <v>0.04</v>
      </c>
      <c r="AH640" s="2">
        <f>AF640-Epanet!T642</f>
        <v>-1.9999999999999997E-2</v>
      </c>
      <c r="AK640" s="1" t="s">
        <v>670</v>
      </c>
      <c r="AL640" s="2">
        <v>25.2</v>
      </c>
      <c r="AN640" s="2">
        <f>AL640-Epanet!X641</f>
        <v>0.25</v>
      </c>
      <c r="AQ640" s="1" t="s">
        <v>1665</v>
      </c>
      <c r="AR640" s="2">
        <v>0.04</v>
      </c>
      <c r="AT640" s="2">
        <f>AR640-Epanet!AB642</f>
        <v>-3.0000000000000006E-2</v>
      </c>
      <c r="AW640" s="1" t="s">
        <v>670</v>
      </c>
      <c r="AX640" s="2">
        <v>25.22</v>
      </c>
      <c r="AZ640" s="2">
        <f>AX640-Epanet!P641</f>
        <v>0.27999999999999758</v>
      </c>
      <c r="BC640" s="1" t="s">
        <v>1665</v>
      </c>
      <c r="BD640" s="2">
        <v>0.03</v>
      </c>
      <c r="BF640" s="2">
        <f>BD640-Epanet!T642</f>
        <v>-0.03</v>
      </c>
      <c r="BI640" s="1" t="s">
        <v>670</v>
      </c>
      <c r="BJ640" s="2">
        <v>25.23</v>
      </c>
      <c r="BL640" s="2">
        <f>BJ640-Epanet!X641</f>
        <v>0.28000000000000114</v>
      </c>
      <c r="BO640" s="1" t="s">
        <v>1665</v>
      </c>
      <c r="BP640" s="2">
        <v>0.03</v>
      </c>
      <c r="BR640" s="2">
        <f>BP640-Epanet!AB642</f>
        <v>-4.0000000000000008E-2</v>
      </c>
    </row>
    <row r="641" spans="1:70" x14ac:dyDescent="0.25">
      <c r="A641" s="1" t="s">
        <v>671</v>
      </c>
      <c r="B641" s="2">
        <v>24.17</v>
      </c>
      <c r="D641" s="10">
        <f>'Skenario DMA'!B641-Epanet!P642</f>
        <v>0.27000000000000313</v>
      </c>
      <c r="E641" s="10"/>
      <c r="G641" s="1" t="s">
        <v>1666</v>
      </c>
      <c r="H641" s="2">
        <v>0.16</v>
      </c>
      <c r="J641" s="2">
        <f>H641-Epanet!T643</f>
        <v>0</v>
      </c>
      <c r="M641" s="1" t="s">
        <v>671</v>
      </c>
      <c r="N641" s="2">
        <v>24.18</v>
      </c>
      <c r="P641" s="2">
        <f>N641-Epanet!X642</f>
        <v>0.26999999999999957</v>
      </c>
      <c r="S641" s="1" t="s">
        <v>1666</v>
      </c>
      <c r="T641" s="2">
        <v>0.16</v>
      </c>
      <c r="V641" s="2">
        <f>T641-Epanet!AB643</f>
        <v>0</v>
      </c>
      <c r="Y641" s="1" t="s">
        <v>671</v>
      </c>
      <c r="Z641" s="2">
        <v>24.15</v>
      </c>
      <c r="AB641" s="2">
        <f>Z641-Epanet!P642</f>
        <v>0.25</v>
      </c>
      <c r="AE641" s="1" t="s">
        <v>1666</v>
      </c>
      <c r="AF641" s="2">
        <v>0.19</v>
      </c>
      <c r="AH641" s="2">
        <f>AF641-Epanet!T643</f>
        <v>0.03</v>
      </c>
      <c r="AK641" s="1" t="s">
        <v>671</v>
      </c>
      <c r="AL641" s="2">
        <v>24.16</v>
      </c>
      <c r="AN641" s="2">
        <f>AL641-Epanet!X642</f>
        <v>0.25</v>
      </c>
      <c r="AQ641" s="1" t="s">
        <v>1666</v>
      </c>
      <c r="AR641" s="2">
        <v>0.19</v>
      </c>
      <c r="AT641" s="2">
        <f>AR641-Epanet!AB643</f>
        <v>0.03</v>
      </c>
      <c r="AW641" s="1" t="s">
        <v>671</v>
      </c>
      <c r="AX641" s="2">
        <v>24.18</v>
      </c>
      <c r="AZ641" s="2">
        <f>AX641-Epanet!P642</f>
        <v>0.28000000000000114</v>
      </c>
      <c r="BC641" s="1" t="s">
        <v>1666</v>
      </c>
      <c r="BD641" s="2">
        <v>0.12</v>
      </c>
      <c r="BF641" s="2">
        <f>BD641-Epanet!T643</f>
        <v>-4.0000000000000008E-2</v>
      </c>
      <c r="BI641" s="1" t="s">
        <v>671</v>
      </c>
      <c r="BJ641" s="2">
        <v>24.19</v>
      </c>
      <c r="BL641" s="2">
        <f>BJ641-Epanet!X642</f>
        <v>0.28000000000000114</v>
      </c>
      <c r="BO641" s="1" t="s">
        <v>1666</v>
      </c>
      <c r="BP641" s="2">
        <v>0.13</v>
      </c>
      <c r="BR641" s="2">
        <f>BP641-Epanet!AB643</f>
        <v>-0.03</v>
      </c>
    </row>
    <row r="642" spans="1:70" x14ac:dyDescent="0.25">
      <c r="A642" s="1" t="s">
        <v>672</v>
      </c>
      <c r="B642" s="2">
        <v>26.23</v>
      </c>
      <c r="D642" s="10">
        <f>'Skenario DMA'!B642-Epanet!P643</f>
        <v>0.26999999999999957</v>
      </c>
      <c r="E642" s="10"/>
      <c r="G642" s="1" t="s">
        <v>1667</v>
      </c>
      <c r="H642" s="2">
        <v>0.09</v>
      </c>
      <c r="J642" s="2">
        <f>H642-Epanet!T644</f>
        <v>0</v>
      </c>
      <c r="M642" s="1" t="s">
        <v>672</v>
      </c>
      <c r="N642" s="2">
        <v>26.24</v>
      </c>
      <c r="P642" s="2">
        <f>N642-Epanet!X643</f>
        <v>0.26999999999999957</v>
      </c>
      <c r="S642" s="1" t="s">
        <v>1667</v>
      </c>
      <c r="T642" s="2">
        <v>0.09</v>
      </c>
      <c r="V642" s="2">
        <f>T642-Epanet!AB644</f>
        <v>0</v>
      </c>
      <c r="Y642" s="1" t="s">
        <v>672</v>
      </c>
      <c r="Z642" s="2">
        <v>26.21</v>
      </c>
      <c r="AB642" s="2">
        <f>Z642-Epanet!P643</f>
        <v>0.25</v>
      </c>
      <c r="AE642" s="1" t="s">
        <v>1667</v>
      </c>
      <c r="AF642" s="2">
        <v>0.15</v>
      </c>
      <c r="AH642" s="2">
        <f>AF642-Epanet!T644</f>
        <v>0.06</v>
      </c>
      <c r="AK642" s="1" t="s">
        <v>672</v>
      </c>
      <c r="AL642" s="2">
        <v>26.22</v>
      </c>
      <c r="AN642" s="2">
        <f>AL642-Epanet!X643</f>
        <v>0.25</v>
      </c>
      <c r="AQ642" s="1" t="s">
        <v>1667</v>
      </c>
      <c r="AR642" s="2">
        <v>0.15</v>
      </c>
      <c r="AT642" s="2">
        <f>AR642-Epanet!AB644</f>
        <v>0.06</v>
      </c>
      <c r="AW642" s="1" t="s">
        <v>672</v>
      </c>
      <c r="AX642" s="2">
        <v>26.24</v>
      </c>
      <c r="AZ642" s="2">
        <f>AX642-Epanet!P643</f>
        <v>0.27999999999999758</v>
      </c>
      <c r="BC642" s="1" t="s">
        <v>1667</v>
      </c>
      <c r="BD642" s="2">
        <v>0.16</v>
      </c>
      <c r="BF642" s="2">
        <f>BD642-Epanet!T644</f>
        <v>7.0000000000000007E-2</v>
      </c>
      <c r="BI642" s="1" t="s">
        <v>672</v>
      </c>
      <c r="BJ642" s="2">
        <v>26.25</v>
      </c>
      <c r="BL642" s="2">
        <f>BJ642-Epanet!X643</f>
        <v>0.28000000000000114</v>
      </c>
      <c r="BO642" s="1" t="s">
        <v>1667</v>
      </c>
      <c r="BP642" s="2">
        <v>0.15</v>
      </c>
      <c r="BR642" s="2">
        <f>BP642-Epanet!AB644</f>
        <v>0.06</v>
      </c>
    </row>
    <row r="643" spans="1:70" x14ac:dyDescent="0.25">
      <c r="A643" s="1" t="s">
        <v>673</v>
      </c>
      <c r="B643" s="2">
        <v>27.28</v>
      </c>
      <c r="D643" s="10">
        <f>'Skenario DMA'!B643-Epanet!P644</f>
        <v>0.28000000000000114</v>
      </c>
      <c r="E643" s="10"/>
      <c r="G643" s="1" t="s">
        <v>1668</v>
      </c>
      <c r="H643" s="2">
        <v>0.01</v>
      </c>
      <c r="J643" s="2">
        <f>H643-Epanet!T645</f>
        <v>0</v>
      </c>
      <c r="M643" s="1" t="s">
        <v>673</v>
      </c>
      <c r="N643" s="2">
        <v>27.29</v>
      </c>
      <c r="P643" s="2">
        <f>N643-Epanet!X644</f>
        <v>0.27999999999999758</v>
      </c>
      <c r="S643" s="1" t="s">
        <v>1668</v>
      </c>
      <c r="T643" s="2">
        <v>0.01</v>
      </c>
      <c r="V643" s="2">
        <f>T643-Epanet!AB645</f>
        <v>0</v>
      </c>
      <c r="Y643" s="1" t="s">
        <v>673</v>
      </c>
      <c r="Z643" s="2">
        <v>27.25</v>
      </c>
      <c r="AB643" s="2">
        <f>Z643-Epanet!P644</f>
        <v>0.25</v>
      </c>
      <c r="AE643" s="1" t="s">
        <v>1668</v>
      </c>
      <c r="AF643" s="2">
        <v>0.01</v>
      </c>
      <c r="AH643" s="2">
        <f>AF643-Epanet!T645</f>
        <v>0</v>
      </c>
      <c r="AK643" s="1" t="s">
        <v>673</v>
      </c>
      <c r="AL643" s="2">
        <v>27.26</v>
      </c>
      <c r="AN643" s="2">
        <f>AL643-Epanet!X644</f>
        <v>0.25</v>
      </c>
      <c r="AQ643" s="1" t="s">
        <v>1668</v>
      </c>
      <c r="AR643" s="2">
        <v>0.01</v>
      </c>
      <c r="AT643" s="2">
        <f>AR643-Epanet!AB645</f>
        <v>0</v>
      </c>
      <c r="AW643" s="1" t="s">
        <v>673</v>
      </c>
      <c r="AX643" s="2">
        <v>27.28</v>
      </c>
      <c r="AZ643" s="2">
        <f>AX643-Epanet!P644</f>
        <v>0.28000000000000114</v>
      </c>
      <c r="BC643" s="1" t="s">
        <v>1668</v>
      </c>
      <c r="BD643" s="2">
        <v>0.06</v>
      </c>
      <c r="BF643" s="2">
        <f>BD643-Epanet!T645</f>
        <v>4.9999999999999996E-2</v>
      </c>
      <c r="BI643" s="1" t="s">
        <v>673</v>
      </c>
      <c r="BJ643" s="2">
        <v>27.29</v>
      </c>
      <c r="BL643" s="2">
        <f>BJ643-Epanet!X644</f>
        <v>0.27999999999999758</v>
      </c>
      <c r="BO643" s="1" t="s">
        <v>1668</v>
      </c>
      <c r="BP643" s="2">
        <v>0.06</v>
      </c>
      <c r="BR643" s="2">
        <f>BP643-Epanet!AB645</f>
        <v>4.9999999999999996E-2</v>
      </c>
    </row>
    <row r="644" spans="1:70" x14ac:dyDescent="0.25">
      <c r="A644" s="1" t="s">
        <v>674</v>
      </c>
      <c r="B644" s="2">
        <v>26.98</v>
      </c>
      <c r="D644" s="10">
        <f>'Skenario DMA'!B644-Epanet!P645</f>
        <v>0.26999999999999957</v>
      </c>
      <c r="E644" s="10"/>
      <c r="G644" s="1" t="s">
        <v>1669</v>
      </c>
      <c r="H644" s="2">
        <v>0.08</v>
      </c>
      <c r="J644" s="2">
        <f>H644-Epanet!T646</f>
        <v>0</v>
      </c>
      <c r="M644" s="1" t="s">
        <v>674</v>
      </c>
      <c r="N644" s="2">
        <v>26.99</v>
      </c>
      <c r="P644" s="2">
        <f>N644-Epanet!X645</f>
        <v>0.26999999999999957</v>
      </c>
      <c r="S644" s="1" t="s">
        <v>1669</v>
      </c>
      <c r="T644" s="2">
        <v>0.09</v>
      </c>
      <c r="V644" s="2">
        <f>T644-Epanet!AB646</f>
        <v>0</v>
      </c>
      <c r="Y644" s="1" t="s">
        <v>674</v>
      </c>
      <c r="Z644" s="2">
        <v>26.96</v>
      </c>
      <c r="AB644" s="2">
        <f>Z644-Epanet!P645</f>
        <v>0.25</v>
      </c>
      <c r="AE644" s="1" t="s">
        <v>1669</v>
      </c>
      <c r="AF644" s="2">
        <v>0.16</v>
      </c>
      <c r="AH644" s="2">
        <f>AF644-Epanet!T646</f>
        <v>0.08</v>
      </c>
      <c r="AK644" s="1" t="s">
        <v>674</v>
      </c>
      <c r="AL644" s="2">
        <v>26.97</v>
      </c>
      <c r="AN644" s="2">
        <f>AL644-Epanet!X645</f>
        <v>0.25</v>
      </c>
      <c r="AQ644" s="1" t="s">
        <v>1669</v>
      </c>
      <c r="AR644" s="2">
        <v>0.15</v>
      </c>
      <c r="AT644" s="2">
        <f>AR644-Epanet!AB646</f>
        <v>0.06</v>
      </c>
      <c r="AW644" s="1" t="s">
        <v>674</v>
      </c>
      <c r="AX644" s="2">
        <v>26.99</v>
      </c>
      <c r="AZ644" s="2">
        <f>AX644-Epanet!P645</f>
        <v>0.27999999999999758</v>
      </c>
      <c r="BC644" s="1" t="s">
        <v>1669</v>
      </c>
      <c r="BD644" s="2">
        <v>0.1</v>
      </c>
      <c r="BF644" s="2">
        <f>BD644-Epanet!T646</f>
        <v>2.0000000000000004E-2</v>
      </c>
      <c r="BI644" s="1" t="s">
        <v>674</v>
      </c>
      <c r="BJ644" s="2">
        <v>27</v>
      </c>
      <c r="BL644" s="2">
        <f>BJ644-Epanet!X645</f>
        <v>0.28000000000000114</v>
      </c>
      <c r="BO644" s="1" t="s">
        <v>1669</v>
      </c>
      <c r="BP644" s="2">
        <v>0.1</v>
      </c>
      <c r="BR644" s="2">
        <f>BP644-Epanet!AB646</f>
        <v>1.0000000000000009E-2</v>
      </c>
    </row>
    <row r="645" spans="1:70" x14ac:dyDescent="0.25">
      <c r="A645" s="1" t="s">
        <v>675</v>
      </c>
      <c r="B645" s="2">
        <v>25.94</v>
      </c>
      <c r="D645" s="10">
        <f>'Skenario DMA'!B645-Epanet!P646</f>
        <v>0.26999999999999957</v>
      </c>
      <c r="E645" s="10"/>
      <c r="G645" s="1" t="s">
        <v>1670</v>
      </c>
      <c r="H645" s="2">
        <v>0.02</v>
      </c>
      <c r="J645" s="2">
        <f>H645-Epanet!T647</f>
        <v>0</v>
      </c>
      <c r="M645" s="1" t="s">
        <v>675</v>
      </c>
      <c r="N645" s="2">
        <v>25.95</v>
      </c>
      <c r="P645" s="2">
        <f>N645-Epanet!X646</f>
        <v>0.26999999999999957</v>
      </c>
      <c r="S645" s="1" t="s">
        <v>1670</v>
      </c>
      <c r="T645" s="2">
        <v>0.02</v>
      </c>
      <c r="V645" s="2">
        <f>T645-Epanet!AB647</f>
        <v>0</v>
      </c>
      <c r="Y645" s="1" t="s">
        <v>675</v>
      </c>
      <c r="Z645" s="2">
        <v>25.92</v>
      </c>
      <c r="AB645" s="2">
        <f>Z645-Epanet!P646</f>
        <v>0.25</v>
      </c>
      <c r="AE645" s="1" t="s">
        <v>1670</v>
      </c>
      <c r="AF645" s="2">
        <v>0.03</v>
      </c>
      <c r="AH645" s="2">
        <f>AF645-Epanet!T647</f>
        <v>9.9999999999999985E-3</v>
      </c>
      <c r="AK645" s="1" t="s">
        <v>675</v>
      </c>
      <c r="AL645" s="2">
        <v>25.93</v>
      </c>
      <c r="AN645" s="2">
        <f>AL645-Epanet!X646</f>
        <v>0.25</v>
      </c>
      <c r="AQ645" s="1" t="s">
        <v>1670</v>
      </c>
      <c r="AR645" s="2">
        <v>0.03</v>
      </c>
      <c r="AT645" s="2">
        <f>AR645-Epanet!AB647</f>
        <v>9.9999999999999985E-3</v>
      </c>
      <c r="AW645" s="1" t="s">
        <v>675</v>
      </c>
      <c r="AX645" s="2">
        <v>25.95</v>
      </c>
      <c r="AZ645" s="2">
        <f>AX645-Epanet!P646</f>
        <v>0.27999999999999758</v>
      </c>
      <c r="BC645" s="1" t="s">
        <v>1670</v>
      </c>
      <c r="BD645" s="2">
        <v>0.02</v>
      </c>
      <c r="BF645" s="2">
        <f>BD645-Epanet!T647</f>
        <v>0</v>
      </c>
      <c r="BI645" s="1" t="s">
        <v>675</v>
      </c>
      <c r="BJ645" s="2">
        <v>25.96</v>
      </c>
      <c r="BL645" s="2">
        <f>BJ645-Epanet!X646</f>
        <v>0.28000000000000114</v>
      </c>
      <c r="BO645" s="1" t="s">
        <v>1670</v>
      </c>
      <c r="BP645" s="2">
        <v>0.02</v>
      </c>
      <c r="BR645" s="2">
        <f>BP645-Epanet!AB647</f>
        <v>0</v>
      </c>
    </row>
    <row r="646" spans="1:70" x14ac:dyDescent="0.25">
      <c r="A646" s="1" t="s">
        <v>676</v>
      </c>
      <c r="B646" s="2">
        <v>28.05</v>
      </c>
      <c r="D646" s="10">
        <f>'Skenario DMA'!B646-Epanet!P647</f>
        <v>0.28000000000000114</v>
      </c>
      <c r="E646" s="10"/>
      <c r="G646" s="1" t="s">
        <v>1671</v>
      </c>
      <c r="H646" s="2">
        <v>0.02</v>
      </c>
      <c r="J646" s="2">
        <f>H646-Epanet!T648</f>
        <v>0</v>
      </c>
      <c r="M646" s="1" t="s">
        <v>676</v>
      </c>
      <c r="N646" s="2">
        <v>28.05</v>
      </c>
      <c r="P646" s="2">
        <f>N646-Epanet!X647</f>
        <v>0.26999999999999957</v>
      </c>
      <c r="S646" s="1" t="s">
        <v>1671</v>
      </c>
      <c r="T646" s="2">
        <v>0.02</v>
      </c>
      <c r="V646" s="2">
        <f>T646-Epanet!AB648</f>
        <v>0</v>
      </c>
      <c r="Y646" s="1" t="s">
        <v>676</v>
      </c>
      <c r="Z646" s="2">
        <v>28.02</v>
      </c>
      <c r="AB646" s="2">
        <f>Z646-Epanet!P647</f>
        <v>0.25</v>
      </c>
      <c r="AE646" s="1" t="s">
        <v>1671</v>
      </c>
      <c r="AF646" s="2">
        <v>0.03</v>
      </c>
      <c r="AH646" s="2">
        <f>AF646-Epanet!T648</f>
        <v>9.9999999999999985E-3</v>
      </c>
      <c r="AK646" s="1" t="s">
        <v>676</v>
      </c>
      <c r="AL646" s="2">
        <v>28.03</v>
      </c>
      <c r="AN646" s="2">
        <f>AL646-Epanet!X647</f>
        <v>0.25</v>
      </c>
      <c r="AQ646" s="1" t="s">
        <v>1671</v>
      </c>
      <c r="AR646" s="2">
        <v>0.03</v>
      </c>
      <c r="AT646" s="2">
        <f>AR646-Epanet!AB648</f>
        <v>9.9999999999999985E-3</v>
      </c>
      <c r="AW646" s="1" t="s">
        <v>676</v>
      </c>
      <c r="AX646" s="2">
        <v>28.05</v>
      </c>
      <c r="AZ646" s="2">
        <f>AX646-Epanet!P647</f>
        <v>0.28000000000000114</v>
      </c>
      <c r="BC646" s="1" t="s">
        <v>1671</v>
      </c>
      <c r="BD646" s="2">
        <v>0.02</v>
      </c>
      <c r="BF646" s="2">
        <f>BD646-Epanet!T648</f>
        <v>0</v>
      </c>
      <c r="BI646" s="1" t="s">
        <v>676</v>
      </c>
      <c r="BJ646" s="2">
        <v>28.06</v>
      </c>
      <c r="BL646" s="2">
        <f>BJ646-Epanet!X647</f>
        <v>0.27999999999999758</v>
      </c>
      <c r="BO646" s="1" t="s">
        <v>1671</v>
      </c>
      <c r="BP646" s="2">
        <v>0.02</v>
      </c>
      <c r="BR646" s="2">
        <f>BP646-Epanet!AB648</f>
        <v>0</v>
      </c>
    </row>
    <row r="647" spans="1:70" x14ac:dyDescent="0.25">
      <c r="A647" s="1" t="s">
        <v>677</v>
      </c>
      <c r="B647" s="2">
        <v>27</v>
      </c>
      <c r="D647" s="10">
        <f>'Skenario DMA'!B647-Epanet!P648</f>
        <v>0.28000000000000114</v>
      </c>
      <c r="E647" s="10"/>
      <c r="G647" s="1" t="s">
        <v>1672</v>
      </c>
      <c r="H647" s="2">
        <v>0.01</v>
      </c>
      <c r="J647" s="2">
        <f>H647-Epanet!T649</f>
        <v>0</v>
      </c>
      <c r="M647" s="1" t="s">
        <v>677</v>
      </c>
      <c r="N647" s="2">
        <v>27.01</v>
      </c>
      <c r="P647" s="2">
        <f>N647-Epanet!X648</f>
        <v>0.28000000000000114</v>
      </c>
      <c r="S647" s="1" t="s">
        <v>1672</v>
      </c>
      <c r="T647" s="2">
        <v>0.01</v>
      </c>
      <c r="V647" s="2">
        <f>T647-Epanet!AB649</f>
        <v>0</v>
      </c>
      <c r="Y647" s="1" t="s">
        <v>677</v>
      </c>
      <c r="Z647" s="2">
        <v>26.98</v>
      </c>
      <c r="AB647" s="2">
        <f>Z647-Epanet!P648</f>
        <v>0.26000000000000156</v>
      </c>
      <c r="AE647" s="1" t="s">
        <v>1672</v>
      </c>
      <c r="AF647" s="2">
        <v>0.03</v>
      </c>
      <c r="AH647" s="2">
        <f>AF647-Epanet!T649</f>
        <v>1.9999999999999997E-2</v>
      </c>
      <c r="AK647" s="1" t="s">
        <v>677</v>
      </c>
      <c r="AL647" s="2">
        <v>26.98</v>
      </c>
      <c r="AN647" s="2">
        <f>AL647-Epanet!X648</f>
        <v>0.25</v>
      </c>
      <c r="AQ647" s="1" t="s">
        <v>1672</v>
      </c>
      <c r="AR647" s="2">
        <v>0.02</v>
      </c>
      <c r="AT647" s="2">
        <f>AR647-Epanet!AB649</f>
        <v>0.01</v>
      </c>
      <c r="AW647" s="1" t="s">
        <v>677</v>
      </c>
      <c r="AX647" s="2">
        <v>27.01</v>
      </c>
      <c r="AZ647" s="2">
        <f>AX647-Epanet!P648</f>
        <v>0.2900000000000027</v>
      </c>
      <c r="BC647" s="1" t="s">
        <v>1672</v>
      </c>
      <c r="BD647" s="2">
        <v>0.02</v>
      </c>
      <c r="BF647" s="2">
        <f>BD647-Epanet!T649</f>
        <v>0.01</v>
      </c>
      <c r="BI647" s="1" t="s">
        <v>677</v>
      </c>
      <c r="BJ647" s="2">
        <v>27.02</v>
      </c>
      <c r="BL647" s="2">
        <f>BJ647-Epanet!X648</f>
        <v>0.28999999999999915</v>
      </c>
      <c r="BO647" s="1" t="s">
        <v>1672</v>
      </c>
      <c r="BP647" s="2">
        <v>0.02</v>
      </c>
      <c r="BR647" s="2">
        <f>BP647-Epanet!AB649</f>
        <v>0.01</v>
      </c>
    </row>
    <row r="648" spans="1:70" x14ac:dyDescent="0.25">
      <c r="A648" s="1" t="s">
        <v>678</v>
      </c>
      <c r="B648" s="2">
        <v>28.37</v>
      </c>
      <c r="D648" s="10">
        <f>'Skenario DMA'!B648-Epanet!P649</f>
        <v>0.26999999999999957</v>
      </c>
      <c r="E648" s="10"/>
      <c r="G648" s="1" t="s">
        <v>1673</v>
      </c>
      <c r="H648" s="2">
        <v>0.01</v>
      </c>
      <c r="J648" s="2">
        <f>H648-Epanet!T650</f>
        <v>0</v>
      </c>
      <c r="M648" s="1" t="s">
        <v>678</v>
      </c>
      <c r="N648" s="2">
        <v>28.38</v>
      </c>
      <c r="P648" s="2">
        <f>N648-Epanet!X649</f>
        <v>0.26999999999999957</v>
      </c>
      <c r="S648" s="1" t="s">
        <v>1673</v>
      </c>
      <c r="T648" s="2">
        <v>0</v>
      </c>
      <c r="V648" s="2">
        <f>T648-Epanet!AB650</f>
        <v>0</v>
      </c>
      <c r="Y648" s="1" t="s">
        <v>678</v>
      </c>
      <c r="Z648" s="2">
        <v>28.35</v>
      </c>
      <c r="AB648" s="2">
        <f>Z648-Epanet!P649</f>
        <v>0.25</v>
      </c>
      <c r="AE648" s="1" t="s">
        <v>1673</v>
      </c>
      <c r="AF648" s="2">
        <v>0.02</v>
      </c>
      <c r="AH648" s="2">
        <f>AF648-Epanet!T650</f>
        <v>0.01</v>
      </c>
      <c r="AK648" s="1" t="s">
        <v>678</v>
      </c>
      <c r="AL648" s="2">
        <v>28.36</v>
      </c>
      <c r="AN648" s="2">
        <f>AL648-Epanet!X649</f>
        <v>0.25</v>
      </c>
      <c r="AQ648" s="1" t="s">
        <v>1673</v>
      </c>
      <c r="AR648" s="2">
        <v>0.01</v>
      </c>
      <c r="AT648" s="2">
        <f>AR648-Epanet!AB650</f>
        <v>0.01</v>
      </c>
      <c r="AW648" s="1" t="s">
        <v>678</v>
      </c>
      <c r="AX648" s="2">
        <v>28.38</v>
      </c>
      <c r="AZ648" s="2">
        <f>AX648-Epanet!P649</f>
        <v>0.27999999999999758</v>
      </c>
      <c r="BC648" s="1" t="s">
        <v>1673</v>
      </c>
      <c r="BD648" s="2">
        <v>0.02</v>
      </c>
      <c r="BF648" s="2">
        <f>BD648-Epanet!T650</f>
        <v>0.01</v>
      </c>
      <c r="BI648" s="1" t="s">
        <v>678</v>
      </c>
      <c r="BJ648" s="2">
        <v>28.39</v>
      </c>
      <c r="BL648" s="2">
        <f>BJ648-Epanet!X649</f>
        <v>0.28000000000000114</v>
      </c>
      <c r="BO648" s="1" t="s">
        <v>1673</v>
      </c>
      <c r="BP648" s="2">
        <v>0.01</v>
      </c>
      <c r="BR648" s="2">
        <f>BP648-Epanet!AB650</f>
        <v>0.01</v>
      </c>
    </row>
    <row r="649" spans="1:70" x14ac:dyDescent="0.25">
      <c r="A649" s="1" t="s">
        <v>679</v>
      </c>
      <c r="B649" s="2">
        <v>27.32</v>
      </c>
      <c r="D649" s="10">
        <f>'Skenario DMA'!B649-Epanet!P650</f>
        <v>0.26999999999999957</v>
      </c>
      <c r="E649" s="10"/>
      <c r="G649" s="1" t="s">
        <v>1674</v>
      </c>
      <c r="H649" s="2">
        <v>0.01</v>
      </c>
      <c r="J649" s="2">
        <f>H649-Epanet!T651</f>
        <v>0</v>
      </c>
      <c r="M649" s="1" t="s">
        <v>679</v>
      </c>
      <c r="N649" s="2">
        <v>27.33</v>
      </c>
      <c r="P649" s="2">
        <f>N649-Epanet!X650</f>
        <v>0.26999999999999957</v>
      </c>
      <c r="S649" s="1" t="s">
        <v>1674</v>
      </c>
      <c r="T649" s="2">
        <v>0</v>
      </c>
      <c r="V649" s="2">
        <f>T649-Epanet!AB651</f>
        <v>0</v>
      </c>
      <c r="Y649" s="1" t="s">
        <v>679</v>
      </c>
      <c r="Z649" s="2">
        <v>27.3</v>
      </c>
      <c r="AB649" s="2">
        <f>Z649-Epanet!P650</f>
        <v>0.25</v>
      </c>
      <c r="AE649" s="1" t="s">
        <v>1674</v>
      </c>
      <c r="AF649" s="2">
        <v>0.02</v>
      </c>
      <c r="AH649" s="2">
        <f>AF649-Epanet!T651</f>
        <v>0.01</v>
      </c>
      <c r="AK649" s="1" t="s">
        <v>679</v>
      </c>
      <c r="AL649" s="2">
        <v>27.31</v>
      </c>
      <c r="AN649" s="2">
        <f>AL649-Epanet!X650</f>
        <v>0.25</v>
      </c>
      <c r="AQ649" s="1" t="s">
        <v>1674</v>
      </c>
      <c r="AR649" s="2">
        <v>0.01</v>
      </c>
      <c r="AT649" s="2">
        <f>AR649-Epanet!AB651</f>
        <v>0.01</v>
      </c>
      <c r="AW649" s="1" t="s">
        <v>679</v>
      </c>
      <c r="AX649" s="2">
        <v>27.33</v>
      </c>
      <c r="AZ649" s="2">
        <f>AX649-Epanet!P650</f>
        <v>0.27999999999999758</v>
      </c>
      <c r="BC649" s="1" t="s">
        <v>1674</v>
      </c>
      <c r="BD649" s="2">
        <v>0.02</v>
      </c>
      <c r="BF649" s="2">
        <f>BD649-Epanet!T651</f>
        <v>0.01</v>
      </c>
      <c r="BI649" s="1" t="s">
        <v>679</v>
      </c>
      <c r="BJ649" s="2">
        <v>27.34</v>
      </c>
      <c r="BL649" s="2">
        <f>BJ649-Epanet!X650</f>
        <v>0.28000000000000114</v>
      </c>
      <c r="BO649" s="1" t="s">
        <v>1674</v>
      </c>
      <c r="BP649" s="2">
        <v>0.01</v>
      </c>
      <c r="BR649" s="2">
        <f>BP649-Epanet!AB651</f>
        <v>0.01</v>
      </c>
    </row>
    <row r="650" spans="1:70" x14ac:dyDescent="0.25">
      <c r="A650" s="1" t="s">
        <v>680</v>
      </c>
      <c r="B650" s="2">
        <v>33.96</v>
      </c>
      <c r="D650" s="10">
        <f>'Skenario DMA'!B650-Epanet!P651</f>
        <v>0.27000000000000313</v>
      </c>
      <c r="E650" s="10"/>
      <c r="G650" s="1" t="s">
        <v>1675</v>
      </c>
      <c r="H650" s="2">
        <v>0.06</v>
      </c>
      <c r="J650" s="2">
        <f>H650-Epanet!T652</f>
        <v>0</v>
      </c>
      <c r="M650" s="1" t="s">
        <v>680</v>
      </c>
      <c r="N650" s="2">
        <v>33.97</v>
      </c>
      <c r="P650" s="2">
        <f>N650-Epanet!X651</f>
        <v>0.26999999999999602</v>
      </c>
      <c r="S650" s="1" t="s">
        <v>1675</v>
      </c>
      <c r="T650" s="2">
        <v>0.05</v>
      </c>
      <c r="V650" s="2">
        <f>T650-Epanet!AB652</f>
        <v>0</v>
      </c>
      <c r="Y650" s="1" t="s">
        <v>680</v>
      </c>
      <c r="Z650" s="2">
        <v>33.93</v>
      </c>
      <c r="AB650" s="2">
        <f>Z650-Epanet!P651</f>
        <v>0.24000000000000199</v>
      </c>
      <c r="AE650" s="1" t="s">
        <v>1675</v>
      </c>
      <c r="AF650" s="2">
        <v>0.15</v>
      </c>
      <c r="AH650" s="2">
        <f>AF650-Epanet!T652</f>
        <v>0.09</v>
      </c>
      <c r="AK650" s="1" t="s">
        <v>680</v>
      </c>
      <c r="AL650" s="2">
        <v>33.94</v>
      </c>
      <c r="AN650" s="2">
        <f>AL650-Epanet!X651</f>
        <v>0.23999999999999488</v>
      </c>
      <c r="AQ650" s="1" t="s">
        <v>1675</v>
      </c>
      <c r="AR650" s="2">
        <v>0.14000000000000001</v>
      </c>
      <c r="AT650" s="2">
        <f>AR650-Epanet!AB652</f>
        <v>9.0000000000000011E-2</v>
      </c>
      <c r="AW650" s="1" t="s">
        <v>680</v>
      </c>
      <c r="AX650" s="2">
        <v>33.97</v>
      </c>
      <c r="AZ650" s="2">
        <f>AX650-Epanet!P651</f>
        <v>0.28000000000000114</v>
      </c>
      <c r="BC650" s="1" t="s">
        <v>1675</v>
      </c>
      <c r="BD650" s="2">
        <v>0.14000000000000001</v>
      </c>
      <c r="BF650" s="2">
        <f>BD650-Epanet!T652</f>
        <v>8.0000000000000016E-2</v>
      </c>
      <c r="BI650" s="1" t="s">
        <v>680</v>
      </c>
      <c r="BJ650" s="2">
        <v>33.99</v>
      </c>
      <c r="BL650" s="2">
        <f>BJ650-Epanet!X651</f>
        <v>0.28999999999999915</v>
      </c>
      <c r="BO650" s="1" t="s">
        <v>1675</v>
      </c>
      <c r="BP650" s="2">
        <v>0.14000000000000001</v>
      </c>
      <c r="BR650" s="2">
        <f>BP650-Epanet!AB652</f>
        <v>9.0000000000000011E-2</v>
      </c>
    </row>
    <row r="651" spans="1:70" x14ac:dyDescent="0.25">
      <c r="A651" s="1" t="s">
        <v>681</v>
      </c>
      <c r="B651" s="2">
        <v>34.94</v>
      </c>
      <c r="D651" s="10">
        <f>'Skenario DMA'!B651-Epanet!P652</f>
        <v>0.28000000000000114</v>
      </c>
      <c r="E651" s="10"/>
      <c r="G651" s="1" t="s">
        <v>1676</v>
      </c>
      <c r="H651" s="2">
        <v>0.02</v>
      </c>
      <c r="J651" s="2">
        <f>H651-Epanet!T653</f>
        <v>0</v>
      </c>
      <c r="M651" s="1" t="s">
        <v>681</v>
      </c>
      <c r="N651" s="2">
        <v>34.950000000000003</v>
      </c>
      <c r="P651" s="2">
        <f>N651-Epanet!X652</f>
        <v>0.28000000000000114</v>
      </c>
      <c r="S651" s="1" t="s">
        <v>1676</v>
      </c>
      <c r="T651" s="2">
        <v>0.02</v>
      </c>
      <c r="V651" s="2">
        <f>T651-Epanet!AB653</f>
        <v>0</v>
      </c>
      <c r="Y651" s="1" t="s">
        <v>681</v>
      </c>
      <c r="Z651" s="2">
        <v>34.909999999999997</v>
      </c>
      <c r="AB651" s="2">
        <f>Z651-Epanet!P652</f>
        <v>0.25</v>
      </c>
      <c r="AE651" s="1" t="s">
        <v>1676</v>
      </c>
      <c r="AF651" s="2">
        <v>7.0000000000000007E-2</v>
      </c>
      <c r="AH651" s="2">
        <f>AF651-Epanet!T653</f>
        <v>0.05</v>
      </c>
      <c r="AK651" s="1" t="s">
        <v>681</v>
      </c>
      <c r="AL651" s="2">
        <v>34.92</v>
      </c>
      <c r="AN651" s="2">
        <f>AL651-Epanet!X652</f>
        <v>0.25</v>
      </c>
      <c r="AQ651" s="1" t="s">
        <v>1676</v>
      </c>
      <c r="AR651" s="2">
        <v>7.0000000000000007E-2</v>
      </c>
      <c r="AT651" s="2">
        <f>AR651-Epanet!AB653</f>
        <v>0.05</v>
      </c>
      <c r="AW651" s="1" t="s">
        <v>681</v>
      </c>
      <c r="AX651" s="2">
        <v>34.950000000000003</v>
      </c>
      <c r="AZ651" s="2">
        <f>AX651-Epanet!P652</f>
        <v>0.29000000000000625</v>
      </c>
      <c r="BC651" s="1" t="s">
        <v>1676</v>
      </c>
      <c r="BD651" s="2">
        <v>0.06</v>
      </c>
      <c r="BF651" s="2">
        <f>BD651-Epanet!T653</f>
        <v>3.9999999999999994E-2</v>
      </c>
      <c r="BI651" s="1" t="s">
        <v>681</v>
      </c>
      <c r="BJ651" s="2">
        <v>34.96</v>
      </c>
      <c r="BL651" s="2">
        <f>BJ651-Epanet!X652</f>
        <v>0.28999999999999915</v>
      </c>
      <c r="BO651" s="1" t="s">
        <v>1676</v>
      </c>
      <c r="BP651" s="2">
        <v>0.06</v>
      </c>
      <c r="BR651" s="2">
        <f>BP651-Epanet!AB653</f>
        <v>3.9999999999999994E-2</v>
      </c>
    </row>
    <row r="652" spans="1:70" x14ac:dyDescent="0.25">
      <c r="A652" s="1" t="s">
        <v>682</v>
      </c>
      <c r="B652" s="2">
        <v>34.9</v>
      </c>
      <c r="D652" s="10">
        <f>'Skenario DMA'!B652-Epanet!P653</f>
        <v>0.26999999999999602</v>
      </c>
      <c r="E652" s="10"/>
      <c r="G652" s="1" t="s">
        <v>1677</v>
      </c>
      <c r="H652" s="2">
        <v>0.08</v>
      </c>
      <c r="J652" s="2">
        <f>H652-Epanet!T654</f>
        <v>0</v>
      </c>
      <c r="M652" s="1" t="s">
        <v>682</v>
      </c>
      <c r="N652" s="2">
        <v>34.909999999999997</v>
      </c>
      <c r="P652" s="2">
        <f>N652-Epanet!X653</f>
        <v>0.26999999999999602</v>
      </c>
      <c r="S652" s="1" t="s">
        <v>1677</v>
      </c>
      <c r="T652" s="2">
        <v>0.08</v>
      </c>
      <c r="V652" s="2">
        <f>T652-Epanet!AB654</f>
        <v>0</v>
      </c>
      <c r="Y652" s="1" t="s">
        <v>682</v>
      </c>
      <c r="Z652" s="2">
        <v>34.869999999999997</v>
      </c>
      <c r="AB652" s="2">
        <f>Z652-Epanet!P653</f>
        <v>0.23999999999999488</v>
      </c>
      <c r="AE652" s="1" t="s">
        <v>1677</v>
      </c>
      <c r="AF652" s="2">
        <v>0.08</v>
      </c>
      <c r="AH652" s="2">
        <f>AF652-Epanet!T654</f>
        <v>0</v>
      </c>
      <c r="AK652" s="1" t="s">
        <v>682</v>
      </c>
      <c r="AL652" s="2">
        <v>34.880000000000003</v>
      </c>
      <c r="AN652" s="2">
        <f>AL652-Epanet!X653</f>
        <v>0.24000000000000199</v>
      </c>
      <c r="AQ652" s="1" t="s">
        <v>1677</v>
      </c>
      <c r="AR652" s="2">
        <v>0.08</v>
      </c>
      <c r="AT652" s="2">
        <f>AR652-Epanet!AB654</f>
        <v>0</v>
      </c>
      <c r="AW652" s="1" t="s">
        <v>682</v>
      </c>
      <c r="AX652" s="2">
        <v>34.92</v>
      </c>
      <c r="AZ652" s="2">
        <f>AX652-Epanet!P653</f>
        <v>0.28999999999999915</v>
      </c>
      <c r="BC652" s="1" t="s">
        <v>1677</v>
      </c>
      <c r="BD652" s="2">
        <v>0.08</v>
      </c>
      <c r="BF652" s="2">
        <f>BD652-Epanet!T654</f>
        <v>0</v>
      </c>
      <c r="BI652" s="1" t="s">
        <v>682</v>
      </c>
      <c r="BJ652" s="2">
        <v>34.93</v>
      </c>
      <c r="BL652" s="2">
        <f>BJ652-Epanet!X653</f>
        <v>0.28999999999999915</v>
      </c>
      <c r="BO652" s="1" t="s">
        <v>1677</v>
      </c>
      <c r="BP652" s="2">
        <v>0.08</v>
      </c>
      <c r="BR652" s="2">
        <f>BP652-Epanet!AB654</f>
        <v>0</v>
      </c>
    </row>
    <row r="653" spans="1:70" x14ac:dyDescent="0.25">
      <c r="A653" s="1" t="s">
        <v>683</v>
      </c>
      <c r="B653" s="2">
        <v>35.880000000000003</v>
      </c>
      <c r="D653" s="10">
        <f>'Skenario DMA'!B653-Epanet!P654</f>
        <v>0.28000000000000114</v>
      </c>
      <c r="E653" s="10"/>
      <c r="G653" s="1" t="s">
        <v>1678</v>
      </c>
      <c r="H653" s="2">
        <v>0.08</v>
      </c>
      <c r="J653" s="2">
        <f>H653-Epanet!T655</f>
        <v>0</v>
      </c>
      <c r="M653" s="1" t="s">
        <v>683</v>
      </c>
      <c r="N653" s="2">
        <v>35.89</v>
      </c>
      <c r="P653" s="2">
        <f>N653-Epanet!X654</f>
        <v>0.28000000000000114</v>
      </c>
      <c r="S653" s="1" t="s">
        <v>1678</v>
      </c>
      <c r="T653" s="2">
        <v>0.08</v>
      </c>
      <c r="V653" s="2">
        <f>T653-Epanet!AB655</f>
        <v>0</v>
      </c>
      <c r="Y653" s="1" t="s">
        <v>683</v>
      </c>
      <c r="Z653" s="2">
        <v>35.85</v>
      </c>
      <c r="AB653" s="2">
        <f>Z653-Epanet!P654</f>
        <v>0.25</v>
      </c>
      <c r="AE653" s="1" t="s">
        <v>1678</v>
      </c>
      <c r="AF653" s="2">
        <v>0.08</v>
      </c>
      <c r="AH653" s="2">
        <f>AF653-Epanet!T655</f>
        <v>0</v>
      </c>
      <c r="AK653" s="1" t="s">
        <v>683</v>
      </c>
      <c r="AL653" s="2">
        <v>35.86</v>
      </c>
      <c r="AN653" s="2">
        <f>AL653-Epanet!X654</f>
        <v>0.25</v>
      </c>
      <c r="AQ653" s="1" t="s">
        <v>1678</v>
      </c>
      <c r="AR653" s="2">
        <v>0.08</v>
      </c>
      <c r="AT653" s="2">
        <f>AR653-Epanet!AB655</f>
        <v>0</v>
      </c>
      <c r="AW653" s="1" t="s">
        <v>683</v>
      </c>
      <c r="AX653" s="2">
        <v>35.89</v>
      </c>
      <c r="AZ653" s="2">
        <f>AX653-Epanet!P654</f>
        <v>0.28999999999999915</v>
      </c>
      <c r="BC653" s="1" t="s">
        <v>1678</v>
      </c>
      <c r="BD653" s="2">
        <v>0.08</v>
      </c>
      <c r="BF653" s="2">
        <f>BD653-Epanet!T655</f>
        <v>0</v>
      </c>
      <c r="BI653" s="1" t="s">
        <v>683</v>
      </c>
      <c r="BJ653" s="2">
        <v>35.909999999999997</v>
      </c>
      <c r="BL653" s="2">
        <f>BJ653-Epanet!X654</f>
        <v>0.29999999999999716</v>
      </c>
      <c r="BO653" s="1" t="s">
        <v>1678</v>
      </c>
      <c r="BP653" s="2">
        <v>0.08</v>
      </c>
      <c r="BR653" s="2">
        <f>BP653-Epanet!AB655</f>
        <v>0</v>
      </c>
    </row>
    <row r="654" spans="1:70" x14ac:dyDescent="0.25">
      <c r="A654" s="1" t="s">
        <v>684</v>
      </c>
      <c r="B654" s="2">
        <v>35.880000000000003</v>
      </c>
      <c r="D654" s="10">
        <f>'Skenario DMA'!B654-Epanet!P655</f>
        <v>0.28000000000000114</v>
      </c>
      <c r="E654" s="10"/>
      <c r="G654" s="1" t="s">
        <v>1679</v>
      </c>
      <c r="H654" s="2">
        <v>0.2</v>
      </c>
      <c r="J654" s="2">
        <f>H654-Epanet!T656</f>
        <v>0</v>
      </c>
      <c r="M654" s="1" t="s">
        <v>684</v>
      </c>
      <c r="N654" s="2">
        <v>35.89</v>
      </c>
      <c r="P654" s="2">
        <f>N654-Epanet!X655</f>
        <v>0.28000000000000114</v>
      </c>
      <c r="S654" s="1" t="s">
        <v>1679</v>
      </c>
      <c r="T654" s="2">
        <v>0.2</v>
      </c>
      <c r="V654" s="2">
        <f>T654-Epanet!AB656</f>
        <v>0</v>
      </c>
      <c r="Y654" s="1" t="s">
        <v>684</v>
      </c>
      <c r="Z654" s="2">
        <v>35.840000000000003</v>
      </c>
      <c r="AB654" s="2">
        <f>Z654-Epanet!P655</f>
        <v>0.24000000000000199</v>
      </c>
      <c r="AE654" s="1" t="s">
        <v>1679</v>
      </c>
      <c r="AF654" s="2">
        <v>0.24</v>
      </c>
      <c r="AH654" s="2">
        <f>AF654-Epanet!T656</f>
        <v>3.999999999999998E-2</v>
      </c>
      <c r="AK654" s="1" t="s">
        <v>684</v>
      </c>
      <c r="AL654" s="2">
        <v>35.85</v>
      </c>
      <c r="AN654" s="2">
        <f>AL654-Epanet!X655</f>
        <v>0.24000000000000199</v>
      </c>
      <c r="AQ654" s="1" t="s">
        <v>1679</v>
      </c>
      <c r="AR654" s="2">
        <v>0.24</v>
      </c>
      <c r="AT654" s="2">
        <f>AR654-Epanet!AB656</f>
        <v>3.999999999999998E-2</v>
      </c>
      <c r="AW654" s="1" t="s">
        <v>684</v>
      </c>
      <c r="AX654" s="2">
        <v>35.89</v>
      </c>
      <c r="AZ654" s="2">
        <f>AX654-Epanet!P655</f>
        <v>0.28999999999999915</v>
      </c>
      <c r="BC654" s="1" t="s">
        <v>1679</v>
      </c>
      <c r="BD654" s="2">
        <v>0.24</v>
      </c>
      <c r="BF654" s="2">
        <f>BD654-Epanet!T656</f>
        <v>3.999999999999998E-2</v>
      </c>
      <c r="BI654" s="1" t="s">
        <v>684</v>
      </c>
      <c r="BJ654" s="2">
        <v>35.9</v>
      </c>
      <c r="BL654" s="2">
        <f>BJ654-Epanet!X655</f>
        <v>0.28999999999999915</v>
      </c>
      <c r="BO654" s="1" t="s">
        <v>1679</v>
      </c>
      <c r="BP654" s="2">
        <v>0.23</v>
      </c>
      <c r="BR654" s="2">
        <f>BP654-Epanet!AB656</f>
        <v>0.03</v>
      </c>
    </row>
    <row r="655" spans="1:70" x14ac:dyDescent="0.25">
      <c r="A655" s="1" t="s">
        <v>685</v>
      </c>
      <c r="B655" s="2">
        <v>36.86</v>
      </c>
      <c r="D655" s="10">
        <f>'Skenario DMA'!B655-Epanet!P656</f>
        <v>0.26999999999999602</v>
      </c>
      <c r="E655" s="10"/>
      <c r="G655" s="1" t="s">
        <v>1680</v>
      </c>
      <c r="H655" s="2">
        <v>0.09</v>
      </c>
      <c r="J655" s="2">
        <f>H655-Epanet!T657</f>
        <v>0</v>
      </c>
      <c r="M655" s="1" t="s">
        <v>685</v>
      </c>
      <c r="N655" s="2">
        <v>36.869999999999997</v>
      </c>
      <c r="P655" s="2">
        <f>N655-Epanet!X656</f>
        <v>0.26999999999999602</v>
      </c>
      <c r="S655" s="1" t="s">
        <v>1680</v>
      </c>
      <c r="T655" s="2">
        <v>0.1</v>
      </c>
      <c r="V655" s="2">
        <f>T655-Epanet!AB657</f>
        <v>0</v>
      </c>
      <c r="Y655" s="1" t="s">
        <v>685</v>
      </c>
      <c r="Z655" s="2">
        <v>36.83</v>
      </c>
      <c r="AB655" s="2">
        <f>Z655-Epanet!P656</f>
        <v>0.23999999999999488</v>
      </c>
      <c r="AE655" s="1" t="s">
        <v>1680</v>
      </c>
      <c r="AF655" s="2">
        <v>7.0000000000000007E-2</v>
      </c>
      <c r="AH655" s="2">
        <f>AF655-Epanet!T657</f>
        <v>-1.999999999999999E-2</v>
      </c>
      <c r="AK655" s="1" t="s">
        <v>685</v>
      </c>
      <c r="AL655" s="2">
        <v>36.840000000000003</v>
      </c>
      <c r="AN655" s="2">
        <f>AL655-Epanet!X656</f>
        <v>0.24000000000000199</v>
      </c>
      <c r="AQ655" s="1" t="s">
        <v>1680</v>
      </c>
      <c r="AR655" s="2">
        <v>7.0000000000000007E-2</v>
      </c>
      <c r="AT655" s="2">
        <f>AR655-Epanet!AB657</f>
        <v>-0.03</v>
      </c>
      <c r="AW655" s="1" t="s">
        <v>685</v>
      </c>
      <c r="AX655" s="2">
        <v>36.880000000000003</v>
      </c>
      <c r="AZ655" s="2">
        <f>AX655-Epanet!P656</f>
        <v>0.28999999999999915</v>
      </c>
      <c r="BC655" s="1" t="s">
        <v>1680</v>
      </c>
      <c r="BD655" s="2">
        <v>7.0000000000000007E-2</v>
      </c>
      <c r="BF655" s="2">
        <f>BD655-Epanet!T657</f>
        <v>-1.999999999999999E-2</v>
      </c>
      <c r="BI655" s="1" t="s">
        <v>685</v>
      </c>
      <c r="BJ655" s="2">
        <v>36.89</v>
      </c>
      <c r="BL655" s="2">
        <f>BJ655-Epanet!X656</f>
        <v>0.28999999999999915</v>
      </c>
      <c r="BO655" s="1" t="s">
        <v>1680</v>
      </c>
      <c r="BP655" s="2">
        <v>0.08</v>
      </c>
      <c r="BR655" s="2">
        <f>BP655-Epanet!AB657</f>
        <v>-2.0000000000000004E-2</v>
      </c>
    </row>
    <row r="656" spans="1:70" x14ac:dyDescent="0.25">
      <c r="A656" s="1" t="s">
        <v>686</v>
      </c>
      <c r="B656" s="2">
        <v>36.869999999999997</v>
      </c>
      <c r="D656" s="10">
        <f>'Skenario DMA'!B656-Epanet!P657</f>
        <v>0.27999999999999403</v>
      </c>
      <c r="E656" s="10"/>
      <c r="G656" s="1" t="s">
        <v>1681</v>
      </c>
      <c r="H656" s="2">
        <v>0.15</v>
      </c>
      <c r="J656" s="2">
        <f>H656-Epanet!T658</f>
        <v>0</v>
      </c>
      <c r="M656" s="1" t="s">
        <v>686</v>
      </c>
      <c r="N656" s="2">
        <v>36.880000000000003</v>
      </c>
      <c r="P656" s="2">
        <f>N656-Epanet!X657</f>
        <v>0.28000000000000114</v>
      </c>
      <c r="S656" s="1" t="s">
        <v>1681</v>
      </c>
      <c r="T656" s="2">
        <v>0.15</v>
      </c>
      <c r="V656" s="2">
        <f>T656-Epanet!AB658</f>
        <v>0</v>
      </c>
      <c r="Y656" s="1" t="s">
        <v>686</v>
      </c>
      <c r="Z656" s="2">
        <v>36.83</v>
      </c>
      <c r="AB656" s="2">
        <f>Z656-Epanet!P657</f>
        <v>0.23999999999999488</v>
      </c>
      <c r="AE656" s="1" t="s">
        <v>1681</v>
      </c>
      <c r="AF656" s="2">
        <v>0.17</v>
      </c>
      <c r="AH656" s="2">
        <f>AF656-Epanet!T658</f>
        <v>2.0000000000000018E-2</v>
      </c>
      <c r="AK656" s="1" t="s">
        <v>686</v>
      </c>
      <c r="AL656" s="2">
        <v>36.840000000000003</v>
      </c>
      <c r="AN656" s="2">
        <f>AL656-Epanet!X657</f>
        <v>0.24000000000000199</v>
      </c>
      <c r="AQ656" s="1" t="s">
        <v>1681</v>
      </c>
      <c r="AR656" s="2">
        <v>0.17</v>
      </c>
      <c r="AT656" s="2">
        <f>AR656-Epanet!AB658</f>
        <v>2.0000000000000018E-2</v>
      </c>
      <c r="AW656" s="1" t="s">
        <v>686</v>
      </c>
      <c r="AX656" s="2">
        <v>36.880000000000003</v>
      </c>
      <c r="AZ656" s="2">
        <f>AX656-Epanet!P657</f>
        <v>0.28999999999999915</v>
      </c>
      <c r="BC656" s="1" t="s">
        <v>1681</v>
      </c>
      <c r="BD656" s="2">
        <v>0.17</v>
      </c>
      <c r="BF656" s="2">
        <f>BD656-Epanet!T658</f>
        <v>2.0000000000000018E-2</v>
      </c>
      <c r="BI656" s="1" t="s">
        <v>686</v>
      </c>
      <c r="BJ656" s="2">
        <v>36.89</v>
      </c>
      <c r="BL656" s="2">
        <f>BJ656-Epanet!X657</f>
        <v>0.28999999999999915</v>
      </c>
      <c r="BO656" s="1" t="s">
        <v>1681</v>
      </c>
      <c r="BP656" s="2">
        <v>0.17</v>
      </c>
      <c r="BR656" s="2">
        <f>BP656-Epanet!AB658</f>
        <v>2.0000000000000018E-2</v>
      </c>
    </row>
    <row r="657" spans="1:70" x14ac:dyDescent="0.25">
      <c r="A657" s="1" t="s">
        <v>687</v>
      </c>
      <c r="B657" s="2">
        <v>36.869999999999997</v>
      </c>
      <c r="D657" s="10">
        <f>'Skenario DMA'!B657-Epanet!P658</f>
        <v>0.27999999999999403</v>
      </c>
      <c r="E657" s="10"/>
      <c r="G657" s="1" t="s">
        <v>1682</v>
      </c>
      <c r="H657" s="2">
        <v>0.09</v>
      </c>
      <c r="J657" s="2">
        <f>H657-Epanet!T659</f>
        <v>0</v>
      </c>
      <c r="M657" s="1" t="s">
        <v>687</v>
      </c>
      <c r="N657" s="2">
        <v>36.880000000000003</v>
      </c>
      <c r="P657" s="2">
        <f>N657-Epanet!X658</f>
        <v>0.28000000000000114</v>
      </c>
      <c r="S657" s="1" t="s">
        <v>1682</v>
      </c>
      <c r="T657" s="2">
        <v>0.09</v>
      </c>
      <c r="V657" s="2">
        <f>T657-Epanet!AB659</f>
        <v>0</v>
      </c>
      <c r="Y657" s="1" t="s">
        <v>687</v>
      </c>
      <c r="Z657" s="2">
        <v>36.840000000000003</v>
      </c>
      <c r="AB657" s="2">
        <f>Z657-Epanet!P658</f>
        <v>0.25</v>
      </c>
      <c r="AE657" s="1" t="s">
        <v>1682</v>
      </c>
      <c r="AF657" s="2">
        <v>0.06</v>
      </c>
      <c r="AH657" s="2">
        <f>AF657-Epanet!T659</f>
        <v>-0.03</v>
      </c>
      <c r="AK657" s="1" t="s">
        <v>687</v>
      </c>
      <c r="AL657" s="2">
        <v>36.85</v>
      </c>
      <c r="AN657" s="2">
        <f>AL657-Epanet!X658</f>
        <v>0.25</v>
      </c>
      <c r="AQ657" s="1" t="s">
        <v>1682</v>
      </c>
      <c r="AR657" s="2">
        <v>0.06</v>
      </c>
      <c r="AT657" s="2">
        <f>AR657-Epanet!AB659</f>
        <v>-0.03</v>
      </c>
      <c r="AW657" s="1" t="s">
        <v>687</v>
      </c>
      <c r="AX657" s="2">
        <v>36.880000000000003</v>
      </c>
      <c r="AZ657" s="2">
        <f>AX657-Epanet!P658</f>
        <v>0.28999999999999915</v>
      </c>
      <c r="BC657" s="1" t="s">
        <v>1682</v>
      </c>
      <c r="BD657" s="2">
        <v>0.06</v>
      </c>
      <c r="BF657" s="2">
        <f>BD657-Epanet!T659</f>
        <v>-0.03</v>
      </c>
      <c r="BI657" s="1" t="s">
        <v>687</v>
      </c>
      <c r="BJ657" s="2">
        <v>36.89</v>
      </c>
      <c r="BL657" s="2">
        <f>BJ657-Epanet!X658</f>
        <v>0.28999999999999915</v>
      </c>
      <c r="BO657" s="1" t="s">
        <v>1682</v>
      </c>
      <c r="BP657" s="2">
        <v>0.06</v>
      </c>
      <c r="BR657" s="2">
        <f>BP657-Epanet!AB659</f>
        <v>-0.03</v>
      </c>
    </row>
    <row r="658" spans="1:70" x14ac:dyDescent="0.25">
      <c r="A658" s="1" t="s">
        <v>688</v>
      </c>
      <c r="B658" s="2">
        <v>36.85</v>
      </c>
      <c r="D658" s="10">
        <f>'Skenario DMA'!B658-Epanet!P659</f>
        <v>0.28000000000000114</v>
      </c>
      <c r="E658" s="10"/>
      <c r="G658" s="1" t="s">
        <v>1683</v>
      </c>
      <c r="H658" s="2">
        <v>0.05</v>
      </c>
      <c r="J658" s="2">
        <f>H658-Epanet!T660</f>
        <v>0</v>
      </c>
      <c r="M658" s="1" t="s">
        <v>688</v>
      </c>
      <c r="N658" s="2">
        <v>36.86</v>
      </c>
      <c r="P658" s="2">
        <f>N658-Epanet!X659</f>
        <v>0.28000000000000114</v>
      </c>
      <c r="S658" s="1" t="s">
        <v>1683</v>
      </c>
      <c r="T658" s="2">
        <v>0.05</v>
      </c>
      <c r="V658" s="2">
        <f>T658-Epanet!AB660</f>
        <v>0</v>
      </c>
      <c r="Y658" s="1" t="s">
        <v>688</v>
      </c>
      <c r="Z658" s="2">
        <v>36.81</v>
      </c>
      <c r="AB658" s="2">
        <f>Z658-Epanet!P659</f>
        <v>0.24000000000000199</v>
      </c>
      <c r="AE658" s="1" t="s">
        <v>1683</v>
      </c>
      <c r="AF658" s="2">
        <v>7.0000000000000007E-2</v>
      </c>
      <c r="AH658" s="2">
        <f>AF658-Epanet!T660</f>
        <v>2.0000000000000004E-2</v>
      </c>
      <c r="AK658" s="1" t="s">
        <v>688</v>
      </c>
      <c r="AL658" s="2">
        <v>36.82</v>
      </c>
      <c r="AN658" s="2">
        <f>AL658-Epanet!X659</f>
        <v>0.24000000000000199</v>
      </c>
      <c r="AQ658" s="1" t="s">
        <v>1683</v>
      </c>
      <c r="AR658" s="2">
        <v>7.0000000000000007E-2</v>
      </c>
      <c r="AT658" s="2">
        <f>AR658-Epanet!AB660</f>
        <v>2.0000000000000004E-2</v>
      </c>
      <c r="AW658" s="1" t="s">
        <v>688</v>
      </c>
      <c r="AX658" s="2">
        <v>36.86</v>
      </c>
      <c r="AZ658" s="2">
        <f>AX658-Epanet!P659</f>
        <v>0.28999999999999915</v>
      </c>
      <c r="BC658" s="1" t="s">
        <v>1683</v>
      </c>
      <c r="BD658" s="2">
        <v>7.0000000000000007E-2</v>
      </c>
      <c r="BF658" s="2">
        <f>BD658-Epanet!T660</f>
        <v>2.0000000000000004E-2</v>
      </c>
      <c r="BI658" s="1" t="s">
        <v>688</v>
      </c>
      <c r="BJ658" s="2">
        <v>36.869999999999997</v>
      </c>
      <c r="BL658" s="2">
        <f>BJ658-Epanet!X659</f>
        <v>0.28999999999999915</v>
      </c>
      <c r="BO658" s="1" t="s">
        <v>1683</v>
      </c>
      <c r="BP658" s="2">
        <v>7.0000000000000007E-2</v>
      </c>
      <c r="BR658" s="2">
        <f>BP658-Epanet!AB660</f>
        <v>2.0000000000000004E-2</v>
      </c>
    </row>
    <row r="659" spans="1:70" x14ac:dyDescent="0.25">
      <c r="A659" s="1" t="s">
        <v>689</v>
      </c>
      <c r="B659" s="2">
        <v>35.85</v>
      </c>
      <c r="D659" s="10">
        <f>'Skenario DMA'!B659-Epanet!P660</f>
        <v>0.28000000000000114</v>
      </c>
      <c r="E659" s="10"/>
      <c r="G659" s="1" t="s">
        <v>1684</v>
      </c>
      <c r="H659" s="2">
        <v>0.02</v>
      </c>
      <c r="J659" s="2">
        <f>H659-Epanet!T661</f>
        <v>0</v>
      </c>
      <c r="M659" s="1" t="s">
        <v>689</v>
      </c>
      <c r="N659" s="2">
        <v>35.86</v>
      </c>
      <c r="P659" s="2">
        <f>N659-Epanet!X660</f>
        <v>0.28000000000000114</v>
      </c>
      <c r="S659" s="1" t="s">
        <v>1684</v>
      </c>
      <c r="T659" s="2">
        <v>0.03</v>
      </c>
      <c r="V659" s="2">
        <f>T659-Epanet!AB661</f>
        <v>0</v>
      </c>
      <c r="Y659" s="1" t="s">
        <v>689</v>
      </c>
      <c r="Z659" s="2">
        <v>35.81</v>
      </c>
      <c r="AB659" s="2">
        <f>Z659-Epanet!P660</f>
        <v>0.24000000000000199</v>
      </c>
      <c r="AE659" s="1" t="s">
        <v>1684</v>
      </c>
      <c r="AF659" s="2">
        <v>0.03</v>
      </c>
      <c r="AH659" s="2">
        <f>AF659-Epanet!T661</f>
        <v>9.9999999999999985E-3</v>
      </c>
      <c r="AK659" s="1" t="s">
        <v>689</v>
      </c>
      <c r="AL659" s="2">
        <v>35.82</v>
      </c>
      <c r="AN659" s="2">
        <f>AL659-Epanet!X660</f>
        <v>0.24000000000000199</v>
      </c>
      <c r="AQ659" s="1" t="s">
        <v>1684</v>
      </c>
      <c r="AR659" s="2">
        <v>0.03</v>
      </c>
      <c r="AT659" s="2">
        <f>AR659-Epanet!AB661</f>
        <v>0</v>
      </c>
      <c r="AW659" s="1" t="s">
        <v>689</v>
      </c>
      <c r="AX659" s="2">
        <v>35.86</v>
      </c>
      <c r="AZ659" s="2">
        <f>AX659-Epanet!P660</f>
        <v>0.28999999999999915</v>
      </c>
      <c r="BC659" s="1" t="s">
        <v>1684</v>
      </c>
      <c r="BD659" s="2">
        <v>0.03</v>
      </c>
      <c r="BF659" s="2">
        <f>BD659-Epanet!T661</f>
        <v>9.9999999999999985E-3</v>
      </c>
      <c r="BI659" s="1" t="s">
        <v>689</v>
      </c>
      <c r="BJ659" s="2">
        <v>35.869999999999997</v>
      </c>
      <c r="BL659" s="2">
        <f>BJ659-Epanet!X660</f>
        <v>0.28999999999999915</v>
      </c>
      <c r="BO659" s="1" t="s">
        <v>1684</v>
      </c>
      <c r="BP659" s="2">
        <v>0.02</v>
      </c>
      <c r="BR659" s="2">
        <f>BP659-Epanet!AB661</f>
        <v>-9.9999999999999985E-3</v>
      </c>
    </row>
    <row r="660" spans="1:70" x14ac:dyDescent="0.25">
      <c r="A660" s="1" t="s">
        <v>690</v>
      </c>
      <c r="B660" s="2">
        <v>37.85</v>
      </c>
      <c r="D660" s="10">
        <f>'Skenario DMA'!B660-Epanet!P661</f>
        <v>0.28000000000000114</v>
      </c>
      <c r="E660" s="10"/>
      <c r="G660" s="1" t="s">
        <v>1685</v>
      </c>
      <c r="H660" s="2">
        <v>0.02</v>
      </c>
      <c r="J660" s="2">
        <f>H660-Epanet!T662</f>
        <v>0</v>
      </c>
      <c r="M660" s="1" t="s">
        <v>690</v>
      </c>
      <c r="N660" s="2">
        <v>37.86</v>
      </c>
      <c r="P660" s="2">
        <f>N660-Epanet!X661</f>
        <v>0.28000000000000114</v>
      </c>
      <c r="S660" s="1" t="s">
        <v>1685</v>
      </c>
      <c r="T660" s="2">
        <v>0.02</v>
      </c>
      <c r="V660" s="2">
        <f>T660-Epanet!AB662</f>
        <v>0</v>
      </c>
      <c r="Y660" s="1" t="s">
        <v>690</v>
      </c>
      <c r="Z660" s="2">
        <v>37.81</v>
      </c>
      <c r="AB660" s="2">
        <f>Z660-Epanet!P661</f>
        <v>0.24000000000000199</v>
      </c>
      <c r="AE660" s="1" t="s">
        <v>1685</v>
      </c>
      <c r="AF660" s="2">
        <v>0.1</v>
      </c>
      <c r="AH660" s="2">
        <f>AF660-Epanet!T662</f>
        <v>0.08</v>
      </c>
      <c r="AK660" s="1" t="s">
        <v>690</v>
      </c>
      <c r="AL660" s="2">
        <v>37.82</v>
      </c>
      <c r="AN660" s="2">
        <f>AL660-Epanet!X661</f>
        <v>0.24000000000000199</v>
      </c>
      <c r="AQ660" s="1" t="s">
        <v>1685</v>
      </c>
      <c r="AR660" s="2">
        <v>0.09</v>
      </c>
      <c r="AT660" s="2">
        <f>AR660-Epanet!AB662</f>
        <v>6.9999999999999993E-2</v>
      </c>
      <c r="AW660" s="1" t="s">
        <v>690</v>
      </c>
      <c r="AX660" s="2">
        <v>37.86</v>
      </c>
      <c r="AZ660" s="2">
        <f>AX660-Epanet!P661</f>
        <v>0.28999999999999915</v>
      </c>
      <c r="BC660" s="1" t="s">
        <v>1685</v>
      </c>
      <c r="BD660" s="2">
        <v>0.09</v>
      </c>
      <c r="BF660" s="2">
        <f>BD660-Epanet!T662</f>
        <v>6.9999999999999993E-2</v>
      </c>
      <c r="BI660" s="1" t="s">
        <v>690</v>
      </c>
      <c r="BJ660" s="2">
        <v>37.869999999999997</v>
      </c>
      <c r="BL660" s="2">
        <f>BJ660-Epanet!X661</f>
        <v>0.28999999999999915</v>
      </c>
      <c r="BO660" s="1" t="s">
        <v>1685</v>
      </c>
      <c r="BP660" s="2">
        <v>0.09</v>
      </c>
      <c r="BR660" s="2">
        <f>BP660-Epanet!AB662</f>
        <v>6.9999999999999993E-2</v>
      </c>
    </row>
    <row r="661" spans="1:70" x14ac:dyDescent="0.25">
      <c r="A661" s="1" t="s">
        <v>691</v>
      </c>
      <c r="B661" s="2">
        <v>35.85</v>
      </c>
      <c r="D661" s="10">
        <f>'Skenario DMA'!B661-Epanet!P662</f>
        <v>0.28000000000000114</v>
      </c>
      <c r="E661" s="10"/>
      <c r="G661" s="1" t="s">
        <v>1686</v>
      </c>
      <c r="H661" s="2">
        <v>0.05</v>
      </c>
      <c r="J661" s="2">
        <f>H661-Epanet!T663</f>
        <v>0</v>
      </c>
      <c r="M661" s="1" t="s">
        <v>691</v>
      </c>
      <c r="N661" s="2">
        <v>35.86</v>
      </c>
      <c r="P661" s="2">
        <f>N661-Epanet!X662</f>
        <v>0.28000000000000114</v>
      </c>
      <c r="S661" s="1" t="s">
        <v>1686</v>
      </c>
      <c r="T661" s="2">
        <v>0.04</v>
      </c>
      <c r="V661" s="2">
        <f>T661-Epanet!AB663</f>
        <v>0</v>
      </c>
      <c r="Y661" s="1" t="s">
        <v>691</v>
      </c>
      <c r="Z661" s="2">
        <v>35.81</v>
      </c>
      <c r="AB661" s="2">
        <f>Z661-Epanet!P662</f>
        <v>0.24000000000000199</v>
      </c>
      <c r="AE661" s="1" t="s">
        <v>1686</v>
      </c>
      <c r="AF661" s="2">
        <v>7.0000000000000007E-2</v>
      </c>
      <c r="AH661" s="2">
        <f>AF661-Epanet!T663</f>
        <v>2.0000000000000004E-2</v>
      </c>
      <c r="AK661" s="1" t="s">
        <v>691</v>
      </c>
      <c r="AL661" s="2">
        <v>35.82</v>
      </c>
      <c r="AN661" s="2">
        <f>AL661-Epanet!X662</f>
        <v>0.24000000000000199</v>
      </c>
      <c r="AQ661" s="1" t="s">
        <v>1686</v>
      </c>
      <c r="AR661" s="2">
        <v>7.0000000000000007E-2</v>
      </c>
      <c r="AT661" s="2">
        <f>AR661-Epanet!AB663</f>
        <v>3.0000000000000006E-2</v>
      </c>
      <c r="AW661" s="1" t="s">
        <v>691</v>
      </c>
      <c r="AX661" s="2">
        <v>35.86</v>
      </c>
      <c r="AZ661" s="2">
        <f>AX661-Epanet!P662</f>
        <v>0.28999999999999915</v>
      </c>
      <c r="BC661" s="1" t="s">
        <v>1686</v>
      </c>
      <c r="BD661" s="2">
        <v>7.0000000000000007E-2</v>
      </c>
      <c r="BF661" s="2">
        <f>BD661-Epanet!T663</f>
        <v>2.0000000000000004E-2</v>
      </c>
      <c r="BI661" s="1" t="s">
        <v>691</v>
      </c>
      <c r="BJ661" s="2">
        <v>35.869999999999997</v>
      </c>
      <c r="BL661" s="2">
        <f>BJ661-Epanet!X662</f>
        <v>0.28999999999999915</v>
      </c>
      <c r="BO661" s="1" t="s">
        <v>1686</v>
      </c>
      <c r="BP661" s="2">
        <v>0.06</v>
      </c>
      <c r="BR661" s="2">
        <f>BP661-Epanet!AB663</f>
        <v>1.9999999999999997E-2</v>
      </c>
    </row>
    <row r="662" spans="1:70" x14ac:dyDescent="0.25">
      <c r="A662" s="1" t="s">
        <v>692</v>
      </c>
      <c r="B662" s="2">
        <v>36.85</v>
      </c>
      <c r="D662" s="10">
        <f>'Skenario DMA'!B662-Epanet!P663</f>
        <v>0.28000000000000114</v>
      </c>
      <c r="E662" s="10"/>
      <c r="G662" s="1" t="s">
        <v>1687</v>
      </c>
      <c r="H662" s="2">
        <v>0.04</v>
      </c>
      <c r="J662" s="2">
        <f>H662-Epanet!T664</f>
        <v>0</v>
      </c>
      <c r="M662" s="1" t="s">
        <v>692</v>
      </c>
      <c r="N662" s="2">
        <v>36.869999999999997</v>
      </c>
      <c r="P662" s="2">
        <f>N662-Epanet!X663</f>
        <v>0.28999999999999915</v>
      </c>
      <c r="S662" s="1" t="s">
        <v>1687</v>
      </c>
      <c r="T662" s="2">
        <v>0.04</v>
      </c>
      <c r="V662" s="2">
        <f>T662-Epanet!AB664</f>
        <v>0</v>
      </c>
      <c r="Y662" s="1" t="s">
        <v>692</v>
      </c>
      <c r="Z662" s="2">
        <v>36.81</v>
      </c>
      <c r="AB662" s="2">
        <f>Z662-Epanet!P663</f>
        <v>0.24000000000000199</v>
      </c>
      <c r="AE662" s="1" t="s">
        <v>1687</v>
      </c>
      <c r="AF662" s="2">
        <v>0.03</v>
      </c>
      <c r="AH662" s="2">
        <f>AF662-Epanet!T664</f>
        <v>-1.0000000000000002E-2</v>
      </c>
      <c r="AK662" s="1" t="s">
        <v>692</v>
      </c>
      <c r="AL662" s="2">
        <v>36.82</v>
      </c>
      <c r="AN662" s="2">
        <f>AL662-Epanet!X663</f>
        <v>0.24000000000000199</v>
      </c>
      <c r="AQ662" s="1" t="s">
        <v>1687</v>
      </c>
      <c r="AR662" s="2">
        <v>0.03</v>
      </c>
      <c r="AT662" s="2">
        <f>AR662-Epanet!AB664</f>
        <v>-1.0000000000000002E-2</v>
      </c>
      <c r="AW662" s="1" t="s">
        <v>692</v>
      </c>
      <c r="AX662" s="2">
        <v>36.869999999999997</v>
      </c>
      <c r="AZ662" s="2">
        <f>AX662-Epanet!P663</f>
        <v>0.29999999999999716</v>
      </c>
      <c r="BC662" s="1" t="s">
        <v>1687</v>
      </c>
      <c r="BD662" s="2">
        <v>0.03</v>
      </c>
      <c r="BF662" s="2">
        <f>BD662-Epanet!T664</f>
        <v>-1.0000000000000002E-2</v>
      </c>
      <c r="BI662" s="1" t="s">
        <v>692</v>
      </c>
      <c r="BJ662" s="2">
        <v>36.880000000000003</v>
      </c>
      <c r="BL662" s="2">
        <f>BJ662-Epanet!X663</f>
        <v>0.30000000000000426</v>
      </c>
      <c r="BO662" s="1" t="s">
        <v>1687</v>
      </c>
      <c r="BP662" s="2">
        <v>0.03</v>
      </c>
      <c r="BR662" s="2">
        <f>BP662-Epanet!AB664</f>
        <v>-1.0000000000000002E-2</v>
      </c>
    </row>
    <row r="663" spans="1:70" x14ac:dyDescent="0.25">
      <c r="A663" s="1" t="s">
        <v>693</v>
      </c>
      <c r="B663" s="2">
        <v>35.86</v>
      </c>
      <c r="D663" s="10">
        <f>'Skenario DMA'!B663-Epanet!P664</f>
        <v>0.28999999999999915</v>
      </c>
      <c r="E663" s="10"/>
      <c r="G663" s="1" t="s">
        <v>1688</v>
      </c>
      <c r="H663" s="2">
        <v>0.01</v>
      </c>
      <c r="J663" s="2">
        <f>H663-Epanet!T665</f>
        <v>0</v>
      </c>
      <c r="M663" s="1" t="s">
        <v>693</v>
      </c>
      <c r="N663" s="2">
        <v>35.869999999999997</v>
      </c>
      <c r="P663" s="2">
        <f>N663-Epanet!X664</f>
        <v>0.27999999999999403</v>
      </c>
      <c r="S663" s="1" t="s">
        <v>1688</v>
      </c>
      <c r="T663" s="2">
        <v>0.01</v>
      </c>
      <c r="V663" s="2">
        <f>T663-Epanet!AB665</f>
        <v>0</v>
      </c>
      <c r="Y663" s="1" t="s">
        <v>693</v>
      </c>
      <c r="Z663" s="2">
        <v>35.82</v>
      </c>
      <c r="AB663" s="2">
        <f>Z663-Epanet!P664</f>
        <v>0.25</v>
      </c>
      <c r="AE663" s="1" t="s">
        <v>1688</v>
      </c>
      <c r="AF663" s="2">
        <v>0.02</v>
      </c>
      <c r="AH663" s="2">
        <f>AF663-Epanet!T665</f>
        <v>0.01</v>
      </c>
      <c r="AK663" s="1" t="s">
        <v>693</v>
      </c>
      <c r="AL663" s="2">
        <v>35.83</v>
      </c>
      <c r="AN663" s="2">
        <f>AL663-Epanet!X664</f>
        <v>0.23999999999999488</v>
      </c>
      <c r="AQ663" s="1" t="s">
        <v>1688</v>
      </c>
      <c r="AR663" s="2">
        <v>0.02</v>
      </c>
      <c r="AT663" s="2">
        <f>AR663-Epanet!AB665</f>
        <v>0.01</v>
      </c>
      <c r="AW663" s="1" t="s">
        <v>693</v>
      </c>
      <c r="AX663" s="2">
        <v>35.869999999999997</v>
      </c>
      <c r="AZ663" s="2">
        <f>AX663-Epanet!P664</f>
        <v>0.29999999999999716</v>
      </c>
      <c r="BC663" s="1" t="s">
        <v>1688</v>
      </c>
      <c r="BD663" s="2">
        <v>0.02</v>
      </c>
      <c r="BF663" s="2">
        <f>BD663-Epanet!T665</f>
        <v>0.01</v>
      </c>
      <c r="BI663" s="1" t="s">
        <v>693</v>
      </c>
      <c r="BJ663" s="2">
        <v>35.880000000000003</v>
      </c>
      <c r="BL663" s="2">
        <f>BJ663-Epanet!X664</f>
        <v>0.28999999999999915</v>
      </c>
      <c r="BO663" s="1" t="s">
        <v>1688</v>
      </c>
      <c r="BP663" s="2">
        <v>0.02</v>
      </c>
      <c r="BR663" s="2">
        <f>BP663-Epanet!AB665</f>
        <v>0.01</v>
      </c>
    </row>
    <row r="664" spans="1:70" x14ac:dyDescent="0.25">
      <c r="A664" s="1" t="s">
        <v>694</v>
      </c>
      <c r="B664" s="2">
        <v>35.86</v>
      </c>
      <c r="D664" s="10">
        <f>'Skenario DMA'!B664-Epanet!P665</f>
        <v>0.28000000000000114</v>
      </c>
      <c r="E664" s="10"/>
      <c r="G664" s="1" t="s">
        <v>1689</v>
      </c>
      <c r="H664" s="2">
        <v>0.14000000000000001</v>
      </c>
      <c r="J664" s="2">
        <f>H664-Epanet!T666</f>
        <v>0</v>
      </c>
      <c r="M664" s="1" t="s">
        <v>694</v>
      </c>
      <c r="N664" s="2">
        <v>35.869999999999997</v>
      </c>
      <c r="P664" s="2">
        <f>N664-Epanet!X665</f>
        <v>0.27999999999999403</v>
      </c>
      <c r="S664" s="1" t="s">
        <v>1689</v>
      </c>
      <c r="T664" s="2">
        <v>0.14000000000000001</v>
      </c>
      <c r="V664" s="2">
        <f>T664-Epanet!AB666</f>
        <v>0</v>
      </c>
      <c r="Y664" s="1" t="s">
        <v>694</v>
      </c>
      <c r="Z664" s="2">
        <v>35.82</v>
      </c>
      <c r="AB664" s="2">
        <f>Z664-Epanet!P665</f>
        <v>0.24000000000000199</v>
      </c>
      <c r="AE664" s="1" t="s">
        <v>1689</v>
      </c>
      <c r="AF664" s="2">
        <v>0.12</v>
      </c>
      <c r="AH664" s="2">
        <f>AF664-Epanet!T666</f>
        <v>-2.0000000000000018E-2</v>
      </c>
      <c r="AK664" s="1" t="s">
        <v>694</v>
      </c>
      <c r="AL664" s="2">
        <v>35.83</v>
      </c>
      <c r="AN664" s="2">
        <f>AL664-Epanet!X665</f>
        <v>0.23999999999999488</v>
      </c>
      <c r="AQ664" s="1" t="s">
        <v>1689</v>
      </c>
      <c r="AR664" s="2">
        <v>0.12</v>
      </c>
      <c r="AT664" s="2">
        <f>AR664-Epanet!AB666</f>
        <v>-2.0000000000000018E-2</v>
      </c>
      <c r="AW664" s="1" t="s">
        <v>694</v>
      </c>
      <c r="AX664" s="2">
        <v>35.869999999999997</v>
      </c>
      <c r="AZ664" s="2">
        <f>AX664-Epanet!P665</f>
        <v>0.28999999999999915</v>
      </c>
      <c r="BC664" s="1" t="s">
        <v>1689</v>
      </c>
      <c r="BD664" s="2">
        <v>0.12</v>
      </c>
      <c r="BF664" s="2">
        <f>BD664-Epanet!T666</f>
        <v>-2.0000000000000018E-2</v>
      </c>
      <c r="BI664" s="1" t="s">
        <v>694</v>
      </c>
      <c r="BJ664" s="2">
        <v>35.880000000000003</v>
      </c>
      <c r="BL664" s="2">
        <f>BJ664-Epanet!X665</f>
        <v>0.28999999999999915</v>
      </c>
      <c r="BO664" s="1" t="s">
        <v>1689</v>
      </c>
      <c r="BP664" s="2">
        <v>0.13</v>
      </c>
      <c r="BR664" s="2">
        <f>BP664-Epanet!AB666</f>
        <v>-1.0000000000000009E-2</v>
      </c>
    </row>
    <row r="665" spans="1:70" x14ac:dyDescent="0.25">
      <c r="A665" s="1" t="s">
        <v>695</v>
      </c>
      <c r="B665" s="2">
        <v>36.85</v>
      </c>
      <c r="D665" s="10">
        <f>'Skenario DMA'!B665-Epanet!P666</f>
        <v>0.28000000000000114</v>
      </c>
      <c r="E665" s="10"/>
      <c r="G665" s="1" t="s">
        <v>1690</v>
      </c>
      <c r="H665" s="2">
        <v>0.14000000000000001</v>
      </c>
      <c r="J665" s="2">
        <f>H665-Epanet!T667</f>
        <v>0</v>
      </c>
      <c r="M665" s="1" t="s">
        <v>695</v>
      </c>
      <c r="N665" s="2">
        <v>36.86</v>
      </c>
      <c r="P665" s="2">
        <f>N665-Epanet!X666</f>
        <v>0.28000000000000114</v>
      </c>
      <c r="S665" s="1" t="s">
        <v>1690</v>
      </c>
      <c r="T665" s="2">
        <v>0.14000000000000001</v>
      </c>
      <c r="V665" s="2">
        <f>T665-Epanet!AB667</f>
        <v>0</v>
      </c>
      <c r="Y665" s="1" t="s">
        <v>695</v>
      </c>
      <c r="Z665" s="2">
        <v>36.81</v>
      </c>
      <c r="AB665" s="2">
        <f>Z665-Epanet!P666</f>
        <v>0.24000000000000199</v>
      </c>
      <c r="AE665" s="1" t="s">
        <v>1690</v>
      </c>
      <c r="AF665" s="2">
        <v>0.16</v>
      </c>
      <c r="AH665" s="2">
        <f>AF665-Epanet!T667</f>
        <v>1.999999999999999E-2</v>
      </c>
      <c r="AK665" s="1" t="s">
        <v>695</v>
      </c>
      <c r="AL665" s="2">
        <v>36.82</v>
      </c>
      <c r="AN665" s="2">
        <f>AL665-Epanet!X666</f>
        <v>0.24000000000000199</v>
      </c>
      <c r="AQ665" s="1" t="s">
        <v>1690</v>
      </c>
      <c r="AR665" s="2">
        <v>0.16</v>
      </c>
      <c r="AT665" s="2">
        <f>AR665-Epanet!AB667</f>
        <v>1.999999999999999E-2</v>
      </c>
      <c r="AW665" s="1" t="s">
        <v>695</v>
      </c>
      <c r="AX665" s="2">
        <v>36.86</v>
      </c>
      <c r="AZ665" s="2">
        <f>AX665-Epanet!P666</f>
        <v>0.28999999999999915</v>
      </c>
      <c r="BC665" s="1" t="s">
        <v>1690</v>
      </c>
      <c r="BD665" s="2">
        <v>0.15</v>
      </c>
      <c r="BF665" s="2">
        <f>BD665-Epanet!T667</f>
        <v>9.9999999999999811E-3</v>
      </c>
      <c r="BI665" s="1" t="s">
        <v>695</v>
      </c>
      <c r="BJ665" s="2">
        <v>36.869999999999997</v>
      </c>
      <c r="BL665" s="2">
        <f>BJ665-Epanet!X666</f>
        <v>0.28999999999999915</v>
      </c>
      <c r="BO665" s="1" t="s">
        <v>1690</v>
      </c>
      <c r="BP665" s="2">
        <v>0.15</v>
      </c>
      <c r="BR665" s="2">
        <f>BP665-Epanet!AB667</f>
        <v>9.9999999999999811E-3</v>
      </c>
    </row>
    <row r="666" spans="1:70" x14ac:dyDescent="0.25">
      <c r="A666" s="1" t="s">
        <v>696</v>
      </c>
      <c r="B666" s="2">
        <v>36.86</v>
      </c>
      <c r="D666" s="10">
        <f>'Skenario DMA'!B666-Epanet!P667</f>
        <v>0.28999999999999915</v>
      </c>
      <c r="E666" s="10"/>
      <c r="G666" s="1" t="s">
        <v>1691</v>
      </c>
      <c r="H666" s="2">
        <v>0.19</v>
      </c>
      <c r="J666" s="2">
        <f>H666-Epanet!T668</f>
        <v>0</v>
      </c>
      <c r="M666" s="1" t="s">
        <v>696</v>
      </c>
      <c r="N666" s="2">
        <v>36.869999999999997</v>
      </c>
      <c r="P666" s="2">
        <f>N666-Epanet!X667</f>
        <v>0.28999999999999915</v>
      </c>
      <c r="S666" s="1" t="s">
        <v>1691</v>
      </c>
      <c r="T666" s="2">
        <v>0.19</v>
      </c>
      <c r="V666" s="2">
        <f>T666-Epanet!AB668</f>
        <v>0</v>
      </c>
      <c r="Y666" s="1" t="s">
        <v>696</v>
      </c>
      <c r="Z666" s="2">
        <v>36.82</v>
      </c>
      <c r="AB666" s="2">
        <f>Z666-Epanet!P667</f>
        <v>0.25</v>
      </c>
      <c r="AE666" s="1" t="s">
        <v>1691</v>
      </c>
      <c r="AF666" s="2">
        <v>0.19</v>
      </c>
      <c r="AH666" s="2">
        <f>AF666-Epanet!T668</f>
        <v>0</v>
      </c>
      <c r="AK666" s="1" t="s">
        <v>696</v>
      </c>
      <c r="AL666" s="2">
        <v>36.83</v>
      </c>
      <c r="AN666" s="2">
        <f>AL666-Epanet!X667</f>
        <v>0.25</v>
      </c>
      <c r="AQ666" s="1" t="s">
        <v>1691</v>
      </c>
      <c r="AR666" s="2">
        <v>0.19</v>
      </c>
      <c r="AT666" s="2">
        <f>AR666-Epanet!AB668</f>
        <v>0</v>
      </c>
      <c r="AW666" s="1" t="s">
        <v>696</v>
      </c>
      <c r="AX666" s="2">
        <v>36.869999999999997</v>
      </c>
      <c r="AZ666" s="2">
        <f>AX666-Epanet!P667</f>
        <v>0.29999999999999716</v>
      </c>
      <c r="BC666" s="1" t="s">
        <v>1691</v>
      </c>
      <c r="BD666" s="2">
        <v>0.19</v>
      </c>
      <c r="BF666" s="2">
        <f>BD666-Epanet!T668</f>
        <v>0</v>
      </c>
      <c r="BI666" s="1" t="s">
        <v>696</v>
      </c>
      <c r="BJ666" s="2">
        <v>36.880000000000003</v>
      </c>
      <c r="BL666" s="2">
        <f>BJ666-Epanet!X667</f>
        <v>0.30000000000000426</v>
      </c>
      <c r="BO666" s="1" t="s">
        <v>1691</v>
      </c>
      <c r="BP666" s="2">
        <v>0.19</v>
      </c>
      <c r="BR666" s="2">
        <f>BP666-Epanet!AB668</f>
        <v>0</v>
      </c>
    </row>
    <row r="667" spans="1:70" x14ac:dyDescent="0.25">
      <c r="A667" s="1" t="s">
        <v>697</v>
      </c>
      <c r="B667" s="2">
        <v>36.85</v>
      </c>
      <c r="D667" s="10">
        <f>'Skenario DMA'!B667-Epanet!P668</f>
        <v>0.28000000000000114</v>
      </c>
      <c r="E667" s="10"/>
      <c r="G667" s="1" t="s">
        <v>1692</v>
      </c>
      <c r="H667" s="2">
        <v>0.3</v>
      </c>
      <c r="J667" s="2">
        <f>H667-Epanet!T669</f>
        <v>0</v>
      </c>
      <c r="M667" s="1" t="s">
        <v>697</v>
      </c>
      <c r="N667" s="2">
        <v>36.86</v>
      </c>
      <c r="P667" s="2">
        <f>N667-Epanet!X668</f>
        <v>0.28000000000000114</v>
      </c>
      <c r="S667" s="1" t="s">
        <v>1692</v>
      </c>
      <c r="T667" s="2">
        <v>0.3</v>
      </c>
      <c r="V667" s="2">
        <f>T667-Epanet!AB669</f>
        <v>0</v>
      </c>
      <c r="Y667" s="1" t="s">
        <v>697</v>
      </c>
      <c r="Z667" s="2">
        <v>36.81</v>
      </c>
      <c r="AB667" s="2">
        <f>Z667-Epanet!P668</f>
        <v>0.24000000000000199</v>
      </c>
      <c r="AE667" s="1" t="s">
        <v>1692</v>
      </c>
      <c r="AF667" s="2">
        <v>0.31</v>
      </c>
      <c r="AH667" s="2">
        <f>AF667-Epanet!T669</f>
        <v>1.0000000000000009E-2</v>
      </c>
      <c r="AK667" s="1" t="s">
        <v>697</v>
      </c>
      <c r="AL667" s="2">
        <v>36.82</v>
      </c>
      <c r="AN667" s="2">
        <f>AL667-Epanet!X668</f>
        <v>0.24000000000000199</v>
      </c>
      <c r="AQ667" s="1" t="s">
        <v>1692</v>
      </c>
      <c r="AR667" s="2">
        <v>0.31</v>
      </c>
      <c r="AT667" s="2">
        <f>AR667-Epanet!AB669</f>
        <v>1.0000000000000009E-2</v>
      </c>
      <c r="AW667" s="1" t="s">
        <v>697</v>
      </c>
      <c r="AX667" s="2">
        <v>36.86</v>
      </c>
      <c r="AZ667" s="2">
        <f>AX667-Epanet!P668</f>
        <v>0.28999999999999915</v>
      </c>
      <c r="BC667" s="1" t="s">
        <v>1692</v>
      </c>
      <c r="BD667" s="2">
        <v>0.31</v>
      </c>
      <c r="BF667" s="2">
        <f>BD667-Epanet!T669</f>
        <v>1.0000000000000009E-2</v>
      </c>
      <c r="BI667" s="1" t="s">
        <v>697</v>
      </c>
      <c r="BJ667" s="2">
        <v>36.869999999999997</v>
      </c>
      <c r="BL667" s="2">
        <f>BJ667-Epanet!X668</f>
        <v>0.28999999999999915</v>
      </c>
      <c r="BO667" s="1" t="s">
        <v>1692</v>
      </c>
      <c r="BP667" s="2">
        <v>0.31</v>
      </c>
      <c r="BR667" s="2">
        <f>BP667-Epanet!AB669</f>
        <v>1.0000000000000009E-2</v>
      </c>
    </row>
    <row r="668" spans="1:70" x14ac:dyDescent="0.25">
      <c r="A668" s="1" t="s">
        <v>698</v>
      </c>
      <c r="B668" s="2">
        <v>35.86</v>
      </c>
      <c r="D668" s="10">
        <f>'Skenario DMA'!B668-Epanet!P669</f>
        <v>0.28000000000000114</v>
      </c>
      <c r="E668" s="10"/>
      <c r="G668" s="1" t="s">
        <v>1693</v>
      </c>
      <c r="H668" s="2">
        <v>0.28000000000000003</v>
      </c>
      <c r="J668" s="2">
        <f>H668-Epanet!T670</f>
        <v>0</v>
      </c>
      <c r="M668" s="1" t="s">
        <v>698</v>
      </c>
      <c r="N668" s="2">
        <v>35.869999999999997</v>
      </c>
      <c r="P668" s="2">
        <f>N668-Epanet!X669</f>
        <v>0.27999999999999403</v>
      </c>
      <c r="S668" s="1" t="s">
        <v>1693</v>
      </c>
      <c r="T668" s="2">
        <v>0.28000000000000003</v>
      </c>
      <c r="V668" s="2">
        <f>T668-Epanet!AB670</f>
        <v>0</v>
      </c>
      <c r="Y668" s="1" t="s">
        <v>698</v>
      </c>
      <c r="Z668" s="2">
        <v>35.82</v>
      </c>
      <c r="AB668" s="2">
        <f>Z668-Epanet!P669</f>
        <v>0.24000000000000199</v>
      </c>
      <c r="AE668" s="1" t="s">
        <v>1693</v>
      </c>
      <c r="AF668" s="2">
        <v>0.27</v>
      </c>
      <c r="AH668" s="2">
        <f>AF668-Epanet!T670</f>
        <v>-1.0000000000000009E-2</v>
      </c>
      <c r="AK668" s="1" t="s">
        <v>698</v>
      </c>
      <c r="AL668" s="2">
        <v>35.83</v>
      </c>
      <c r="AN668" s="2">
        <f>AL668-Epanet!X669</f>
        <v>0.23999999999999488</v>
      </c>
      <c r="AQ668" s="1" t="s">
        <v>1693</v>
      </c>
      <c r="AR668" s="2">
        <v>0.27</v>
      </c>
      <c r="AT668" s="2">
        <f>AR668-Epanet!AB670</f>
        <v>-1.0000000000000009E-2</v>
      </c>
      <c r="AW668" s="1" t="s">
        <v>698</v>
      </c>
      <c r="AX668" s="2">
        <v>35.869999999999997</v>
      </c>
      <c r="AZ668" s="2">
        <f>AX668-Epanet!P669</f>
        <v>0.28999999999999915</v>
      </c>
      <c r="BC668" s="1" t="s">
        <v>1693</v>
      </c>
      <c r="BD668" s="2">
        <v>0.27</v>
      </c>
      <c r="BF668" s="2">
        <f>BD668-Epanet!T670</f>
        <v>-1.0000000000000009E-2</v>
      </c>
      <c r="BI668" s="1" t="s">
        <v>698</v>
      </c>
      <c r="BJ668" s="2">
        <v>35.880000000000003</v>
      </c>
      <c r="BL668" s="2">
        <f>BJ668-Epanet!X669</f>
        <v>0.28999999999999915</v>
      </c>
      <c r="BO668" s="1" t="s">
        <v>1693</v>
      </c>
      <c r="BP668" s="2">
        <v>0.27</v>
      </c>
      <c r="BR668" s="2">
        <f>BP668-Epanet!AB670</f>
        <v>-1.0000000000000009E-2</v>
      </c>
    </row>
    <row r="669" spans="1:70" x14ac:dyDescent="0.25">
      <c r="A669" s="1" t="s">
        <v>699</v>
      </c>
      <c r="B669" s="2">
        <v>36.840000000000003</v>
      </c>
      <c r="D669" s="10">
        <f>'Skenario DMA'!B669-Epanet!P670</f>
        <v>0.28000000000000114</v>
      </c>
      <c r="E669" s="10"/>
      <c r="G669" s="1" t="s">
        <v>1694</v>
      </c>
      <c r="H669" s="2">
        <v>0.2</v>
      </c>
      <c r="J669" s="2">
        <f>H669-Epanet!T671</f>
        <v>0</v>
      </c>
      <c r="M669" s="1" t="s">
        <v>699</v>
      </c>
      <c r="N669" s="2">
        <v>36.86</v>
      </c>
      <c r="P669" s="2">
        <f>N669-Epanet!X670</f>
        <v>0.28999999999999915</v>
      </c>
      <c r="S669" s="1" t="s">
        <v>1694</v>
      </c>
      <c r="T669" s="2">
        <v>0.2</v>
      </c>
      <c r="V669" s="2">
        <f>T669-Epanet!AB671</f>
        <v>0</v>
      </c>
      <c r="Y669" s="1" t="s">
        <v>699</v>
      </c>
      <c r="Z669" s="2">
        <v>36.799999999999997</v>
      </c>
      <c r="AB669" s="2">
        <f>Z669-Epanet!P670</f>
        <v>0.23999999999999488</v>
      </c>
      <c r="AE669" s="1" t="s">
        <v>1694</v>
      </c>
      <c r="AF669" s="2">
        <v>0.2</v>
      </c>
      <c r="AH669" s="2">
        <f>AF669-Epanet!T671</f>
        <v>0</v>
      </c>
      <c r="AK669" s="1" t="s">
        <v>699</v>
      </c>
      <c r="AL669" s="2">
        <v>36.81</v>
      </c>
      <c r="AN669" s="2">
        <f>AL669-Epanet!X670</f>
        <v>0.24000000000000199</v>
      </c>
      <c r="AQ669" s="1" t="s">
        <v>1694</v>
      </c>
      <c r="AR669" s="2">
        <v>0.2</v>
      </c>
      <c r="AT669" s="2">
        <f>AR669-Epanet!AB671</f>
        <v>0</v>
      </c>
      <c r="AW669" s="1" t="s">
        <v>699</v>
      </c>
      <c r="AX669" s="2">
        <v>36.85</v>
      </c>
      <c r="AZ669" s="2">
        <f>AX669-Epanet!P670</f>
        <v>0.28999999999999915</v>
      </c>
      <c r="BC669" s="1" t="s">
        <v>1694</v>
      </c>
      <c r="BD669" s="2">
        <v>0.2</v>
      </c>
      <c r="BF669" s="2">
        <f>BD669-Epanet!T671</f>
        <v>0</v>
      </c>
      <c r="BI669" s="1" t="s">
        <v>699</v>
      </c>
      <c r="BJ669" s="2">
        <v>36.869999999999997</v>
      </c>
      <c r="BL669" s="2">
        <f>BJ669-Epanet!X670</f>
        <v>0.29999999999999716</v>
      </c>
      <c r="BO669" s="1" t="s">
        <v>1694</v>
      </c>
      <c r="BP669" s="2">
        <v>0.2</v>
      </c>
      <c r="BR669" s="2">
        <f>BP669-Epanet!AB671</f>
        <v>0</v>
      </c>
    </row>
    <row r="670" spans="1:70" x14ac:dyDescent="0.25">
      <c r="A670" s="1" t="s">
        <v>700</v>
      </c>
      <c r="B670" s="2">
        <v>35.83</v>
      </c>
      <c r="D670" s="10">
        <f>'Skenario DMA'!B670-Epanet!P671</f>
        <v>0.28000000000000114</v>
      </c>
      <c r="E670" s="10"/>
      <c r="G670" s="1" t="s">
        <v>1695</v>
      </c>
      <c r="H670" s="2">
        <v>0.3</v>
      </c>
      <c r="J670" s="2">
        <f>H670-Epanet!T672</f>
        <v>0</v>
      </c>
      <c r="M670" s="1" t="s">
        <v>700</v>
      </c>
      <c r="N670" s="2">
        <v>35.840000000000003</v>
      </c>
      <c r="P670" s="2">
        <f>N670-Epanet!X671</f>
        <v>0.28000000000000114</v>
      </c>
      <c r="S670" s="1" t="s">
        <v>1695</v>
      </c>
      <c r="T670" s="2">
        <v>0.3</v>
      </c>
      <c r="V670" s="2">
        <f>T670-Epanet!AB672</f>
        <v>0</v>
      </c>
      <c r="Y670" s="1" t="s">
        <v>700</v>
      </c>
      <c r="Z670" s="2">
        <v>35.79</v>
      </c>
      <c r="AB670" s="2">
        <f>Z670-Epanet!P671</f>
        <v>0.24000000000000199</v>
      </c>
      <c r="AE670" s="1" t="s">
        <v>1695</v>
      </c>
      <c r="AF670" s="2">
        <v>0.28999999999999998</v>
      </c>
      <c r="AH670" s="2">
        <f>AF670-Epanet!T672</f>
        <v>-1.0000000000000009E-2</v>
      </c>
      <c r="AK670" s="1" t="s">
        <v>700</v>
      </c>
      <c r="AL670" s="2">
        <v>35.799999999999997</v>
      </c>
      <c r="AN670" s="2">
        <f>AL670-Epanet!X671</f>
        <v>0.23999999999999488</v>
      </c>
      <c r="AQ670" s="1" t="s">
        <v>1695</v>
      </c>
      <c r="AR670" s="2">
        <v>0.28999999999999998</v>
      </c>
      <c r="AT670" s="2">
        <f>AR670-Epanet!AB672</f>
        <v>-1.0000000000000009E-2</v>
      </c>
      <c r="AW670" s="1" t="s">
        <v>700</v>
      </c>
      <c r="AX670" s="2">
        <v>35.840000000000003</v>
      </c>
      <c r="AZ670" s="2">
        <f>AX670-Epanet!P671</f>
        <v>0.29000000000000625</v>
      </c>
      <c r="BC670" s="1" t="s">
        <v>1695</v>
      </c>
      <c r="BD670" s="2">
        <v>0.28999999999999998</v>
      </c>
      <c r="BF670" s="2">
        <f>BD670-Epanet!T672</f>
        <v>-1.0000000000000009E-2</v>
      </c>
      <c r="BI670" s="1" t="s">
        <v>700</v>
      </c>
      <c r="BJ670" s="2">
        <v>35.85</v>
      </c>
      <c r="BL670" s="2">
        <f>BJ670-Epanet!X671</f>
        <v>0.28999999999999915</v>
      </c>
      <c r="BO670" s="1" t="s">
        <v>1695</v>
      </c>
      <c r="BP670" s="2">
        <v>0.28999999999999998</v>
      </c>
      <c r="BR670" s="2">
        <f>BP670-Epanet!AB672</f>
        <v>-1.0000000000000009E-2</v>
      </c>
    </row>
    <row r="671" spans="1:70" x14ac:dyDescent="0.25">
      <c r="A671" s="1" t="s">
        <v>701</v>
      </c>
      <c r="B671" s="2">
        <v>35.86</v>
      </c>
      <c r="D671" s="10">
        <f>'Skenario DMA'!B671-Epanet!P672</f>
        <v>0.28000000000000114</v>
      </c>
      <c r="E671" s="10"/>
      <c r="G671" s="1" t="s">
        <v>1696</v>
      </c>
      <c r="H671" s="2">
        <v>0.11</v>
      </c>
      <c r="J671" s="2">
        <f>H671-Epanet!T673</f>
        <v>0</v>
      </c>
      <c r="M671" s="1" t="s">
        <v>701</v>
      </c>
      <c r="N671" s="2">
        <v>35.869999999999997</v>
      </c>
      <c r="P671" s="2">
        <f>N671-Epanet!X672</f>
        <v>0.27999999999999403</v>
      </c>
      <c r="S671" s="1" t="s">
        <v>1696</v>
      </c>
      <c r="T671" s="2">
        <v>0.11</v>
      </c>
      <c r="V671" s="2">
        <f>T671-Epanet!AB673</f>
        <v>0</v>
      </c>
      <c r="Y671" s="1" t="s">
        <v>701</v>
      </c>
      <c r="Z671" s="2">
        <v>35.82</v>
      </c>
      <c r="AB671" s="2">
        <f>Z671-Epanet!P672</f>
        <v>0.24000000000000199</v>
      </c>
      <c r="AE671" s="1" t="s">
        <v>1696</v>
      </c>
      <c r="AF671" s="2">
        <v>0.11</v>
      </c>
      <c r="AH671" s="2">
        <f>AF671-Epanet!T673</f>
        <v>0</v>
      </c>
      <c r="AK671" s="1" t="s">
        <v>701</v>
      </c>
      <c r="AL671" s="2">
        <v>35.83</v>
      </c>
      <c r="AN671" s="2">
        <f>AL671-Epanet!X672</f>
        <v>0.23999999999999488</v>
      </c>
      <c r="AQ671" s="1" t="s">
        <v>1696</v>
      </c>
      <c r="AR671" s="2">
        <v>0.11</v>
      </c>
      <c r="AT671" s="2">
        <f>AR671-Epanet!AB673</f>
        <v>0</v>
      </c>
      <c r="AW671" s="1" t="s">
        <v>701</v>
      </c>
      <c r="AX671" s="2">
        <v>35.869999999999997</v>
      </c>
      <c r="AZ671" s="2">
        <f>AX671-Epanet!P672</f>
        <v>0.28999999999999915</v>
      </c>
      <c r="BC671" s="1" t="s">
        <v>1696</v>
      </c>
      <c r="BD671" s="2">
        <v>0.11</v>
      </c>
      <c r="BF671" s="2">
        <f>BD671-Epanet!T673</f>
        <v>0</v>
      </c>
      <c r="BI671" s="1" t="s">
        <v>701</v>
      </c>
      <c r="BJ671" s="2">
        <v>35.880000000000003</v>
      </c>
      <c r="BL671" s="2">
        <f>BJ671-Epanet!X672</f>
        <v>0.28999999999999915</v>
      </c>
      <c r="BO671" s="1" t="s">
        <v>1696</v>
      </c>
      <c r="BP671" s="2">
        <v>0.11</v>
      </c>
      <c r="BR671" s="2">
        <f>BP671-Epanet!AB673</f>
        <v>0</v>
      </c>
    </row>
    <row r="672" spans="1:70" x14ac:dyDescent="0.25">
      <c r="A672" s="1" t="s">
        <v>702</v>
      </c>
      <c r="B672" s="2">
        <v>37.85</v>
      </c>
      <c r="D672" s="10">
        <f>'Skenario DMA'!B672-Epanet!P673</f>
        <v>0.28000000000000114</v>
      </c>
      <c r="E672" s="10"/>
      <c r="G672" s="1" t="s">
        <v>1697</v>
      </c>
      <c r="H672" s="2">
        <v>0.11</v>
      </c>
      <c r="J672" s="2">
        <f>H672-Epanet!T674</f>
        <v>0</v>
      </c>
      <c r="M672" s="1" t="s">
        <v>702</v>
      </c>
      <c r="N672" s="2">
        <v>37.86</v>
      </c>
      <c r="P672" s="2">
        <f>N672-Epanet!X673</f>
        <v>0.28000000000000114</v>
      </c>
      <c r="S672" s="1" t="s">
        <v>1697</v>
      </c>
      <c r="T672" s="2">
        <v>0.11</v>
      </c>
      <c r="V672" s="2">
        <f>T672-Epanet!AB674</f>
        <v>0</v>
      </c>
      <c r="Y672" s="1" t="s">
        <v>702</v>
      </c>
      <c r="Z672" s="2">
        <v>37.81</v>
      </c>
      <c r="AB672" s="2">
        <f>Z672-Epanet!P673</f>
        <v>0.24000000000000199</v>
      </c>
      <c r="AE672" s="1" t="s">
        <v>1697</v>
      </c>
      <c r="AF672" s="2">
        <v>0.11</v>
      </c>
      <c r="AH672" s="2">
        <f>AF672-Epanet!T674</f>
        <v>0</v>
      </c>
      <c r="AK672" s="1" t="s">
        <v>702</v>
      </c>
      <c r="AL672" s="2">
        <v>37.82</v>
      </c>
      <c r="AN672" s="2">
        <f>AL672-Epanet!X673</f>
        <v>0.24000000000000199</v>
      </c>
      <c r="AQ672" s="1" t="s">
        <v>1697</v>
      </c>
      <c r="AR672" s="2">
        <v>0.11</v>
      </c>
      <c r="AT672" s="2">
        <f>AR672-Epanet!AB674</f>
        <v>0</v>
      </c>
      <c r="AW672" s="1" t="s">
        <v>702</v>
      </c>
      <c r="AX672" s="2">
        <v>37.86</v>
      </c>
      <c r="AZ672" s="2">
        <f>AX672-Epanet!P673</f>
        <v>0.28999999999999915</v>
      </c>
      <c r="BC672" s="1" t="s">
        <v>1697</v>
      </c>
      <c r="BD672" s="2">
        <v>0.11</v>
      </c>
      <c r="BF672" s="2">
        <f>BD672-Epanet!T674</f>
        <v>0</v>
      </c>
      <c r="BI672" s="1" t="s">
        <v>702</v>
      </c>
      <c r="BJ672" s="2">
        <v>37.869999999999997</v>
      </c>
      <c r="BL672" s="2">
        <f>BJ672-Epanet!X673</f>
        <v>0.28999999999999915</v>
      </c>
      <c r="BO672" s="1" t="s">
        <v>1697</v>
      </c>
      <c r="BP672" s="2">
        <v>0.11</v>
      </c>
      <c r="BR672" s="2">
        <f>BP672-Epanet!AB674</f>
        <v>0</v>
      </c>
    </row>
    <row r="673" spans="1:70" x14ac:dyDescent="0.25">
      <c r="A673" s="1" t="s">
        <v>703</v>
      </c>
      <c r="B673" s="2">
        <v>38.53</v>
      </c>
      <c r="D673" s="10">
        <f>'Skenario DMA'!B673-Epanet!P674</f>
        <v>0.16000000000000369</v>
      </c>
      <c r="E673" s="10"/>
      <c r="G673" s="1" t="s">
        <v>1698</v>
      </c>
      <c r="H673" s="2">
        <v>0.02</v>
      </c>
      <c r="J673" s="2">
        <f>H673-Epanet!T675</f>
        <v>0</v>
      </c>
      <c r="M673" s="1" t="s">
        <v>703</v>
      </c>
      <c r="N673" s="2">
        <v>38.54</v>
      </c>
      <c r="P673" s="2">
        <f>N673-Epanet!X674</f>
        <v>0.17000000000000171</v>
      </c>
      <c r="S673" s="1" t="s">
        <v>1698</v>
      </c>
      <c r="T673" s="2">
        <v>0.02</v>
      </c>
      <c r="V673" s="2">
        <f>T673-Epanet!AB675</f>
        <v>0</v>
      </c>
      <c r="Y673" s="1" t="s">
        <v>703</v>
      </c>
      <c r="Z673" s="2">
        <v>38.57</v>
      </c>
      <c r="AB673" s="2">
        <f>Z673-Epanet!P674</f>
        <v>0.20000000000000284</v>
      </c>
      <c r="AE673" s="1" t="s">
        <v>1698</v>
      </c>
      <c r="AF673" s="2">
        <v>0.03</v>
      </c>
      <c r="AH673" s="2">
        <f>AF673-Epanet!T675</f>
        <v>9.9999999999999985E-3</v>
      </c>
      <c r="AK673" s="1" t="s">
        <v>703</v>
      </c>
      <c r="AL673" s="2">
        <v>38.57</v>
      </c>
      <c r="AN673" s="2">
        <f>AL673-Epanet!X674</f>
        <v>0.20000000000000284</v>
      </c>
      <c r="AQ673" s="1" t="s">
        <v>1698</v>
      </c>
      <c r="AR673" s="2">
        <v>0.03</v>
      </c>
      <c r="AT673" s="2">
        <f>AR673-Epanet!AB675</f>
        <v>9.9999999999999985E-3</v>
      </c>
      <c r="AW673" s="1" t="s">
        <v>703</v>
      </c>
      <c r="AX673" s="2">
        <v>38.35</v>
      </c>
      <c r="AZ673" s="2">
        <f>AX673-Epanet!P674</f>
        <v>-1.9999999999996021E-2</v>
      </c>
      <c r="BC673" s="1" t="s">
        <v>1698</v>
      </c>
      <c r="BD673" s="2">
        <v>0.03</v>
      </c>
      <c r="BF673" s="2">
        <f>BD673-Epanet!T675</f>
        <v>9.9999999999999985E-3</v>
      </c>
      <c r="BI673" s="1" t="s">
        <v>703</v>
      </c>
      <c r="BJ673" s="2">
        <v>38.36</v>
      </c>
      <c r="BL673" s="2">
        <f>BJ673-Epanet!X674</f>
        <v>-9.9999999999980105E-3</v>
      </c>
      <c r="BO673" s="1" t="s">
        <v>1698</v>
      </c>
      <c r="BP673" s="2">
        <v>0.03</v>
      </c>
      <c r="BR673" s="2">
        <f>BP673-Epanet!AB675</f>
        <v>9.9999999999999985E-3</v>
      </c>
    </row>
    <row r="674" spans="1:70" x14ac:dyDescent="0.25">
      <c r="A674" s="1" t="s">
        <v>704</v>
      </c>
      <c r="B674" s="2">
        <v>38.54</v>
      </c>
      <c r="D674" s="10">
        <f>'Skenario DMA'!B674-Epanet!P675</f>
        <v>0.17000000000000171</v>
      </c>
      <c r="E674" s="10"/>
      <c r="G674" s="1" t="s">
        <v>1699</v>
      </c>
      <c r="H674" s="2">
        <v>0.08</v>
      </c>
      <c r="J674" s="2">
        <f>H674-Epanet!T676</f>
        <v>0</v>
      </c>
      <c r="M674" s="1" t="s">
        <v>704</v>
      </c>
      <c r="N674" s="2">
        <v>38.549999999999997</v>
      </c>
      <c r="P674" s="2">
        <f>N674-Epanet!X675</f>
        <v>0.1699999999999946</v>
      </c>
      <c r="S674" s="1" t="s">
        <v>1699</v>
      </c>
      <c r="T674" s="2">
        <v>0.08</v>
      </c>
      <c r="V674" s="2">
        <f>T674-Epanet!AB676</f>
        <v>0</v>
      </c>
      <c r="Y674" s="1" t="s">
        <v>704</v>
      </c>
      <c r="Z674" s="2">
        <v>38.58</v>
      </c>
      <c r="AB674" s="2">
        <f>Z674-Epanet!P675</f>
        <v>0.21000000000000085</v>
      </c>
      <c r="AE674" s="1" t="s">
        <v>1699</v>
      </c>
      <c r="AF674" s="2">
        <v>0.1</v>
      </c>
      <c r="AH674" s="2">
        <f>AF674-Epanet!T676</f>
        <v>2.0000000000000004E-2</v>
      </c>
      <c r="AK674" s="1" t="s">
        <v>704</v>
      </c>
      <c r="AL674" s="2">
        <v>38.58</v>
      </c>
      <c r="AN674" s="2">
        <f>AL674-Epanet!X675</f>
        <v>0.19999999999999574</v>
      </c>
      <c r="AQ674" s="1" t="s">
        <v>1699</v>
      </c>
      <c r="AR674" s="2">
        <v>0.09</v>
      </c>
      <c r="AT674" s="2">
        <f>AR674-Epanet!AB676</f>
        <v>9.999999999999995E-3</v>
      </c>
      <c r="AW674" s="1" t="s">
        <v>704</v>
      </c>
      <c r="AX674" s="2">
        <v>38.36</v>
      </c>
      <c r="AZ674" s="2">
        <f>AX674-Epanet!P675</f>
        <v>-9.9999999999980105E-3</v>
      </c>
      <c r="BC674" s="1" t="s">
        <v>1699</v>
      </c>
      <c r="BD674" s="2">
        <v>0.09</v>
      </c>
      <c r="BF674" s="2">
        <f>BD674-Epanet!T676</f>
        <v>9.999999999999995E-3</v>
      </c>
      <c r="BI674" s="1" t="s">
        <v>704</v>
      </c>
      <c r="BJ674" s="2">
        <v>38.369999999999997</v>
      </c>
      <c r="BL674" s="2">
        <f>BJ674-Epanet!X675</f>
        <v>-1.0000000000005116E-2</v>
      </c>
      <c r="BO674" s="1" t="s">
        <v>1699</v>
      </c>
      <c r="BP674" s="2">
        <v>0.09</v>
      </c>
      <c r="BR674" s="2">
        <f>BP674-Epanet!AB676</f>
        <v>9.999999999999995E-3</v>
      </c>
    </row>
    <row r="675" spans="1:70" x14ac:dyDescent="0.25">
      <c r="A675" s="1" t="s">
        <v>705</v>
      </c>
      <c r="B675" s="2">
        <v>38.049999999999997</v>
      </c>
      <c r="D675" s="10">
        <f>'Skenario DMA'!B675-Epanet!P676</f>
        <v>0.1699999999999946</v>
      </c>
      <c r="E675" s="10"/>
      <c r="G675" s="1" t="s">
        <v>1700</v>
      </c>
      <c r="H675" s="2">
        <v>0.08</v>
      </c>
      <c r="J675" s="2">
        <f>H675-Epanet!T677</f>
        <v>0</v>
      </c>
      <c r="M675" s="1" t="s">
        <v>705</v>
      </c>
      <c r="N675" s="2">
        <v>38.06</v>
      </c>
      <c r="P675" s="2">
        <f>N675-Epanet!X676</f>
        <v>0.17000000000000171</v>
      </c>
      <c r="S675" s="1" t="s">
        <v>1700</v>
      </c>
      <c r="T675" s="2">
        <v>0.08</v>
      </c>
      <c r="V675" s="2">
        <f>T675-Epanet!AB677</f>
        <v>0</v>
      </c>
      <c r="Y675" s="1" t="s">
        <v>705</v>
      </c>
      <c r="Z675" s="2">
        <v>38.08</v>
      </c>
      <c r="AB675" s="2">
        <f>Z675-Epanet!P676</f>
        <v>0.19999999999999574</v>
      </c>
      <c r="AE675" s="1" t="s">
        <v>1700</v>
      </c>
      <c r="AF675" s="2">
        <v>0.08</v>
      </c>
      <c r="AH675" s="2">
        <f>AF675-Epanet!T677</f>
        <v>0</v>
      </c>
      <c r="AK675" s="1" t="s">
        <v>705</v>
      </c>
      <c r="AL675" s="2">
        <v>38.090000000000003</v>
      </c>
      <c r="AN675" s="2">
        <f>AL675-Epanet!X676</f>
        <v>0.20000000000000284</v>
      </c>
      <c r="AQ675" s="1" t="s">
        <v>1700</v>
      </c>
      <c r="AR675" s="2">
        <v>0.08</v>
      </c>
      <c r="AT675" s="2">
        <f>AR675-Epanet!AB677</f>
        <v>0</v>
      </c>
      <c r="AW675" s="1" t="s">
        <v>705</v>
      </c>
      <c r="AX675" s="2">
        <v>37.86</v>
      </c>
      <c r="AZ675" s="2">
        <f>AX675-Epanet!P676</f>
        <v>-2.0000000000003126E-2</v>
      </c>
      <c r="BC675" s="1" t="s">
        <v>1700</v>
      </c>
      <c r="BD675" s="2">
        <v>0.08</v>
      </c>
      <c r="BF675" s="2">
        <f>BD675-Epanet!T677</f>
        <v>0</v>
      </c>
      <c r="BI675" s="1" t="s">
        <v>705</v>
      </c>
      <c r="BJ675" s="2">
        <v>37.869999999999997</v>
      </c>
      <c r="BL675" s="2">
        <f>BJ675-Epanet!X676</f>
        <v>-2.0000000000003126E-2</v>
      </c>
      <c r="BO675" s="1" t="s">
        <v>1700</v>
      </c>
      <c r="BP675" s="2">
        <v>0.08</v>
      </c>
      <c r="BR675" s="2">
        <f>BP675-Epanet!AB677</f>
        <v>0</v>
      </c>
    </row>
    <row r="676" spans="1:70" x14ac:dyDescent="0.25">
      <c r="A676" s="1" t="s">
        <v>706</v>
      </c>
      <c r="B676" s="2">
        <v>39.01</v>
      </c>
      <c r="D676" s="10">
        <f>'Skenario DMA'!B676-Epanet!P677</f>
        <v>0.1699999999999946</v>
      </c>
      <c r="E676" s="10"/>
      <c r="G676" s="1" t="s">
        <v>1701</v>
      </c>
      <c r="H676" s="2">
        <v>0.08</v>
      </c>
      <c r="J676" s="2">
        <f>H676-Epanet!T678</f>
        <v>0</v>
      </c>
      <c r="M676" s="1" t="s">
        <v>706</v>
      </c>
      <c r="N676" s="2">
        <v>39.020000000000003</v>
      </c>
      <c r="P676" s="2">
        <f>N676-Epanet!X677</f>
        <v>0.17000000000000171</v>
      </c>
      <c r="S676" s="1" t="s">
        <v>1701</v>
      </c>
      <c r="T676" s="2">
        <v>0.08</v>
      </c>
      <c r="V676" s="2">
        <f>T676-Epanet!AB678</f>
        <v>0</v>
      </c>
      <c r="Y676" s="1" t="s">
        <v>706</v>
      </c>
      <c r="Z676" s="2">
        <v>39.049999999999997</v>
      </c>
      <c r="AB676" s="2">
        <f>Z676-Epanet!P677</f>
        <v>0.20999999999999375</v>
      </c>
      <c r="AE676" s="1" t="s">
        <v>1701</v>
      </c>
      <c r="AF676" s="2">
        <v>7.0000000000000007E-2</v>
      </c>
      <c r="AH676" s="2">
        <f>AF676-Epanet!T678</f>
        <v>-9.999999999999995E-3</v>
      </c>
      <c r="AK676" s="1" t="s">
        <v>706</v>
      </c>
      <c r="AL676" s="2">
        <v>39.049999999999997</v>
      </c>
      <c r="AN676" s="2">
        <f>AL676-Epanet!X677</f>
        <v>0.19999999999999574</v>
      </c>
      <c r="AQ676" s="1" t="s">
        <v>1701</v>
      </c>
      <c r="AR676" s="2">
        <v>7.0000000000000007E-2</v>
      </c>
      <c r="AT676" s="2">
        <f>AR676-Epanet!AB678</f>
        <v>-9.999999999999995E-3</v>
      </c>
      <c r="AW676" s="1" t="s">
        <v>706</v>
      </c>
      <c r="AX676" s="2">
        <v>38.83</v>
      </c>
      <c r="AZ676" s="2">
        <f>AX676-Epanet!P677</f>
        <v>-1.0000000000005116E-2</v>
      </c>
      <c r="BC676" s="1" t="s">
        <v>1701</v>
      </c>
      <c r="BD676" s="2">
        <v>7.0000000000000007E-2</v>
      </c>
      <c r="BF676" s="2">
        <f>BD676-Epanet!T678</f>
        <v>-9.999999999999995E-3</v>
      </c>
      <c r="BI676" s="1" t="s">
        <v>706</v>
      </c>
      <c r="BJ676" s="2">
        <v>38.83</v>
      </c>
      <c r="BL676" s="2">
        <f>BJ676-Epanet!X677</f>
        <v>-2.0000000000003126E-2</v>
      </c>
      <c r="BO676" s="1" t="s">
        <v>1701</v>
      </c>
      <c r="BP676" s="2">
        <v>7.0000000000000007E-2</v>
      </c>
      <c r="BR676" s="2">
        <f>BP676-Epanet!AB678</f>
        <v>-9.999999999999995E-3</v>
      </c>
    </row>
    <row r="677" spans="1:70" x14ac:dyDescent="0.25">
      <c r="A677" s="1" t="s">
        <v>707</v>
      </c>
      <c r="B677" s="2">
        <v>37.99</v>
      </c>
      <c r="D677" s="10">
        <f>'Skenario DMA'!B677-Epanet!P678</f>
        <v>0.17000000000000171</v>
      </c>
      <c r="E677" s="10"/>
      <c r="G677" s="1" t="s">
        <v>1702</v>
      </c>
      <c r="H677" s="2">
        <v>0.15</v>
      </c>
      <c r="J677" s="2">
        <f>H677-Epanet!T679</f>
        <v>0</v>
      </c>
      <c r="M677" s="1" t="s">
        <v>707</v>
      </c>
      <c r="N677" s="2">
        <v>38</v>
      </c>
      <c r="P677" s="2">
        <f>N677-Epanet!X678</f>
        <v>0.17000000000000171</v>
      </c>
      <c r="S677" s="1" t="s">
        <v>1702</v>
      </c>
      <c r="T677" s="2">
        <v>0.15</v>
      </c>
      <c r="V677" s="2">
        <f>T677-Epanet!AB679</f>
        <v>0</v>
      </c>
      <c r="Y677" s="1" t="s">
        <v>707</v>
      </c>
      <c r="Z677" s="2">
        <v>38.020000000000003</v>
      </c>
      <c r="AB677" s="2">
        <f>Z677-Epanet!P678</f>
        <v>0.20000000000000284</v>
      </c>
      <c r="AE677" s="1" t="s">
        <v>1702</v>
      </c>
      <c r="AF677" s="2">
        <v>0.15</v>
      </c>
      <c r="AH677" s="2">
        <f>AF677-Epanet!T679</f>
        <v>0</v>
      </c>
      <c r="AK677" s="1" t="s">
        <v>707</v>
      </c>
      <c r="AL677" s="2">
        <v>38.03</v>
      </c>
      <c r="AN677" s="2">
        <f>AL677-Epanet!X678</f>
        <v>0.20000000000000284</v>
      </c>
      <c r="AQ677" s="1" t="s">
        <v>1702</v>
      </c>
      <c r="AR677" s="2">
        <v>0.15</v>
      </c>
      <c r="AT677" s="2">
        <f>AR677-Epanet!AB679</f>
        <v>0</v>
      </c>
      <c r="AW677" s="1" t="s">
        <v>707</v>
      </c>
      <c r="AX677" s="2">
        <v>37.81</v>
      </c>
      <c r="AZ677" s="2">
        <f>AX677-Epanet!P678</f>
        <v>-9.9999999999980105E-3</v>
      </c>
      <c r="BC677" s="1" t="s">
        <v>1702</v>
      </c>
      <c r="BD677" s="2">
        <v>0.15</v>
      </c>
      <c r="BF677" s="2">
        <f>BD677-Epanet!T679</f>
        <v>0</v>
      </c>
      <c r="BI677" s="1" t="s">
        <v>707</v>
      </c>
      <c r="BJ677" s="2">
        <v>37.81</v>
      </c>
      <c r="BL677" s="2">
        <f>BJ677-Epanet!X678</f>
        <v>-1.9999999999996021E-2</v>
      </c>
      <c r="BO677" s="1" t="s">
        <v>1702</v>
      </c>
      <c r="BP677" s="2">
        <v>0.15</v>
      </c>
      <c r="BR677" s="2">
        <f>BP677-Epanet!AB679</f>
        <v>0</v>
      </c>
    </row>
    <row r="678" spans="1:70" x14ac:dyDescent="0.25">
      <c r="A678" s="1" t="s">
        <v>708</v>
      </c>
      <c r="B678" s="2">
        <v>38.950000000000003</v>
      </c>
      <c r="D678" s="10">
        <f>'Skenario DMA'!B678-Epanet!P679</f>
        <v>0.16000000000000369</v>
      </c>
      <c r="E678" s="10"/>
      <c r="G678" s="1" t="s">
        <v>1703</v>
      </c>
      <c r="H678" s="2">
        <v>0.16</v>
      </c>
      <c r="J678" s="2">
        <f>H678-Epanet!T680</f>
        <v>0</v>
      </c>
      <c r="M678" s="1" t="s">
        <v>708</v>
      </c>
      <c r="N678" s="2">
        <v>38.96</v>
      </c>
      <c r="P678" s="2">
        <f>N678-Epanet!X679</f>
        <v>0.16000000000000369</v>
      </c>
      <c r="S678" s="1" t="s">
        <v>1703</v>
      </c>
      <c r="T678" s="2">
        <v>0.16</v>
      </c>
      <c r="V678" s="2">
        <f>T678-Epanet!AB680</f>
        <v>0</v>
      </c>
      <c r="Y678" s="1" t="s">
        <v>708</v>
      </c>
      <c r="Z678" s="2">
        <v>38.99</v>
      </c>
      <c r="AB678" s="2">
        <f>Z678-Epanet!P679</f>
        <v>0.20000000000000284</v>
      </c>
      <c r="AE678" s="1" t="s">
        <v>1703</v>
      </c>
      <c r="AF678" s="2">
        <v>0.17</v>
      </c>
      <c r="AH678" s="2">
        <f>AF678-Epanet!T680</f>
        <v>1.0000000000000009E-2</v>
      </c>
      <c r="AK678" s="1" t="s">
        <v>708</v>
      </c>
      <c r="AL678" s="2">
        <v>39</v>
      </c>
      <c r="AN678" s="2">
        <f>AL678-Epanet!X679</f>
        <v>0.20000000000000284</v>
      </c>
      <c r="AQ678" s="1" t="s">
        <v>1703</v>
      </c>
      <c r="AR678" s="2">
        <v>0.16</v>
      </c>
      <c r="AT678" s="2">
        <f>AR678-Epanet!AB680</f>
        <v>0</v>
      </c>
      <c r="AW678" s="1" t="s">
        <v>708</v>
      </c>
      <c r="AX678" s="2">
        <v>38.770000000000003</v>
      </c>
      <c r="AZ678" s="2">
        <f>AX678-Epanet!P679</f>
        <v>-1.9999999999996021E-2</v>
      </c>
      <c r="BC678" s="1" t="s">
        <v>1703</v>
      </c>
      <c r="BD678" s="2">
        <v>0.16</v>
      </c>
      <c r="BF678" s="2">
        <f>BD678-Epanet!T680</f>
        <v>0</v>
      </c>
      <c r="BI678" s="1" t="s">
        <v>708</v>
      </c>
      <c r="BJ678" s="2">
        <v>38.78</v>
      </c>
      <c r="BL678" s="2">
        <f>BJ678-Epanet!X679</f>
        <v>-1.9999999999996021E-2</v>
      </c>
      <c r="BO678" s="1" t="s">
        <v>1703</v>
      </c>
      <c r="BP678" s="2">
        <v>0.16</v>
      </c>
      <c r="BR678" s="2">
        <f>BP678-Epanet!AB680</f>
        <v>0</v>
      </c>
    </row>
    <row r="679" spans="1:70" x14ac:dyDescent="0.25">
      <c r="A679" s="1" t="s">
        <v>709</v>
      </c>
      <c r="B679" s="2">
        <v>37.83</v>
      </c>
      <c r="D679" s="10">
        <f>'Skenario DMA'!B679-Epanet!P680</f>
        <v>0.17000000000000171</v>
      </c>
      <c r="E679" s="10"/>
      <c r="G679" s="1" t="s">
        <v>1704</v>
      </c>
      <c r="H679" s="2">
        <v>0.01</v>
      </c>
      <c r="J679" s="2">
        <f>H679-Epanet!T681</f>
        <v>0</v>
      </c>
      <c r="M679" s="1" t="s">
        <v>709</v>
      </c>
      <c r="N679" s="2">
        <v>37.840000000000003</v>
      </c>
      <c r="P679" s="2">
        <f>N679-Epanet!X680</f>
        <v>0.17000000000000171</v>
      </c>
      <c r="S679" s="1" t="s">
        <v>1704</v>
      </c>
      <c r="T679" s="2">
        <v>0.01</v>
      </c>
      <c r="V679" s="2">
        <f>T679-Epanet!AB681</f>
        <v>0</v>
      </c>
      <c r="Y679" s="1" t="s">
        <v>709</v>
      </c>
      <c r="Z679" s="2">
        <v>37.86</v>
      </c>
      <c r="AB679" s="2">
        <f>Z679-Epanet!P680</f>
        <v>0.20000000000000284</v>
      </c>
      <c r="AE679" s="1" t="s">
        <v>1704</v>
      </c>
      <c r="AF679" s="2">
        <v>0.02</v>
      </c>
      <c r="AH679" s="2">
        <f>AF679-Epanet!T681</f>
        <v>0.01</v>
      </c>
      <c r="AK679" s="1" t="s">
        <v>709</v>
      </c>
      <c r="AL679" s="2">
        <v>37.869999999999997</v>
      </c>
      <c r="AN679" s="2">
        <f>AL679-Epanet!X680</f>
        <v>0.19999999999999574</v>
      </c>
      <c r="AQ679" s="1" t="s">
        <v>1704</v>
      </c>
      <c r="AR679" s="2">
        <v>0.02</v>
      </c>
      <c r="AT679" s="2">
        <f>AR679-Epanet!AB681</f>
        <v>0.01</v>
      </c>
      <c r="AW679" s="1" t="s">
        <v>709</v>
      </c>
      <c r="AX679" s="2">
        <v>37.65</v>
      </c>
      <c r="AZ679" s="2">
        <f>AX679-Epanet!P680</f>
        <v>-9.9999999999980105E-3</v>
      </c>
      <c r="BC679" s="1" t="s">
        <v>1704</v>
      </c>
      <c r="BD679" s="2">
        <v>0.02</v>
      </c>
      <c r="BF679" s="2">
        <f>BD679-Epanet!T681</f>
        <v>0.01</v>
      </c>
      <c r="BI679" s="1" t="s">
        <v>709</v>
      </c>
      <c r="BJ679" s="2">
        <v>37.65</v>
      </c>
      <c r="BL679" s="2">
        <f>BJ679-Epanet!X680</f>
        <v>-2.0000000000003126E-2</v>
      </c>
      <c r="BO679" s="1" t="s">
        <v>1704</v>
      </c>
      <c r="BP679" s="2">
        <v>0.02</v>
      </c>
      <c r="BR679" s="2">
        <f>BP679-Epanet!AB681</f>
        <v>0.01</v>
      </c>
    </row>
    <row r="680" spans="1:70" x14ac:dyDescent="0.25">
      <c r="A680" s="1" t="s">
        <v>710</v>
      </c>
      <c r="B680" s="2">
        <v>38.799999999999997</v>
      </c>
      <c r="D680" s="10">
        <f>'Skenario DMA'!B680-Epanet!P681</f>
        <v>0.1699999999999946</v>
      </c>
      <c r="E680" s="10"/>
      <c r="G680" s="1" t="s">
        <v>1705</v>
      </c>
      <c r="H680" s="2">
        <v>0.03</v>
      </c>
      <c r="J680" s="2">
        <f>H680-Epanet!T682</f>
        <v>0</v>
      </c>
      <c r="M680" s="1" t="s">
        <v>710</v>
      </c>
      <c r="N680" s="2">
        <v>38.81</v>
      </c>
      <c r="P680" s="2">
        <f>N680-Epanet!X681</f>
        <v>0.17000000000000171</v>
      </c>
      <c r="S680" s="1" t="s">
        <v>1705</v>
      </c>
      <c r="T680" s="2">
        <v>0.03</v>
      </c>
      <c r="V680" s="2">
        <f>T680-Epanet!AB682</f>
        <v>0</v>
      </c>
      <c r="Y680" s="1" t="s">
        <v>710</v>
      </c>
      <c r="Z680" s="2">
        <v>38.83</v>
      </c>
      <c r="AB680" s="2">
        <f>Z680-Epanet!P681</f>
        <v>0.19999999999999574</v>
      </c>
      <c r="AE680" s="1" t="s">
        <v>1705</v>
      </c>
      <c r="AF680" s="2">
        <v>0.03</v>
      </c>
      <c r="AH680" s="2">
        <f>AF680-Epanet!T682</f>
        <v>0</v>
      </c>
      <c r="AK680" s="1" t="s">
        <v>710</v>
      </c>
      <c r="AL680" s="2">
        <v>38.840000000000003</v>
      </c>
      <c r="AN680" s="2">
        <f>AL680-Epanet!X681</f>
        <v>0.20000000000000284</v>
      </c>
      <c r="AQ680" s="1" t="s">
        <v>1705</v>
      </c>
      <c r="AR680" s="2">
        <v>0.03</v>
      </c>
      <c r="AT680" s="2">
        <f>AR680-Epanet!AB682</f>
        <v>0</v>
      </c>
      <c r="AW680" s="1" t="s">
        <v>710</v>
      </c>
      <c r="AX680" s="2">
        <v>38.619999999999997</v>
      </c>
      <c r="AZ680" s="2">
        <f>AX680-Epanet!P681</f>
        <v>-1.0000000000005116E-2</v>
      </c>
      <c r="BC680" s="1" t="s">
        <v>1705</v>
      </c>
      <c r="BD680" s="2">
        <v>0.03</v>
      </c>
      <c r="BF680" s="2">
        <f>BD680-Epanet!T682</f>
        <v>0</v>
      </c>
      <c r="BI680" s="1" t="s">
        <v>710</v>
      </c>
      <c r="BJ680" s="2">
        <v>38.619999999999997</v>
      </c>
      <c r="BL680" s="2">
        <f>BJ680-Epanet!X681</f>
        <v>-2.0000000000003126E-2</v>
      </c>
      <c r="BO680" s="1" t="s">
        <v>1705</v>
      </c>
      <c r="BP680" s="2">
        <v>0.03</v>
      </c>
      <c r="BR680" s="2">
        <f>BP680-Epanet!AB682</f>
        <v>0</v>
      </c>
    </row>
    <row r="681" spans="1:70" x14ac:dyDescent="0.25">
      <c r="A681" s="1" t="s">
        <v>711</v>
      </c>
      <c r="B681" s="2">
        <v>37.799999999999997</v>
      </c>
      <c r="D681" s="10">
        <f>'Skenario DMA'!B681-Epanet!P682</f>
        <v>0.1699999999999946</v>
      </c>
      <c r="E681" s="10"/>
      <c r="G681" s="1" t="s">
        <v>1706</v>
      </c>
      <c r="H681" s="2">
        <v>0.02</v>
      </c>
      <c r="J681" s="2">
        <f>H681-Epanet!T683</f>
        <v>0</v>
      </c>
      <c r="M681" s="1" t="s">
        <v>711</v>
      </c>
      <c r="N681" s="2">
        <v>37.81</v>
      </c>
      <c r="P681" s="2">
        <f>N681-Epanet!X682</f>
        <v>0.17000000000000171</v>
      </c>
      <c r="S681" s="1" t="s">
        <v>1706</v>
      </c>
      <c r="T681" s="2">
        <v>0.02</v>
      </c>
      <c r="V681" s="2">
        <f>T681-Epanet!AB683</f>
        <v>0</v>
      </c>
      <c r="Y681" s="1" t="s">
        <v>711</v>
      </c>
      <c r="Z681" s="2">
        <v>37.840000000000003</v>
      </c>
      <c r="AB681" s="2">
        <f>Z681-Epanet!P682</f>
        <v>0.21000000000000085</v>
      </c>
      <c r="AE681" s="1" t="s">
        <v>1706</v>
      </c>
      <c r="AF681" s="2">
        <v>0.01</v>
      </c>
      <c r="AH681" s="2">
        <f>AF681-Epanet!T683</f>
        <v>-0.01</v>
      </c>
      <c r="AK681" s="1" t="s">
        <v>711</v>
      </c>
      <c r="AL681" s="2">
        <v>37.840000000000003</v>
      </c>
      <c r="AN681" s="2">
        <f>AL681-Epanet!X682</f>
        <v>0.20000000000000284</v>
      </c>
      <c r="AQ681" s="1" t="s">
        <v>1706</v>
      </c>
      <c r="AR681" s="2">
        <v>0.01</v>
      </c>
      <c r="AT681" s="2">
        <f>AR681-Epanet!AB683</f>
        <v>-0.01</v>
      </c>
      <c r="AW681" s="1" t="s">
        <v>711</v>
      </c>
      <c r="AX681" s="2">
        <v>37.619999999999997</v>
      </c>
      <c r="AZ681" s="2">
        <f>AX681-Epanet!P682</f>
        <v>-1.0000000000005116E-2</v>
      </c>
      <c r="BC681" s="1" t="s">
        <v>1706</v>
      </c>
      <c r="BD681" s="2">
        <v>0.01</v>
      </c>
      <c r="BF681" s="2">
        <f>BD681-Epanet!T683</f>
        <v>-0.01</v>
      </c>
      <c r="BI681" s="1" t="s">
        <v>711</v>
      </c>
      <c r="BJ681" s="2">
        <v>37.619999999999997</v>
      </c>
      <c r="BL681" s="2">
        <f>BJ681-Epanet!X682</f>
        <v>-2.0000000000003126E-2</v>
      </c>
      <c r="BO681" s="1" t="s">
        <v>1706</v>
      </c>
      <c r="BP681" s="2">
        <v>0.01</v>
      </c>
      <c r="BR681" s="2">
        <f>BP681-Epanet!AB683</f>
        <v>-0.01</v>
      </c>
    </row>
    <row r="682" spans="1:70" x14ac:dyDescent="0.25">
      <c r="A682" s="1" t="s">
        <v>712</v>
      </c>
      <c r="B682" s="2">
        <v>38.770000000000003</v>
      </c>
      <c r="D682" s="10">
        <f>'Skenario DMA'!B682-Epanet!P683</f>
        <v>0.16000000000000369</v>
      </c>
      <c r="E682" s="10"/>
      <c r="G682" s="1" t="s">
        <v>1707</v>
      </c>
      <c r="H682" s="2">
        <v>0.06</v>
      </c>
      <c r="J682" s="2">
        <f>H682-Epanet!T684</f>
        <v>0</v>
      </c>
      <c r="M682" s="1" t="s">
        <v>712</v>
      </c>
      <c r="N682" s="2">
        <v>38.78</v>
      </c>
      <c r="P682" s="2">
        <f>N682-Epanet!X683</f>
        <v>0.17000000000000171</v>
      </c>
      <c r="S682" s="1" t="s">
        <v>1707</v>
      </c>
      <c r="T682" s="2">
        <v>0.06</v>
      </c>
      <c r="V682" s="2">
        <f>T682-Epanet!AB684</f>
        <v>0</v>
      </c>
      <c r="Y682" s="1" t="s">
        <v>712</v>
      </c>
      <c r="Z682" s="2">
        <v>38.81</v>
      </c>
      <c r="AB682" s="2">
        <f>Z682-Epanet!P683</f>
        <v>0.20000000000000284</v>
      </c>
      <c r="AE682" s="1" t="s">
        <v>1707</v>
      </c>
      <c r="AF682" s="2">
        <v>0.06</v>
      </c>
      <c r="AH682" s="2">
        <f>AF682-Epanet!T684</f>
        <v>0</v>
      </c>
      <c r="AK682" s="1" t="s">
        <v>712</v>
      </c>
      <c r="AL682" s="2">
        <v>38.81</v>
      </c>
      <c r="AN682" s="2">
        <f>AL682-Epanet!X683</f>
        <v>0.20000000000000284</v>
      </c>
      <c r="AQ682" s="1" t="s">
        <v>1707</v>
      </c>
      <c r="AR682" s="2">
        <v>0.06</v>
      </c>
      <c r="AT682" s="2">
        <f>AR682-Epanet!AB684</f>
        <v>0</v>
      </c>
      <c r="AW682" s="1" t="s">
        <v>712</v>
      </c>
      <c r="AX682" s="2">
        <v>38.590000000000003</v>
      </c>
      <c r="AZ682" s="2">
        <f>AX682-Epanet!P683</f>
        <v>-1.9999999999996021E-2</v>
      </c>
      <c r="BC682" s="1" t="s">
        <v>1707</v>
      </c>
      <c r="BD682" s="2">
        <v>0.06</v>
      </c>
      <c r="BF682" s="2">
        <f>BD682-Epanet!T684</f>
        <v>0</v>
      </c>
      <c r="BI682" s="1" t="s">
        <v>712</v>
      </c>
      <c r="BJ682" s="2">
        <v>38.6</v>
      </c>
      <c r="BL682" s="2">
        <f>BJ682-Epanet!X683</f>
        <v>-9.9999999999980105E-3</v>
      </c>
      <c r="BO682" s="1" t="s">
        <v>1707</v>
      </c>
      <c r="BP682" s="2">
        <v>0.06</v>
      </c>
      <c r="BR682" s="2">
        <f>BP682-Epanet!AB684</f>
        <v>0</v>
      </c>
    </row>
    <row r="683" spans="1:70" x14ac:dyDescent="0.25">
      <c r="A683" s="1" t="s">
        <v>713</v>
      </c>
      <c r="B683" s="2">
        <v>37.74</v>
      </c>
      <c r="D683" s="10">
        <f>'Skenario DMA'!B683-Epanet!P684</f>
        <v>0.17000000000000171</v>
      </c>
      <c r="E683" s="10"/>
      <c r="G683" s="1" t="s">
        <v>1708</v>
      </c>
      <c r="H683" s="2">
        <v>0.08</v>
      </c>
      <c r="J683" s="2">
        <f>H683-Epanet!T685</f>
        <v>0</v>
      </c>
      <c r="M683" s="1" t="s">
        <v>713</v>
      </c>
      <c r="N683" s="2">
        <v>37.75</v>
      </c>
      <c r="P683" s="2">
        <f>N683-Epanet!X684</f>
        <v>0.17000000000000171</v>
      </c>
      <c r="S683" s="1" t="s">
        <v>1708</v>
      </c>
      <c r="T683" s="2">
        <v>0.08</v>
      </c>
      <c r="V683" s="2">
        <f>T683-Epanet!AB685</f>
        <v>0</v>
      </c>
      <c r="Y683" s="1" t="s">
        <v>713</v>
      </c>
      <c r="Z683" s="2">
        <v>37.78</v>
      </c>
      <c r="AB683" s="2">
        <f>Z683-Epanet!P684</f>
        <v>0.21000000000000085</v>
      </c>
      <c r="AE683" s="1" t="s">
        <v>1708</v>
      </c>
      <c r="AF683" s="2">
        <v>0.08</v>
      </c>
      <c r="AH683" s="2">
        <f>AF683-Epanet!T685</f>
        <v>0</v>
      </c>
      <c r="AK683" s="1" t="s">
        <v>713</v>
      </c>
      <c r="AL683" s="2">
        <v>37.78</v>
      </c>
      <c r="AN683" s="2">
        <f>AL683-Epanet!X684</f>
        <v>0.20000000000000284</v>
      </c>
      <c r="AQ683" s="1" t="s">
        <v>1708</v>
      </c>
      <c r="AR683" s="2">
        <v>0.08</v>
      </c>
      <c r="AT683" s="2">
        <f>AR683-Epanet!AB685</f>
        <v>0</v>
      </c>
      <c r="AW683" s="1" t="s">
        <v>713</v>
      </c>
      <c r="AX683" s="2">
        <v>37.56</v>
      </c>
      <c r="AZ683" s="2">
        <f>AX683-Epanet!P684</f>
        <v>-9.9999999999980105E-3</v>
      </c>
      <c r="BC683" s="1" t="s">
        <v>1708</v>
      </c>
      <c r="BD683" s="2">
        <v>0.08</v>
      </c>
      <c r="BF683" s="2">
        <f>BD683-Epanet!T685</f>
        <v>0</v>
      </c>
      <c r="BI683" s="1" t="s">
        <v>713</v>
      </c>
      <c r="BJ683" s="2">
        <v>37.56</v>
      </c>
      <c r="BL683" s="2">
        <f>BJ683-Epanet!X684</f>
        <v>-1.9999999999996021E-2</v>
      </c>
      <c r="BO683" s="1" t="s">
        <v>1708</v>
      </c>
      <c r="BP683" s="2">
        <v>0.08</v>
      </c>
      <c r="BR683" s="2">
        <f>BP683-Epanet!AB685</f>
        <v>0</v>
      </c>
    </row>
    <row r="684" spans="1:70" x14ac:dyDescent="0.25">
      <c r="A684" s="1" t="s">
        <v>714</v>
      </c>
      <c r="B684" s="2">
        <v>38.71</v>
      </c>
      <c r="D684" s="10">
        <f>'Skenario DMA'!B684-Epanet!P685</f>
        <v>0.16000000000000369</v>
      </c>
      <c r="E684" s="10"/>
      <c r="G684" s="1" t="s">
        <v>1709</v>
      </c>
      <c r="H684" s="2">
        <v>0.08</v>
      </c>
      <c r="J684" s="2">
        <f>H684-Epanet!T686</f>
        <v>0</v>
      </c>
      <c r="M684" s="1" t="s">
        <v>714</v>
      </c>
      <c r="N684" s="2">
        <v>38.72</v>
      </c>
      <c r="P684" s="2">
        <f>N684-Epanet!X685</f>
        <v>0.15999999999999659</v>
      </c>
      <c r="S684" s="1" t="s">
        <v>1709</v>
      </c>
      <c r="T684" s="2">
        <v>0.08</v>
      </c>
      <c r="V684" s="2">
        <f>T684-Epanet!AB686</f>
        <v>0</v>
      </c>
      <c r="Y684" s="1" t="s">
        <v>714</v>
      </c>
      <c r="Z684" s="2">
        <v>38.75</v>
      </c>
      <c r="AB684" s="2">
        <f>Z684-Epanet!P685</f>
        <v>0.20000000000000284</v>
      </c>
      <c r="AE684" s="1" t="s">
        <v>1709</v>
      </c>
      <c r="AF684" s="2">
        <v>0.08</v>
      </c>
      <c r="AH684" s="2">
        <f>AF684-Epanet!T686</f>
        <v>0</v>
      </c>
      <c r="AK684" s="1" t="s">
        <v>714</v>
      </c>
      <c r="AL684" s="2">
        <v>38.76</v>
      </c>
      <c r="AN684" s="2">
        <f>AL684-Epanet!X685</f>
        <v>0.19999999999999574</v>
      </c>
      <c r="AQ684" s="1" t="s">
        <v>1709</v>
      </c>
      <c r="AR684" s="2">
        <v>0.08</v>
      </c>
      <c r="AT684" s="2">
        <f>AR684-Epanet!AB686</f>
        <v>0</v>
      </c>
      <c r="AW684" s="1" t="s">
        <v>714</v>
      </c>
      <c r="AX684" s="2">
        <v>38.53</v>
      </c>
      <c r="AZ684" s="2">
        <f>AX684-Epanet!P685</f>
        <v>-1.9999999999996021E-2</v>
      </c>
      <c r="BC684" s="1" t="s">
        <v>1709</v>
      </c>
      <c r="BD684" s="2">
        <v>0.08</v>
      </c>
      <c r="BF684" s="2">
        <f>BD684-Epanet!T686</f>
        <v>0</v>
      </c>
      <c r="BI684" s="1" t="s">
        <v>714</v>
      </c>
      <c r="BJ684" s="2">
        <v>38.54</v>
      </c>
      <c r="BL684" s="2">
        <f>BJ684-Epanet!X685</f>
        <v>-2.0000000000003126E-2</v>
      </c>
      <c r="BO684" s="1" t="s">
        <v>1709</v>
      </c>
      <c r="BP684" s="2">
        <v>0.08</v>
      </c>
      <c r="BR684" s="2">
        <f>BP684-Epanet!AB686</f>
        <v>0</v>
      </c>
    </row>
    <row r="685" spans="1:70" x14ac:dyDescent="0.25">
      <c r="A685" s="1" t="s">
        <v>715</v>
      </c>
      <c r="B685" s="2">
        <v>37.729999999999997</v>
      </c>
      <c r="D685" s="10">
        <f>'Skenario DMA'!B685-Epanet!P686</f>
        <v>0.15999999999999659</v>
      </c>
      <c r="E685" s="10"/>
      <c r="G685" s="1" t="s">
        <v>1710</v>
      </c>
      <c r="H685" s="2">
        <v>0.08</v>
      </c>
      <c r="J685" s="2">
        <f>H685-Epanet!T687</f>
        <v>0</v>
      </c>
      <c r="M685" s="1" t="s">
        <v>715</v>
      </c>
      <c r="N685" s="2">
        <v>37.75</v>
      </c>
      <c r="P685" s="2">
        <f>N685-Epanet!X686</f>
        <v>0.17000000000000171</v>
      </c>
      <c r="S685" s="1" t="s">
        <v>1710</v>
      </c>
      <c r="T685" s="2">
        <v>0.08</v>
      </c>
      <c r="V685" s="2">
        <f>T685-Epanet!AB687</f>
        <v>0</v>
      </c>
      <c r="Y685" s="1" t="s">
        <v>715</v>
      </c>
      <c r="Z685" s="2">
        <v>37.770000000000003</v>
      </c>
      <c r="AB685" s="2">
        <f>Z685-Epanet!P686</f>
        <v>0.20000000000000284</v>
      </c>
      <c r="AE685" s="1" t="s">
        <v>1710</v>
      </c>
      <c r="AF685" s="2">
        <v>0.08</v>
      </c>
      <c r="AH685" s="2">
        <f>AF685-Epanet!T687</f>
        <v>0</v>
      </c>
      <c r="AK685" s="1" t="s">
        <v>715</v>
      </c>
      <c r="AL685" s="2">
        <v>37.78</v>
      </c>
      <c r="AN685" s="2">
        <f>AL685-Epanet!X686</f>
        <v>0.20000000000000284</v>
      </c>
      <c r="AQ685" s="1" t="s">
        <v>1710</v>
      </c>
      <c r="AR685" s="2">
        <v>0.08</v>
      </c>
      <c r="AT685" s="2">
        <f>AR685-Epanet!AB687</f>
        <v>0</v>
      </c>
      <c r="AW685" s="1" t="s">
        <v>715</v>
      </c>
      <c r="AX685" s="2">
        <v>37.549999999999997</v>
      </c>
      <c r="AZ685" s="2">
        <f>AX685-Epanet!P686</f>
        <v>-2.0000000000003126E-2</v>
      </c>
      <c r="BC685" s="1" t="s">
        <v>1710</v>
      </c>
      <c r="BD685" s="2">
        <v>0.08</v>
      </c>
      <c r="BF685" s="2">
        <f>BD685-Epanet!T687</f>
        <v>0</v>
      </c>
      <c r="BI685" s="1" t="s">
        <v>715</v>
      </c>
      <c r="BJ685" s="2">
        <v>37.56</v>
      </c>
      <c r="BL685" s="2">
        <f>BJ685-Epanet!X686</f>
        <v>-1.9999999999996021E-2</v>
      </c>
      <c r="BO685" s="1" t="s">
        <v>1710</v>
      </c>
      <c r="BP685" s="2">
        <v>0.08</v>
      </c>
      <c r="BR685" s="2">
        <f>BP685-Epanet!AB687</f>
        <v>0</v>
      </c>
    </row>
    <row r="686" spans="1:70" x14ac:dyDescent="0.25">
      <c r="A686" s="1" t="s">
        <v>716</v>
      </c>
      <c r="B686" s="2">
        <v>38.71</v>
      </c>
      <c r="D686" s="10">
        <f>'Skenario DMA'!B686-Epanet!P687</f>
        <v>0.17000000000000171</v>
      </c>
      <c r="E686" s="10"/>
      <c r="G686" s="1" t="s">
        <v>1711</v>
      </c>
      <c r="H686" s="2">
        <v>0.09</v>
      </c>
      <c r="J686" s="2">
        <f>H686-Epanet!T688</f>
        <v>0</v>
      </c>
      <c r="M686" s="1" t="s">
        <v>716</v>
      </c>
      <c r="N686" s="2">
        <v>38.72</v>
      </c>
      <c r="P686" s="2">
        <f>N686-Epanet!X687</f>
        <v>0.17000000000000171</v>
      </c>
      <c r="S686" s="1" t="s">
        <v>1711</v>
      </c>
      <c r="T686" s="2">
        <v>0.08</v>
      </c>
      <c r="V686" s="2">
        <f>T686-Epanet!AB688</f>
        <v>0</v>
      </c>
      <c r="Y686" s="1" t="s">
        <v>716</v>
      </c>
      <c r="Z686" s="2">
        <v>38.74</v>
      </c>
      <c r="AB686" s="2">
        <f>Z686-Epanet!P687</f>
        <v>0.20000000000000284</v>
      </c>
      <c r="AE686" s="1" t="s">
        <v>1711</v>
      </c>
      <c r="AF686" s="2">
        <v>0.09</v>
      </c>
      <c r="AH686" s="2">
        <f>AF686-Epanet!T688</f>
        <v>0</v>
      </c>
      <c r="AK686" s="1" t="s">
        <v>716</v>
      </c>
      <c r="AL686" s="2">
        <v>38.75</v>
      </c>
      <c r="AN686" s="2">
        <f>AL686-Epanet!X687</f>
        <v>0.20000000000000284</v>
      </c>
      <c r="AQ686" s="1" t="s">
        <v>1711</v>
      </c>
      <c r="AR686" s="2">
        <v>0.08</v>
      </c>
      <c r="AT686" s="2">
        <f>AR686-Epanet!AB688</f>
        <v>0</v>
      </c>
      <c r="AW686" s="1" t="s">
        <v>716</v>
      </c>
      <c r="AX686" s="2">
        <v>38.53</v>
      </c>
      <c r="AZ686" s="2">
        <f>AX686-Epanet!P687</f>
        <v>-9.9999999999980105E-3</v>
      </c>
      <c r="BC686" s="1" t="s">
        <v>1711</v>
      </c>
      <c r="BD686" s="2">
        <v>0.09</v>
      </c>
      <c r="BF686" s="2">
        <f>BD686-Epanet!T688</f>
        <v>0</v>
      </c>
      <c r="BI686" s="1" t="s">
        <v>716</v>
      </c>
      <c r="BJ686" s="2">
        <v>38.53</v>
      </c>
      <c r="BL686" s="2">
        <f>BJ686-Epanet!X687</f>
        <v>-1.9999999999996021E-2</v>
      </c>
      <c r="BO686" s="1" t="s">
        <v>1711</v>
      </c>
      <c r="BP686" s="2">
        <v>0.08</v>
      </c>
      <c r="BR686" s="2">
        <f>BP686-Epanet!AB688</f>
        <v>0</v>
      </c>
    </row>
    <row r="687" spans="1:70" x14ac:dyDescent="0.25">
      <c r="A687" s="1" t="s">
        <v>717</v>
      </c>
      <c r="B687" s="2">
        <v>36.729999999999997</v>
      </c>
      <c r="D687" s="10">
        <f>'Skenario DMA'!B687-Epanet!P688</f>
        <v>0.1699999999999946</v>
      </c>
      <c r="E687" s="10"/>
      <c r="G687" s="1" t="s">
        <v>1712</v>
      </c>
      <c r="H687" s="2">
        <v>0.09</v>
      </c>
      <c r="J687" s="2">
        <f>H687-Epanet!T689</f>
        <v>0</v>
      </c>
      <c r="M687" s="1" t="s">
        <v>717</v>
      </c>
      <c r="N687" s="2">
        <v>36.74</v>
      </c>
      <c r="P687" s="2">
        <f>N687-Epanet!X688</f>
        <v>0.17000000000000171</v>
      </c>
      <c r="S687" s="1" t="s">
        <v>1712</v>
      </c>
      <c r="T687" s="2">
        <v>0.08</v>
      </c>
      <c r="V687" s="2">
        <f>T687-Epanet!AB689</f>
        <v>0</v>
      </c>
      <c r="Y687" s="1" t="s">
        <v>717</v>
      </c>
      <c r="Z687" s="2">
        <v>36.76</v>
      </c>
      <c r="AB687" s="2">
        <f>Z687-Epanet!P688</f>
        <v>0.19999999999999574</v>
      </c>
      <c r="AE687" s="1" t="s">
        <v>1712</v>
      </c>
      <c r="AF687" s="2">
        <v>0.09</v>
      </c>
      <c r="AH687" s="2">
        <f>AF687-Epanet!T689</f>
        <v>0</v>
      </c>
      <c r="AK687" s="1" t="s">
        <v>717</v>
      </c>
      <c r="AL687" s="2">
        <v>36.770000000000003</v>
      </c>
      <c r="AN687" s="2">
        <f>AL687-Epanet!X688</f>
        <v>0.20000000000000284</v>
      </c>
      <c r="AQ687" s="1" t="s">
        <v>1712</v>
      </c>
      <c r="AR687" s="2">
        <v>0.08</v>
      </c>
      <c r="AT687" s="2">
        <f>AR687-Epanet!AB689</f>
        <v>0</v>
      </c>
      <c r="AW687" s="1" t="s">
        <v>717</v>
      </c>
      <c r="AX687" s="2">
        <v>36.549999999999997</v>
      </c>
      <c r="AZ687" s="2">
        <f>AX687-Epanet!P688</f>
        <v>-1.0000000000005116E-2</v>
      </c>
      <c r="BC687" s="1" t="s">
        <v>1712</v>
      </c>
      <c r="BD687" s="2">
        <v>0.09</v>
      </c>
      <c r="BF687" s="2">
        <f>BD687-Epanet!T689</f>
        <v>0</v>
      </c>
      <c r="BI687" s="1" t="s">
        <v>717</v>
      </c>
      <c r="BJ687" s="2">
        <v>36.549999999999997</v>
      </c>
      <c r="BL687" s="2">
        <f>BJ687-Epanet!X688</f>
        <v>-2.0000000000003126E-2</v>
      </c>
      <c r="BO687" s="1" t="s">
        <v>1712</v>
      </c>
      <c r="BP687" s="2">
        <v>0.08</v>
      </c>
      <c r="BR687" s="2">
        <f>BP687-Epanet!AB689</f>
        <v>0</v>
      </c>
    </row>
    <row r="688" spans="1:70" x14ac:dyDescent="0.25">
      <c r="A688" s="1" t="s">
        <v>718</v>
      </c>
      <c r="B688" s="2">
        <v>36.729999999999997</v>
      </c>
      <c r="D688" s="10">
        <f>'Skenario DMA'!B688-Epanet!P689</f>
        <v>0.1699999999999946</v>
      </c>
      <c r="E688" s="10"/>
      <c r="G688" s="1" t="s">
        <v>1713</v>
      </c>
      <c r="H688" s="2">
        <v>0.09</v>
      </c>
      <c r="J688" s="2">
        <f>H688-Epanet!T690</f>
        <v>0</v>
      </c>
      <c r="M688" s="1" t="s">
        <v>718</v>
      </c>
      <c r="N688" s="2">
        <v>36.74</v>
      </c>
      <c r="P688" s="2">
        <f>N688-Epanet!X689</f>
        <v>0.17000000000000171</v>
      </c>
      <c r="S688" s="1" t="s">
        <v>1713</v>
      </c>
      <c r="T688" s="2">
        <v>0.08</v>
      </c>
      <c r="V688" s="2">
        <f>T688-Epanet!AB690</f>
        <v>0</v>
      </c>
      <c r="Y688" s="1" t="s">
        <v>718</v>
      </c>
      <c r="Z688" s="2">
        <v>36.76</v>
      </c>
      <c r="AB688" s="2">
        <f>Z688-Epanet!P689</f>
        <v>0.19999999999999574</v>
      </c>
      <c r="AE688" s="1" t="s">
        <v>1713</v>
      </c>
      <c r="AF688" s="2">
        <v>0.09</v>
      </c>
      <c r="AH688" s="2">
        <f>AF688-Epanet!T690</f>
        <v>0</v>
      </c>
      <c r="AK688" s="1" t="s">
        <v>718</v>
      </c>
      <c r="AL688" s="2">
        <v>36.770000000000003</v>
      </c>
      <c r="AN688" s="2">
        <f>AL688-Epanet!X689</f>
        <v>0.20000000000000284</v>
      </c>
      <c r="AQ688" s="1" t="s">
        <v>1713</v>
      </c>
      <c r="AR688" s="2">
        <v>0.08</v>
      </c>
      <c r="AT688" s="2">
        <f>AR688-Epanet!AB690</f>
        <v>0</v>
      </c>
      <c r="AW688" s="1" t="s">
        <v>718</v>
      </c>
      <c r="AX688" s="2">
        <v>36.54</v>
      </c>
      <c r="AZ688" s="2">
        <f>AX688-Epanet!P689</f>
        <v>-2.0000000000003126E-2</v>
      </c>
      <c r="BC688" s="1" t="s">
        <v>1713</v>
      </c>
      <c r="BD688" s="2">
        <v>0.09</v>
      </c>
      <c r="BF688" s="2">
        <f>BD688-Epanet!T690</f>
        <v>0</v>
      </c>
      <c r="BI688" s="1" t="s">
        <v>718</v>
      </c>
      <c r="BJ688" s="2">
        <v>36.549999999999997</v>
      </c>
      <c r="BL688" s="2">
        <f>BJ688-Epanet!X689</f>
        <v>-2.0000000000003126E-2</v>
      </c>
      <c r="BO688" s="1" t="s">
        <v>1713</v>
      </c>
      <c r="BP688" s="2">
        <v>0.08</v>
      </c>
      <c r="BR688" s="2">
        <f>BP688-Epanet!AB690</f>
        <v>0</v>
      </c>
    </row>
    <row r="689" spans="1:70" x14ac:dyDescent="0.25">
      <c r="A689" s="1" t="s">
        <v>719</v>
      </c>
      <c r="B689" s="2">
        <v>38.47</v>
      </c>
      <c r="D689" s="10">
        <f>'Skenario DMA'!B689-Epanet!P690</f>
        <v>0.17000000000000171</v>
      </c>
      <c r="E689" s="10"/>
      <c r="G689" s="1" t="s">
        <v>1714</v>
      </c>
      <c r="H689" s="2">
        <v>0.03</v>
      </c>
      <c r="J689" s="2">
        <f>H689-Epanet!T691</f>
        <v>0</v>
      </c>
      <c r="M689" s="1" t="s">
        <v>719</v>
      </c>
      <c r="N689" s="2">
        <v>38.49</v>
      </c>
      <c r="P689" s="2">
        <f>N689-Epanet!X690</f>
        <v>0.17999999999999972</v>
      </c>
      <c r="S689" s="1" t="s">
        <v>1714</v>
      </c>
      <c r="T689" s="2">
        <v>0.03</v>
      </c>
      <c r="V689" s="2">
        <f>T689-Epanet!AB691</f>
        <v>0</v>
      </c>
      <c r="Y689" s="1" t="s">
        <v>719</v>
      </c>
      <c r="Z689" s="2">
        <v>38.51</v>
      </c>
      <c r="AB689" s="2">
        <f>Z689-Epanet!P690</f>
        <v>0.21000000000000085</v>
      </c>
      <c r="AE689" s="1" t="s">
        <v>1714</v>
      </c>
      <c r="AF689" s="2">
        <v>0.03</v>
      </c>
      <c r="AH689" s="2">
        <f>AF689-Epanet!T691</f>
        <v>0</v>
      </c>
      <c r="AK689" s="1" t="s">
        <v>719</v>
      </c>
      <c r="AL689" s="2">
        <v>38.51</v>
      </c>
      <c r="AN689" s="2">
        <f>AL689-Epanet!X690</f>
        <v>0.19999999999999574</v>
      </c>
      <c r="AQ689" s="1" t="s">
        <v>1714</v>
      </c>
      <c r="AR689" s="2">
        <v>0.03</v>
      </c>
      <c r="AT689" s="2">
        <f>AR689-Epanet!AB691</f>
        <v>0</v>
      </c>
      <c r="AW689" s="1" t="s">
        <v>719</v>
      </c>
      <c r="AX689" s="2">
        <v>38.299999999999997</v>
      </c>
      <c r="AZ689" s="2">
        <f>AX689-Epanet!P690</f>
        <v>0</v>
      </c>
      <c r="BC689" s="1" t="s">
        <v>1714</v>
      </c>
      <c r="BD689" s="2">
        <v>0.03</v>
      </c>
      <c r="BF689" s="2">
        <f>BD689-Epanet!T691</f>
        <v>0</v>
      </c>
      <c r="BI689" s="1" t="s">
        <v>719</v>
      </c>
      <c r="BJ689" s="2">
        <v>38.299999999999997</v>
      </c>
      <c r="BL689" s="2">
        <f>BJ689-Epanet!X690</f>
        <v>-1.0000000000005116E-2</v>
      </c>
      <c r="BO689" s="1" t="s">
        <v>1714</v>
      </c>
      <c r="BP689" s="2">
        <v>0.03</v>
      </c>
      <c r="BR689" s="2">
        <f>BP689-Epanet!AB691</f>
        <v>0</v>
      </c>
    </row>
    <row r="690" spans="1:70" x14ac:dyDescent="0.25">
      <c r="A690" s="1" t="s">
        <v>720</v>
      </c>
      <c r="B690" s="2">
        <v>38.479999999999997</v>
      </c>
      <c r="D690" s="10">
        <f>'Skenario DMA'!B690-Epanet!P691</f>
        <v>0.1699999999999946</v>
      </c>
      <c r="E690" s="10"/>
      <c r="G690" s="1" t="s">
        <v>1715</v>
      </c>
      <c r="H690" s="2">
        <v>0.03</v>
      </c>
      <c r="J690" s="2">
        <f>H690-Epanet!T692</f>
        <v>0</v>
      </c>
      <c r="M690" s="1" t="s">
        <v>720</v>
      </c>
      <c r="N690" s="2">
        <v>38.49</v>
      </c>
      <c r="P690" s="2">
        <f>N690-Epanet!X691</f>
        <v>0.17999999999999972</v>
      </c>
      <c r="S690" s="1" t="s">
        <v>1715</v>
      </c>
      <c r="T690" s="2">
        <v>0.03</v>
      </c>
      <c r="V690" s="2">
        <f>T690-Epanet!AB692</f>
        <v>0</v>
      </c>
      <c r="Y690" s="1" t="s">
        <v>720</v>
      </c>
      <c r="Z690" s="2">
        <v>38.51</v>
      </c>
      <c r="AB690" s="2">
        <f>Z690-Epanet!P691</f>
        <v>0.19999999999999574</v>
      </c>
      <c r="AE690" s="1" t="s">
        <v>1715</v>
      </c>
      <c r="AF690" s="2">
        <v>0.03</v>
      </c>
      <c r="AH690" s="2">
        <f>AF690-Epanet!T692</f>
        <v>0</v>
      </c>
      <c r="AK690" s="1" t="s">
        <v>720</v>
      </c>
      <c r="AL690" s="2">
        <v>38.51</v>
      </c>
      <c r="AN690" s="2">
        <f>AL690-Epanet!X691</f>
        <v>0.19999999999999574</v>
      </c>
      <c r="AQ690" s="1" t="s">
        <v>1715</v>
      </c>
      <c r="AR690" s="2">
        <v>0.03</v>
      </c>
      <c r="AT690" s="2">
        <f>AR690-Epanet!AB692</f>
        <v>0</v>
      </c>
      <c r="AW690" s="1" t="s">
        <v>720</v>
      </c>
      <c r="AX690" s="2">
        <v>38.299999999999997</v>
      </c>
      <c r="AZ690" s="2">
        <f>AX690-Epanet!P691</f>
        <v>-1.0000000000005116E-2</v>
      </c>
      <c r="BC690" s="1" t="s">
        <v>1715</v>
      </c>
      <c r="BD690" s="2">
        <v>0.03</v>
      </c>
      <c r="BF690" s="2">
        <f>BD690-Epanet!T692</f>
        <v>0</v>
      </c>
      <c r="BI690" s="1" t="s">
        <v>720</v>
      </c>
      <c r="BJ690" s="2">
        <v>38.299999999999997</v>
      </c>
      <c r="BL690" s="2">
        <f>BJ690-Epanet!X691</f>
        <v>-1.0000000000005116E-2</v>
      </c>
      <c r="BO690" s="1" t="s">
        <v>1715</v>
      </c>
      <c r="BP690" s="2">
        <v>0.03</v>
      </c>
      <c r="BR690" s="2">
        <f>BP690-Epanet!AB692</f>
        <v>0</v>
      </c>
    </row>
    <row r="691" spans="1:70" x14ac:dyDescent="0.25">
      <c r="A691" s="1" t="s">
        <v>721</v>
      </c>
      <c r="B691" s="2">
        <v>36.82</v>
      </c>
      <c r="D691" s="10">
        <f>'Skenario DMA'!B691-Epanet!P692</f>
        <v>0.28000000000000114</v>
      </c>
      <c r="E691" s="10"/>
      <c r="G691" s="1" t="s">
        <v>1716</v>
      </c>
      <c r="H691" s="2">
        <v>0.02</v>
      </c>
      <c r="J691" s="2">
        <f>H691-Epanet!T693</f>
        <v>0</v>
      </c>
      <c r="M691" s="1" t="s">
        <v>721</v>
      </c>
      <c r="N691" s="2">
        <v>36.83</v>
      </c>
      <c r="P691" s="2">
        <f>N691-Epanet!X692</f>
        <v>0.28000000000000114</v>
      </c>
      <c r="S691" s="1" t="s">
        <v>1716</v>
      </c>
      <c r="T691" s="2">
        <v>0.03</v>
      </c>
      <c r="V691" s="2">
        <f>T691-Epanet!AB693</f>
        <v>0</v>
      </c>
      <c r="Y691" s="1" t="s">
        <v>721</v>
      </c>
      <c r="Z691" s="2">
        <v>36.68</v>
      </c>
      <c r="AB691" s="2">
        <f>Z691-Epanet!P692</f>
        <v>0.14000000000000057</v>
      </c>
      <c r="AE691" s="1" t="s">
        <v>1716</v>
      </c>
      <c r="AF691" s="2">
        <v>0.02</v>
      </c>
      <c r="AH691" s="2">
        <f>AF691-Epanet!T693</f>
        <v>0</v>
      </c>
      <c r="AK691" s="1" t="s">
        <v>721</v>
      </c>
      <c r="AL691" s="2">
        <v>36.700000000000003</v>
      </c>
      <c r="AN691" s="2">
        <f>AL691-Epanet!X692</f>
        <v>0.15000000000000568</v>
      </c>
      <c r="AQ691" s="1" t="s">
        <v>1716</v>
      </c>
      <c r="AR691" s="2">
        <v>0.03</v>
      </c>
      <c r="AT691" s="2">
        <f>AR691-Epanet!AB693</f>
        <v>0</v>
      </c>
      <c r="AW691" s="1" t="s">
        <v>721</v>
      </c>
      <c r="AX691" s="2">
        <v>36.74</v>
      </c>
      <c r="AZ691" s="2">
        <f>AX691-Epanet!P692</f>
        <v>0.20000000000000284</v>
      </c>
      <c r="BC691" s="1" t="s">
        <v>1716</v>
      </c>
      <c r="BD691" s="2">
        <v>0.02</v>
      </c>
      <c r="BF691" s="2">
        <f>BD691-Epanet!T693</f>
        <v>0</v>
      </c>
      <c r="BI691" s="1" t="s">
        <v>721</v>
      </c>
      <c r="BJ691" s="2">
        <v>36.75</v>
      </c>
      <c r="BL691" s="2">
        <f>BJ691-Epanet!X692</f>
        <v>0.20000000000000284</v>
      </c>
      <c r="BO691" s="1" t="s">
        <v>1716</v>
      </c>
      <c r="BP691" s="2">
        <v>0.03</v>
      </c>
      <c r="BR691" s="2">
        <f>BP691-Epanet!AB693</f>
        <v>0</v>
      </c>
    </row>
    <row r="692" spans="1:70" x14ac:dyDescent="0.25">
      <c r="A692" s="1" t="s">
        <v>722</v>
      </c>
      <c r="B692" s="2">
        <v>37.799999999999997</v>
      </c>
      <c r="D692" s="10">
        <f>'Skenario DMA'!B692-Epanet!P693</f>
        <v>0.27999999999999403</v>
      </c>
      <c r="E692" s="10"/>
      <c r="G692" s="1" t="s">
        <v>1717</v>
      </c>
      <c r="H692" s="2">
        <v>0.05</v>
      </c>
      <c r="J692" s="2">
        <f>H692-Epanet!T694</f>
        <v>0</v>
      </c>
      <c r="M692" s="1" t="s">
        <v>722</v>
      </c>
      <c r="N692" s="2">
        <v>37.81</v>
      </c>
      <c r="P692" s="2">
        <f>N692-Epanet!X693</f>
        <v>0.28000000000000114</v>
      </c>
      <c r="S692" s="1" t="s">
        <v>1717</v>
      </c>
      <c r="T692" s="2">
        <v>0.05</v>
      </c>
      <c r="V692" s="2">
        <f>T692-Epanet!AB694</f>
        <v>0</v>
      </c>
      <c r="Y692" s="1" t="s">
        <v>722</v>
      </c>
      <c r="Z692" s="2">
        <v>37.67</v>
      </c>
      <c r="AB692" s="2">
        <f>Z692-Epanet!P693</f>
        <v>0.14999999999999858</v>
      </c>
      <c r="AE692" s="1" t="s">
        <v>1717</v>
      </c>
      <c r="AF692" s="2">
        <v>0.05</v>
      </c>
      <c r="AH692" s="2">
        <f>AF692-Epanet!T694</f>
        <v>0</v>
      </c>
      <c r="AK692" s="1" t="s">
        <v>722</v>
      </c>
      <c r="AL692" s="2">
        <v>37.68</v>
      </c>
      <c r="AN692" s="2">
        <f>AL692-Epanet!X693</f>
        <v>0.14999999999999858</v>
      </c>
      <c r="AQ692" s="1" t="s">
        <v>1717</v>
      </c>
      <c r="AR692" s="2">
        <v>0.05</v>
      </c>
      <c r="AT692" s="2">
        <f>AR692-Epanet!AB694</f>
        <v>0</v>
      </c>
      <c r="AW692" s="1" t="s">
        <v>722</v>
      </c>
      <c r="AX692" s="2">
        <v>37.72</v>
      </c>
      <c r="AZ692" s="2">
        <f>AX692-Epanet!P693</f>
        <v>0.19999999999999574</v>
      </c>
      <c r="BC692" s="1" t="s">
        <v>1717</v>
      </c>
      <c r="BD692" s="2">
        <v>0.05</v>
      </c>
      <c r="BF692" s="2">
        <f>BD692-Epanet!T694</f>
        <v>0</v>
      </c>
      <c r="BI692" s="1" t="s">
        <v>722</v>
      </c>
      <c r="BJ692" s="2">
        <v>37.74</v>
      </c>
      <c r="BL692" s="2">
        <f>BJ692-Epanet!X693</f>
        <v>0.21000000000000085</v>
      </c>
      <c r="BO692" s="1" t="s">
        <v>1717</v>
      </c>
      <c r="BP692" s="2">
        <v>0.05</v>
      </c>
      <c r="BR692" s="2">
        <f>BP692-Epanet!AB694</f>
        <v>0</v>
      </c>
    </row>
    <row r="693" spans="1:70" x14ac:dyDescent="0.25">
      <c r="A693" s="1" t="s">
        <v>723</v>
      </c>
      <c r="B693" s="2">
        <v>38.79</v>
      </c>
      <c r="D693" s="10">
        <f>'Skenario DMA'!B693-Epanet!P694</f>
        <v>0.28000000000000114</v>
      </c>
      <c r="E693" s="10"/>
      <c r="G693" s="1" t="s">
        <v>1718</v>
      </c>
      <c r="H693" s="2">
        <v>0.08</v>
      </c>
      <c r="J693" s="2">
        <f>H693-Epanet!T695</f>
        <v>0</v>
      </c>
      <c r="M693" s="1" t="s">
        <v>723</v>
      </c>
      <c r="N693" s="2">
        <v>38.799999999999997</v>
      </c>
      <c r="P693" s="2">
        <f>N693-Epanet!X694</f>
        <v>0.27999999999999403</v>
      </c>
      <c r="S693" s="1" t="s">
        <v>1718</v>
      </c>
      <c r="T693" s="2">
        <v>0.08</v>
      </c>
      <c r="V693" s="2">
        <f>T693-Epanet!AB695</f>
        <v>0</v>
      </c>
      <c r="Y693" s="1" t="s">
        <v>723</v>
      </c>
      <c r="Z693" s="2">
        <v>38.65</v>
      </c>
      <c r="AB693" s="2">
        <f>Z693-Epanet!P694</f>
        <v>0.14000000000000057</v>
      </c>
      <c r="AE693" s="1" t="s">
        <v>1718</v>
      </c>
      <c r="AF693" s="2">
        <v>0.08</v>
      </c>
      <c r="AH693" s="2">
        <f>AF693-Epanet!T695</f>
        <v>0</v>
      </c>
      <c r="AK693" s="1" t="s">
        <v>723</v>
      </c>
      <c r="AL693" s="2">
        <v>38.67</v>
      </c>
      <c r="AN693" s="2">
        <f>AL693-Epanet!X694</f>
        <v>0.14999999999999858</v>
      </c>
      <c r="AQ693" s="1" t="s">
        <v>1718</v>
      </c>
      <c r="AR693" s="2">
        <v>0.08</v>
      </c>
      <c r="AT693" s="2">
        <f>AR693-Epanet!AB695</f>
        <v>0</v>
      </c>
      <c r="AW693" s="1" t="s">
        <v>723</v>
      </c>
      <c r="AX693" s="2">
        <v>38.71</v>
      </c>
      <c r="AZ693" s="2">
        <f>AX693-Epanet!P694</f>
        <v>0.20000000000000284</v>
      </c>
      <c r="BC693" s="1" t="s">
        <v>1718</v>
      </c>
      <c r="BD693" s="2">
        <v>0.08</v>
      </c>
      <c r="BF693" s="2">
        <f>BD693-Epanet!T695</f>
        <v>0</v>
      </c>
      <c r="BI693" s="1" t="s">
        <v>723</v>
      </c>
      <c r="BJ693" s="2">
        <v>38.72</v>
      </c>
      <c r="BL693" s="2">
        <f>BJ693-Epanet!X694</f>
        <v>0.19999999999999574</v>
      </c>
      <c r="BO693" s="1" t="s">
        <v>1718</v>
      </c>
      <c r="BP693" s="2">
        <v>0.08</v>
      </c>
      <c r="BR693" s="2">
        <f>BP693-Epanet!AB695</f>
        <v>0</v>
      </c>
    </row>
    <row r="694" spans="1:70" x14ac:dyDescent="0.25">
      <c r="A694" s="1" t="s">
        <v>724</v>
      </c>
      <c r="B694" s="2">
        <v>37.81</v>
      </c>
      <c r="D694" s="10">
        <f>'Skenario DMA'!B694-Epanet!P695</f>
        <v>0.28000000000000114</v>
      </c>
      <c r="E694" s="10"/>
      <c r="G694" s="1" t="s">
        <v>1719</v>
      </c>
      <c r="H694" s="2">
        <v>0.08</v>
      </c>
      <c r="J694" s="2">
        <f>H694-Epanet!T696</f>
        <v>0</v>
      </c>
      <c r="M694" s="1" t="s">
        <v>724</v>
      </c>
      <c r="N694" s="2">
        <v>37.83</v>
      </c>
      <c r="P694" s="2">
        <f>N694-Epanet!X695</f>
        <v>0.28999999999999915</v>
      </c>
      <c r="S694" s="1" t="s">
        <v>1719</v>
      </c>
      <c r="T694" s="2">
        <v>0.08</v>
      </c>
      <c r="V694" s="2">
        <f>T694-Epanet!AB696</f>
        <v>0</v>
      </c>
      <c r="Y694" s="1" t="s">
        <v>724</v>
      </c>
      <c r="Z694" s="2">
        <v>37.659999999999997</v>
      </c>
      <c r="AB694" s="2">
        <f>Z694-Epanet!P695</f>
        <v>0.12999999999999545</v>
      </c>
      <c r="AE694" s="1" t="s">
        <v>1719</v>
      </c>
      <c r="AF694" s="2">
        <v>0.08</v>
      </c>
      <c r="AH694" s="2">
        <f>AF694-Epanet!T696</f>
        <v>0</v>
      </c>
      <c r="AK694" s="1" t="s">
        <v>724</v>
      </c>
      <c r="AL694" s="2">
        <v>37.67</v>
      </c>
      <c r="AN694" s="2">
        <f>AL694-Epanet!X695</f>
        <v>0.13000000000000256</v>
      </c>
      <c r="AQ694" s="1" t="s">
        <v>1719</v>
      </c>
      <c r="AR694" s="2">
        <v>0.08</v>
      </c>
      <c r="AT694" s="2">
        <f>AR694-Epanet!AB696</f>
        <v>0</v>
      </c>
      <c r="AW694" s="1" t="s">
        <v>724</v>
      </c>
      <c r="AX694" s="2">
        <v>37.71</v>
      </c>
      <c r="AZ694" s="2">
        <f>AX694-Epanet!P695</f>
        <v>0.17999999999999972</v>
      </c>
      <c r="BC694" s="1" t="s">
        <v>1719</v>
      </c>
      <c r="BD694" s="2">
        <v>0.08</v>
      </c>
      <c r="BF694" s="2">
        <f>BD694-Epanet!T696</f>
        <v>0</v>
      </c>
      <c r="BI694" s="1" t="s">
        <v>724</v>
      </c>
      <c r="BJ694" s="2">
        <v>37.729999999999997</v>
      </c>
      <c r="BL694" s="2">
        <f>BJ694-Epanet!X695</f>
        <v>0.18999999999999773</v>
      </c>
      <c r="BO694" s="1" t="s">
        <v>1719</v>
      </c>
      <c r="BP694" s="2">
        <v>0.08</v>
      </c>
      <c r="BR694" s="2">
        <f>BP694-Epanet!AB696</f>
        <v>0</v>
      </c>
    </row>
    <row r="695" spans="1:70" x14ac:dyDescent="0.25">
      <c r="A695" s="1" t="s">
        <v>725</v>
      </c>
      <c r="B695" s="2">
        <v>39.79</v>
      </c>
      <c r="D695" s="10">
        <f>'Skenario DMA'!B695-Epanet!P696</f>
        <v>0.28000000000000114</v>
      </c>
      <c r="E695" s="10"/>
      <c r="G695" s="1" t="s">
        <v>1720</v>
      </c>
      <c r="H695" s="2">
        <v>0.01</v>
      </c>
      <c r="J695" s="2">
        <f>H695-Epanet!T697</f>
        <v>0</v>
      </c>
      <c r="M695" s="1" t="s">
        <v>725</v>
      </c>
      <c r="N695" s="2">
        <v>39.799999999999997</v>
      </c>
      <c r="P695" s="2">
        <f>N695-Epanet!X696</f>
        <v>0.27999999999999403</v>
      </c>
      <c r="S695" s="1" t="s">
        <v>1720</v>
      </c>
      <c r="T695" s="2">
        <v>0</v>
      </c>
      <c r="V695" s="2">
        <f>T695-Epanet!AB697</f>
        <v>0</v>
      </c>
      <c r="Y695" s="1" t="s">
        <v>725</v>
      </c>
      <c r="Z695" s="2">
        <v>39.630000000000003</v>
      </c>
      <c r="AB695" s="2">
        <f>Z695-Epanet!P696</f>
        <v>0.12000000000000455</v>
      </c>
      <c r="AE695" s="1" t="s">
        <v>1720</v>
      </c>
      <c r="AF695" s="2">
        <v>0.01</v>
      </c>
      <c r="AH695" s="2">
        <f>AF695-Epanet!T697</f>
        <v>0</v>
      </c>
      <c r="AK695" s="1" t="s">
        <v>725</v>
      </c>
      <c r="AL695" s="2">
        <v>39.65</v>
      </c>
      <c r="AN695" s="2">
        <f>AL695-Epanet!X696</f>
        <v>0.12999999999999545</v>
      </c>
      <c r="AQ695" s="1" t="s">
        <v>1720</v>
      </c>
      <c r="AR695" s="2">
        <v>0</v>
      </c>
      <c r="AT695" s="2">
        <f>AR695-Epanet!AB697</f>
        <v>0</v>
      </c>
      <c r="AW695" s="1" t="s">
        <v>725</v>
      </c>
      <c r="AX695" s="2">
        <v>39.68</v>
      </c>
      <c r="AZ695" s="2">
        <f>AX695-Epanet!P696</f>
        <v>0.17000000000000171</v>
      </c>
      <c r="BC695" s="1" t="s">
        <v>1720</v>
      </c>
      <c r="BD695" s="2">
        <v>0.01</v>
      </c>
      <c r="BF695" s="2">
        <f>BD695-Epanet!T697</f>
        <v>0</v>
      </c>
      <c r="BI695" s="1" t="s">
        <v>725</v>
      </c>
      <c r="BJ695" s="2">
        <v>39.700000000000003</v>
      </c>
      <c r="BL695" s="2">
        <f>BJ695-Epanet!X696</f>
        <v>0.17999999999999972</v>
      </c>
      <c r="BO695" s="1" t="s">
        <v>1720</v>
      </c>
      <c r="BP695" s="2">
        <v>0</v>
      </c>
      <c r="BR695" s="2">
        <f>BP695-Epanet!AB697</f>
        <v>0</v>
      </c>
    </row>
    <row r="696" spans="1:70" x14ac:dyDescent="0.25">
      <c r="A696" s="1" t="s">
        <v>726</v>
      </c>
      <c r="B696" s="2">
        <v>43.14</v>
      </c>
      <c r="D696" s="10">
        <f>'Skenario DMA'!B696-Epanet!P697</f>
        <v>0.28000000000000114</v>
      </c>
      <c r="E696" s="10"/>
      <c r="G696" s="1" t="s">
        <v>1721</v>
      </c>
      <c r="H696" s="2">
        <v>0.02</v>
      </c>
      <c r="J696" s="2">
        <f>H696-Epanet!T698</f>
        <v>0</v>
      </c>
      <c r="M696" s="1" t="s">
        <v>726</v>
      </c>
      <c r="N696" s="2">
        <v>43.33</v>
      </c>
      <c r="P696" s="2">
        <f>N696-Epanet!X697</f>
        <v>0.28999999999999915</v>
      </c>
      <c r="S696" s="1" t="s">
        <v>1721</v>
      </c>
      <c r="T696" s="2">
        <v>0.02</v>
      </c>
      <c r="V696" s="2">
        <f>T696-Epanet!AB698</f>
        <v>0</v>
      </c>
      <c r="Y696" s="1" t="s">
        <v>726</v>
      </c>
      <c r="Z696" s="2">
        <v>42.46</v>
      </c>
      <c r="AB696" s="2">
        <f>Z696-Epanet!P697</f>
        <v>-0.39999999999999858</v>
      </c>
      <c r="AE696" s="1" t="s">
        <v>1721</v>
      </c>
      <c r="AF696" s="2">
        <v>0.02</v>
      </c>
      <c r="AH696" s="2">
        <f>AF696-Epanet!T698</f>
        <v>0</v>
      </c>
      <c r="AK696" s="1" t="s">
        <v>726</v>
      </c>
      <c r="AL696" s="2">
        <v>42.68</v>
      </c>
      <c r="AN696" s="2">
        <f>AL696-Epanet!X697</f>
        <v>-0.35999999999999943</v>
      </c>
      <c r="AQ696" s="1" t="s">
        <v>1721</v>
      </c>
      <c r="AR696" s="2">
        <v>0.02</v>
      </c>
      <c r="AT696" s="2">
        <f>AR696-Epanet!AB698</f>
        <v>0</v>
      </c>
      <c r="AW696" s="1" t="s">
        <v>726</v>
      </c>
      <c r="AX696" s="2">
        <v>42.48</v>
      </c>
      <c r="AZ696" s="2">
        <f>AX696-Epanet!P697</f>
        <v>-0.38000000000000256</v>
      </c>
      <c r="BC696" s="1" t="s">
        <v>1721</v>
      </c>
      <c r="BD696" s="2">
        <v>0.02</v>
      </c>
      <c r="BF696" s="2">
        <f>BD696-Epanet!T698</f>
        <v>0</v>
      </c>
      <c r="BI696" s="1" t="s">
        <v>726</v>
      </c>
      <c r="BJ696" s="2">
        <v>42.71</v>
      </c>
      <c r="BL696" s="2">
        <f>BJ696-Epanet!X697</f>
        <v>-0.32999999999999829</v>
      </c>
      <c r="BO696" s="1" t="s">
        <v>1721</v>
      </c>
      <c r="BP696" s="2">
        <v>0.02</v>
      </c>
      <c r="BR696" s="2">
        <f>BP696-Epanet!AB698</f>
        <v>0</v>
      </c>
    </row>
    <row r="697" spans="1:70" x14ac:dyDescent="0.25">
      <c r="A697" s="1" t="s">
        <v>727</v>
      </c>
      <c r="B697" s="2">
        <v>40.659999999999997</v>
      </c>
      <c r="D697" s="10">
        <f>'Skenario DMA'!B697-Epanet!P698</f>
        <v>0.27999999999999403</v>
      </c>
      <c r="E697" s="10"/>
      <c r="G697" s="1" t="s">
        <v>1722</v>
      </c>
      <c r="H697" s="2">
        <v>0.03</v>
      </c>
      <c r="J697" s="2">
        <f>H697-Epanet!T699</f>
        <v>0</v>
      </c>
      <c r="M697" s="1" t="s">
        <v>727</v>
      </c>
      <c r="N697" s="2">
        <v>40.79</v>
      </c>
      <c r="P697" s="2">
        <f>N697-Epanet!X698</f>
        <v>0.28999999999999915</v>
      </c>
      <c r="S697" s="1" t="s">
        <v>1722</v>
      </c>
      <c r="T697" s="2">
        <v>0.02</v>
      </c>
      <c r="V697" s="2">
        <f>T697-Epanet!AB699</f>
        <v>0</v>
      </c>
      <c r="Y697" s="1" t="s">
        <v>727</v>
      </c>
      <c r="Z697" s="2">
        <v>39.979999999999997</v>
      </c>
      <c r="AB697" s="2">
        <f>Z697-Epanet!P698</f>
        <v>-0.40000000000000568</v>
      </c>
      <c r="AE697" s="1" t="s">
        <v>1722</v>
      </c>
      <c r="AF697" s="2">
        <v>0.03</v>
      </c>
      <c r="AH697" s="2">
        <f>AF697-Epanet!T699</f>
        <v>0</v>
      </c>
      <c r="AK697" s="1" t="s">
        <v>727</v>
      </c>
      <c r="AL697" s="2">
        <v>40.14</v>
      </c>
      <c r="AN697" s="2">
        <f>AL697-Epanet!X698</f>
        <v>-0.35999999999999943</v>
      </c>
      <c r="AQ697" s="1" t="s">
        <v>1722</v>
      </c>
      <c r="AR697" s="2">
        <v>0.02</v>
      </c>
      <c r="AT697" s="2">
        <f>AR697-Epanet!AB699</f>
        <v>0</v>
      </c>
      <c r="AW697" s="1" t="s">
        <v>727</v>
      </c>
      <c r="AX697" s="2">
        <v>40</v>
      </c>
      <c r="AZ697" s="2">
        <f>AX697-Epanet!P698</f>
        <v>-0.38000000000000256</v>
      </c>
      <c r="BC697" s="1" t="s">
        <v>1722</v>
      </c>
      <c r="BD697" s="2">
        <v>0.03</v>
      </c>
      <c r="BF697" s="2">
        <f>BD697-Epanet!T699</f>
        <v>0</v>
      </c>
      <c r="BI697" s="1" t="s">
        <v>727</v>
      </c>
      <c r="BJ697" s="2">
        <v>40.17</v>
      </c>
      <c r="BL697" s="2">
        <f>BJ697-Epanet!X698</f>
        <v>-0.32999999999999829</v>
      </c>
      <c r="BO697" s="1" t="s">
        <v>1722</v>
      </c>
      <c r="BP697" s="2">
        <v>0.02</v>
      </c>
      <c r="BR697" s="2">
        <f>BP697-Epanet!AB699</f>
        <v>0</v>
      </c>
    </row>
    <row r="698" spans="1:70" x14ac:dyDescent="0.25">
      <c r="A698" s="1" t="s">
        <v>728</v>
      </c>
      <c r="B698" s="2">
        <v>39.39</v>
      </c>
      <c r="D698" s="10">
        <f>'Skenario DMA'!B698-Epanet!P699</f>
        <v>0.28999999999999915</v>
      </c>
      <c r="E698" s="10"/>
      <c r="G698" s="1" t="s">
        <v>1723</v>
      </c>
      <c r="H698" s="2">
        <v>0.03</v>
      </c>
      <c r="J698" s="2">
        <f>H698-Epanet!T700</f>
        <v>0</v>
      </c>
      <c r="M698" s="1" t="s">
        <v>728</v>
      </c>
      <c r="N698" s="2">
        <v>39.44</v>
      </c>
      <c r="P698" s="2">
        <f>N698-Epanet!X699</f>
        <v>0.28000000000000114</v>
      </c>
      <c r="S698" s="1" t="s">
        <v>1723</v>
      </c>
      <c r="T698" s="2">
        <v>0.02</v>
      </c>
      <c r="V698" s="2">
        <f>T698-Epanet!AB700</f>
        <v>0</v>
      </c>
      <c r="Y698" s="1" t="s">
        <v>728</v>
      </c>
      <c r="Z698" s="2">
        <v>38.700000000000003</v>
      </c>
      <c r="AB698" s="2">
        <f>Z698-Epanet!P699</f>
        <v>-0.39999999999999858</v>
      </c>
      <c r="AE698" s="1" t="s">
        <v>1723</v>
      </c>
      <c r="AF698" s="2">
        <v>0.03</v>
      </c>
      <c r="AH698" s="2">
        <f>AF698-Epanet!T700</f>
        <v>0</v>
      </c>
      <c r="AK698" s="1" t="s">
        <v>728</v>
      </c>
      <c r="AL698" s="2">
        <v>38.79</v>
      </c>
      <c r="AN698" s="2">
        <f>AL698-Epanet!X699</f>
        <v>-0.36999999999999744</v>
      </c>
      <c r="AQ698" s="1" t="s">
        <v>1723</v>
      </c>
      <c r="AR698" s="2">
        <v>0.02</v>
      </c>
      <c r="AT698" s="2">
        <f>AR698-Epanet!AB700</f>
        <v>0</v>
      </c>
      <c r="AW698" s="1" t="s">
        <v>728</v>
      </c>
      <c r="AX698" s="2">
        <v>38.729999999999997</v>
      </c>
      <c r="AZ698" s="2">
        <f>AX698-Epanet!P699</f>
        <v>-0.37000000000000455</v>
      </c>
      <c r="BC698" s="1" t="s">
        <v>1723</v>
      </c>
      <c r="BD698" s="2">
        <v>0.03</v>
      </c>
      <c r="BF698" s="2">
        <f>BD698-Epanet!T700</f>
        <v>0</v>
      </c>
      <c r="BI698" s="1" t="s">
        <v>728</v>
      </c>
      <c r="BJ698" s="2">
        <v>38.82</v>
      </c>
      <c r="BL698" s="2">
        <f>BJ698-Epanet!X699</f>
        <v>-0.33999999999999631</v>
      </c>
      <c r="BO698" s="1" t="s">
        <v>1723</v>
      </c>
      <c r="BP698" s="2">
        <v>0.02</v>
      </c>
      <c r="BR698" s="2">
        <f>BP698-Epanet!AB700</f>
        <v>0</v>
      </c>
    </row>
    <row r="699" spans="1:70" x14ac:dyDescent="0.25">
      <c r="A699" s="1" t="s">
        <v>729</v>
      </c>
      <c r="B699" s="2">
        <v>38.51</v>
      </c>
      <c r="D699" s="10">
        <f>'Skenario DMA'!B699-Epanet!P700</f>
        <v>0.28000000000000114</v>
      </c>
      <c r="E699" s="10"/>
      <c r="G699" s="1" t="s">
        <v>1724</v>
      </c>
      <c r="H699" s="2">
        <v>0.05</v>
      </c>
      <c r="J699" s="2">
        <f>H699-Epanet!T701</f>
        <v>0</v>
      </c>
      <c r="M699" s="1" t="s">
        <v>729</v>
      </c>
      <c r="N699" s="2">
        <v>38.549999999999997</v>
      </c>
      <c r="P699" s="2">
        <f>N699-Epanet!X700</f>
        <v>0.27999999999999403</v>
      </c>
      <c r="S699" s="1" t="s">
        <v>1724</v>
      </c>
      <c r="T699" s="2">
        <v>0.05</v>
      </c>
      <c r="V699" s="2">
        <f>T699-Epanet!AB701</f>
        <v>0</v>
      </c>
      <c r="Y699" s="1" t="s">
        <v>729</v>
      </c>
      <c r="Z699" s="2">
        <v>37.83</v>
      </c>
      <c r="AB699" s="2">
        <f>Z699-Epanet!P700</f>
        <v>-0.39999999999999858</v>
      </c>
      <c r="AE699" s="1" t="s">
        <v>1724</v>
      </c>
      <c r="AF699" s="2">
        <v>0.05</v>
      </c>
      <c r="AH699" s="2">
        <f>AF699-Epanet!T701</f>
        <v>0</v>
      </c>
      <c r="AK699" s="1" t="s">
        <v>729</v>
      </c>
      <c r="AL699" s="2">
        <v>37.9</v>
      </c>
      <c r="AN699" s="2">
        <f>AL699-Epanet!X700</f>
        <v>-0.37000000000000455</v>
      </c>
      <c r="AQ699" s="1" t="s">
        <v>1724</v>
      </c>
      <c r="AR699" s="2">
        <v>0.05</v>
      </c>
      <c r="AT699" s="2">
        <f>AR699-Epanet!AB701</f>
        <v>0</v>
      </c>
      <c r="AW699" s="1" t="s">
        <v>729</v>
      </c>
      <c r="AX699" s="2">
        <v>37.85</v>
      </c>
      <c r="AZ699" s="2">
        <f>AX699-Epanet!P700</f>
        <v>-0.37999999999999545</v>
      </c>
      <c r="BC699" s="1" t="s">
        <v>1724</v>
      </c>
      <c r="BD699" s="2">
        <v>0.05</v>
      </c>
      <c r="BF699" s="2">
        <f>BD699-Epanet!T701</f>
        <v>0</v>
      </c>
      <c r="BI699" s="1" t="s">
        <v>729</v>
      </c>
      <c r="BJ699" s="2">
        <v>37.93</v>
      </c>
      <c r="BL699" s="2">
        <f>BJ699-Epanet!X700</f>
        <v>-0.34000000000000341</v>
      </c>
      <c r="BO699" s="1" t="s">
        <v>1724</v>
      </c>
      <c r="BP699" s="2">
        <v>0.05</v>
      </c>
      <c r="BR699" s="2">
        <f>BP699-Epanet!AB701</f>
        <v>0</v>
      </c>
    </row>
    <row r="700" spans="1:70" x14ac:dyDescent="0.25">
      <c r="A700" s="1" t="s">
        <v>730</v>
      </c>
      <c r="B700" s="2">
        <v>38.4</v>
      </c>
      <c r="D700" s="10">
        <f>'Skenario DMA'!B700-Epanet!P701</f>
        <v>0.28000000000000114</v>
      </c>
      <c r="E700" s="10"/>
      <c r="G700" s="1" t="s">
        <v>1725</v>
      </c>
      <c r="H700" s="2">
        <v>0.02</v>
      </c>
      <c r="J700" s="2">
        <f>H700-Epanet!T702</f>
        <v>0</v>
      </c>
      <c r="M700" s="1" t="s">
        <v>730</v>
      </c>
      <c r="N700" s="2">
        <v>38.46</v>
      </c>
      <c r="P700" s="2">
        <f>N700-Epanet!X701</f>
        <v>0.28999999999999915</v>
      </c>
      <c r="S700" s="1" t="s">
        <v>1725</v>
      </c>
      <c r="T700" s="2">
        <v>0.02</v>
      </c>
      <c r="V700" s="2">
        <f>T700-Epanet!AB702</f>
        <v>0</v>
      </c>
      <c r="Y700" s="1" t="s">
        <v>730</v>
      </c>
      <c r="Z700" s="2">
        <v>37.72</v>
      </c>
      <c r="AB700" s="2">
        <f>Z700-Epanet!P701</f>
        <v>-0.39999999999999858</v>
      </c>
      <c r="AE700" s="1" t="s">
        <v>1725</v>
      </c>
      <c r="AF700" s="2">
        <v>0.02</v>
      </c>
      <c r="AH700" s="2">
        <f>AF700-Epanet!T702</f>
        <v>0</v>
      </c>
      <c r="AK700" s="1" t="s">
        <v>730</v>
      </c>
      <c r="AL700" s="2">
        <v>37.81</v>
      </c>
      <c r="AN700" s="2">
        <f>AL700-Epanet!X701</f>
        <v>-0.35999999999999943</v>
      </c>
      <c r="AQ700" s="1" t="s">
        <v>1725</v>
      </c>
      <c r="AR700" s="2">
        <v>0.02</v>
      </c>
      <c r="AT700" s="2">
        <f>AR700-Epanet!AB702</f>
        <v>0</v>
      </c>
      <c r="AW700" s="1" t="s">
        <v>730</v>
      </c>
      <c r="AX700" s="2">
        <v>37.75</v>
      </c>
      <c r="AZ700" s="2">
        <f>AX700-Epanet!P701</f>
        <v>-0.36999999999999744</v>
      </c>
      <c r="BC700" s="1" t="s">
        <v>1725</v>
      </c>
      <c r="BD700" s="2">
        <v>0.02</v>
      </c>
      <c r="BF700" s="2">
        <f>BD700-Epanet!T702</f>
        <v>0</v>
      </c>
      <c r="BI700" s="1" t="s">
        <v>730</v>
      </c>
      <c r="BJ700" s="2">
        <v>37.840000000000003</v>
      </c>
      <c r="BL700" s="2">
        <f>BJ700-Epanet!X701</f>
        <v>-0.32999999999999829</v>
      </c>
      <c r="BO700" s="1" t="s">
        <v>1725</v>
      </c>
      <c r="BP700" s="2">
        <v>0.02</v>
      </c>
      <c r="BR700" s="2">
        <f>BP700-Epanet!AB702</f>
        <v>0</v>
      </c>
    </row>
    <row r="701" spans="1:70" x14ac:dyDescent="0.25">
      <c r="A701" s="1" t="s">
        <v>731</v>
      </c>
      <c r="B701" s="2">
        <v>39.409999999999997</v>
      </c>
      <c r="D701" s="10">
        <f>'Skenario DMA'!B701-Epanet!P702</f>
        <v>0.27999999999999403</v>
      </c>
      <c r="E701" s="10"/>
      <c r="G701" s="1" t="s">
        <v>1726</v>
      </c>
      <c r="H701" s="2">
        <v>0.02</v>
      </c>
      <c r="J701" s="2">
        <f>H701-Epanet!T703</f>
        <v>0</v>
      </c>
      <c r="M701" s="1" t="s">
        <v>731</v>
      </c>
      <c r="N701" s="2">
        <v>39.46</v>
      </c>
      <c r="P701" s="2">
        <f>N701-Epanet!X702</f>
        <v>0.28000000000000114</v>
      </c>
      <c r="S701" s="1" t="s">
        <v>1726</v>
      </c>
      <c r="T701" s="2">
        <v>0.02</v>
      </c>
      <c r="V701" s="2">
        <f>T701-Epanet!AB703</f>
        <v>0</v>
      </c>
      <c r="Y701" s="1" t="s">
        <v>731</v>
      </c>
      <c r="Z701" s="2">
        <v>38.729999999999997</v>
      </c>
      <c r="AB701" s="2">
        <f>Z701-Epanet!P702</f>
        <v>-0.40000000000000568</v>
      </c>
      <c r="AE701" s="1" t="s">
        <v>1726</v>
      </c>
      <c r="AF701" s="2">
        <v>0.02</v>
      </c>
      <c r="AH701" s="2">
        <f>AF701-Epanet!T703</f>
        <v>0</v>
      </c>
      <c r="AK701" s="1" t="s">
        <v>731</v>
      </c>
      <c r="AL701" s="2">
        <v>38.82</v>
      </c>
      <c r="AN701" s="2">
        <f>AL701-Epanet!X702</f>
        <v>-0.35999999999999943</v>
      </c>
      <c r="AQ701" s="1" t="s">
        <v>1726</v>
      </c>
      <c r="AR701" s="2">
        <v>0.02</v>
      </c>
      <c r="AT701" s="2">
        <f>AR701-Epanet!AB703</f>
        <v>0</v>
      </c>
      <c r="AW701" s="1" t="s">
        <v>731</v>
      </c>
      <c r="AX701" s="2">
        <v>38.75</v>
      </c>
      <c r="AZ701" s="2">
        <f>AX701-Epanet!P702</f>
        <v>-0.38000000000000256</v>
      </c>
      <c r="BC701" s="1" t="s">
        <v>1726</v>
      </c>
      <c r="BD701" s="2">
        <v>0.02</v>
      </c>
      <c r="BF701" s="2">
        <f>BD701-Epanet!T703</f>
        <v>0</v>
      </c>
      <c r="BI701" s="1" t="s">
        <v>731</v>
      </c>
      <c r="BJ701" s="2">
        <v>38.840000000000003</v>
      </c>
      <c r="BL701" s="2">
        <f>BJ701-Epanet!X702</f>
        <v>-0.33999999999999631</v>
      </c>
      <c r="BO701" s="1" t="s">
        <v>1726</v>
      </c>
      <c r="BP701" s="2">
        <v>0.02</v>
      </c>
      <c r="BR701" s="2">
        <f>BP701-Epanet!AB703</f>
        <v>0</v>
      </c>
    </row>
    <row r="702" spans="1:70" x14ac:dyDescent="0.25">
      <c r="A702" s="1" t="s">
        <v>732</v>
      </c>
      <c r="B702" s="2">
        <v>38.43</v>
      </c>
      <c r="D702" s="10">
        <f>'Skenario DMA'!B702-Epanet!P703</f>
        <v>0.28000000000000114</v>
      </c>
      <c r="E702" s="10"/>
      <c r="G702" s="1" t="s">
        <v>1727</v>
      </c>
      <c r="H702" s="2">
        <v>0.22</v>
      </c>
      <c r="J702" s="2">
        <f>H702-Epanet!T704</f>
        <v>0</v>
      </c>
      <c r="M702" s="1" t="s">
        <v>732</v>
      </c>
      <c r="N702" s="2">
        <v>38.479999999999997</v>
      </c>
      <c r="P702" s="2">
        <f>N702-Epanet!X703</f>
        <v>0.27999999999999403</v>
      </c>
      <c r="S702" s="1" t="s">
        <v>1727</v>
      </c>
      <c r="T702" s="2">
        <v>0.16</v>
      </c>
      <c r="V702" s="2">
        <f>T702-Epanet!AB704</f>
        <v>0</v>
      </c>
      <c r="Y702" s="1" t="s">
        <v>732</v>
      </c>
      <c r="Z702" s="2">
        <v>37.74</v>
      </c>
      <c r="AB702" s="2">
        <f>Z702-Epanet!P703</f>
        <v>-0.40999999999999659</v>
      </c>
      <c r="AE702" s="1" t="s">
        <v>1727</v>
      </c>
      <c r="AF702" s="2">
        <v>0.22</v>
      </c>
      <c r="AH702" s="2">
        <f>AF702-Epanet!T704</f>
        <v>0</v>
      </c>
      <c r="AK702" s="1" t="s">
        <v>732</v>
      </c>
      <c r="AL702" s="2">
        <v>37.83</v>
      </c>
      <c r="AN702" s="2">
        <f>AL702-Epanet!X703</f>
        <v>-0.37000000000000455</v>
      </c>
      <c r="AQ702" s="1" t="s">
        <v>1727</v>
      </c>
      <c r="AR702" s="2">
        <v>0.16</v>
      </c>
      <c r="AT702" s="2">
        <f>AR702-Epanet!AB704</f>
        <v>0</v>
      </c>
      <c r="AW702" s="1" t="s">
        <v>732</v>
      </c>
      <c r="AX702" s="2">
        <v>37.770000000000003</v>
      </c>
      <c r="AZ702" s="2">
        <f>AX702-Epanet!P703</f>
        <v>-0.37999999999999545</v>
      </c>
      <c r="BC702" s="1" t="s">
        <v>1727</v>
      </c>
      <c r="BD702" s="2">
        <v>0.22</v>
      </c>
      <c r="BF702" s="2">
        <f>BD702-Epanet!T704</f>
        <v>0</v>
      </c>
      <c r="BI702" s="1" t="s">
        <v>732</v>
      </c>
      <c r="BJ702" s="2">
        <v>37.86</v>
      </c>
      <c r="BL702" s="2">
        <f>BJ702-Epanet!X703</f>
        <v>-0.34000000000000341</v>
      </c>
      <c r="BO702" s="1" t="s">
        <v>1727</v>
      </c>
      <c r="BP702" s="2">
        <v>0.16</v>
      </c>
      <c r="BR702" s="2">
        <f>BP702-Epanet!AB704</f>
        <v>0</v>
      </c>
    </row>
    <row r="703" spans="1:70" x14ac:dyDescent="0.25">
      <c r="A703" s="1" t="s">
        <v>733</v>
      </c>
      <c r="B703" s="2">
        <v>37.450000000000003</v>
      </c>
      <c r="D703" s="10">
        <f>'Skenario DMA'!B703-Epanet!P704</f>
        <v>0.29000000000000625</v>
      </c>
      <c r="E703" s="10"/>
      <c r="G703" s="1" t="s">
        <v>1728</v>
      </c>
      <c r="H703" s="2">
        <v>0.25</v>
      </c>
      <c r="J703" s="2">
        <f>H703-Epanet!T705</f>
        <v>0</v>
      </c>
      <c r="M703" s="1" t="s">
        <v>733</v>
      </c>
      <c r="N703" s="2">
        <v>37.5</v>
      </c>
      <c r="P703" s="2">
        <f>N703-Epanet!X704</f>
        <v>0.28999999999999915</v>
      </c>
      <c r="S703" s="1" t="s">
        <v>1728</v>
      </c>
      <c r="T703" s="2">
        <v>0.27</v>
      </c>
      <c r="V703" s="2">
        <f>T703-Epanet!AB705</f>
        <v>0</v>
      </c>
      <c r="Y703" s="1" t="s">
        <v>733</v>
      </c>
      <c r="Z703" s="2">
        <v>36.76</v>
      </c>
      <c r="AB703" s="2">
        <f>Z703-Epanet!P704</f>
        <v>-0.39999999999999858</v>
      </c>
      <c r="AE703" s="1" t="s">
        <v>1728</v>
      </c>
      <c r="AF703" s="2">
        <v>0.25</v>
      </c>
      <c r="AH703" s="2">
        <f>AF703-Epanet!T705</f>
        <v>0</v>
      </c>
      <c r="AK703" s="1" t="s">
        <v>733</v>
      </c>
      <c r="AL703" s="2">
        <v>36.85</v>
      </c>
      <c r="AN703" s="2">
        <f>AL703-Epanet!X704</f>
        <v>-0.35999999999999943</v>
      </c>
      <c r="AQ703" s="1" t="s">
        <v>1728</v>
      </c>
      <c r="AR703" s="2">
        <v>0.27</v>
      </c>
      <c r="AT703" s="2">
        <f>AR703-Epanet!AB705</f>
        <v>0</v>
      </c>
      <c r="AW703" s="1" t="s">
        <v>733</v>
      </c>
      <c r="AX703" s="2">
        <v>36.79</v>
      </c>
      <c r="AZ703" s="2">
        <f>AX703-Epanet!P704</f>
        <v>-0.36999999999999744</v>
      </c>
      <c r="BC703" s="1" t="s">
        <v>1728</v>
      </c>
      <c r="BD703" s="2">
        <v>0.25</v>
      </c>
      <c r="BF703" s="2">
        <f>BD703-Epanet!T705</f>
        <v>0</v>
      </c>
      <c r="BI703" s="1" t="s">
        <v>733</v>
      </c>
      <c r="BJ703" s="2">
        <v>36.880000000000003</v>
      </c>
      <c r="BL703" s="2">
        <f>BJ703-Epanet!X704</f>
        <v>-0.32999999999999829</v>
      </c>
      <c r="BO703" s="1" t="s">
        <v>1728</v>
      </c>
      <c r="BP703" s="2">
        <v>0.27</v>
      </c>
      <c r="BR703" s="2">
        <f>BP703-Epanet!AB705</f>
        <v>0</v>
      </c>
    </row>
    <row r="704" spans="1:70" x14ac:dyDescent="0.25">
      <c r="A704" s="1" t="s">
        <v>734</v>
      </c>
      <c r="B704" s="2">
        <v>38.46</v>
      </c>
      <c r="D704" s="10">
        <f>'Skenario DMA'!B704-Epanet!P705</f>
        <v>0.28000000000000114</v>
      </c>
      <c r="E704" s="10"/>
      <c r="G704" s="1" t="s">
        <v>1729</v>
      </c>
      <c r="H704" s="2">
        <v>0.36</v>
      </c>
      <c r="J704" s="2">
        <f>H704-Epanet!T706</f>
        <v>0</v>
      </c>
      <c r="M704" s="1" t="s">
        <v>734</v>
      </c>
      <c r="N704" s="2">
        <v>38.51</v>
      </c>
      <c r="P704" s="2">
        <f>N704-Epanet!X705</f>
        <v>0.28000000000000114</v>
      </c>
      <c r="S704" s="1" t="s">
        <v>1729</v>
      </c>
      <c r="T704" s="2">
        <v>0.34</v>
      </c>
      <c r="V704" s="2">
        <f>T704-Epanet!AB706</f>
        <v>0</v>
      </c>
      <c r="Y704" s="1" t="s">
        <v>734</v>
      </c>
      <c r="Z704" s="2">
        <v>37.770000000000003</v>
      </c>
      <c r="AB704" s="2">
        <f>Z704-Epanet!P705</f>
        <v>-0.40999999999999659</v>
      </c>
      <c r="AE704" s="1" t="s">
        <v>1729</v>
      </c>
      <c r="AF704" s="2">
        <v>0.36</v>
      </c>
      <c r="AH704" s="2">
        <f>AF704-Epanet!T706</f>
        <v>0</v>
      </c>
      <c r="AK704" s="1" t="s">
        <v>734</v>
      </c>
      <c r="AL704" s="2">
        <v>37.86</v>
      </c>
      <c r="AN704" s="2">
        <f>AL704-Epanet!X705</f>
        <v>-0.36999999999999744</v>
      </c>
      <c r="AQ704" s="1" t="s">
        <v>1729</v>
      </c>
      <c r="AR704" s="2">
        <v>0.34</v>
      </c>
      <c r="AT704" s="2">
        <f>AR704-Epanet!AB706</f>
        <v>0</v>
      </c>
      <c r="AW704" s="1" t="s">
        <v>734</v>
      </c>
      <c r="AX704" s="2">
        <v>37.799999999999997</v>
      </c>
      <c r="AZ704" s="2">
        <f>AX704-Epanet!P705</f>
        <v>-0.38000000000000256</v>
      </c>
      <c r="BC704" s="1" t="s">
        <v>1729</v>
      </c>
      <c r="BD704" s="2">
        <v>0.36</v>
      </c>
      <c r="BF704" s="2">
        <f>BD704-Epanet!T706</f>
        <v>0</v>
      </c>
      <c r="BI704" s="1" t="s">
        <v>734</v>
      </c>
      <c r="BJ704" s="2">
        <v>37.89</v>
      </c>
      <c r="BL704" s="2">
        <f>BJ704-Epanet!X705</f>
        <v>-0.33999999999999631</v>
      </c>
      <c r="BO704" s="1" t="s">
        <v>1729</v>
      </c>
      <c r="BP704" s="2">
        <v>0.34</v>
      </c>
      <c r="BR704" s="2">
        <f>BP704-Epanet!AB706</f>
        <v>0</v>
      </c>
    </row>
    <row r="705" spans="1:70" x14ac:dyDescent="0.25">
      <c r="A705" s="1" t="s">
        <v>735</v>
      </c>
      <c r="B705" s="2">
        <v>39.450000000000003</v>
      </c>
      <c r="D705" s="10">
        <f>'Skenario DMA'!B705-Epanet!P706</f>
        <v>0.28000000000000114</v>
      </c>
      <c r="E705" s="10"/>
      <c r="G705" s="1" t="s">
        <v>1730</v>
      </c>
      <c r="H705" s="2">
        <v>0.08</v>
      </c>
      <c r="J705" s="2">
        <f>H705-Epanet!T707</f>
        <v>0</v>
      </c>
      <c r="M705" s="1" t="s">
        <v>735</v>
      </c>
      <c r="N705" s="2">
        <v>39.5</v>
      </c>
      <c r="P705" s="2">
        <f>N705-Epanet!X706</f>
        <v>0.28000000000000114</v>
      </c>
      <c r="S705" s="1" t="s">
        <v>1730</v>
      </c>
      <c r="T705" s="2">
        <v>0.08</v>
      </c>
      <c r="V705" s="2">
        <f>T705-Epanet!AB707</f>
        <v>0</v>
      </c>
      <c r="Y705" s="1" t="s">
        <v>735</v>
      </c>
      <c r="Z705" s="2">
        <v>38.770000000000003</v>
      </c>
      <c r="AB705" s="2">
        <f>Z705-Epanet!P706</f>
        <v>-0.39999999999999858</v>
      </c>
      <c r="AE705" s="1" t="s">
        <v>1730</v>
      </c>
      <c r="AF705" s="2">
        <v>0.08</v>
      </c>
      <c r="AH705" s="2">
        <f>AF705-Epanet!T707</f>
        <v>0</v>
      </c>
      <c r="AK705" s="1" t="s">
        <v>735</v>
      </c>
      <c r="AL705" s="2">
        <v>38.86</v>
      </c>
      <c r="AN705" s="2">
        <f>AL705-Epanet!X706</f>
        <v>-0.35999999999999943</v>
      </c>
      <c r="AQ705" s="1" t="s">
        <v>1730</v>
      </c>
      <c r="AR705" s="2">
        <v>0.08</v>
      </c>
      <c r="AT705" s="2">
        <f>AR705-Epanet!AB707</f>
        <v>0</v>
      </c>
      <c r="AW705" s="1" t="s">
        <v>735</v>
      </c>
      <c r="AX705" s="2">
        <v>38.79</v>
      </c>
      <c r="AZ705" s="2">
        <f>AX705-Epanet!P706</f>
        <v>-0.38000000000000256</v>
      </c>
      <c r="BC705" s="1" t="s">
        <v>1730</v>
      </c>
      <c r="BD705" s="2">
        <v>0.08</v>
      </c>
      <c r="BF705" s="2">
        <f>BD705-Epanet!T707</f>
        <v>0</v>
      </c>
      <c r="BI705" s="1" t="s">
        <v>735</v>
      </c>
      <c r="BJ705" s="2">
        <v>38.880000000000003</v>
      </c>
      <c r="BL705" s="2">
        <f>BJ705-Epanet!X706</f>
        <v>-0.33999999999999631</v>
      </c>
      <c r="BO705" s="1" t="s">
        <v>1730</v>
      </c>
      <c r="BP705" s="2">
        <v>0.08</v>
      </c>
      <c r="BR705" s="2">
        <f>BP705-Epanet!AB707</f>
        <v>0</v>
      </c>
    </row>
    <row r="706" spans="1:70" x14ac:dyDescent="0.25">
      <c r="A706" s="1" t="s">
        <v>736</v>
      </c>
      <c r="B706" s="2">
        <v>38.43</v>
      </c>
      <c r="D706" s="10">
        <f>'Skenario DMA'!B706-Epanet!P707</f>
        <v>0.28999999999999915</v>
      </c>
      <c r="E706" s="10"/>
      <c r="G706" s="1" t="s">
        <v>1731</v>
      </c>
      <c r="H706" s="2">
        <v>7.0000000000000007E-2</v>
      </c>
      <c r="J706" s="2">
        <f>H706-Epanet!T708</f>
        <v>0</v>
      </c>
      <c r="M706" s="1" t="s">
        <v>736</v>
      </c>
      <c r="N706" s="2">
        <v>38.479999999999997</v>
      </c>
      <c r="P706" s="2">
        <f>N706-Epanet!X707</f>
        <v>0.28999999999999915</v>
      </c>
      <c r="S706" s="1" t="s">
        <v>1731</v>
      </c>
      <c r="T706" s="2">
        <v>0.05</v>
      </c>
      <c r="V706" s="2">
        <f>T706-Epanet!AB708</f>
        <v>0</v>
      </c>
      <c r="Y706" s="1" t="s">
        <v>736</v>
      </c>
      <c r="Z706" s="2">
        <v>37.74</v>
      </c>
      <c r="AB706" s="2">
        <f>Z706-Epanet!P707</f>
        <v>-0.39999999999999858</v>
      </c>
      <c r="AE706" s="1" t="s">
        <v>1731</v>
      </c>
      <c r="AF706" s="2">
        <v>7.0000000000000007E-2</v>
      </c>
      <c r="AH706" s="2">
        <f>AF706-Epanet!T708</f>
        <v>0</v>
      </c>
      <c r="AK706" s="1" t="s">
        <v>736</v>
      </c>
      <c r="AL706" s="2">
        <v>37.83</v>
      </c>
      <c r="AN706" s="2">
        <f>AL706-Epanet!X707</f>
        <v>-0.35999999999999943</v>
      </c>
      <c r="AQ706" s="1" t="s">
        <v>1731</v>
      </c>
      <c r="AR706" s="2">
        <v>0.05</v>
      </c>
      <c r="AT706" s="2">
        <f>AR706-Epanet!AB708</f>
        <v>0</v>
      </c>
      <c r="AW706" s="1" t="s">
        <v>736</v>
      </c>
      <c r="AX706" s="2">
        <v>37.770000000000003</v>
      </c>
      <c r="AZ706" s="2">
        <f>AX706-Epanet!P707</f>
        <v>-0.36999999999999744</v>
      </c>
      <c r="BC706" s="1" t="s">
        <v>1731</v>
      </c>
      <c r="BD706" s="2">
        <v>7.0000000000000007E-2</v>
      </c>
      <c r="BF706" s="2">
        <f>BD706-Epanet!T708</f>
        <v>0</v>
      </c>
      <c r="BI706" s="1" t="s">
        <v>736</v>
      </c>
      <c r="BJ706" s="2">
        <v>37.86</v>
      </c>
      <c r="BL706" s="2">
        <f>BJ706-Epanet!X707</f>
        <v>-0.32999999999999829</v>
      </c>
      <c r="BO706" s="1" t="s">
        <v>1731</v>
      </c>
      <c r="BP706" s="2">
        <v>0.05</v>
      </c>
      <c r="BR706" s="2">
        <f>BP706-Epanet!AB708</f>
        <v>0</v>
      </c>
    </row>
    <row r="707" spans="1:70" x14ac:dyDescent="0.25">
      <c r="A707" s="1" t="s">
        <v>737</v>
      </c>
      <c r="B707" s="2">
        <v>38</v>
      </c>
      <c r="D707" s="10">
        <f>'Skenario DMA'!B707-Epanet!P708</f>
        <v>0.28000000000000114</v>
      </c>
      <c r="E707" s="10"/>
      <c r="G707" s="1" t="s">
        <v>1732</v>
      </c>
      <c r="H707" s="2">
        <v>7.0000000000000007E-2</v>
      </c>
      <c r="J707" s="2">
        <f>H707-Epanet!T709</f>
        <v>0</v>
      </c>
      <c r="M707" s="1" t="s">
        <v>737</v>
      </c>
      <c r="N707" s="2">
        <v>38.08</v>
      </c>
      <c r="P707" s="2">
        <f>N707-Epanet!X708</f>
        <v>0.28000000000000114</v>
      </c>
      <c r="S707" s="1" t="s">
        <v>1732</v>
      </c>
      <c r="T707" s="2">
        <v>0.05</v>
      </c>
      <c r="V707" s="2">
        <f>T707-Epanet!AB709</f>
        <v>0</v>
      </c>
      <c r="Y707" s="1" t="s">
        <v>737</v>
      </c>
      <c r="Z707" s="2">
        <v>37.31</v>
      </c>
      <c r="AB707" s="2">
        <f>Z707-Epanet!P708</f>
        <v>-0.40999999999999659</v>
      </c>
      <c r="AE707" s="1" t="s">
        <v>1732</v>
      </c>
      <c r="AF707" s="2">
        <v>7.0000000000000007E-2</v>
      </c>
      <c r="AH707" s="2">
        <f>AF707-Epanet!T709</f>
        <v>0</v>
      </c>
      <c r="AK707" s="1" t="s">
        <v>737</v>
      </c>
      <c r="AL707" s="2">
        <v>37.43</v>
      </c>
      <c r="AN707" s="2">
        <f>AL707-Epanet!X708</f>
        <v>-0.36999999999999744</v>
      </c>
      <c r="AQ707" s="1" t="s">
        <v>1732</v>
      </c>
      <c r="AR707" s="2">
        <v>0.05</v>
      </c>
      <c r="AT707" s="2">
        <f>AR707-Epanet!AB709</f>
        <v>0</v>
      </c>
      <c r="AW707" s="1" t="s">
        <v>737</v>
      </c>
      <c r="AX707" s="2">
        <v>37.340000000000003</v>
      </c>
      <c r="AZ707" s="2">
        <f>AX707-Epanet!P708</f>
        <v>-0.37999999999999545</v>
      </c>
      <c r="BC707" s="1" t="s">
        <v>1732</v>
      </c>
      <c r="BD707" s="2">
        <v>7.0000000000000007E-2</v>
      </c>
      <c r="BF707" s="2">
        <f>BD707-Epanet!T709</f>
        <v>0</v>
      </c>
      <c r="BI707" s="1" t="s">
        <v>737</v>
      </c>
      <c r="BJ707" s="2">
        <v>37.46</v>
      </c>
      <c r="BL707" s="2">
        <f>BJ707-Epanet!X708</f>
        <v>-0.33999999999999631</v>
      </c>
      <c r="BO707" s="1" t="s">
        <v>1732</v>
      </c>
      <c r="BP707" s="2">
        <v>0.05</v>
      </c>
      <c r="BR707" s="2">
        <f>BP707-Epanet!AB709</f>
        <v>0</v>
      </c>
    </row>
    <row r="708" spans="1:70" x14ac:dyDescent="0.25">
      <c r="A708" s="1" t="s">
        <v>738</v>
      </c>
      <c r="B708" s="2">
        <v>38.020000000000003</v>
      </c>
      <c r="D708" s="10">
        <f>'Skenario DMA'!B708-Epanet!P709</f>
        <v>0.28000000000000114</v>
      </c>
      <c r="E708" s="10"/>
      <c r="G708" s="1" t="s">
        <v>1733</v>
      </c>
      <c r="H708" s="2">
        <v>7.0000000000000007E-2</v>
      </c>
      <c r="J708" s="2">
        <f>H708-Epanet!T710</f>
        <v>0</v>
      </c>
      <c r="M708" s="1" t="s">
        <v>738</v>
      </c>
      <c r="N708" s="2">
        <v>38.1</v>
      </c>
      <c r="P708" s="2">
        <f>N708-Epanet!X709</f>
        <v>0.28000000000000114</v>
      </c>
      <c r="S708" s="1" t="s">
        <v>1733</v>
      </c>
      <c r="T708" s="2">
        <v>0.05</v>
      </c>
      <c r="V708" s="2">
        <f>T708-Epanet!AB710</f>
        <v>0</v>
      </c>
      <c r="Y708" s="1" t="s">
        <v>738</v>
      </c>
      <c r="Z708" s="2">
        <v>37.340000000000003</v>
      </c>
      <c r="AB708" s="2">
        <f>Z708-Epanet!P709</f>
        <v>-0.39999999999999858</v>
      </c>
      <c r="AE708" s="1" t="s">
        <v>1733</v>
      </c>
      <c r="AF708" s="2">
        <v>7.0000000000000007E-2</v>
      </c>
      <c r="AH708" s="2">
        <f>AF708-Epanet!T710</f>
        <v>0</v>
      </c>
      <c r="AK708" s="1" t="s">
        <v>738</v>
      </c>
      <c r="AL708" s="2">
        <v>37.46</v>
      </c>
      <c r="AN708" s="2">
        <f>AL708-Epanet!X709</f>
        <v>-0.35999999999999943</v>
      </c>
      <c r="AQ708" s="1" t="s">
        <v>1733</v>
      </c>
      <c r="AR708" s="2">
        <v>0.05</v>
      </c>
      <c r="AT708" s="2">
        <f>AR708-Epanet!AB710</f>
        <v>0</v>
      </c>
      <c r="AW708" s="1" t="s">
        <v>738</v>
      </c>
      <c r="AX708" s="2">
        <v>37.36</v>
      </c>
      <c r="AZ708" s="2">
        <f>AX708-Epanet!P709</f>
        <v>-0.38000000000000256</v>
      </c>
      <c r="BC708" s="1" t="s">
        <v>1733</v>
      </c>
      <c r="BD708" s="2">
        <v>7.0000000000000007E-2</v>
      </c>
      <c r="BF708" s="2">
        <f>BD708-Epanet!T710</f>
        <v>0</v>
      </c>
      <c r="BI708" s="1" t="s">
        <v>738</v>
      </c>
      <c r="BJ708" s="2">
        <v>37.479999999999997</v>
      </c>
      <c r="BL708" s="2">
        <f>BJ708-Epanet!X709</f>
        <v>-0.34000000000000341</v>
      </c>
      <c r="BO708" s="1" t="s">
        <v>1733</v>
      </c>
      <c r="BP708" s="2">
        <v>0.05</v>
      </c>
      <c r="BR708" s="2">
        <f>BP708-Epanet!AB710</f>
        <v>0</v>
      </c>
    </row>
    <row r="709" spans="1:70" x14ac:dyDescent="0.25">
      <c r="A709" s="1" t="s">
        <v>739</v>
      </c>
      <c r="B709" s="2">
        <v>40.049999999999997</v>
      </c>
      <c r="D709" s="10">
        <f>'Skenario DMA'!B709-Epanet!P710</f>
        <v>0.28999999999999915</v>
      </c>
      <c r="E709" s="10"/>
      <c r="G709" s="1" t="s">
        <v>1734</v>
      </c>
      <c r="H709" s="2">
        <v>0.15</v>
      </c>
      <c r="J709" s="2">
        <f>H709-Epanet!T711</f>
        <v>0</v>
      </c>
      <c r="M709" s="1" t="s">
        <v>739</v>
      </c>
      <c r="N709" s="2">
        <v>40.130000000000003</v>
      </c>
      <c r="P709" s="2">
        <f>N709-Epanet!X710</f>
        <v>0.28000000000000114</v>
      </c>
      <c r="S709" s="1" t="s">
        <v>1734</v>
      </c>
      <c r="T709" s="2">
        <v>0.15</v>
      </c>
      <c r="V709" s="2">
        <f>T709-Epanet!AB711</f>
        <v>0</v>
      </c>
      <c r="Y709" s="1" t="s">
        <v>739</v>
      </c>
      <c r="Z709" s="2">
        <v>39.36</v>
      </c>
      <c r="AB709" s="2">
        <f>Z709-Epanet!P710</f>
        <v>-0.39999999999999858</v>
      </c>
      <c r="AE709" s="1" t="s">
        <v>1734</v>
      </c>
      <c r="AF709" s="2">
        <v>0.15</v>
      </c>
      <c r="AH709" s="2">
        <f>AF709-Epanet!T711</f>
        <v>0</v>
      </c>
      <c r="AK709" s="1" t="s">
        <v>739</v>
      </c>
      <c r="AL709" s="2">
        <v>39.479999999999997</v>
      </c>
      <c r="AN709" s="2">
        <f>AL709-Epanet!X710</f>
        <v>-0.37000000000000455</v>
      </c>
      <c r="AQ709" s="1" t="s">
        <v>1734</v>
      </c>
      <c r="AR709" s="2">
        <v>0.15</v>
      </c>
      <c r="AT709" s="2">
        <f>AR709-Epanet!AB711</f>
        <v>0</v>
      </c>
      <c r="AW709" s="1" t="s">
        <v>739</v>
      </c>
      <c r="AX709" s="2">
        <v>39.39</v>
      </c>
      <c r="AZ709" s="2">
        <f>AX709-Epanet!P710</f>
        <v>-0.36999999999999744</v>
      </c>
      <c r="BC709" s="1" t="s">
        <v>1734</v>
      </c>
      <c r="BD709" s="2">
        <v>0.15</v>
      </c>
      <c r="BF709" s="2">
        <f>BD709-Epanet!T711</f>
        <v>0</v>
      </c>
      <c r="BI709" s="1" t="s">
        <v>739</v>
      </c>
      <c r="BJ709" s="2">
        <v>39.51</v>
      </c>
      <c r="BL709" s="2">
        <f>BJ709-Epanet!X710</f>
        <v>-0.34000000000000341</v>
      </c>
      <c r="BO709" s="1" t="s">
        <v>1734</v>
      </c>
      <c r="BP709" s="2">
        <v>0.15</v>
      </c>
      <c r="BR709" s="2">
        <f>BP709-Epanet!AB711</f>
        <v>0</v>
      </c>
    </row>
    <row r="710" spans="1:70" x14ac:dyDescent="0.25">
      <c r="A710" s="1" t="s">
        <v>740</v>
      </c>
      <c r="B710" s="2">
        <v>40.049999999999997</v>
      </c>
      <c r="D710" s="10">
        <f>'Skenario DMA'!B710-Epanet!P711</f>
        <v>0.28999999999999915</v>
      </c>
      <c r="E710" s="10"/>
      <c r="G710" s="1" t="s">
        <v>1735</v>
      </c>
      <c r="H710" s="2">
        <v>0.08</v>
      </c>
      <c r="J710" s="2">
        <f>H710-Epanet!T712</f>
        <v>0</v>
      </c>
      <c r="M710" s="1" t="s">
        <v>740</v>
      </c>
      <c r="N710" s="2">
        <v>40.130000000000003</v>
      </c>
      <c r="P710" s="2">
        <f>N710-Epanet!X711</f>
        <v>0.28999999999999915</v>
      </c>
      <c r="S710" s="1" t="s">
        <v>1735</v>
      </c>
      <c r="T710" s="2">
        <v>0.08</v>
      </c>
      <c r="V710" s="2">
        <f>T710-Epanet!AB712</f>
        <v>0</v>
      </c>
      <c r="Y710" s="1" t="s">
        <v>740</v>
      </c>
      <c r="Z710" s="2">
        <v>39.36</v>
      </c>
      <c r="AB710" s="2">
        <f>Z710-Epanet!P711</f>
        <v>-0.39999999999999858</v>
      </c>
      <c r="AE710" s="1" t="s">
        <v>1735</v>
      </c>
      <c r="AF710" s="2">
        <v>0.08</v>
      </c>
      <c r="AH710" s="2">
        <f>AF710-Epanet!T712</f>
        <v>0</v>
      </c>
      <c r="AK710" s="1" t="s">
        <v>740</v>
      </c>
      <c r="AL710" s="2">
        <v>39.479999999999997</v>
      </c>
      <c r="AN710" s="2">
        <f>AL710-Epanet!X711</f>
        <v>-0.36000000000000654</v>
      </c>
      <c r="AQ710" s="1" t="s">
        <v>1735</v>
      </c>
      <c r="AR710" s="2">
        <v>0.08</v>
      </c>
      <c r="AT710" s="2">
        <f>AR710-Epanet!AB712</f>
        <v>0</v>
      </c>
      <c r="AW710" s="1" t="s">
        <v>740</v>
      </c>
      <c r="AX710" s="2">
        <v>39.39</v>
      </c>
      <c r="AZ710" s="2">
        <f>AX710-Epanet!P711</f>
        <v>-0.36999999999999744</v>
      </c>
      <c r="BC710" s="1" t="s">
        <v>1735</v>
      </c>
      <c r="BD710" s="2">
        <v>0.08</v>
      </c>
      <c r="BF710" s="2">
        <f>BD710-Epanet!T712</f>
        <v>0</v>
      </c>
      <c r="BI710" s="1" t="s">
        <v>740</v>
      </c>
      <c r="BJ710" s="2">
        <v>39.51</v>
      </c>
      <c r="BL710" s="2">
        <f>BJ710-Epanet!X711</f>
        <v>-0.3300000000000054</v>
      </c>
      <c r="BO710" s="1" t="s">
        <v>1735</v>
      </c>
      <c r="BP710" s="2">
        <v>0.08</v>
      </c>
      <c r="BR710" s="2">
        <f>BP710-Epanet!AB712</f>
        <v>0</v>
      </c>
    </row>
    <row r="711" spans="1:70" x14ac:dyDescent="0.25">
      <c r="A711" s="1" t="s">
        <v>741</v>
      </c>
      <c r="B711" s="2">
        <v>39.14</v>
      </c>
      <c r="D711" s="10">
        <f>'Skenario DMA'!B711-Epanet!P712</f>
        <v>0.28999999999999915</v>
      </c>
      <c r="E711" s="10"/>
      <c r="G711" s="1" t="s">
        <v>1736</v>
      </c>
      <c r="H711" s="2">
        <v>0.08</v>
      </c>
      <c r="J711" s="2">
        <f>H711-Epanet!T713</f>
        <v>0</v>
      </c>
      <c r="M711" s="1" t="s">
        <v>741</v>
      </c>
      <c r="N711" s="2">
        <v>39.21</v>
      </c>
      <c r="P711" s="2">
        <f>N711-Epanet!X712</f>
        <v>0.28000000000000114</v>
      </c>
      <c r="S711" s="1" t="s">
        <v>1736</v>
      </c>
      <c r="T711" s="2">
        <v>0.08</v>
      </c>
      <c r="V711" s="2">
        <f>T711-Epanet!AB713</f>
        <v>0</v>
      </c>
      <c r="Y711" s="1" t="s">
        <v>741</v>
      </c>
      <c r="Z711" s="2">
        <v>38.450000000000003</v>
      </c>
      <c r="AB711" s="2">
        <f>Z711-Epanet!P712</f>
        <v>-0.39999999999999858</v>
      </c>
      <c r="AE711" s="1" t="s">
        <v>1736</v>
      </c>
      <c r="AF711" s="2">
        <v>0.08</v>
      </c>
      <c r="AH711" s="2">
        <f>AF711-Epanet!T713</f>
        <v>0</v>
      </c>
      <c r="AK711" s="1" t="s">
        <v>741</v>
      </c>
      <c r="AL711" s="2">
        <v>38.56</v>
      </c>
      <c r="AN711" s="2">
        <f>AL711-Epanet!X712</f>
        <v>-0.36999999999999744</v>
      </c>
      <c r="AQ711" s="1" t="s">
        <v>1736</v>
      </c>
      <c r="AR711" s="2">
        <v>0.08</v>
      </c>
      <c r="AT711" s="2">
        <f>AR711-Epanet!AB713</f>
        <v>0</v>
      </c>
      <c r="AW711" s="1" t="s">
        <v>741</v>
      </c>
      <c r="AX711" s="2">
        <v>38.479999999999997</v>
      </c>
      <c r="AZ711" s="2">
        <f>AX711-Epanet!P712</f>
        <v>-0.37000000000000455</v>
      </c>
      <c r="BC711" s="1" t="s">
        <v>1736</v>
      </c>
      <c r="BD711" s="2">
        <v>0.08</v>
      </c>
      <c r="BF711" s="2">
        <f>BD711-Epanet!T713</f>
        <v>0</v>
      </c>
      <c r="BI711" s="1" t="s">
        <v>741</v>
      </c>
      <c r="BJ711" s="2">
        <v>38.590000000000003</v>
      </c>
      <c r="BL711" s="2">
        <f>BJ711-Epanet!X712</f>
        <v>-0.33999999999999631</v>
      </c>
      <c r="BO711" s="1" t="s">
        <v>1736</v>
      </c>
      <c r="BP711" s="2">
        <v>0.08</v>
      </c>
      <c r="BR711" s="2">
        <f>BP711-Epanet!AB713</f>
        <v>0</v>
      </c>
    </row>
    <row r="712" spans="1:70" x14ac:dyDescent="0.25">
      <c r="A712" s="1" t="s">
        <v>742</v>
      </c>
      <c r="B712" s="2">
        <v>39.15</v>
      </c>
      <c r="D712" s="10">
        <f>'Skenario DMA'!B712-Epanet!P713</f>
        <v>0.28000000000000114</v>
      </c>
      <c r="E712" s="10"/>
      <c r="G712" s="1" t="s">
        <v>1737</v>
      </c>
      <c r="H712" s="2">
        <v>0.08</v>
      </c>
      <c r="J712" s="2">
        <f>H712-Epanet!T714</f>
        <v>0</v>
      </c>
      <c r="M712" s="1" t="s">
        <v>742</v>
      </c>
      <c r="N712" s="2">
        <v>39.22</v>
      </c>
      <c r="P712" s="2">
        <f>N712-Epanet!X713</f>
        <v>0.28000000000000114</v>
      </c>
      <c r="S712" s="1" t="s">
        <v>1737</v>
      </c>
      <c r="T712" s="2">
        <v>0.08</v>
      </c>
      <c r="V712" s="2">
        <f>T712-Epanet!AB714</f>
        <v>0</v>
      </c>
      <c r="Y712" s="1" t="s">
        <v>742</v>
      </c>
      <c r="Z712" s="2">
        <v>38.47</v>
      </c>
      <c r="AB712" s="2">
        <f>Z712-Epanet!P713</f>
        <v>-0.39999999999999858</v>
      </c>
      <c r="AE712" s="1" t="s">
        <v>1737</v>
      </c>
      <c r="AF712" s="2">
        <v>0.08</v>
      </c>
      <c r="AH712" s="2">
        <f>AF712-Epanet!T714</f>
        <v>0</v>
      </c>
      <c r="AK712" s="1" t="s">
        <v>742</v>
      </c>
      <c r="AL712" s="2">
        <v>38.57</v>
      </c>
      <c r="AN712" s="2">
        <f>AL712-Epanet!X713</f>
        <v>-0.36999999999999744</v>
      </c>
      <c r="AQ712" s="1" t="s">
        <v>1737</v>
      </c>
      <c r="AR712" s="2">
        <v>0.08</v>
      </c>
      <c r="AT712" s="2">
        <f>AR712-Epanet!AB714</f>
        <v>0</v>
      </c>
      <c r="AW712" s="1" t="s">
        <v>742</v>
      </c>
      <c r="AX712" s="2">
        <v>38.49</v>
      </c>
      <c r="AZ712" s="2">
        <f>AX712-Epanet!P713</f>
        <v>-0.37999999999999545</v>
      </c>
      <c r="BC712" s="1" t="s">
        <v>1737</v>
      </c>
      <c r="BD712" s="2">
        <v>0.08</v>
      </c>
      <c r="BF712" s="2">
        <f>BD712-Epanet!T714</f>
        <v>0</v>
      </c>
      <c r="BI712" s="1" t="s">
        <v>742</v>
      </c>
      <c r="BJ712" s="2">
        <v>38.6</v>
      </c>
      <c r="BL712" s="2">
        <f>BJ712-Epanet!X713</f>
        <v>-0.33999999999999631</v>
      </c>
      <c r="BO712" s="1" t="s">
        <v>1737</v>
      </c>
      <c r="BP712" s="2">
        <v>0.08</v>
      </c>
      <c r="BR712" s="2">
        <f>BP712-Epanet!AB714</f>
        <v>0</v>
      </c>
    </row>
    <row r="713" spans="1:70" x14ac:dyDescent="0.25">
      <c r="A713" s="1" t="s">
        <v>743</v>
      </c>
      <c r="B713" s="2">
        <v>39.22</v>
      </c>
      <c r="D713" s="10">
        <f>'Skenario DMA'!B713-Epanet!P714</f>
        <v>0.28000000000000114</v>
      </c>
      <c r="E713" s="10"/>
      <c r="G713" s="1" t="s">
        <v>1738</v>
      </c>
      <c r="H713" s="2">
        <v>0.08</v>
      </c>
      <c r="J713" s="2">
        <f>H713-Epanet!T715</f>
        <v>0</v>
      </c>
      <c r="M713" s="1" t="s">
        <v>743</v>
      </c>
      <c r="N713" s="2">
        <v>39.29</v>
      </c>
      <c r="P713" s="2">
        <f>N713-Epanet!X714</f>
        <v>0.28999999999999915</v>
      </c>
      <c r="S713" s="1" t="s">
        <v>1738</v>
      </c>
      <c r="T713" s="2">
        <v>0.08</v>
      </c>
      <c r="V713" s="2">
        <f>T713-Epanet!AB715</f>
        <v>0</v>
      </c>
      <c r="Y713" s="1" t="s">
        <v>743</v>
      </c>
      <c r="Z713" s="2">
        <v>38.54</v>
      </c>
      <c r="AB713" s="2">
        <f>Z713-Epanet!P714</f>
        <v>-0.39999999999999858</v>
      </c>
      <c r="AE713" s="1" t="s">
        <v>1738</v>
      </c>
      <c r="AF713" s="2">
        <v>0.08</v>
      </c>
      <c r="AH713" s="2">
        <f>AF713-Epanet!T715</f>
        <v>0</v>
      </c>
      <c r="AK713" s="1" t="s">
        <v>743</v>
      </c>
      <c r="AL713" s="2">
        <v>38.64</v>
      </c>
      <c r="AN713" s="2">
        <f>AL713-Epanet!X714</f>
        <v>-0.35999999999999943</v>
      </c>
      <c r="AQ713" s="1" t="s">
        <v>1738</v>
      </c>
      <c r="AR713" s="2">
        <v>0.08</v>
      </c>
      <c r="AT713" s="2">
        <f>AR713-Epanet!AB715</f>
        <v>0</v>
      </c>
      <c r="AW713" s="1" t="s">
        <v>743</v>
      </c>
      <c r="AX713" s="2">
        <v>38.56</v>
      </c>
      <c r="AZ713" s="2">
        <f>AX713-Epanet!P714</f>
        <v>-0.37999999999999545</v>
      </c>
      <c r="BC713" s="1" t="s">
        <v>1738</v>
      </c>
      <c r="BD713" s="2">
        <v>0.08</v>
      </c>
      <c r="BF713" s="2">
        <f>BD713-Epanet!T715</f>
        <v>0</v>
      </c>
      <c r="BI713" s="1" t="s">
        <v>743</v>
      </c>
      <c r="BJ713" s="2">
        <v>38.67</v>
      </c>
      <c r="BL713" s="2">
        <f>BJ713-Epanet!X714</f>
        <v>-0.32999999999999829</v>
      </c>
      <c r="BO713" s="1" t="s">
        <v>1738</v>
      </c>
      <c r="BP713" s="2">
        <v>0.08</v>
      </c>
      <c r="BR713" s="2">
        <f>BP713-Epanet!AB715</f>
        <v>0</v>
      </c>
    </row>
    <row r="714" spans="1:70" x14ac:dyDescent="0.25">
      <c r="A714" s="1" t="s">
        <v>744</v>
      </c>
      <c r="B714" s="2">
        <v>39.21</v>
      </c>
      <c r="D714" s="10">
        <f>'Skenario DMA'!B714-Epanet!P715</f>
        <v>0.28000000000000114</v>
      </c>
      <c r="E714" s="10"/>
      <c r="G714" s="1" t="s">
        <v>1739</v>
      </c>
      <c r="H714" s="2">
        <v>0.3</v>
      </c>
      <c r="J714" s="2">
        <f>H714-Epanet!T716</f>
        <v>0</v>
      </c>
      <c r="M714" s="1" t="s">
        <v>744</v>
      </c>
      <c r="N714" s="2">
        <v>39.28</v>
      </c>
      <c r="P714" s="2">
        <f>N714-Epanet!X715</f>
        <v>0.28999999999999915</v>
      </c>
      <c r="S714" s="1" t="s">
        <v>1739</v>
      </c>
      <c r="T714" s="2">
        <v>0.28000000000000003</v>
      </c>
      <c r="V714" s="2">
        <f>T714-Epanet!AB716</f>
        <v>0</v>
      </c>
      <c r="Y714" s="1" t="s">
        <v>744</v>
      </c>
      <c r="Z714" s="2">
        <v>38.53</v>
      </c>
      <c r="AB714" s="2">
        <f>Z714-Epanet!P715</f>
        <v>-0.39999999999999858</v>
      </c>
      <c r="AE714" s="1" t="s">
        <v>1739</v>
      </c>
      <c r="AF714" s="2">
        <v>0.3</v>
      </c>
      <c r="AH714" s="2">
        <f>AF714-Epanet!T716</f>
        <v>0</v>
      </c>
      <c r="AK714" s="1" t="s">
        <v>744</v>
      </c>
      <c r="AL714" s="2">
        <v>38.630000000000003</v>
      </c>
      <c r="AN714" s="2">
        <f>AL714-Epanet!X715</f>
        <v>-0.35999999999999943</v>
      </c>
      <c r="AQ714" s="1" t="s">
        <v>1739</v>
      </c>
      <c r="AR714" s="2">
        <v>0.28000000000000003</v>
      </c>
      <c r="AT714" s="2">
        <f>AR714-Epanet!AB716</f>
        <v>0</v>
      </c>
      <c r="AW714" s="1" t="s">
        <v>744</v>
      </c>
      <c r="AX714" s="2">
        <v>38.549999999999997</v>
      </c>
      <c r="AZ714" s="2">
        <f>AX714-Epanet!P715</f>
        <v>-0.38000000000000256</v>
      </c>
      <c r="BC714" s="1" t="s">
        <v>1739</v>
      </c>
      <c r="BD714" s="2">
        <v>0.3</v>
      </c>
      <c r="BF714" s="2">
        <f>BD714-Epanet!T716</f>
        <v>0</v>
      </c>
      <c r="BI714" s="1" t="s">
        <v>744</v>
      </c>
      <c r="BJ714" s="2">
        <v>38.659999999999997</v>
      </c>
      <c r="BL714" s="2">
        <f>BJ714-Epanet!X715</f>
        <v>-0.3300000000000054</v>
      </c>
      <c r="BO714" s="1" t="s">
        <v>1739</v>
      </c>
      <c r="BP714" s="2">
        <v>0.28000000000000003</v>
      </c>
      <c r="BR714" s="2">
        <f>BP714-Epanet!AB716</f>
        <v>0</v>
      </c>
    </row>
    <row r="715" spans="1:70" x14ac:dyDescent="0.25">
      <c r="A715" s="1" t="s">
        <v>745</v>
      </c>
      <c r="B715" s="2">
        <v>39.99</v>
      </c>
      <c r="D715" s="10">
        <f>'Skenario DMA'!B715-Epanet!P716</f>
        <v>0.28000000000000114</v>
      </c>
      <c r="E715" s="10"/>
      <c r="G715" s="1" t="s">
        <v>1740</v>
      </c>
      <c r="H715" s="2">
        <v>0.1</v>
      </c>
      <c r="J715" s="2">
        <f>H715-Epanet!T717</f>
        <v>0</v>
      </c>
      <c r="M715" s="1" t="s">
        <v>745</v>
      </c>
      <c r="N715" s="2">
        <v>40.07</v>
      </c>
      <c r="P715" s="2">
        <f>N715-Epanet!X716</f>
        <v>0.28000000000000114</v>
      </c>
      <c r="S715" s="1" t="s">
        <v>1740</v>
      </c>
      <c r="T715" s="2">
        <v>0.1</v>
      </c>
      <c r="V715" s="2">
        <f>T715-Epanet!AB717</f>
        <v>0</v>
      </c>
      <c r="Y715" s="1" t="s">
        <v>745</v>
      </c>
      <c r="Z715" s="2">
        <v>39.299999999999997</v>
      </c>
      <c r="AB715" s="2">
        <f>Z715-Epanet!P716</f>
        <v>-0.41000000000000369</v>
      </c>
      <c r="AE715" s="1" t="s">
        <v>1740</v>
      </c>
      <c r="AF715" s="2">
        <v>0.1</v>
      </c>
      <c r="AH715" s="2">
        <f>AF715-Epanet!T717</f>
        <v>0</v>
      </c>
      <c r="AK715" s="1" t="s">
        <v>745</v>
      </c>
      <c r="AL715" s="2">
        <v>39.42</v>
      </c>
      <c r="AN715" s="2">
        <f>AL715-Epanet!X716</f>
        <v>-0.36999999999999744</v>
      </c>
      <c r="AQ715" s="1" t="s">
        <v>1740</v>
      </c>
      <c r="AR715" s="2">
        <v>0.1</v>
      </c>
      <c r="AT715" s="2">
        <f>AR715-Epanet!AB717</f>
        <v>0</v>
      </c>
      <c r="AW715" s="1" t="s">
        <v>745</v>
      </c>
      <c r="AX715" s="2">
        <v>39.33</v>
      </c>
      <c r="AZ715" s="2">
        <f>AX715-Epanet!P716</f>
        <v>-0.38000000000000256</v>
      </c>
      <c r="BC715" s="1" t="s">
        <v>1740</v>
      </c>
      <c r="BD715" s="2">
        <v>0.1</v>
      </c>
      <c r="BF715" s="2">
        <f>BD715-Epanet!T717</f>
        <v>0</v>
      </c>
      <c r="BI715" s="1" t="s">
        <v>745</v>
      </c>
      <c r="BJ715" s="2">
        <v>39.450000000000003</v>
      </c>
      <c r="BL715" s="2">
        <f>BJ715-Epanet!X716</f>
        <v>-0.33999999999999631</v>
      </c>
      <c r="BO715" s="1" t="s">
        <v>1740</v>
      </c>
      <c r="BP715" s="2">
        <v>0.1</v>
      </c>
      <c r="BR715" s="2">
        <f>BP715-Epanet!AB717</f>
        <v>0</v>
      </c>
    </row>
    <row r="716" spans="1:70" x14ac:dyDescent="0.25">
      <c r="A716" s="1" t="s">
        <v>746</v>
      </c>
      <c r="B716" s="2">
        <v>41.03</v>
      </c>
      <c r="D716" s="10">
        <f>'Skenario DMA'!B716-Epanet!P717</f>
        <v>0.28000000000000114</v>
      </c>
      <c r="E716" s="10"/>
      <c r="G716" s="1" t="s">
        <v>1741</v>
      </c>
      <c r="H716" s="2">
        <v>0.03</v>
      </c>
      <c r="J716" s="2">
        <f>H716-Epanet!T718</f>
        <v>0</v>
      </c>
      <c r="M716" s="1" t="s">
        <v>746</v>
      </c>
      <c r="N716" s="2">
        <v>41.11</v>
      </c>
      <c r="P716" s="2">
        <f>N716-Epanet!X717</f>
        <v>0.28000000000000114</v>
      </c>
      <c r="S716" s="1" t="s">
        <v>1741</v>
      </c>
      <c r="T716" s="2">
        <v>0.02</v>
      </c>
      <c r="V716" s="2">
        <f>T716-Epanet!AB718</f>
        <v>0</v>
      </c>
      <c r="Y716" s="1" t="s">
        <v>746</v>
      </c>
      <c r="Z716" s="2">
        <v>40.35</v>
      </c>
      <c r="AB716" s="2">
        <f>Z716-Epanet!P717</f>
        <v>-0.39999999999999858</v>
      </c>
      <c r="AE716" s="1" t="s">
        <v>1741</v>
      </c>
      <c r="AF716" s="2">
        <v>0.03</v>
      </c>
      <c r="AH716" s="2">
        <f>AF716-Epanet!T718</f>
        <v>0</v>
      </c>
      <c r="AK716" s="1" t="s">
        <v>746</v>
      </c>
      <c r="AL716" s="2">
        <v>40.47</v>
      </c>
      <c r="AN716" s="2">
        <f>AL716-Epanet!X717</f>
        <v>-0.35999999999999943</v>
      </c>
      <c r="AQ716" s="1" t="s">
        <v>1741</v>
      </c>
      <c r="AR716" s="2">
        <v>0.02</v>
      </c>
      <c r="AT716" s="2">
        <f>AR716-Epanet!AB718</f>
        <v>0</v>
      </c>
      <c r="AW716" s="1" t="s">
        <v>746</v>
      </c>
      <c r="AX716" s="2">
        <v>40.369999999999997</v>
      </c>
      <c r="AZ716" s="2">
        <f>AX716-Epanet!P717</f>
        <v>-0.38000000000000256</v>
      </c>
      <c r="BC716" s="1" t="s">
        <v>1741</v>
      </c>
      <c r="BD716" s="2">
        <v>0.03</v>
      </c>
      <c r="BF716" s="2">
        <f>BD716-Epanet!T718</f>
        <v>0</v>
      </c>
      <c r="BI716" s="1" t="s">
        <v>746</v>
      </c>
      <c r="BJ716" s="2">
        <v>40.49</v>
      </c>
      <c r="BL716" s="2">
        <f>BJ716-Epanet!X717</f>
        <v>-0.33999999999999631</v>
      </c>
      <c r="BO716" s="1" t="s">
        <v>1741</v>
      </c>
      <c r="BP716" s="2">
        <v>0.02</v>
      </c>
      <c r="BR716" s="2">
        <f>BP716-Epanet!AB718</f>
        <v>0</v>
      </c>
    </row>
    <row r="717" spans="1:70" x14ac:dyDescent="0.25">
      <c r="A717" s="1" t="s">
        <v>747</v>
      </c>
      <c r="B717" s="2">
        <v>39.19</v>
      </c>
      <c r="D717" s="10">
        <f>'Skenario DMA'!B717-Epanet!P718</f>
        <v>0.28999999999999915</v>
      </c>
      <c r="E717" s="10"/>
      <c r="G717" s="1" t="s">
        <v>1742</v>
      </c>
      <c r="H717" s="2">
        <v>0.19</v>
      </c>
      <c r="J717" s="2">
        <f>H717-Epanet!T719</f>
        <v>0</v>
      </c>
      <c r="M717" s="1" t="s">
        <v>747</v>
      </c>
      <c r="N717" s="2">
        <v>39.26</v>
      </c>
      <c r="P717" s="2">
        <f>N717-Epanet!X718</f>
        <v>0.28999999999999915</v>
      </c>
      <c r="S717" s="1" t="s">
        <v>1742</v>
      </c>
      <c r="T717" s="2">
        <v>0.18</v>
      </c>
      <c r="V717" s="2">
        <f>T717-Epanet!AB719</f>
        <v>0</v>
      </c>
      <c r="Y717" s="1" t="s">
        <v>747</v>
      </c>
      <c r="Z717" s="2">
        <v>38.5</v>
      </c>
      <c r="AB717" s="2">
        <f>Z717-Epanet!P718</f>
        <v>-0.39999999999999858</v>
      </c>
      <c r="AE717" s="1" t="s">
        <v>1742</v>
      </c>
      <c r="AF717" s="2">
        <v>0.19</v>
      </c>
      <c r="AH717" s="2">
        <f>AF717-Epanet!T719</f>
        <v>0</v>
      </c>
      <c r="AK717" s="1" t="s">
        <v>747</v>
      </c>
      <c r="AL717" s="2">
        <v>38.61</v>
      </c>
      <c r="AN717" s="2">
        <f>AL717-Epanet!X718</f>
        <v>-0.35999999999999943</v>
      </c>
      <c r="AQ717" s="1" t="s">
        <v>1742</v>
      </c>
      <c r="AR717" s="2">
        <v>0.18</v>
      </c>
      <c r="AT717" s="2">
        <f>AR717-Epanet!AB719</f>
        <v>0</v>
      </c>
      <c r="AW717" s="1" t="s">
        <v>747</v>
      </c>
      <c r="AX717" s="2">
        <v>38.53</v>
      </c>
      <c r="AZ717" s="2">
        <f>AX717-Epanet!P718</f>
        <v>-0.36999999999999744</v>
      </c>
      <c r="BC717" s="1" t="s">
        <v>1742</v>
      </c>
      <c r="BD717" s="2">
        <v>0.19</v>
      </c>
      <c r="BF717" s="2">
        <f>BD717-Epanet!T719</f>
        <v>0</v>
      </c>
      <c r="BI717" s="1" t="s">
        <v>747</v>
      </c>
      <c r="BJ717" s="2">
        <v>38.64</v>
      </c>
      <c r="BL717" s="2">
        <f>BJ717-Epanet!X718</f>
        <v>-0.32999999999999829</v>
      </c>
      <c r="BO717" s="1" t="s">
        <v>1742</v>
      </c>
      <c r="BP717" s="2">
        <v>0.18</v>
      </c>
      <c r="BR717" s="2">
        <f>BP717-Epanet!AB719</f>
        <v>0</v>
      </c>
    </row>
    <row r="718" spans="1:70" x14ac:dyDescent="0.25">
      <c r="A718" s="1" t="s">
        <v>748</v>
      </c>
      <c r="B718" s="2">
        <v>40.17</v>
      </c>
      <c r="D718" s="10">
        <f>'Skenario DMA'!B718-Epanet!P719</f>
        <v>0.28000000000000114</v>
      </c>
      <c r="E718" s="10"/>
      <c r="G718" s="1" t="s">
        <v>1743</v>
      </c>
      <c r="H718" s="2">
        <v>0.22</v>
      </c>
      <c r="J718" s="2">
        <f>H718-Epanet!T720</f>
        <v>0</v>
      </c>
      <c r="M718" s="1" t="s">
        <v>748</v>
      </c>
      <c r="N718" s="2">
        <v>40.24</v>
      </c>
      <c r="P718" s="2">
        <f>N718-Epanet!X719</f>
        <v>0.28000000000000114</v>
      </c>
      <c r="S718" s="1" t="s">
        <v>1743</v>
      </c>
      <c r="T718" s="2">
        <v>0.2</v>
      </c>
      <c r="V718" s="2">
        <f>T718-Epanet!AB720</f>
        <v>0</v>
      </c>
      <c r="Y718" s="1" t="s">
        <v>748</v>
      </c>
      <c r="Z718" s="2">
        <v>39.49</v>
      </c>
      <c r="AB718" s="2">
        <f>Z718-Epanet!P719</f>
        <v>-0.39999999999999858</v>
      </c>
      <c r="AE718" s="1" t="s">
        <v>1743</v>
      </c>
      <c r="AF718" s="2">
        <v>0.22</v>
      </c>
      <c r="AH718" s="2">
        <f>AF718-Epanet!T720</f>
        <v>0</v>
      </c>
      <c r="AK718" s="1" t="s">
        <v>748</v>
      </c>
      <c r="AL718" s="2">
        <v>39.590000000000003</v>
      </c>
      <c r="AN718" s="2">
        <f>AL718-Epanet!X719</f>
        <v>-0.36999999999999744</v>
      </c>
      <c r="AQ718" s="1" t="s">
        <v>1743</v>
      </c>
      <c r="AR718" s="2">
        <v>0.2</v>
      </c>
      <c r="AT718" s="2">
        <f>AR718-Epanet!AB720</f>
        <v>0</v>
      </c>
      <c r="AW718" s="1" t="s">
        <v>748</v>
      </c>
      <c r="AX718" s="2">
        <v>39.51</v>
      </c>
      <c r="AZ718" s="2">
        <f>AX718-Epanet!P719</f>
        <v>-0.38000000000000256</v>
      </c>
      <c r="BC718" s="1" t="s">
        <v>1743</v>
      </c>
      <c r="BD718" s="2">
        <v>0.22</v>
      </c>
      <c r="BF718" s="2">
        <f>BD718-Epanet!T720</f>
        <v>0</v>
      </c>
      <c r="BI718" s="1" t="s">
        <v>748</v>
      </c>
      <c r="BJ718" s="2">
        <v>39.619999999999997</v>
      </c>
      <c r="BL718" s="2">
        <f>BJ718-Epanet!X719</f>
        <v>-0.34000000000000341</v>
      </c>
      <c r="BO718" s="1" t="s">
        <v>1743</v>
      </c>
      <c r="BP718" s="2">
        <v>0.2</v>
      </c>
      <c r="BR718" s="2">
        <f>BP718-Epanet!AB720</f>
        <v>0</v>
      </c>
    </row>
    <row r="719" spans="1:70" x14ac:dyDescent="0.25">
      <c r="A719" s="1" t="s">
        <v>749</v>
      </c>
      <c r="B719" s="2">
        <v>42.15</v>
      </c>
      <c r="D719" s="10">
        <f>'Skenario DMA'!B719-Epanet!P720</f>
        <v>0.28000000000000114</v>
      </c>
      <c r="E719" s="10"/>
      <c r="G719" s="1" t="s">
        <v>1744</v>
      </c>
      <c r="H719" s="2">
        <v>0.03</v>
      </c>
      <c r="J719" s="2">
        <f>H719-Epanet!T721</f>
        <v>0</v>
      </c>
      <c r="M719" s="1" t="s">
        <v>749</v>
      </c>
      <c r="N719" s="2">
        <v>42.22</v>
      </c>
      <c r="P719" s="2">
        <f>N719-Epanet!X720</f>
        <v>0.28000000000000114</v>
      </c>
      <c r="S719" s="1" t="s">
        <v>1744</v>
      </c>
      <c r="T719" s="2">
        <v>0.02</v>
      </c>
      <c r="V719" s="2">
        <f>T719-Epanet!AB721</f>
        <v>0</v>
      </c>
      <c r="Y719" s="1" t="s">
        <v>749</v>
      </c>
      <c r="Z719" s="2">
        <v>41.47</v>
      </c>
      <c r="AB719" s="2">
        <f>Z719-Epanet!P720</f>
        <v>-0.39999999999999858</v>
      </c>
      <c r="AE719" s="1" t="s">
        <v>1744</v>
      </c>
      <c r="AF719" s="2">
        <v>0.03</v>
      </c>
      <c r="AH719" s="2">
        <f>AF719-Epanet!T721</f>
        <v>0</v>
      </c>
      <c r="AK719" s="1" t="s">
        <v>749</v>
      </c>
      <c r="AL719" s="2">
        <v>41.57</v>
      </c>
      <c r="AN719" s="2">
        <f>AL719-Epanet!X720</f>
        <v>-0.36999999999999744</v>
      </c>
      <c r="AQ719" s="1" t="s">
        <v>1744</v>
      </c>
      <c r="AR719" s="2">
        <v>0.02</v>
      </c>
      <c r="AT719" s="2">
        <f>AR719-Epanet!AB721</f>
        <v>0</v>
      </c>
      <c r="AW719" s="1" t="s">
        <v>749</v>
      </c>
      <c r="AX719" s="2">
        <v>41.49</v>
      </c>
      <c r="AZ719" s="2">
        <f>AX719-Epanet!P720</f>
        <v>-0.37999999999999545</v>
      </c>
      <c r="BC719" s="1" t="s">
        <v>1744</v>
      </c>
      <c r="BD719" s="2">
        <v>0.03</v>
      </c>
      <c r="BF719" s="2">
        <f>BD719-Epanet!T721</f>
        <v>0</v>
      </c>
      <c r="BI719" s="1" t="s">
        <v>749</v>
      </c>
      <c r="BJ719" s="2">
        <v>41.6</v>
      </c>
      <c r="BL719" s="2">
        <f>BJ719-Epanet!X720</f>
        <v>-0.33999999999999631</v>
      </c>
      <c r="BO719" s="1" t="s">
        <v>1744</v>
      </c>
      <c r="BP719" s="2">
        <v>0.02</v>
      </c>
      <c r="BR719" s="2">
        <f>BP719-Epanet!AB721</f>
        <v>0</v>
      </c>
    </row>
    <row r="720" spans="1:70" x14ac:dyDescent="0.25">
      <c r="A720" s="1" t="s">
        <v>750</v>
      </c>
      <c r="B720" s="2">
        <v>41.03</v>
      </c>
      <c r="D720" s="10">
        <f>'Skenario DMA'!B720-Epanet!P721</f>
        <v>0.28000000000000114</v>
      </c>
      <c r="E720" s="10"/>
      <c r="G720" s="1" t="s">
        <v>1745</v>
      </c>
      <c r="H720" s="2">
        <v>0.03</v>
      </c>
      <c r="J720" s="2">
        <f>H720-Epanet!T722</f>
        <v>0</v>
      </c>
      <c r="M720" s="1" t="s">
        <v>750</v>
      </c>
      <c r="N720" s="2">
        <v>41.12</v>
      </c>
      <c r="P720" s="2">
        <f>N720-Epanet!X721</f>
        <v>0.28999999999999915</v>
      </c>
      <c r="S720" s="1" t="s">
        <v>1745</v>
      </c>
      <c r="T720" s="2">
        <v>0.02</v>
      </c>
      <c r="V720" s="2">
        <f>T720-Epanet!AB722</f>
        <v>0</v>
      </c>
      <c r="Y720" s="1" t="s">
        <v>750</v>
      </c>
      <c r="Z720" s="2">
        <v>40.340000000000003</v>
      </c>
      <c r="AB720" s="2">
        <f>Z720-Epanet!P721</f>
        <v>-0.40999999999999659</v>
      </c>
      <c r="AE720" s="1" t="s">
        <v>1745</v>
      </c>
      <c r="AF720" s="2">
        <v>0.03</v>
      </c>
      <c r="AH720" s="2">
        <f>AF720-Epanet!T722</f>
        <v>0</v>
      </c>
      <c r="AK720" s="1" t="s">
        <v>750</v>
      </c>
      <c r="AL720" s="2">
        <v>40.47</v>
      </c>
      <c r="AN720" s="2">
        <f>AL720-Epanet!X721</f>
        <v>-0.35999999999999943</v>
      </c>
      <c r="AQ720" s="1" t="s">
        <v>1745</v>
      </c>
      <c r="AR720" s="2">
        <v>0.02</v>
      </c>
      <c r="AT720" s="2">
        <f>AR720-Epanet!AB722</f>
        <v>0</v>
      </c>
      <c r="AW720" s="1" t="s">
        <v>750</v>
      </c>
      <c r="AX720" s="2">
        <v>40.369999999999997</v>
      </c>
      <c r="AZ720" s="2">
        <f>AX720-Epanet!P721</f>
        <v>-0.38000000000000256</v>
      </c>
      <c r="BC720" s="1" t="s">
        <v>1745</v>
      </c>
      <c r="BD720" s="2">
        <v>0.03</v>
      </c>
      <c r="BF720" s="2">
        <f>BD720-Epanet!T722</f>
        <v>0</v>
      </c>
      <c r="BI720" s="1" t="s">
        <v>750</v>
      </c>
      <c r="BJ720" s="2">
        <v>40.5</v>
      </c>
      <c r="BL720" s="2">
        <f>BJ720-Epanet!X721</f>
        <v>-0.32999999999999829</v>
      </c>
      <c r="BO720" s="1" t="s">
        <v>1745</v>
      </c>
      <c r="BP720" s="2">
        <v>0.02</v>
      </c>
      <c r="BR720" s="2">
        <f>BP720-Epanet!AB722</f>
        <v>0</v>
      </c>
    </row>
    <row r="721" spans="1:70" x14ac:dyDescent="0.25">
      <c r="A721" s="1" t="s">
        <v>751</v>
      </c>
      <c r="B721" s="2">
        <v>40.090000000000003</v>
      </c>
      <c r="D721" s="10">
        <f>'Skenario DMA'!B721-Epanet!P722</f>
        <v>0.28000000000000114</v>
      </c>
      <c r="E721" s="10"/>
      <c r="G721" s="1" t="s">
        <v>1746</v>
      </c>
      <c r="H721" s="2">
        <v>0.11</v>
      </c>
      <c r="J721" s="2">
        <f>H721-Epanet!T723</f>
        <v>0</v>
      </c>
      <c r="M721" s="1" t="s">
        <v>751</v>
      </c>
      <c r="N721" s="2">
        <v>40.17</v>
      </c>
      <c r="P721" s="2">
        <f>N721-Epanet!X722</f>
        <v>0.28000000000000114</v>
      </c>
      <c r="S721" s="1" t="s">
        <v>1746</v>
      </c>
      <c r="T721" s="2">
        <v>0.1</v>
      </c>
      <c r="V721" s="2">
        <f>T721-Epanet!AB723</f>
        <v>0</v>
      </c>
      <c r="Y721" s="1" t="s">
        <v>751</v>
      </c>
      <c r="Z721" s="2">
        <v>39.409999999999997</v>
      </c>
      <c r="AB721" s="2">
        <f>Z721-Epanet!P722</f>
        <v>-0.40000000000000568</v>
      </c>
      <c r="AE721" s="1" t="s">
        <v>1746</v>
      </c>
      <c r="AF721" s="2">
        <v>0.11</v>
      </c>
      <c r="AH721" s="2">
        <f>AF721-Epanet!T723</f>
        <v>0</v>
      </c>
      <c r="AK721" s="1" t="s">
        <v>751</v>
      </c>
      <c r="AL721" s="2">
        <v>39.520000000000003</v>
      </c>
      <c r="AN721" s="2">
        <f>AL721-Epanet!X722</f>
        <v>-0.36999999999999744</v>
      </c>
      <c r="AQ721" s="1" t="s">
        <v>1746</v>
      </c>
      <c r="AR721" s="2">
        <v>0.1</v>
      </c>
      <c r="AT721" s="2">
        <f>AR721-Epanet!AB723</f>
        <v>0</v>
      </c>
      <c r="AW721" s="1" t="s">
        <v>751</v>
      </c>
      <c r="AX721" s="2">
        <v>39.43</v>
      </c>
      <c r="AZ721" s="2">
        <f>AX721-Epanet!P722</f>
        <v>-0.38000000000000256</v>
      </c>
      <c r="BC721" s="1" t="s">
        <v>1746</v>
      </c>
      <c r="BD721" s="2">
        <v>0.11</v>
      </c>
      <c r="BF721" s="2">
        <f>BD721-Epanet!T723</f>
        <v>0</v>
      </c>
      <c r="BI721" s="1" t="s">
        <v>751</v>
      </c>
      <c r="BJ721" s="2">
        <v>39.549999999999997</v>
      </c>
      <c r="BL721" s="2">
        <f>BJ721-Epanet!X722</f>
        <v>-0.34000000000000341</v>
      </c>
      <c r="BO721" s="1" t="s">
        <v>1746</v>
      </c>
      <c r="BP721" s="2">
        <v>0.1</v>
      </c>
      <c r="BR721" s="2">
        <f>BP721-Epanet!AB723</f>
        <v>0</v>
      </c>
    </row>
    <row r="722" spans="1:70" x14ac:dyDescent="0.25">
      <c r="A722" s="1" t="s">
        <v>752</v>
      </c>
      <c r="B722" s="2">
        <v>41.97</v>
      </c>
      <c r="D722" s="10">
        <f>'Skenario DMA'!B722-Epanet!P723</f>
        <v>0.28999999999999915</v>
      </c>
      <c r="E722" s="10"/>
      <c r="G722" s="1" t="s">
        <v>1747</v>
      </c>
      <c r="H722" s="2">
        <v>0.16</v>
      </c>
      <c r="J722" s="2">
        <f>H722-Epanet!T724</f>
        <v>0</v>
      </c>
      <c r="M722" s="1" t="s">
        <v>752</v>
      </c>
      <c r="N722" s="2">
        <v>42.06</v>
      </c>
      <c r="P722" s="2">
        <f>N722-Epanet!X723</f>
        <v>0.28000000000000114</v>
      </c>
      <c r="S722" s="1" t="s">
        <v>1747</v>
      </c>
      <c r="T722" s="2">
        <v>0.15</v>
      </c>
      <c r="V722" s="2">
        <f>T722-Epanet!AB724</f>
        <v>0</v>
      </c>
      <c r="Y722" s="1" t="s">
        <v>752</v>
      </c>
      <c r="Z722" s="2">
        <v>41.28</v>
      </c>
      <c r="AB722" s="2">
        <f>Z722-Epanet!P723</f>
        <v>-0.39999999999999858</v>
      </c>
      <c r="AE722" s="1" t="s">
        <v>1747</v>
      </c>
      <c r="AF722" s="2">
        <v>0.16</v>
      </c>
      <c r="AH722" s="2">
        <f>AF722-Epanet!T724</f>
        <v>0</v>
      </c>
      <c r="AK722" s="1" t="s">
        <v>752</v>
      </c>
      <c r="AL722" s="2">
        <v>41.41</v>
      </c>
      <c r="AN722" s="2">
        <f>AL722-Epanet!X723</f>
        <v>-0.37000000000000455</v>
      </c>
      <c r="AQ722" s="1" t="s">
        <v>1747</v>
      </c>
      <c r="AR722" s="2">
        <v>0.15</v>
      </c>
      <c r="AT722" s="2">
        <f>AR722-Epanet!AB724</f>
        <v>0</v>
      </c>
      <c r="AW722" s="1" t="s">
        <v>752</v>
      </c>
      <c r="AX722" s="2">
        <v>41.31</v>
      </c>
      <c r="AZ722" s="2">
        <f>AX722-Epanet!P723</f>
        <v>-0.36999999999999744</v>
      </c>
      <c r="BC722" s="1" t="s">
        <v>1747</v>
      </c>
      <c r="BD722" s="2">
        <v>0.16</v>
      </c>
      <c r="BF722" s="2">
        <f>BD722-Epanet!T724</f>
        <v>0</v>
      </c>
      <c r="BI722" s="1" t="s">
        <v>752</v>
      </c>
      <c r="BJ722" s="2">
        <v>41.44</v>
      </c>
      <c r="BL722" s="2">
        <f>BJ722-Epanet!X723</f>
        <v>-0.34000000000000341</v>
      </c>
      <c r="BO722" s="1" t="s">
        <v>1747</v>
      </c>
      <c r="BP722" s="2">
        <v>0.15</v>
      </c>
      <c r="BR722" s="2">
        <f>BP722-Epanet!AB724</f>
        <v>0</v>
      </c>
    </row>
    <row r="723" spans="1:70" x14ac:dyDescent="0.25">
      <c r="A723" s="1" t="s">
        <v>753</v>
      </c>
      <c r="B723" s="2">
        <v>39.950000000000003</v>
      </c>
      <c r="D723" s="10">
        <f>'Skenario DMA'!B723-Epanet!P724</f>
        <v>0.28000000000000114</v>
      </c>
      <c r="E723" s="10"/>
      <c r="G723" s="1" t="s">
        <v>1748</v>
      </c>
      <c r="H723" s="2">
        <v>0.16</v>
      </c>
      <c r="J723" s="2">
        <f>H723-Epanet!T725</f>
        <v>0</v>
      </c>
      <c r="M723" s="1" t="s">
        <v>753</v>
      </c>
      <c r="N723" s="2">
        <v>40.04</v>
      </c>
      <c r="P723" s="2">
        <f>N723-Epanet!X724</f>
        <v>0.28000000000000114</v>
      </c>
      <c r="S723" s="1" t="s">
        <v>1748</v>
      </c>
      <c r="T723" s="2">
        <v>0.15</v>
      </c>
      <c r="V723" s="2">
        <f>T723-Epanet!AB725</f>
        <v>0</v>
      </c>
      <c r="Y723" s="1" t="s">
        <v>753</v>
      </c>
      <c r="Z723" s="2">
        <v>39.270000000000003</v>
      </c>
      <c r="AB723" s="2">
        <f>Z723-Epanet!P724</f>
        <v>-0.39999999999999858</v>
      </c>
      <c r="AE723" s="1" t="s">
        <v>1748</v>
      </c>
      <c r="AF723" s="2">
        <v>0.16</v>
      </c>
      <c r="AH723" s="2">
        <f>AF723-Epanet!T725</f>
        <v>0</v>
      </c>
      <c r="AK723" s="1" t="s">
        <v>753</v>
      </c>
      <c r="AL723" s="2">
        <v>39.4</v>
      </c>
      <c r="AN723" s="2">
        <f>AL723-Epanet!X724</f>
        <v>-0.35999999999999943</v>
      </c>
      <c r="AQ723" s="1" t="s">
        <v>1748</v>
      </c>
      <c r="AR723" s="2">
        <v>0.15</v>
      </c>
      <c r="AT723" s="2">
        <f>AR723-Epanet!AB725</f>
        <v>0</v>
      </c>
      <c r="AW723" s="1" t="s">
        <v>753</v>
      </c>
      <c r="AX723" s="2">
        <v>39.29</v>
      </c>
      <c r="AZ723" s="2">
        <f>AX723-Epanet!P724</f>
        <v>-0.38000000000000256</v>
      </c>
      <c r="BC723" s="1" t="s">
        <v>1748</v>
      </c>
      <c r="BD723" s="2">
        <v>0.16</v>
      </c>
      <c r="BF723" s="2">
        <f>BD723-Epanet!T725</f>
        <v>0</v>
      </c>
      <c r="BI723" s="1" t="s">
        <v>753</v>
      </c>
      <c r="BJ723" s="2">
        <v>39.42</v>
      </c>
      <c r="BL723" s="2">
        <f>BJ723-Epanet!X724</f>
        <v>-0.33999999999999631</v>
      </c>
      <c r="BO723" s="1" t="s">
        <v>1748</v>
      </c>
      <c r="BP723" s="2">
        <v>0.15</v>
      </c>
      <c r="BR723" s="2">
        <f>BP723-Epanet!AB725</f>
        <v>0</v>
      </c>
    </row>
    <row r="724" spans="1:70" x14ac:dyDescent="0.25">
      <c r="A724" s="1" t="s">
        <v>754</v>
      </c>
      <c r="B724" s="2">
        <v>41.96</v>
      </c>
      <c r="D724" s="10">
        <f>'Skenario DMA'!B724-Epanet!P725</f>
        <v>0.28000000000000114</v>
      </c>
      <c r="E724" s="10"/>
      <c r="G724" s="1" t="s">
        <v>1749</v>
      </c>
      <c r="H724" s="2">
        <v>0.16</v>
      </c>
      <c r="J724" s="2">
        <f>H724-Epanet!T726</f>
        <v>0</v>
      </c>
      <c r="M724" s="1" t="s">
        <v>754</v>
      </c>
      <c r="N724" s="2">
        <v>42.06</v>
      </c>
      <c r="P724" s="2">
        <f>N724-Epanet!X725</f>
        <v>0.28999999999999915</v>
      </c>
      <c r="S724" s="1" t="s">
        <v>1749</v>
      </c>
      <c r="T724" s="2">
        <v>0.15</v>
      </c>
      <c r="V724" s="2">
        <f>T724-Epanet!AB726</f>
        <v>0</v>
      </c>
      <c r="Y724" s="1" t="s">
        <v>754</v>
      </c>
      <c r="Z724" s="2">
        <v>41.28</v>
      </c>
      <c r="AB724" s="2">
        <f>Z724-Epanet!P725</f>
        <v>-0.39999999999999858</v>
      </c>
      <c r="AE724" s="1" t="s">
        <v>1749</v>
      </c>
      <c r="AF724" s="2">
        <v>0.16</v>
      </c>
      <c r="AH724" s="2">
        <f>AF724-Epanet!T726</f>
        <v>0</v>
      </c>
      <c r="AK724" s="1" t="s">
        <v>754</v>
      </c>
      <c r="AL724" s="2">
        <v>41.41</v>
      </c>
      <c r="AN724" s="2">
        <f>AL724-Epanet!X725</f>
        <v>-0.36000000000000654</v>
      </c>
      <c r="AQ724" s="1" t="s">
        <v>1749</v>
      </c>
      <c r="AR724" s="2">
        <v>0.15</v>
      </c>
      <c r="AT724" s="2">
        <f>AR724-Epanet!AB726</f>
        <v>0</v>
      </c>
      <c r="AW724" s="1" t="s">
        <v>754</v>
      </c>
      <c r="AX724" s="2">
        <v>41.3</v>
      </c>
      <c r="AZ724" s="2">
        <f>AX724-Epanet!P725</f>
        <v>-0.38000000000000256</v>
      </c>
      <c r="BC724" s="1" t="s">
        <v>1749</v>
      </c>
      <c r="BD724" s="2">
        <v>0.16</v>
      </c>
      <c r="BF724" s="2">
        <f>BD724-Epanet!T726</f>
        <v>0</v>
      </c>
      <c r="BI724" s="1" t="s">
        <v>754</v>
      </c>
      <c r="BJ724" s="2">
        <v>41.44</v>
      </c>
      <c r="BL724" s="2">
        <f>BJ724-Epanet!X725</f>
        <v>-0.3300000000000054</v>
      </c>
      <c r="BO724" s="1" t="s">
        <v>1749</v>
      </c>
      <c r="BP724" s="2">
        <v>0.15</v>
      </c>
      <c r="BR724" s="2">
        <f>BP724-Epanet!AB726</f>
        <v>0</v>
      </c>
    </row>
    <row r="725" spans="1:70" x14ac:dyDescent="0.25">
      <c r="A725" s="1" t="s">
        <v>755</v>
      </c>
      <c r="B725" s="2">
        <v>41.99</v>
      </c>
      <c r="D725" s="10">
        <f>'Skenario DMA'!B725-Epanet!P726</f>
        <v>0.28000000000000114</v>
      </c>
      <c r="E725" s="10"/>
      <c r="G725" s="1" t="s">
        <v>1750</v>
      </c>
      <c r="H725" s="2">
        <v>0.08</v>
      </c>
      <c r="J725" s="2">
        <f>H725-Epanet!T727</f>
        <v>0</v>
      </c>
      <c r="M725" s="1" t="s">
        <v>755</v>
      </c>
      <c r="N725" s="2">
        <v>42.09</v>
      </c>
      <c r="P725" s="2">
        <f>N725-Epanet!X726</f>
        <v>0.29000000000000625</v>
      </c>
      <c r="S725" s="1" t="s">
        <v>1750</v>
      </c>
      <c r="T725" s="2">
        <v>0.08</v>
      </c>
      <c r="V725" s="2">
        <f>T725-Epanet!AB727</f>
        <v>0</v>
      </c>
      <c r="Y725" s="1" t="s">
        <v>755</v>
      </c>
      <c r="Z725" s="2">
        <v>41.31</v>
      </c>
      <c r="AB725" s="2">
        <f>Z725-Epanet!P726</f>
        <v>-0.39999999999999858</v>
      </c>
      <c r="AE725" s="1" t="s">
        <v>1750</v>
      </c>
      <c r="AF725" s="2">
        <v>0.08</v>
      </c>
      <c r="AH725" s="2">
        <f>AF725-Epanet!T727</f>
        <v>0</v>
      </c>
      <c r="AK725" s="1" t="s">
        <v>755</v>
      </c>
      <c r="AL725" s="2">
        <v>41.44</v>
      </c>
      <c r="AN725" s="2">
        <f>AL725-Epanet!X726</f>
        <v>-0.35999999999999943</v>
      </c>
      <c r="AQ725" s="1" t="s">
        <v>1750</v>
      </c>
      <c r="AR725" s="2">
        <v>0.08</v>
      </c>
      <c r="AT725" s="2">
        <f>AR725-Epanet!AB727</f>
        <v>0</v>
      </c>
      <c r="AW725" s="1" t="s">
        <v>755</v>
      </c>
      <c r="AX725" s="2">
        <v>41.33</v>
      </c>
      <c r="AZ725" s="2">
        <f>AX725-Epanet!P726</f>
        <v>-0.38000000000000256</v>
      </c>
      <c r="BC725" s="1" t="s">
        <v>1750</v>
      </c>
      <c r="BD725" s="2">
        <v>0.08</v>
      </c>
      <c r="BF725" s="2">
        <f>BD725-Epanet!T727</f>
        <v>0</v>
      </c>
      <c r="BI725" s="1" t="s">
        <v>755</v>
      </c>
      <c r="BJ725" s="2">
        <v>41.47</v>
      </c>
      <c r="BL725" s="2">
        <f>BJ725-Epanet!X726</f>
        <v>-0.32999999999999829</v>
      </c>
      <c r="BO725" s="1" t="s">
        <v>1750</v>
      </c>
      <c r="BP725" s="2">
        <v>0.08</v>
      </c>
      <c r="BR725" s="2">
        <f>BP725-Epanet!AB727</f>
        <v>0</v>
      </c>
    </row>
    <row r="726" spans="1:70" x14ac:dyDescent="0.25">
      <c r="A726" s="1" t="s">
        <v>756</v>
      </c>
      <c r="B726" s="2">
        <v>41.97</v>
      </c>
      <c r="D726" s="10">
        <f>'Skenario DMA'!B726-Epanet!P727</f>
        <v>0.28999999999999915</v>
      </c>
      <c r="E726" s="10"/>
      <c r="G726" s="1" t="s">
        <v>1751</v>
      </c>
      <c r="H726" s="2">
        <v>0.08</v>
      </c>
      <c r="J726" s="2">
        <f>H726-Epanet!T728</f>
        <v>0</v>
      </c>
      <c r="M726" s="1" t="s">
        <v>756</v>
      </c>
      <c r="N726" s="2">
        <v>42.07</v>
      </c>
      <c r="P726" s="2">
        <f>N726-Epanet!X727</f>
        <v>0.28000000000000114</v>
      </c>
      <c r="S726" s="1" t="s">
        <v>1751</v>
      </c>
      <c r="T726" s="2">
        <v>0.08</v>
      </c>
      <c r="V726" s="2">
        <f>T726-Epanet!AB728</f>
        <v>0</v>
      </c>
      <c r="Y726" s="1" t="s">
        <v>756</v>
      </c>
      <c r="Z726" s="2">
        <v>41.28</v>
      </c>
      <c r="AB726" s="2">
        <f>Z726-Epanet!P727</f>
        <v>-0.39999999999999858</v>
      </c>
      <c r="AE726" s="1" t="s">
        <v>1751</v>
      </c>
      <c r="AF726" s="2">
        <v>0.08</v>
      </c>
      <c r="AH726" s="2">
        <f>AF726-Epanet!T728</f>
        <v>0</v>
      </c>
      <c r="AK726" s="1" t="s">
        <v>756</v>
      </c>
      <c r="AL726" s="2">
        <v>41.43</v>
      </c>
      <c r="AN726" s="2">
        <f>AL726-Epanet!X727</f>
        <v>-0.35999999999999943</v>
      </c>
      <c r="AQ726" s="1" t="s">
        <v>1751</v>
      </c>
      <c r="AR726" s="2">
        <v>0.08</v>
      </c>
      <c r="AT726" s="2">
        <f>AR726-Epanet!AB728</f>
        <v>0</v>
      </c>
      <c r="AW726" s="1" t="s">
        <v>756</v>
      </c>
      <c r="AX726" s="2">
        <v>41.31</v>
      </c>
      <c r="AZ726" s="2">
        <f>AX726-Epanet!P727</f>
        <v>-0.36999999999999744</v>
      </c>
      <c r="BC726" s="1" t="s">
        <v>1751</v>
      </c>
      <c r="BD726" s="2">
        <v>0.08</v>
      </c>
      <c r="BF726" s="2">
        <f>BD726-Epanet!T728</f>
        <v>0</v>
      </c>
      <c r="BI726" s="1" t="s">
        <v>756</v>
      </c>
      <c r="BJ726" s="2">
        <v>41.45</v>
      </c>
      <c r="BL726" s="2">
        <f>BJ726-Epanet!X727</f>
        <v>-0.33999999999999631</v>
      </c>
      <c r="BO726" s="1" t="s">
        <v>1751</v>
      </c>
      <c r="BP726" s="2">
        <v>0.08</v>
      </c>
      <c r="BR726" s="2">
        <f>BP726-Epanet!AB728</f>
        <v>0</v>
      </c>
    </row>
    <row r="727" spans="1:70" x14ac:dyDescent="0.25">
      <c r="A727" s="1" t="s">
        <v>757</v>
      </c>
      <c r="B727" s="2">
        <v>40.950000000000003</v>
      </c>
      <c r="D727" s="10">
        <f>'Skenario DMA'!B727-Epanet!P728</f>
        <v>0.29000000000000625</v>
      </c>
      <c r="E727" s="10"/>
      <c r="G727" s="1" t="s">
        <v>1752</v>
      </c>
      <c r="H727" s="2">
        <v>0.08</v>
      </c>
      <c r="J727" s="2">
        <f>H727-Epanet!T729</f>
        <v>0</v>
      </c>
      <c r="M727" s="1" t="s">
        <v>757</v>
      </c>
      <c r="N727" s="2">
        <v>41.06</v>
      </c>
      <c r="P727" s="2">
        <f>N727-Epanet!X728</f>
        <v>0.28000000000000114</v>
      </c>
      <c r="S727" s="1" t="s">
        <v>1752</v>
      </c>
      <c r="T727" s="2">
        <v>0.08</v>
      </c>
      <c r="V727" s="2">
        <f>T727-Epanet!AB729</f>
        <v>0</v>
      </c>
      <c r="Y727" s="1" t="s">
        <v>757</v>
      </c>
      <c r="Z727" s="2">
        <v>40.26</v>
      </c>
      <c r="AB727" s="2">
        <f>Z727-Epanet!P728</f>
        <v>-0.39999999999999858</v>
      </c>
      <c r="AE727" s="1" t="s">
        <v>1752</v>
      </c>
      <c r="AF727" s="2">
        <v>0.08</v>
      </c>
      <c r="AH727" s="2">
        <f>AF727-Epanet!T729</f>
        <v>0</v>
      </c>
      <c r="AK727" s="1" t="s">
        <v>757</v>
      </c>
      <c r="AL727" s="2">
        <v>40.42</v>
      </c>
      <c r="AN727" s="2">
        <f>AL727-Epanet!X728</f>
        <v>-0.35999999999999943</v>
      </c>
      <c r="AQ727" s="1" t="s">
        <v>1752</v>
      </c>
      <c r="AR727" s="2">
        <v>0.08</v>
      </c>
      <c r="AT727" s="2">
        <f>AR727-Epanet!AB729</f>
        <v>0</v>
      </c>
      <c r="AW727" s="1" t="s">
        <v>757</v>
      </c>
      <c r="AX727" s="2">
        <v>40.29</v>
      </c>
      <c r="AZ727" s="2">
        <f>AX727-Epanet!P728</f>
        <v>-0.36999999999999744</v>
      </c>
      <c r="BC727" s="1" t="s">
        <v>1752</v>
      </c>
      <c r="BD727" s="2">
        <v>0.08</v>
      </c>
      <c r="BF727" s="2">
        <f>BD727-Epanet!T729</f>
        <v>0</v>
      </c>
      <c r="BI727" s="1" t="s">
        <v>757</v>
      </c>
      <c r="BJ727" s="2">
        <v>40.44</v>
      </c>
      <c r="BL727" s="2">
        <f>BJ727-Epanet!X728</f>
        <v>-0.34000000000000341</v>
      </c>
      <c r="BO727" s="1" t="s">
        <v>1752</v>
      </c>
      <c r="BP727" s="2">
        <v>0.08</v>
      </c>
      <c r="BR727" s="2">
        <f>BP727-Epanet!AB729</f>
        <v>0</v>
      </c>
    </row>
    <row r="728" spans="1:70" x14ac:dyDescent="0.25">
      <c r="A728" s="1" t="s">
        <v>758</v>
      </c>
      <c r="B728" s="2">
        <v>41.94</v>
      </c>
      <c r="D728" s="10">
        <f>'Skenario DMA'!B728-Epanet!P729</f>
        <v>0.28999999999999915</v>
      </c>
      <c r="E728" s="10"/>
      <c r="G728" s="1" t="s">
        <v>1753</v>
      </c>
      <c r="H728" s="2">
        <v>0.08</v>
      </c>
      <c r="J728" s="2">
        <f>H728-Epanet!T730</f>
        <v>0</v>
      </c>
      <c r="M728" s="1" t="s">
        <v>758</v>
      </c>
      <c r="N728" s="2">
        <v>42.06</v>
      </c>
      <c r="P728" s="2">
        <f>N728-Epanet!X729</f>
        <v>0.28000000000000114</v>
      </c>
      <c r="S728" s="1" t="s">
        <v>1753</v>
      </c>
      <c r="T728" s="2">
        <v>0.08</v>
      </c>
      <c r="V728" s="2">
        <f>T728-Epanet!AB730</f>
        <v>0</v>
      </c>
      <c r="Y728" s="1" t="s">
        <v>758</v>
      </c>
      <c r="Z728" s="2">
        <v>41.25</v>
      </c>
      <c r="AB728" s="2">
        <f>Z728-Epanet!P729</f>
        <v>-0.39999999999999858</v>
      </c>
      <c r="AE728" s="1" t="s">
        <v>1753</v>
      </c>
      <c r="AF728" s="2">
        <v>0.08</v>
      </c>
      <c r="AH728" s="2">
        <f>AF728-Epanet!T730</f>
        <v>0</v>
      </c>
      <c r="AK728" s="1" t="s">
        <v>758</v>
      </c>
      <c r="AL728" s="2">
        <v>41.41</v>
      </c>
      <c r="AN728" s="2">
        <f>AL728-Epanet!X729</f>
        <v>-0.37000000000000455</v>
      </c>
      <c r="AQ728" s="1" t="s">
        <v>1753</v>
      </c>
      <c r="AR728" s="2">
        <v>0.08</v>
      </c>
      <c r="AT728" s="2">
        <f>AR728-Epanet!AB730</f>
        <v>0</v>
      </c>
      <c r="AW728" s="1" t="s">
        <v>758</v>
      </c>
      <c r="AX728" s="2">
        <v>41.28</v>
      </c>
      <c r="AZ728" s="2">
        <f>AX728-Epanet!P729</f>
        <v>-0.36999999999999744</v>
      </c>
      <c r="BC728" s="1" t="s">
        <v>1753</v>
      </c>
      <c r="BD728" s="2">
        <v>0.08</v>
      </c>
      <c r="BF728" s="2">
        <f>BD728-Epanet!T730</f>
        <v>0</v>
      </c>
      <c r="BI728" s="1" t="s">
        <v>758</v>
      </c>
      <c r="BJ728" s="2">
        <v>41.44</v>
      </c>
      <c r="BL728" s="2">
        <f>BJ728-Epanet!X729</f>
        <v>-0.34000000000000341</v>
      </c>
      <c r="BO728" s="1" t="s">
        <v>1753</v>
      </c>
      <c r="BP728" s="2">
        <v>0.08</v>
      </c>
      <c r="BR728" s="2">
        <f>BP728-Epanet!AB730</f>
        <v>0</v>
      </c>
    </row>
    <row r="729" spans="1:70" x14ac:dyDescent="0.25">
      <c r="A729" s="1" t="s">
        <v>759</v>
      </c>
      <c r="B729" s="2">
        <v>43.9</v>
      </c>
      <c r="D729" s="10">
        <f>'Skenario DMA'!B729-Epanet!P730</f>
        <v>0.28000000000000114</v>
      </c>
      <c r="E729" s="10"/>
      <c r="G729" s="1" t="s">
        <v>1754</v>
      </c>
      <c r="H729" s="2">
        <v>0.08</v>
      </c>
      <c r="J729" s="2">
        <f>H729-Epanet!T731</f>
        <v>0</v>
      </c>
      <c r="M729" s="1" t="s">
        <v>759</v>
      </c>
      <c r="N729" s="2">
        <v>44.03</v>
      </c>
      <c r="P729" s="2">
        <f>N729-Epanet!X730</f>
        <v>0.28999999999999915</v>
      </c>
      <c r="S729" s="1" t="s">
        <v>1754</v>
      </c>
      <c r="T729" s="2">
        <v>0.08</v>
      </c>
      <c r="V729" s="2">
        <f>T729-Epanet!AB731</f>
        <v>0</v>
      </c>
      <c r="Y729" s="1" t="s">
        <v>759</v>
      </c>
      <c r="Z729" s="2">
        <v>43.22</v>
      </c>
      <c r="AB729" s="2">
        <f>Z729-Epanet!P730</f>
        <v>-0.39999999999999858</v>
      </c>
      <c r="AE729" s="1" t="s">
        <v>1754</v>
      </c>
      <c r="AF729" s="2">
        <v>0.08</v>
      </c>
      <c r="AH729" s="2">
        <f>AF729-Epanet!T731</f>
        <v>0</v>
      </c>
      <c r="AK729" s="1" t="s">
        <v>759</v>
      </c>
      <c r="AL729" s="2">
        <v>43.38</v>
      </c>
      <c r="AN729" s="2">
        <f>AL729-Epanet!X730</f>
        <v>-0.35999999999999943</v>
      </c>
      <c r="AQ729" s="1" t="s">
        <v>1754</v>
      </c>
      <c r="AR729" s="2">
        <v>0.08</v>
      </c>
      <c r="AT729" s="2">
        <f>AR729-Epanet!AB731</f>
        <v>0</v>
      </c>
      <c r="AW729" s="1" t="s">
        <v>759</v>
      </c>
      <c r="AX729" s="2">
        <v>43.24</v>
      </c>
      <c r="AZ729" s="2">
        <f>AX729-Epanet!P730</f>
        <v>-0.37999999999999545</v>
      </c>
      <c r="BC729" s="1" t="s">
        <v>1754</v>
      </c>
      <c r="BD729" s="2">
        <v>0.08</v>
      </c>
      <c r="BF729" s="2">
        <f>BD729-Epanet!T731</f>
        <v>0</v>
      </c>
      <c r="BI729" s="1" t="s">
        <v>759</v>
      </c>
      <c r="BJ729" s="2">
        <v>43.41</v>
      </c>
      <c r="BL729" s="2">
        <f>BJ729-Epanet!X730</f>
        <v>-0.3300000000000054</v>
      </c>
      <c r="BO729" s="1" t="s">
        <v>1754</v>
      </c>
      <c r="BP729" s="2">
        <v>0.08</v>
      </c>
      <c r="BR729" s="2">
        <f>BP729-Epanet!AB731</f>
        <v>0</v>
      </c>
    </row>
    <row r="730" spans="1:70" x14ac:dyDescent="0.25">
      <c r="A730" s="1" t="s">
        <v>760</v>
      </c>
      <c r="B730" s="2">
        <v>41.03</v>
      </c>
      <c r="D730" s="10">
        <f>'Skenario DMA'!B730-Epanet!P731</f>
        <v>0.28000000000000114</v>
      </c>
      <c r="E730" s="10"/>
      <c r="G730" s="1" t="s">
        <v>1755</v>
      </c>
      <c r="H730" s="2">
        <v>0.06</v>
      </c>
      <c r="J730" s="2">
        <f>H730-Epanet!T732</f>
        <v>0</v>
      </c>
      <c r="M730" s="1" t="s">
        <v>760</v>
      </c>
      <c r="N730" s="2">
        <v>41.12</v>
      </c>
      <c r="P730" s="2">
        <f>N730-Epanet!X731</f>
        <v>0.28999999999999915</v>
      </c>
      <c r="S730" s="1" t="s">
        <v>1755</v>
      </c>
      <c r="T730" s="2">
        <v>0.06</v>
      </c>
      <c r="V730" s="2">
        <f>T730-Epanet!AB732</f>
        <v>0</v>
      </c>
      <c r="Y730" s="1" t="s">
        <v>760</v>
      </c>
      <c r="Z730" s="2">
        <v>40.35</v>
      </c>
      <c r="AB730" s="2">
        <f>Z730-Epanet!P731</f>
        <v>-0.39999999999999858</v>
      </c>
      <c r="AE730" s="1" t="s">
        <v>1755</v>
      </c>
      <c r="AF730" s="2">
        <v>0.06</v>
      </c>
      <c r="AH730" s="2">
        <f>AF730-Epanet!T732</f>
        <v>0</v>
      </c>
      <c r="AK730" s="1" t="s">
        <v>760</v>
      </c>
      <c r="AL730" s="2">
        <v>40.47</v>
      </c>
      <c r="AN730" s="2">
        <f>AL730-Epanet!X731</f>
        <v>-0.35999999999999943</v>
      </c>
      <c r="AQ730" s="1" t="s">
        <v>1755</v>
      </c>
      <c r="AR730" s="2">
        <v>0.06</v>
      </c>
      <c r="AT730" s="2">
        <f>AR730-Epanet!AB732</f>
        <v>0</v>
      </c>
      <c r="AW730" s="1" t="s">
        <v>760</v>
      </c>
      <c r="AX730" s="2">
        <v>40.369999999999997</v>
      </c>
      <c r="AZ730" s="2">
        <f>AX730-Epanet!P731</f>
        <v>-0.38000000000000256</v>
      </c>
      <c r="BC730" s="1" t="s">
        <v>1755</v>
      </c>
      <c r="BD730" s="2">
        <v>0.06</v>
      </c>
      <c r="BF730" s="2">
        <f>BD730-Epanet!T732</f>
        <v>0</v>
      </c>
      <c r="BI730" s="1" t="s">
        <v>760</v>
      </c>
      <c r="BJ730" s="2">
        <v>40.5</v>
      </c>
      <c r="BL730" s="2">
        <f>BJ730-Epanet!X731</f>
        <v>-0.32999999999999829</v>
      </c>
      <c r="BO730" s="1" t="s">
        <v>1755</v>
      </c>
      <c r="BP730" s="2">
        <v>0.06</v>
      </c>
      <c r="BR730" s="2">
        <f>BP730-Epanet!AB732</f>
        <v>0</v>
      </c>
    </row>
    <row r="731" spans="1:70" x14ac:dyDescent="0.25">
      <c r="A731" s="1" t="s">
        <v>761</v>
      </c>
      <c r="B731" s="2">
        <v>40.03</v>
      </c>
      <c r="D731" s="10">
        <f>'Skenario DMA'!B731-Epanet!P732</f>
        <v>0.28000000000000114</v>
      </c>
      <c r="E731" s="10"/>
      <c r="G731" s="1" t="s">
        <v>1756</v>
      </c>
      <c r="H731" s="2">
        <v>0.06</v>
      </c>
      <c r="J731" s="2">
        <f>H731-Epanet!T733</f>
        <v>0</v>
      </c>
      <c r="M731" s="1" t="s">
        <v>761</v>
      </c>
      <c r="N731" s="2">
        <v>40.119999999999997</v>
      </c>
      <c r="P731" s="2">
        <f>N731-Epanet!X732</f>
        <v>0.28999999999999915</v>
      </c>
      <c r="S731" s="1" t="s">
        <v>1756</v>
      </c>
      <c r="T731" s="2">
        <v>0.06</v>
      </c>
      <c r="V731" s="2">
        <f>T731-Epanet!AB733</f>
        <v>0</v>
      </c>
      <c r="Y731" s="1" t="s">
        <v>761</v>
      </c>
      <c r="Z731" s="2">
        <v>39.35</v>
      </c>
      <c r="AB731" s="2">
        <f>Z731-Epanet!P732</f>
        <v>-0.39999999999999858</v>
      </c>
      <c r="AE731" s="1" t="s">
        <v>1756</v>
      </c>
      <c r="AF731" s="2">
        <v>0.06</v>
      </c>
      <c r="AH731" s="2">
        <f>AF731-Epanet!T733</f>
        <v>0</v>
      </c>
      <c r="AK731" s="1" t="s">
        <v>761</v>
      </c>
      <c r="AL731" s="2">
        <v>39.47</v>
      </c>
      <c r="AN731" s="2">
        <f>AL731-Epanet!X732</f>
        <v>-0.35999999999999943</v>
      </c>
      <c r="AQ731" s="1" t="s">
        <v>1756</v>
      </c>
      <c r="AR731" s="2">
        <v>0.06</v>
      </c>
      <c r="AT731" s="2">
        <f>AR731-Epanet!AB733</f>
        <v>0</v>
      </c>
      <c r="AW731" s="1" t="s">
        <v>761</v>
      </c>
      <c r="AX731" s="2">
        <v>39.369999999999997</v>
      </c>
      <c r="AZ731" s="2">
        <f>AX731-Epanet!P732</f>
        <v>-0.38000000000000256</v>
      </c>
      <c r="BC731" s="1" t="s">
        <v>1756</v>
      </c>
      <c r="BD731" s="2">
        <v>0.06</v>
      </c>
      <c r="BF731" s="2">
        <f>BD731-Epanet!T733</f>
        <v>0</v>
      </c>
      <c r="BI731" s="1" t="s">
        <v>761</v>
      </c>
      <c r="BJ731" s="2">
        <v>39.5</v>
      </c>
      <c r="BL731" s="2">
        <f>BJ731-Epanet!X732</f>
        <v>-0.32999999999999829</v>
      </c>
      <c r="BO731" s="1" t="s">
        <v>1756</v>
      </c>
      <c r="BP731" s="2">
        <v>0.06</v>
      </c>
      <c r="BR731" s="2">
        <f>BP731-Epanet!AB733</f>
        <v>0</v>
      </c>
    </row>
    <row r="732" spans="1:70" x14ac:dyDescent="0.25">
      <c r="A732" s="1" t="s">
        <v>762</v>
      </c>
      <c r="B732" s="2">
        <v>39.43</v>
      </c>
      <c r="D732" s="10">
        <f>'Skenario DMA'!B732-Epanet!P733</f>
        <v>0.28000000000000114</v>
      </c>
      <c r="E732" s="10"/>
      <c r="G732" s="1" t="s">
        <v>1757</v>
      </c>
      <c r="H732" s="2">
        <v>0.06</v>
      </c>
      <c r="J732" s="2">
        <f>H732-Epanet!T734</f>
        <v>0</v>
      </c>
      <c r="M732" s="1" t="s">
        <v>762</v>
      </c>
      <c r="N732" s="2">
        <v>39.49</v>
      </c>
      <c r="P732" s="2">
        <f>N732-Epanet!X733</f>
        <v>0.28999999999999915</v>
      </c>
      <c r="S732" s="1" t="s">
        <v>1757</v>
      </c>
      <c r="T732" s="2">
        <v>0.06</v>
      </c>
      <c r="V732" s="2">
        <f>T732-Epanet!AB734</f>
        <v>0</v>
      </c>
      <c r="Y732" s="1" t="s">
        <v>762</v>
      </c>
      <c r="Z732" s="2">
        <v>38.75</v>
      </c>
      <c r="AB732" s="2">
        <f>Z732-Epanet!P733</f>
        <v>-0.39999999999999858</v>
      </c>
      <c r="AE732" s="1" t="s">
        <v>1757</v>
      </c>
      <c r="AF732" s="2">
        <v>0.06</v>
      </c>
      <c r="AH732" s="2">
        <f>AF732-Epanet!T734</f>
        <v>0</v>
      </c>
      <c r="AK732" s="1" t="s">
        <v>762</v>
      </c>
      <c r="AL732" s="2">
        <v>38.840000000000003</v>
      </c>
      <c r="AN732" s="2">
        <f>AL732-Epanet!X733</f>
        <v>-0.35999999999999943</v>
      </c>
      <c r="AQ732" s="1" t="s">
        <v>1757</v>
      </c>
      <c r="AR732" s="2">
        <v>0.06</v>
      </c>
      <c r="AT732" s="2">
        <f>AR732-Epanet!AB734</f>
        <v>0</v>
      </c>
      <c r="AW732" s="1" t="s">
        <v>762</v>
      </c>
      <c r="AX732" s="2">
        <v>38.770000000000003</v>
      </c>
      <c r="AZ732" s="2">
        <f>AX732-Epanet!P733</f>
        <v>-0.37999999999999545</v>
      </c>
      <c r="BC732" s="1" t="s">
        <v>1757</v>
      </c>
      <c r="BD732" s="2">
        <v>0.06</v>
      </c>
      <c r="BF732" s="2">
        <f>BD732-Epanet!T734</f>
        <v>0</v>
      </c>
      <c r="BI732" s="1" t="s">
        <v>762</v>
      </c>
      <c r="BJ732" s="2">
        <v>38.869999999999997</v>
      </c>
      <c r="BL732" s="2">
        <f>BJ732-Epanet!X733</f>
        <v>-0.3300000000000054</v>
      </c>
      <c r="BO732" s="1" t="s">
        <v>1757</v>
      </c>
      <c r="BP732" s="2">
        <v>0.06</v>
      </c>
      <c r="BR732" s="2">
        <f>BP732-Epanet!AB734</f>
        <v>0</v>
      </c>
    </row>
    <row r="733" spans="1:70" x14ac:dyDescent="0.25">
      <c r="A733" s="1" t="s">
        <v>763</v>
      </c>
      <c r="B733" s="2">
        <v>39.450000000000003</v>
      </c>
      <c r="D733" s="10">
        <f>'Skenario DMA'!B733-Epanet!P734</f>
        <v>0.29000000000000625</v>
      </c>
      <c r="E733" s="10"/>
      <c r="G733" s="1" t="s">
        <v>1758</v>
      </c>
      <c r="H733" s="2">
        <v>0.06</v>
      </c>
      <c r="J733" s="2">
        <f>H733-Epanet!T735</f>
        <v>0</v>
      </c>
      <c r="M733" s="1" t="s">
        <v>763</v>
      </c>
      <c r="N733" s="2">
        <v>39.5</v>
      </c>
      <c r="P733" s="2">
        <f>N733-Epanet!X734</f>
        <v>0.28999999999999915</v>
      </c>
      <c r="S733" s="1" t="s">
        <v>1758</v>
      </c>
      <c r="T733" s="2">
        <v>0.06</v>
      </c>
      <c r="V733" s="2">
        <f>T733-Epanet!AB735</f>
        <v>0</v>
      </c>
      <c r="Y733" s="1" t="s">
        <v>763</v>
      </c>
      <c r="Z733" s="2">
        <v>38.76</v>
      </c>
      <c r="AB733" s="2">
        <f>Z733-Epanet!P734</f>
        <v>-0.39999999999999858</v>
      </c>
      <c r="AE733" s="1" t="s">
        <v>1758</v>
      </c>
      <c r="AF733" s="2">
        <v>0.06</v>
      </c>
      <c r="AH733" s="2">
        <f>AF733-Epanet!T735</f>
        <v>0</v>
      </c>
      <c r="AK733" s="1" t="s">
        <v>763</v>
      </c>
      <c r="AL733" s="2">
        <v>38.85</v>
      </c>
      <c r="AN733" s="2">
        <f>AL733-Epanet!X734</f>
        <v>-0.35999999999999943</v>
      </c>
      <c r="AQ733" s="1" t="s">
        <v>1758</v>
      </c>
      <c r="AR733" s="2">
        <v>0.06</v>
      </c>
      <c r="AT733" s="2">
        <f>AR733-Epanet!AB735</f>
        <v>0</v>
      </c>
      <c r="AW733" s="1" t="s">
        <v>763</v>
      </c>
      <c r="AX733" s="2">
        <v>38.79</v>
      </c>
      <c r="AZ733" s="2">
        <f>AX733-Epanet!P734</f>
        <v>-0.36999999999999744</v>
      </c>
      <c r="BC733" s="1" t="s">
        <v>1758</v>
      </c>
      <c r="BD733" s="2">
        <v>0.06</v>
      </c>
      <c r="BF733" s="2">
        <f>BD733-Epanet!T735</f>
        <v>0</v>
      </c>
      <c r="BI733" s="1" t="s">
        <v>763</v>
      </c>
      <c r="BJ733" s="2">
        <v>38.880000000000003</v>
      </c>
      <c r="BL733" s="2">
        <f>BJ733-Epanet!X734</f>
        <v>-0.32999999999999829</v>
      </c>
      <c r="BO733" s="1" t="s">
        <v>1758</v>
      </c>
      <c r="BP733" s="2">
        <v>0.06</v>
      </c>
      <c r="BR733" s="2">
        <f>BP733-Epanet!AB735</f>
        <v>0</v>
      </c>
    </row>
    <row r="734" spans="1:70" x14ac:dyDescent="0.25">
      <c r="A734" s="1" t="s">
        <v>764</v>
      </c>
      <c r="B734" s="2">
        <v>39.450000000000003</v>
      </c>
      <c r="D734" s="10">
        <f>'Skenario DMA'!B734-Epanet!P735</f>
        <v>0.29000000000000625</v>
      </c>
      <c r="E734" s="10"/>
      <c r="G734" s="1" t="s">
        <v>1759</v>
      </c>
      <c r="H734" s="2">
        <v>0.06</v>
      </c>
      <c r="J734" s="2">
        <f>H734-Epanet!T736</f>
        <v>0</v>
      </c>
      <c r="M734" s="1" t="s">
        <v>764</v>
      </c>
      <c r="N734" s="2">
        <v>39.5</v>
      </c>
      <c r="P734" s="2">
        <f>N734-Epanet!X735</f>
        <v>0.28999999999999915</v>
      </c>
      <c r="S734" s="1" t="s">
        <v>1759</v>
      </c>
      <c r="T734" s="2">
        <v>0.06</v>
      </c>
      <c r="V734" s="2">
        <f>T734-Epanet!AB736</f>
        <v>0</v>
      </c>
      <c r="Y734" s="1" t="s">
        <v>764</v>
      </c>
      <c r="Z734" s="2">
        <v>38.76</v>
      </c>
      <c r="AB734" s="2">
        <f>Z734-Epanet!P735</f>
        <v>-0.39999999999999858</v>
      </c>
      <c r="AE734" s="1" t="s">
        <v>1759</v>
      </c>
      <c r="AF734" s="2">
        <v>0.06</v>
      </c>
      <c r="AH734" s="2">
        <f>AF734-Epanet!T736</f>
        <v>0</v>
      </c>
      <c r="AK734" s="1" t="s">
        <v>764</v>
      </c>
      <c r="AL734" s="2">
        <v>38.85</v>
      </c>
      <c r="AN734" s="2">
        <f>AL734-Epanet!X735</f>
        <v>-0.35999999999999943</v>
      </c>
      <c r="AQ734" s="1" t="s">
        <v>1759</v>
      </c>
      <c r="AR734" s="2">
        <v>0.06</v>
      </c>
      <c r="AT734" s="2">
        <f>AR734-Epanet!AB736</f>
        <v>0</v>
      </c>
      <c r="AW734" s="1" t="s">
        <v>764</v>
      </c>
      <c r="AX734" s="2">
        <v>38.79</v>
      </c>
      <c r="AZ734" s="2">
        <f>AX734-Epanet!P735</f>
        <v>-0.36999999999999744</v>
      </c>
      <c r="BC734" s="1" t="s">
        <v>1759</v>
      </c>
      <c r="BD734" s="2">
        <v>0.06</v>
      </c>
      <c r="BF734" s="2">
        <f>BD734-Epanet!T736</f>
        <v>0</v>
      </c>
      <c r="BI734" s="1" t="s">
        <v>764</v>
      </c>
      <c r="BJ734" s="2">
        <v>38.880000000000003</v>
      </c>
      <c r="BL734" s="2">
        <f>BJ734-Epanet!X735</f>
        <v>-0.32999999999999829</v>
      </c>
      <c r="BO734" s="1" t="s">
        <v>1759</v>
      </c>
      <c r="BP734" s="2">
        <v>0.06</v>
      </c>
      <c r="BR734" s="2">
        <f>BP734-Epanet!AB736</f>
        <v>0</v>
      </c>
    </row>
    <row r="735" spans="1:70" x14ac:dyDescent="0.25">
      <c r="A735" s="1" t="s">
        <v>765</v>
      </c>
      <c r="B735" s="2">
        <v>42.56</v>
      </c>
      <c r="D735" s="10">
        <f>'Skenario DMA'!B735-Epanet!P736</f>
        <v>0.28000000000000114</v>
      </c>
      <c r="E735" s="10"/>
      <c r="G735" s="1" t="s">
        <v>1760</v>
      </c>
      <c r="H735" s="2">
        <v>0.31</v>
      </c>
      <c r="J735" s="2">
        <f>H735-Epanet!T737</f>
        <v>0</v>
      </c>
      <c r="M735" s="1" t="s">
        <v>765</v>
      </c>
      <c r="N735" s="2">
        <v>42.6</v>
      </c>
      <c r="P735" s="2">
        <f>N735-Epanet!X736</f>
        <v>0.28999999999999915</v>
      </c>
      <c r="S735" s="1" t="s">
        <v>1760</v>
      </c>
      <c r="T735" s="2">
        <v>0.3</v>
      </c>
      <c r="V735" s="2">
        <f>T735-Epanet!AB737</f>
        <v>0</v>
      </c>
      <c r="Y735" s="1" t="s">
        <v>765</v>
      </c>
      <c r="Z735" s="2">
        <v>41.88</v>
      </c>
      <c r="AB735" s="2">
        <f>Z735-Epanet!P736</f>
        <v>-0.39999999999999858</v>
      </c>
      <c r="AE735" s="1" t="s">
        <v>1760</v>
      </c>
      <c r="AF735" s="2">
        <v>0.31</v>
      </c>
      <c r="AH735" s="2">
        <f>AF735-Epanet!T737</f>
        <v>0</v>
      </c>
      <c r="AK735" s="1" t="s">
        <v>765</v>
      </c>
      <c r="AL735" s="2">
        <v>41.95</v>
      </c>
      <c r="AN735" s="2">
        <f>AL735-Epanet!X736</f>
        <v>-0.35999999999999943</v>
      </c>
      <c r="AQ735" s="1" t="s">
        <v>1760</v>
      </c>
      <c r="AR735" s="2">
        <v>0.3</v>
      </c>
      <c r="AT735" s="2">
        <f>AR735-Epanet!AB737</f>
        <v>0</v>
      </c>
      <c r="AW735" s="1" t="s">
        <v>765</v>
      </c>
      <c r="AX735" s="2">
        <v>41.9</v>
      </c>
      <c r="AZ735" s="2">
        <f>AX735-Epanet!P736</f>
        <v>-0.38000000000000256</v>
      </c>
      <c r="BC735" s="1" t="s">
        <v>1760</v>
      </c>
      <c r="BD735" s="2">
        <v>0.31</v>
      </c>
      <c r="BF735" s="2">
        <f>BD735-Epanet!T737</f>
        <v>0</v>
      </c>
      <c r="BI735" s="1" t="s">
        <v>765</v>
      </c>
      <c r="BJ735" s="2">
        <v>41.98</v>
      </c>
      <c r="BL735" s="2">
        <f>BJ735-Epanet!X736</f>
        <v>-0.3300000000000054</v>
      </c>
      <c r="BO735" s="1" t="s">
        <v>1760</v>
      </c>
      <c r="BP735" s="2">
        <v>0.3</v>
      </c>
      <c r="BR735" s="2">
        <f>BP735-Epanet!AB737</f>
        <v>0</v>
      </c>
    </row>
    <row r="736" spans="1:70" x14ac:dyDescent="0.25">
      <c r="A736" s="1" t="s">
        <v>766</v>
      </c>
      <c r="B736" s="2">
        <v>42.57</v>
      </c>
      <c r="D736" s="10">
        <f>'Skenario DMA'!B736-Epanet!P737</f>
        <v>0.28999999999999915</v>
      </c>
      <c r="E736" s="10"/>
      <c r="G736" s="1" t="s">
        <v>1761</v>
      </c>
      <c r="H736" s="2">
        <v>0.37</v>
      </c>
      <c r="J736" s="2">
        <f>H736-Epanet!T738</f>
        <v>0</v>
      </c>
      <c r="M736" s="1" t="s">
        <v>766</v>
      </c>
      <c r="N736" s="2">
        <v>42.6</v>
      </c>
      <c r="P736" s="2">
        <f>N736-Epanet!X737</f>
        <v>0.28000000000000114</v>
      </c>
      <c r="S736" s="1" t="s">
        <v>1761</v>
      </c>
      <c r="T736" s="2">
        <v>0.36</v>
      </c>
      <c r="V736" s="2">
        <f>T736-Epanet!AB738</f>
        <v>0</v>
      </c>
      <c r="Y736" s="1" t="s">
        <v>766</v>
      </c>
      <c r="Z736" s="2">
        <v>41.88</v>
      </c>
      <c r="AB736" s="2">
        <f>Z736-Epanet!P737</f>
        <v>-0.39999999999999858</v>
      </c>
      <c r="AE736" s="1" t="s">
        <v>1761</v>
      </c>
      <c r="AF736" s="2">
        <v>0.37</v>
      </c>
      <c r="AH736" s="2">
        <f>AF736-Epanet!T738</f>
        <v>0</v>
      </c>
      <c r="AK736" s="1" t="s">
        <v>766</v>
      </c>
      <c r="AL736" s="2">
        <v>41.95</v>
      </c>
      <c r="AN736" s="2">
        <f>AL736-Epanet!X737</f>
        <v>-0.36999999999999744</v>
      </c>
      <c r="AQ736" s="1" t="s">
        <v>1761</v>
      </c>
      <c r="AR736" s="2">
        <v>0.36</v>
      </c>
      <c r="AT736" s="2">
        <f>AR736-Epanet!AB738</f>
        <v>0</v>
      </c>
      <c r="AW736" s="1" t="s">
        <v>766</v>
      </c>
      <c r="AX736" s="2">
        <v>41.91</v>
      </c>
      <c r="AZ736" s="2">
        <f>AX736-Epanet!P737</f>
        <v>-0.37000000000000455</v>
      </c>
      <c r="BC736" s="1" t="s">
        <v>1761</v>
      </c>
      <c r="BD736" s="2">
        <v>0.37</v>
      </c>
      <c r="BF736" s="2">
        <f>BD736-Epanet!T738</f>
        <v>0</v>
      </c>
      <c r="BI736" s="1" t="s">
        <v>766</v>
      </c>
      <c r="BJ736" s="2">
        <v>41.98</v>
      </c>
      <c r="BL736" s="2">
        <f>BJ736-Epanet!X737</f>
        <v>-0.34000000000000341</v>
      </c>
      <c r="BO736" s="1" t="s">
        <v>1761</v>
      </c>
      <c r="BP736" s="2">
        <v>0.36</v>
      </c>
      <c r="BR736" s="2">
        <f>BP736-Epanet!AB738</f>
        <v>0</v>
      </c>
    </row>
    <row r="737" spans="1:70" x14ac:dyDescent="0.25">
      <c r="A737" s="1" t="s">
        <v>767</v>
      </c>
      <c r="B737" s="2">
        <v>41.57</v>
      </c>
      <c r="D737" s="10">
        <f>'Skenario DMA'!B737-Epanet!P738</f>
        <v>0.28000000000000114</v>
      </c>
      <c r="E737" s="10"/>
      <c r="G737" s="1" t="s">
        <v>1762</v>
      </c>
      <c r="H737" s="2">
        <v>0.12</v>
      </c>
      <c r="J737" s="2">
        <f>H737-Epanet!T739</f>
        <v>0</v>
      </c>
      <c r="M737" s="1" t="s">
        <v>767</v>
      </c>
      <c r="N737" s="2">
        <v>41.6</v>
      </c>
      <c r="P737" s="2">
        <f>N737-Epanet!X738</f>
        <v>0.28000000000000114</v>
      </c>
      <c r="S737" s="1" t="s">
        <v>1762</v>
      </c>
      <c r="T737" s="2">
        <v>0.11</v>
      </c>
      <c r="V737" s="2">
        <f>T737-Epanet!AB739</f>
        <v>0</v>
      </c>
      <c r="Y737" s="1" t="s">
        <v>767</v>
      </c>
      <c r="Z737" s="2">
        <v>40.880000000000003</v>
      </c>
      <c r="AB737" s="2">
        <f>Z737-Epanet!P738</f>
        <v>-0.40999999999999659</v>
      </c>
      <c r="AE737" s="1" t="s">
        <v>1762</v>
      </c>
      <c r="AF737" s="2">
        <v>0.12</v>
      </c>
      <c r="AH737" s="2">
        <f>AF737-Epanet!T739</f>
        <v>0</v>
      </c>
      <c r="AK737" s="1" t="s">
        <v>767</v>
      </c>
      <c r="AL737" s="2">
        <v>40.96</v>
      </c>
      <c r="AN737" s="2">
        <f>AL737-Epanet!X738</f>
        <v>-0.35999999999999943</v>
      </c>
      <c r="AQ737" s="1" t="s">
        <v>1762</v>
      </c>
      <c r="AR737" s="2">
        <v>0.11</v>
      </c>
      <c r="AT737" s="2">
        <f>AR737-Epanet!AB739</f>
        <v>0</v>
      </c>
      <c r="AW737" s="1" t="s">
        <v>767</v>
      </c>
      <c r="AX737" s="2">
        <v>40.909999999999997</v>
      </c>
      <c r="AZ737" s="2">
        <f>AX737-Epanet!P738</f>
        <v>-0.38000000000000256</v>
      </c>
      <c r="BC737" s="1" t="s">
        <v>1762</v>
      </c>
      <c r="BD737" s="2">
        <v>0.12</v>
      </c>
      <c r="BF737" s="2">
        <f>BD737-Epanet!T739</f>
        <v>0</v>
      </c>
      <c r="BI737" s="1" t="s">
        <v>767</v>
      </c>
      <c r="BJ737" s="2">
        <v>40.98</v>
      </c>
      <c r="BL737" s="2">
        <f>BJ737-Epanet!X738</f>
        <v>-0.34000000000000341</v>
      </c>
      <c r="BO737" s="1" t="s">
        <v>1762</v>
      </c>
      <c r="BP737" s="2">
        <v>0.11</v>
      </c>
      <c r="BR737" s="2">
        <f>BP737-Epanet!AB739</f>
        <v>0</v>
      </c>
    </row>
    <row r="738" spans="1:70" x14ac:dyDescent="0.25">
      <c r="A738" s="1" t="s">
        <v>768</v>
      </c>
      <c r="B738" s="2">
        <v>41.57</v>
      </c>
      <c r="D738" s="10">
        <f>'Skenario DMA'!B738-Epanet!P739</f>
        <v>0.28000000000000114</v>
      </c>
      <c r="E738" s="10"/>
      <c r="G738" s="1" t="s">
        <v>1763</v>
      </c>
      <c r="H738" s="2">
        <v>0.01</v>
      </c>
      <c r="J738" s="2">
        <f>H738-Epanet!T740</f>
        <v>0</v>
      </c>
      <c r="M738" s="1" t="s">
        <v>768</v>
      </c>
      <c r="N738" s="2">
        <v>41.61</v>
      </c>
      <c r="P738" s="2">
        <f>N738-Epanet!X739</f>
        <v>0.28999999999999915</v>
      </c>
      <c r="S738" s="1" t="s">
        <v>1763</v>
      </c>
      <c r="T738" s="2">
        <v>0.01</v>
      </c>
      <c r="V738" s="2">
        <f>T738-Epanet!AB740</f>
        <v>0</v>
      </c>
      <c r="Y738" s="1" t="s">
        <v>768</v>
      </c>
      <c r="Z738" s="2">
        <v>40.89</v>
      </c>
      <c r="AB738" s="2">
        <f>Z738-Epanet!P739</f>
        <v>-0.39999999999999858</v>
      </c>
      <c r="AE738" s="1" t="s">
        <v>1763</v>
      </c>
      <c r="AF738" s="2">
        <v>0.01</v>
      </c>
      <c r="AH738" s="2">
        <f>AF738-Epanet!T740</f>
        <v>0</v>
      </c>
      <c r="AK738" s="1" t="s">
        <v>768</v>
      </c>
      <c r="AL738" s="2">
        <v>40.96</v>
      </c>
      <c r="AN738" s="2">
        <f>AL738-Epanet!X739</f>
        <v>-0.35999999999999943</v>
      </c>
      <c r="AQ738" s="1" t="s">
        <v>1763</v>
      </c>
      <c r="AR738" s="2">
        <v>0.01</v>
      </c>
      <c r="AT738" s="2">
        <f>AR738-Epanet!AB740</f>
        <v>0</v>
      </c>
      <c r="AW738" s="1" t="s">
        <v>768</v>
      </c>
      <c r="AX738" s="2">
        <v>40.909999999999997</v>
      </c>
      <c r="AZ738" s="2">
        <f>AX738-Epanet!P739</f>
        <v>-0.38000000000000256</v>
      </c>
      <c r="BC738" s="1" t="s">
        <v>1763</v>
      </c>
      <c r="BD738" s="2">
        <v>0.01</v>
      </c>
      <c r="BF738" s="2">
        <f>BD738-Epanet!T740</f>
        <v>0</v>
      </c>
      <c r="BI738" s="1" t="s">
        <v>768</v>
      </c>
      <c r="BJ738" s="2">
        <v>40.99</v>
      </c>
      <c r="BL738" s="2">
        <f>BJ738-Epanet!X739</f>
        <v>-0.32999999999999829</v>
      </c>
      <c r="BO738" s="1" t="s">
        <v>1763</v>
      </c>
      <c r="BP738" s="2">
        <v>0.01</v>
      </c>
      <c r="BR738" s="2">
        <f>BP738-Epanet!AB740</f>
        <v>0</v>
      </c>
    </row>
    <row r="739" spans="1:70" x14ac:dyDescent="0.25">
      <c r="A739" s="1" t="s">
        <v>769</v>
      </c>
      <c r="B739" s="2">
        <v>41.57</v>
      </c>
      <c r="D739" s="10">
        <f>'Skenario DMA'!B739-Epanet!P740</f>
        <v>0.28000000000000114</v>
      </c>
      <c r="E739" s="10"/>
      <c r="G739" s="1" t="s">
        <v>1764</v>
      </c>
      <c r="H739" s="2">
        <v>0.11</v>
      </c>
      <c r="J739" s="2">
        <f>H739-Epanet!T741</f>
        <v>0</v>
      </c>
      <c r="M739" s="1" t="s">
        <v>769</v>
      </c>
      <c r="N739" s="2">
        <v>41.6</v>
      </c>
      <c r="P739" s="2">
        <f>N739-Epanet!X740</f>
        <v>0.28000000000000114</v>
      </c>
      <c r="S739" s="1" t="s">
        <v>1764</v>
      </c>
      <c r="T739" s="2">
        <v>0.12</v>
      </c>
      <c r="V739" s="2">
        <f>T739-Epanet!AB741</f>
        <v>0</v>
      </c>
      <c r="Y739" s="1" t="s">
        <v>769</v>
      </c>
      <c r="Z739" s="2">
        <v>40.89</v>
      </c>
      <c r="AB739" s="2">
        <f>Z739-Epanet!P740</f>
        <v>-0.39999999999999858</v>
      </c>
      <c r="AE739" s="1" t="s">
        <v>1764</v>
      </c>
      <c r="AF739" s="2">
        <v>0.11</v>
      </c>
      <c r="AH739" s="2">
        <f>AF739-Epanet!T741</f>
        <v>0</v>
      </c>
      <c r="AK739" s="1" t="s">
        <v>769</v>
      </c>
      <c r="AL739" s="2">
        <v>40.96</v>
      </c>
      <c r="AN739" s="2">
        <f>AL739-Epanet!X740</f>
        <v>-0.35999999999999943</v>
      </c>
      <c r="AQ739" s="1" t="s">
        <v>1764</v>
      </c>
      <c r="AR739" s="2">
        <v>0.12</v>
      </c>
      <c r="AT739" s="2">
        <f>AR739-Epanet!AB741</f>
        <v>0</v>
      </c>
      <c r="AW739" s="1" t="s">
        <v>769</v>
      </c>
      <c r="AX739" s="2">
        <v>40.909999999999997</v>
      </c>
      <c r="AZ739" s="2">
        <f>AX739-Epanet!P740</f>
        <v>-0.38000000000000256</v>
      </c>
      <c r="BC739" s="1" t="s">
        <v>1764</v>
      </c>
      <c r="BD739" s="2">
        <v>0.11</v>
      </c>
      <c r="BF739" s="2">
        <f>BD739-Epanet!T741</f>
        <v>0</v>
      </c>
      <c r="BI739" s="1" t="s">
        <v>769</v>
      </c>
      <c r="BJ739" s="2">
        <v>40.99</v>
      </c>
      <c r="BL739" s="2">
        <f>BJ739-Epanet!X740</f>
        <v>-0.32999999999999829</v>
      </c>
      <c r="BO739" s="1" t="s">
        <v>1764</v>
      </c>
      <c r="BP739" s="2">
        <v>0.12</v>
      </c>
      <c r="BR739" s="2">
        <f>BP739-Epanet!AB741</f>
        <v>0</v>
      </c>
    </row>
    <row r="740" spans="1:70" x14ac:dyDescent="0.25">
      <c r="A740" s="1" t="s">
        <v>770</v>
      </c>
      <c r="B740" s="2">
        <v>41.57</v>
      </c>
      <c r="D740" s="10">
        <f>'Skenario DMA'!B740-Epanet!P741</f>
        <v>0.28000000000000114</v>
      </c>
      <c r="E740" s="10"/>
      <c r="G740" s="1" t="s">
        <v>1765</v>
      </c>
      <c r="H740" s="2">
        <v>0.12</v>
      </c>
      <c r="J740" s="2">
        <f>H740-Epanet!T742</f>
        <v>0</v>
      </c>
      <c r="M740" s="1" t="s">
        <v>770</v>
      </c>
      <c r="N740" s="2">
        <v>41.61</v>
      </c>
      <c r="P740" s="2">
        <f>N740-Epanet!X741</f>
        <v>0.28999999999999915</v>
      </c>
      <c r="S740" s="1" t="s">
        <v>1765</v>
      </c>
      <c r="T740" s="2">
        <v>0.12</v>
      </c>
      <c r="V740" s="2">
        <f>T740-Epanet!AB742</f>
        <v>0</v>
      </c>
      <c r="Y740" s="1" t="s">
        <v>770</v>
      </c>
      <c r="Z740" s="2">
        <v>40.89</v>
      </c>
      <c r="AB740" s="2">
        <f>Z740-Epanet!P741</f>
        <v>-0.39999999999999858</v>
      </c>
      <c r="AE740" s="1" t="s">
        <v>1765</v>
      </c>
      <c r="AF740" s="2">
        <v>0.12</v>
      </c>
      <c r="AH740" s="2">
        <f>AF740-Epanet!T742</f>
        <v>0</v>
      </c>
      <c r="AK740" s="1" t="s">
        <v>770</v>
      </c>
      <c r="AL740" s="2">
        <v>40.96</v>
      </c>
      <c r="AN740" s="2">
        <f>AL740-Epanet!X741</f>
        <v>-0.35999999999999943</v>
      </c>
      <c r="AQ740" s="1" t="s">
        <v>1765</v>
      </c>
      <c r="AR740" s="2">
        <v>0.12</v>
      </c>
      <c r="AT740" s="2">
        <f>AR740-Epanet!AB742</f>
        <v>0</v>
      </c>
      <c r="AW740" s="1" t="s">
        <v>770</v>
      </c>
      <c r="AX740" s="2">
        <v>40.909999999999997</v>
      </c>
      <c r="AZ740" s="2">
        <f>AX740-Epanet!P741</f>
        <v>-0.38000000000000256</v>
      </c>
      <c r="BC740" s="1" t="s">
        <v>1765</v>
      </c>
      <c r="BD740" s="2">
        <v>0.12</v>
      </c>
      <c r="BF740" s="2">
        <f>BD740-Epanet!T742</f>
        <v>0</v>
      </c>
      <c r="BI740" s="1" t="s">
        <v>770</v>
      </c>
      <c r="BJ740" s="2">
        <v>40.99</v>
      </c>
      <c r="BL740" s="2">
        <f>BJ740-Epanet!X741</f>
        <v>-0.32999999999999829</v>
      </c>
      <c r="BO740" s="1" t="s">
        <v>1765</v>
      </c>
      <c r="BP740" s="2">
        <v>0.12</v>
      </c>
      <c r="BR740" s="2">
        <f>BP740-Epanet!AB742</f>
        <v>0</v>
      </c>
    </row>
    <row r="741" spans="1:70" x14ac:dyDescent="0.25">
      <c r="A741" s="1" t="s">
        <v>771</v>
      </c>
      <c r="B741" s="2">
        <v>40.57</v>
      </c>
      <c r="D741" s="10">
        <f>'Skenario DMA'!B741-Epanet!P742</f>
        <v>0.28000000000000114</v>
      </c>
      <c r="E741" s="10"/>
      <c r="G741" s="1" t="s">
        <v>1766</v>
      </c>
      <c r="H741" s="2">
        <v>0.08</v>
      </c>
      <c r="J741" s="2">
        <f>H741-Epanet!T743</f>
        <v>0</v>
      </c>
      <c r="M741" s="1" t="s">
        <v>771</v>
      </c>
      <c r="N741" s="2">
        <v>40.61</v>
      </c>
      <c r="P741" s="2">
        <f>N741-Epanet!X742</f>
        <v>0.28999999999999915</v>
      </c>
      <c r="S741" s="1" t="s">
        <v>1766</v>
      </c>
      <c r="T741" s="2">
        <v>0.08</v>
      </c>
      <c r="V741" s="2">
        <f>T741-Epanet!AB743</f>
        <v>0</v>
      </c>
      <c r="Y741" s="1" t="s">
        <v>771</v>
      </c>
      <c r="Z741" s="2">
        <v>39.89</v>
      </c>
      <c r="AB741" s="2">
        <f>Z741-Epanet!P742</f>
        <v>-0.39999999999999858</v>
      </c>
      <c r="AE741" s="1" t="s">
        <v>1766</v>
      </c>
      <c r="AF741" s="2">
        <v>0.08</v>
      </c>
      <c r="AH741" s="2">
        <f>AF741-Epanet!T743</f>
        <v>0</v>
      </c>
      <c r="AK741" s="1" t="s">
        <v>771</v>
      </c>
      <c r="AL741" s="2">
        <v>39.96</v>
      </c>
      <c r="AN741" s="2">
        <f>AL741-Epanet!X742</f>
        <v>-0.35999999999999943</v>
      </c>
      <c r="AQ741" s="1" t="s">
        <v>1766</v>
      </c>
      <c r="AR741" s="2">
        <v>0.08</v>
      </c>
      <c r="AT741" s="2">
        <f>AR741-Epanet!AB743</f>
        <v>0</v>
      </c>
      <c r="AW741" s="1" t="s">
        <v>771</v>
      </c>
      <c r="AX741" s="2">
        <v>39.909999999999997</v>
      </c>
      <c r="AZ741" s="2">
        <f>AX741-Epanet!P742</f>
        <v>-0.38000000000000256</v>
      </c>
      <c r="BC741" s="1" t="s">
        <v>1766</v>
      </c>
      <c r="BD741" s="2">
        <v>0.08</v>
      </c>
      <c r="BF741" s="2">
        <f>BD741-Epanet!T743</f>
        <v>0</v>
      </c>
      <c r="BI741" s="1" t="s">
        <v>771</v>
      </c>
      <c r="BJ741" s="2">
        <v>39.99</v>
      </c>
      <c r="BL741" s="2">
        <f>BJ741-Epanet!X742</f>
        <v>-0.32999999999999829</v>
      </c>
      <c r="BO741" s="1" t="s">
        <v>1766</v>
      </c>
      <c r="BP741" s="2">
        <v>0.08</v>
      </c>
      <c r="BR741" s="2">
        <f>BP741-Epanet!AB743</f>
        <v>0</v>
      </c>
    </row>
    <row r="742" spans="1:70" x14ac:dyDescent="0.25">
      <c r="A742" s="1" t="s">
        <v>772</v>
      </c>
      <c r="B742" s="2">
        <v>42.53</v>
      </c>
      <c r="D742" s="10">
        <f>'Skenario DMA'!B742-Epanet!P743</f>
        <v>0.28999999999999915</v>
      </c>
      <c r="E742" s="10"/>
      <c r="G742" s="1" t="s">
        <v>1767</v>
      </c>
      <c r="H742" s="2">
        <v>0.08</v>
      </c>
      <c r="J742" s="2">
        <f>H742-Epanet!T744</f>
        <v>0</v>
      </c>
      <c r="M742" s="1" t="s">
        <v>772</v>
      </c>
      <c r="N742" s="2">
        <v>42.56</v>
      </c>
      <c r="P742" s="2">
        <f>N742-Epanet!X743</f>
        <v>0.28000000000000114</v>
      </c>
      <c r="S742" s="1" t="s">
        <v>1767</v>
      </c>
      <c r="T742" s="2">
        <v>0.08</v>
      </c>
      <c r="V742" s="2">
        <f>T742-Epanet!AB744</f>
        <v>0</v>
      </c>
      <c r="Y742" s="1" t="s">
        <v>772</v>
      </c>
      <c r="Z742" s="2">
        <v>41.84</v>
      </c>
      <c r="AB742" s="2">
        <f>Z742-Epanet!P743</f>
        <v>-0.39999999999999858</v>
      </c>
      <c r="AE742" s="1" t="s">
        <v>1767</v>
      </c>
      <c r="AF742" s="2">
        <v>0.08</v>
      </c>
      <c r="AH742" s="2">
        <f>AF742-Epanet!T744</f>
        <v>0</v>
      </c>
      <c r="AK742" s="1" t="s">
        <v>772</v>
      </c>
      <c r="AL742" s="2">
        <v>41.91</v>
      </c>
      <c r="AN742" s="2">
        <f>AL742-Epanet!X743</f>
        <v>-0.37000000000000455</v>
      </c>
      <c r="AQ742" s="1" t="s">
        <v>1767</v>
      </c>
      <c r="AR742" s="2">
        <v>0.08</v>
      </c>
      <c r="AT742" s="2">
        <f>AR742-Epanet!AB744</f>
        <v>0</v>
      </c>
      <c r="AW742" s="1" t="s">
        <v>772</v>
      </c>
      <c r="AX742" s="2">
        <v>41.87</v>
      </c>
      <c r="AZ742" s="2">
        <f>AX742-Epanet!P743</f>
        <v>-0.37000000000000455</v>
      </c>
      <c r="BC742" s="1" t="s">
        <v>1767</v>
      </c>
      <c r="BD742" s="2">
        <v>0.08</v>
      </c>
      <c r="BF742" s="2">
        <f>BD742-Epanet!T744</f>
        <v>0</v>
      </c>
      <c r="BI742" s="1" t="s">
        <v>772</v>
      </c>
      <c r="BJ742" s="2">
        <v>41.94</v>
      </c>
      <c r="BL742" s="2">
        <f>BJ742-Epanet!X743</f>
        <v>-0.34000000000000341</v>
      </c>
      <c r="BO742" s="1" t="s">
        <v>1767</v>
      </c>
      <c r="BP742" s="2">
        <v>0.08</v>
      </c>
      <c r="BR742" s="2">
        <f>BP742-Epanet!AB744</f>
        <v>0</v>
      </c>
    </row>
    <row r="743" spans="1:70" x14ac:dyDescent="0.25">
      <c r="A743" s="1" t="s">
        <v>773</v>
      </c>
      <c r="B743" s="2">
        <v>42.51</v>
      </c>
      <c r="D743" s="10">
        <f>'Skenario DMA'!B743-Epanet!P744</f>
        <v>0.28000000000000114</v>
      </c>
      <c r="E743" s="10"/>
      <c r="G743" s="1" t="s">
        <v>1768</v>
      </c>
      <c r="H743" s="2">
        <v>0.03</v>
      </c>
      <c r="J743" s="2">
        <f>H743-Epanet!T745</f>
        <v>0</v>
      </c>
      <c r="M743" s="1" t="s">
        <v>773</v>
      </c>
      <c r="N743" s="2">
        <v>42.55</v>
      </c>
      <c r="P743" s="2">
        <f>N743-Epanet!X744</f>
        <v>0.28999999999999915</v>
      </c>
      <c r="S743" s="1" t="s">
        <v>1768</v>
      </c>
      <c r="T743" s="2">
        <v>0.03</v>
      </c>
      <c r="V743" s="2">
        <f>T743-Epanet!AB745</f>
        <v>0</v>
      </c>
      <c r="Y743" s="1" t="s">
        <v>773</v>
      </c>
      <c r="Z743" s="2">
        <v>41.83</v>
      </c>
      <c r="AB743" s="2">
        <f>Z743-Epanet!P744</f>
        <v>-0.39999999999999858</v>
      </c>
      <c r="AE743" s="1" t="s">
        <v>1768</v>
      </c>
      <c r="AF743" s="2">
        <v>0.03</v>
      </c>
      <c r="AH743" s="2">
        <f>AF743-Epanet!T745</f>
        <v>0</v>
      </c>
      <c r="AK743" s="1" t="s">
        <v>773</v>
      </c>
      <c r="AL743" s="2">
        <v>41.9</v>
      </c>
      <c r="AN743" s="2">
        <f>AL743-Epanet!X744</f>
        <v>-0.35999999999999943</v>
      </c>
      <c r="AQ743" s="1" t="s">
        <v>1768</v>
      </c>
      <c r="AR743" s="2">
        <v>0.03</v>
      </c>
      <c r="AT743" s="2">
        <f>AR743-Epanet!AB745</f>
        <v>0</v>
      </c>
      <c r="AW743" s="1" t="s">
        <v>773</v>
      </c>
      <c r="AX743" s="2">
        <v>41.85</v>
      </c>
      <c r="AZ743" s="2">
        <f>AX743-Epanet!P744</f>
        <v>-0.37999999999999545</v>
      </c>
      <c r="BC743" s="1" t="s">
        <v>1768</v>
      </c>
      <c r="BD743" s="2">
        <v>0.03</v>
      </c>
      <c r="BF743" s="2">
        <f>BD743-Epanet!T745</f>
        <v>0</v>
      </c>
      <c r="BI743" s="1" t="s">
        <v>773</v>
      </c>
      <c r="BJ743" s="2">
        <v>41.93</v>
      </c>
      <c r="BL743" s="2">
        <f>BJ743-Epanet!X744</f>
        <v>-0.32999999999999829</v>
      </c>
      <c r="BO743" s="1" t="s">
        <v>1768</v>
      </c>
      <c r="BP743" s="2">
        <v>0.03</v>
      </c>
      <c r="BR743" s="2">
        <f>BP743-Epanet!AB745</f>
        <v>0</v>
      </c>
    </row>
    <row r="744" spans="1:70" x14ac:dyDescent="0.25">
      <c r="A744" s="1" t="s">
        <v>774</v>
      </c>
      <c r="B744" s="2">
        <v>40.58</v>
      </c>
      <c r="D744" s="10">
        <f>'Skenario DMA'!B744-Epanet!P745</f>
        <v>0.28999999999999915</v>
      </c>
      <c r="E744" s="10"/>
      <c r="G744" s="1" t="s">
        <v>1769</v>
      </c>
      <c r="H744" s="2">
        <v>0.08</v>
      </c>
      <c r="J744" s="2">
        <f>H744-Epanet!T746</f>
        <v>0</v>
      </c>
      <c r="M744" s="1" t="s">
        <v>774</v>
      </c>
      <c r="N744" s="2">
        <v>40.61</v>
      </c>
      <c r="P744" s="2">
        <f>N744-Epanet!X745</f>
        <v>0.28000000000000114</v>
      </c>
      <c r="S744" s="1" t="s">
        <v>1769</v>
      </c>
      <c r="T744" s="2">
        <v>0.08</v>
      </c>
      <c r="V744" s="2">
        <f>T744-Epanet!AB746</f>
        <v>0</v>
      </c>
      <c r="Y744" s="1" t="s">
        <v>774</v>
      </c>
      <c r="Z744" s="2">
        <v>39.89</v>
      </c>
      <c r="AB744" s="2">
        <f>Z744-Epanet!P745</f>
        <v>-0.39999999999999858</v>
      </c>
      <c r="AE744" s="1" t="s">
        <v>1769</v>
      </c>
      <c r="AF744" s="2">
        <v>0.08</v>
      </c>
      <c r="AH744" s="2">
        <f>AF744-Epanet!T746</f>
        <v>0</v>
      </c>
      <c r="AK744" s="1" t="s">
        <v>774</v>
      </c>
      <c r="AL744" s="2">
        <v>39.96</v>
      </c>
      <c r="AN744" s="2">
        <f>AL744-Epanet!X745</f>
        <v>-0.36999999999999744</v>
      </c>
      <c r="AQ744" s="1" t="s">
        <v>1769</v>
      </c>
      <c r="AR744" s="2">
        <v>0.08</v>
      </c>
      <c r="AT744" s="2">
        <f>AR744-Epanet!AB746</f>
        <v>0</v>
      </c>
      <c r="AW744" s="1" t="s">
        <v>774</v>
      </c>
      <c r="AX744" s="2">
        <v>39.92</v>
      </c>
      <c r="AZ744" s="2">
        <f>AX744-Epanet!P745</f>
        <v>-0.36999999999999744</v>
      </c>
      <c r="BC744" s="1" t="s">
        <v>1769</v>
      </c>
      <c r="BD744" s="2">
        <v>0.08</v>
      </c>
      <c r="BF744" s="2">
        <f>BD744-Epanet!T746</f>
        <v>0</v>
      </c>
      <c r="BI744" s="1" t="s">
        <v>774</v>
      </c>
      <c r="BJ744" s="2">
        <v>39.99</v>
      </c>
      <c r="BL744" s="2">
        <f>BJ744-Epanet!X745</f>
        <v>-0.33999999999999631</v>
      </c>
      <c r="BO744" s="1" t="s">
        <v>1769</v>
      </c>
      <c r="BP744" s="2">
        <v>0.08</v>
      </c>
      <c r="BR744" s="2">
        <f>BP744-Epanet!AB746</f>
        <v>0</v>
      </c>
    </row>
    <row r="745" spans="1:70" x14ac:dyDescent="0.25">
      <c r="A745" s="1" t="s">
        <v>775</v>
      </c>
      <c r="B745" s="2">
        <v>40.57</v>
      </c>
      <c r="D745" s="10">
        <f>'Skenario DMA'!B745-Epanet!P746</f>
        <v>0.28000000000000114</v>
      </c>
      <c r="E745" s="10"/>
      <c r="G745" s="1" t="s">
        <v>1770</v>
      </c>
      <c r="H745" s="2">
        <v>0.11</v>
      </c>
      <c r="J745" s="2">
        <f>H745-Epanet!T747</f>
        <v>0</v>
      </c>
      <c r="M745" s="1" t="s">
        <v>775</v>
      </c>
      <c r="N745" s="2">
        <v>40.61</v>
      </c>
      <c r="P745" s="2">
        <f>N745-Epanet!X746</f>
        <v>0.28999999999999915</v>
      </c>
      <c r="S745" s="1" t="s">
        <v>1770</v>
      </c>
      <c r="T745" s="2">
        <v>0.11</v>
      </c>
      <c r="V745" s="2">
        <f>T745-Epanet!AB747</f>
        <v>0</v>
      </c>
      <c r="Y745" s="1" t="s">
        <v>775</v>
      </c>
      <c r="Z745" s="2">
        <v>39.89</v>
      </c>
      <c r="AB745" s="2">
        <f>Z745-Epanet!P746</f>
        <v>-0.39999999999999858</v>
      </c>
      <c r="AE745" s="1" t="s">
        <v>1770</v>
      </c>
      <c r="AF745" s="2">
        <v>0.11</v>
      </c>
      <c r="AH745" s="2">
        <f>AF745-Epanet!T747</f>
        <v>0</v>
      </c>
      <c r="AK745" s="1" t="s">
        <v>775</v>
      </c>
      <c r="AL745" s="2">
        <v>39.96</v>
      </c>
      <c r="AN745" s="2">
        <f>AL745-Epanet!X746</f>
        <v>-0.35999999999999943</v>
      </c>
      <c r="AQ745" s="1" t="s">
        <v>1770</v>
      </c>
      <c r="AR745" s="2">
        <v>0.11</v>
      </c>
      <c r="AT745" s="2">
        <f>AR745-Epanet!AB747</f>
        <v>0</v>
      </c>
      <c r="AW745" s="1" t="s">
        <v>775</v>
      </c>
      <c r="AX745" s="2">
        <v>39.909999999999997</v>
      </c>
      <c r="AZ745" s="2">
        <f>AX745-Epanet!P746</f>
        <v>-0.38000000000000256</v>
      </c>
      <c r="BC745" s="1" t="s">
        <v>1770</v>
      </c>
      <c r="BD745" s="2">
        <v>0.11</v>
      </c>
      <c r="BF745" s="2">
        <f>BD745-Epanet!T747</f>
        <v>0</v>
      </c>
      <c r="BI745" s="1" t="s">
        <v>775</v>
      </c>
      <c r="BJ745" s="2">
        <v>39.99</v>
      </c>
      <c r="BL745" s="2">
        <f>BJ745-Epanet!X746</f>
        <v>-0.32999999999999829</v>
      </c>
      <c r="BO745" s="1" t="s">
        <v>1770</v>
      </c>
      <c r="BP745" s="2">
        <v>0.11</v>
      </c>
      <c r="BR745" s="2">
        <f>BP745-Epanet!AB747</f>
        <v>0</v>
      </c>
    </row>
    <row r="746" spans="1:70" x14ac:dyDescent="0.25">
      <c r="A746" s="1" t="s">
        <v>776</v>
      </c>
      <c r="B746" s="2">
        <v>42.61</v>
      </c>
      <c r="D746" s="10">
        <f>'Skenario DMA'!B746-Epanet!P747</f>
        <v>0.28000000000000114</v>
      </c>
      <c r="E746" s="10"/>
      <c r="G746" s="1" t="s">
        <v>1773</v>
      </c>
      <c r="H746" s="2">
        <v>0.51</v>
      </c>
      <c r="J746" s="2">
        <f>H746-Epanet!T748</f>
        <v>0</v>
      </c>
      <c r="M746" s="1" t="s">
        <v>776</v>
      </c>
      <c r="N746" s="2">
        <v>42.64</v>
      </c>
      <c r="P746" s="2">
        <f>N746-Epanet!X747</f>
        <v>0.28000000000000114</v>
      </c>
      <c r="S746" s="1" t="s">
        <v>1773</v>
      </c>
      <c r="T746" s="2">
        <v>0.5</v>
      </c>
      <c r="V746" s="2">
        <f>T746-Epanet!AB748</f>
        <v>0</v>
      </c>
      <c r="Y746" s="1" t="s">
        <v>776</v>
      </c>
      <c r="Z746" s="2">
        <v>41.93</v>
      </c>
      <c r="AB746" s="2">
        <f>Z746-Epanet!P747</f>
        <v>-0.39999999999999858</v>
      </c>
      <c r="AE746" s="1" t="s">
        <v>1773</v>
      </c>
      <c r="AF746" s="2">
        <v>0.51</v>
      </c>
      <c r="AH746" s="2">
        <f>AF746-Epanet!T748</f>
        <v>0</v>
      </c>
      <c r="AK746" s="1" t="s">
        <v>776</v>
      </c>
      <c r="AL746" s="2">
        <v>41.99</v>
      </c>
      <c r="AN746" s="2">
        <f>AL746-Epanet!X747</f>
        <v>-0.36999999999999744</v>
      </c>
      <c r="AQ746" s="1" t="s">
        <v>1773</v>
      </c>
      <c r="AR746" s="2">
        <v>0.5</v>
      </c>
      <c r="AT746" s="2">
        <f>AR746-Epanet!AB748</f>
        <v>0</v>
      </c>
      <c r="AW746" s="1" t="s">
        <v>776</v>
      </c>
      <c r="AX746" s="2">
        <v>41.95</v>
      </c>
      <c r="AZ746" s="2">
        <f>AX746-Epanet!P747</f>
        <v>-0.37999999999999545</v>
      </c>
      <c r="BC746" s="1" t="s">
        <v>1773</v>
      </c>
      <c r="BD746" s="2">
        <v>0.51</v>
      </c>
      <c r="BF746" s="2">
        <f>BD746-Epanet!T748</f>
        <v>0</v>
      </c>
      <c r="BI746" s="1" t="s">
        <v>776</v>
      </c>
      <c r="BJ746" s="2">
        <v>42.02</v>
      </c>
      <c r="BL746" s="2">
        <f>BJ746-Epanet!X747</f>
        <v>-0.33999999999999631</v>
      </c>
      <c r="BO746" s="1" t="s">
        <v>1773</v>
      </c>
      <c r="BP746" s="2">
        <v>0.5</v>
      </c>
      <c r="BR746" s="2">
        <f>BP746-Epanet!AB748</f>
        <v>0</v>
      </c>
    </row>
    <row r="747" spans="1:70" x14ac:dyDescent="0.25">
      <c r="A747" s="1" t="s">
        <v>777</v>
      </c>
      <c r="B747" s="2">
        <v>41.6</v>
      </c>
      <c r="D747" s="10">
        <f>'Skenario DMA'!B747-Epanet!P748</f>
        <v>0.28999999999999915</v>
      </c>
      <c r="E747" s="10"/>
      <c r="G747" s="1" t="s">
        <v>1774</v>
      </c>
      <c r="H747" s="2">
        <v>0.5</v>
      </c>
      <c r="J747" s="2">
        <f>H747-Epanet!T749</f>
        <v>-1.0000000000000009E-2</v>
      </c>
      <c r="M747" s="1" t="s">
        <v>777</v>
      </c>
      <c r="N747" s="2">
        <v>41.63</v>
      </c>
      <c r="P747" s="2">
        <f>N747-Epanet!X748</f>
        <v>0.28000000000000114</v>
      </c>
      <c r="S747" s="1" t="s">
        <v>1774</v>
      </c>
      <c r="T747" s="2">
        <v>0.5</v>
      </c>
      <c r="V747" s="2">
        <f>T747-Epanet!AB749</f>
        <v>0</v>
      </c>
      <c r="Y747" s="1" t="s">
        <v>777</v>
      </c>
      <c r="Z747" s="2">
        <v>40.909999999999997</v>
      </c>
      <c r="AB747" s="2">
        <f>Z747-Epanet!P748</f>
        <v>-0.40000000000000568</v>
      </c>
      <c r="AE747" s="1" t="s">
        <v>1774</v>
      </c>
      <c r="AF747" s="2">
        <v>0.5</v>
      </c>
      <c r="AH747" s="2">
        <f>AF747-Epanet!T749</f>
        <v>-1.0000000000000009E-2</v>
      </c>
      <c r="AK747" s="1" t="s">
        <v>777</v>
      </c>
      <c r="AL747" s="2">
        <v>40.98</v>
      </c>
      <c r="AN747" s="2">
        <f>AL747-Epanet!X748</f>
        <v>-0.37000000000000455</v>
      </c>
      <c r="AQ747" s="1" t="s">
        <v>1774</v>
      </c>
      <c r="AR747" s="2">
        <v>0.5</v>
      </c>
      <c r="AT747" s="2">
        <f>AR747-Epanet!AB749</f>
        <v>0</v>
      </c>
      <c r="AW747" s="1" t="s">
        <v>777</v>
      </c>
      <c r="AX747" s="2">
        <v>40.94</v>
      </c>
      <c r="AZ747" s="2">
        <f>AX747-Epanet!P748</f>
        <v>-0.37000000000000455</v>
      </c>
      <c r="BC747" s="1" t="s">
        <v>1774</v>
      </c>
      <c r="BD747" s="2">
        <v>0.5</v>
      </c>
      <c r="BF747" s="2">
        <f>BD747-Epanet!T749</f>
        <v>-1.0000000000000009E-2</v>
      </c>
      <c r="BI747" s="1" t="s">
        <v>777</v>
      </c>
      <c r="BJ747" s="2">
        <v>41.01</v>
      </c>
      <c r="BL747" s="2">
        <f>BJ747-Epanet!X748</f>
        <v>-0.34000000000000341</v>
      </c>
      <c r="BO747" s="1" t="s">
        <v>1774</v>
      </c>
      <c r="BP747" s="2">
        <v>0.5</v>
      </c>
      <c r="BR747" s="2">
        <f>BP747-Epanet!AB749</f>
        <v>0</v>
      </c>
    </row>
    <row r="748" spans="1:70" x14ac:dyDescent="0.25">
      <c r="A748" s="1" t="s">
        <v>778</v>
      </c>
      <c r="B748" s="2">
        <v>41.59</v>
      </c>
      <c r="D748" s="10">
        <f>'Skenario DMA'!B748-Epanet!P749</f>
        <v>0.29000000000000625</v>
      </c>
      <c r="E748" s="10"/>
      <c r="G748" s="1" t="s">
        <v>1775</v>
      </c>
      <c r="H748" s="2">
        <v>0.5</v>
      </c>
      <c r="J748" s="2">
        <f>H748-Epanet!T750</f>
        <v>0</v>
      </c>
      <c r="M748" s="1" t="s">
        <v>778</v>
      </c>
      <c r="N748" s="2">
        <v>41.62</v>
      </c>
      <c r="P748" s="2">
        <f>N748-Epanet!X749</f>
        <v>0.27999999999999403</v>
      </c>
      <c r="S748" s="1" t="s">
        <v>1775</v>
      </c>
      <c r="T748" s="2">
        <v>0.5</v>
      </c>
      <c r="V748" s="2">
        <f>T748-Epanet!AB750</f>
        <v>0</v>
      </c>
      <c r="Y748" s="1" t="s">
        <v>778</v>
      </c>
      <c r="Z748" s="2">
        <v>40.9</v>
      </c>
      <c r="AB748" s="2">
        <f>Z748-Epanet!P749</f>
        <v>-0.39999999999999858</v>
      </c>
      <c r="AE748" s="1" t="s">
        <v>1775</v>
      </c>
      <c r="AF748" s="2">
        <v>0.5</v>
      </c>
      <c r="AH748" s="2">
        <f>AF748-Epanet!T750</f>
        <v>0</v>
      </c>
      <c r="AK748" s="1" t="s">
        <v>778</v>
      </c>
      <c r="AL748" s="2">
        <v>40.97</v>
      </c>
      <c r="AN748" s="2">
        <f>AL748-Epanet!X749</f>
        <v>-0.37000000000000455</v>
      </c>
      <c r="AQ748" s="1" t="s">
        <v>1775</v>
      </c>
      <c r="AR748" s="2">
        <v>0.5</v>
      </c>
      <c r="AT748" s="2">
        <f>AR748-Epanet!AB750</f>
        <v>0</v>
      </c>
      <c r="AW748" s="1" t="s">
        <v>778</v>
      </c>
      <c r="AX748" s="2">
        <v>40.93</v>
      </c>
      <c r="AZ748" s="2">
        <f>AX748-Epanet!P749</f>
        <v>-0.36999999999999744</v>
      </c>
      <c r="BC748" s="1" t="s">
        <v>1775</v>
      </c>
      <c r="BD748" s="2">
        <v>0.5</v>
      </c>
      <c r="BF748" s="2">
        <f>BD748-Epanet!T750</f>
        <v>0</v>
      </c>
      <c r="BI748" s="1" t="s">
        <v>778</v>
      </c>
      <c r="BJ748" s="2">
        <v>41</v>
      </c>
      <c r="BL748" s="2">
        <f>BJ748-Epanet!X749</f>
        <v>-0.34000000000000341</v>
      </c>
      <c r="BO748" s="1" t="s">
        <v>1775</v>
      </c>
      <c r="BP748" s="2">
        <v>0.5</v>
      </c>
      <c r="BR748" s="2">
        <f>BP748-Epanet!AB750</f>
        <v>0</v>
      </c>
    </row>
    <row r="749" spans="1:70" x14ac:dyDescent="0.25">
      <c r="A749" s="1" t="s">
        <v>779</v>
      </c>
      <c r="B749" s="2">
        <v>41.58</v>
      </c>
      <c r="D749" s="10">
        <f>'Skenario DMA'!B749-Epanet!P750</f>
        <v>0.28000000000000114</v>
      </c>
      <c r="E749" s="10"/>
      <c r="G749" s="1" t="s">
        <v>1776</v>
      </c>
      <c r="H749" s="2">
        <v>0.5</v>
      </c>
      <c r="J749" s="2">
        <f>H749-Epanet!T751</f>
        <v>0</v>
      </c>
      <c r="M749" s="1" t="s">
        <v>779</v>
      </c>
      <c r="N749" s="2">
        <v>41.61</v>
      </c>
      <c r="P749" s="2">
        <f>N749-Epanet!X750</f>
        <v>0.28000000000000114</v>
      </c>
      <c r="S749" s="1" t="s">
        <v>1776</v>
      </c>
      <c r="T749" s="2">
        <v>0.5</v>
      </c>
      <c r="V749" s="2">
        <f>T749-Epanet!AB751</f>
        <v>0</v>
      </c>
      <c r="Y749" s="1" t="s">
        <v>779</v>
      </c>
      <c r="Z749" s="2">
        <v>40.89</v>
      </c>
      <c r="AB749" s="2">
        <f>Z749-Epanet!P750</f>
        <v>-0.40999999999999659</v>
      </c>
      <c r="AE749" s="1" t="s">
        <v>1776</v>
      </c>
      <c r="AF749" s="2">
        <v>0.5</v>
      </c>
      <c r="AH749" s="2">
        <f>AF749-Epanet!T751</f>
        <v>0</v>
      </c>
      <c r="AK749" s="1" t="s">
        <v>779</v>
      </c>
      <c r="AL749" s="2">
        <v>40.96</v>
      </c>
      <c r="AN749" s="2">
        <f>AL749-Epanet!X750</f>
        <v>-0.36999999999999744</v>
      </c>
      <c r="AQ749" s="1" t="s">
        <v>1776</v>
      </c>
      <c r="AR749" s="2">
        <v>0.5</v>
      </c>
      <c r="AT749" s="2">
        <f>AR749-Epanet!AB751</f>
        <v>0</v>
      </c>
      <c r="AW749" s="1" t="s">
        <v>779</v>
      </c>
      <c r="AX749" s="2">
        <v>40.92</v>
      </c>
      <c r="AZ749" s="2">
        <f>AX749-Epanet!P750</f>
        <v>-0.37999999999999545</v>
      </c>
      <c r="BC749" s="1" t="s">
        <v>1776</v>
      </c>
      <c r="BD749" s="2">
        <v>0.5</v>
      </c>
      <c r="BF749" s="2">
        <f>BD749-Epanet!T751</f>
        <v>0</v>
      </c>
      <c r="BI749" s="1" t="s">
        <v>779</v>
      </c>
      <c r="BJ749" s="2">
        <v>40.99</v>
      </c>
      <c r="BL749" s="2">
        <f>BJ749-Epanet!X750</f>
        <v>-0.33999999999999631</v>
      </c>
      <c r="BO749" s="1" t="s">
        <v>1776</v>
      </c>
      <c r="BP749" s="2">
        <v>0.5</v>
      </c>
      <c r="BR749" s="2">
        <f>BP749-Epanet!AB751</f>
        <v>0</v>
      </c>
    </row>
    <row r="750" spans="1:70" x14ac:dyDescent="0.25">
      <c r="A750" s="1" t="s">
        <v>780</v>
      </c>
      <c r="B750" s="2">
        <v>39.71</v>
      </c>
      <c r="D750" s="10">
        <f>'Skenario DMA'!B750-Epanet!P751</f>
        <v>0.28000000000000114</v>
      </c>
      <c r="E750" s="10"/>
      <c r="G750" s="1" t="s">
        <v>1777</v>
      </c>
      <c r="H750" s="2">
        <v>0.49</v>
      </c>
      <c r="J750" s="2">
        <f>H750-Epanet!T752</f>
        <v>-1.0000000000000009E-2</v>
      </c>
      <c r="M750" s="1" t="s">
        <v>780</v>
      </c>
      <c r="N750" s="2">
        <v>39.72</v>
      </c>
      <c r="P750" s="2">
        <f>N750-Epanet!X751</f>
        <v>0.28000000000000114</v>
      </c>
      <c r="S750" s="1" t="s">
        <v>1777</v>
      </c>
      <c r="T750" s="2">
        <v>0.49</v>
      </c>
      <c r="V750" s="2">
        <f>T750-Epanet!AB752</f>
        <v>-1.0000000000000009E-2</v>
      </c>
      <c r="Y750" s="1" t="s">
        <v>780</v>
      </c>
      <c r="Z750" s="2">
        <v>39.67</v>
      </c>
      <c r="AB750" s="2">
        <f>Z750-Epanet!P751</f>
        <v>0.24000000000000199</v>
      </c>
      <c r="AE750" s="1" t="s">
        <v>1777</v>
      </c>
      <c r="AF750" s="2">
        <v>0.49</v>
      </c>
      <c r="AH750" s="2">
        <f>AF750-Epanet!T752</f>
        <v>-1.0000000000000009E-2</v>
      </c>
      <c r="AK750" s="1" t="s">
        <v>780</v>
      </c>
      <c r="AL750" s="2">
        <v>39.68</v>
      </c>
      <c r="AN750" s="2">
        <f>AL750-Epanet!X751</f>
        <v>0.24000000000000199</v>
      </c>
      <c r="AQ750" s="1" t="s">
        <v>1777</v>
      </c>
      <c r="AR750" s="2">
        <v>0.49</v>
      </c>
      <c r="AT750" s="2">
        <f>AR750-Epanet!AB752</f>
        <v>-1.0000000000000009E-2</v>
      </c>
      <c r="AW750" s="1" t="s">
        <v>780</v>
      </c>
      <c r="AX750" s="2">
        <v>39.72</v>
      </c>
      <c r="AZ750" s="2">
        <f>AX750-Epanet!P751</f>
        <v>0.28999999999999915</v>
      </c>
      <c r="BC750" s="1" t="s">
        <v>1777</v>
      </c>
      <c r="BD750" s="2">
        <v>0.49</v>
      </c>
      <c r="BF750" s="2">
        <f>BD750-Epanet!T752</f>
        <v>-1.0000000000000009E-2</v>
      </c>
      <c r="BI750" s="1" t="s">
        <v>780</v>
      </c>
      <c r="BJ750" s="2">
        <v>39.729999999999997</v>
      </c>
      <c r="BL750" s="2">
        <f>BJ750-Epanet!X751</f>
        <v>0.28999999999999915</v>
      </c>
      <c r="BO750" s="1" t="s">
        <v>1777</v>
      </c>
      <c r="BP750" s="2">
        <v>0.49</v>
      </c>
      <c r="BR750" s="2">
        <f>BP750-Epanet!AB752</f>
        <v>-1.0000000000000009E-2</v>
      </c>
    </row>
    <row r="751" spans="1:70" x14ac:dyDescent="0.25">
      <c r="A751" s="1" t="s">
        <v>781</v>
      </c>
      <c r="B751" s="2">
        <v>37.770000000000003</v>
      </c>
      <c r="D751" s="10">
        <f>'Skenario DMA'!B751-Epanet!P752</f>
        <v>0.28000000000000114</v>
      </c>
      <c r="E751" s="10"/>
      <c r="G751" s="1" t="s">
        <v>1778</v>
      </c>
      <c r="H751" s="2">
        <v>0.43</v>
      </c>
      <c r="J751" s="2">
        <f>H751-Epanet!T753</f>
        <v>-0.06</v>
      </c>
      <c r="M751" s="1" t="s">
        <v>781</v>
      </c>
      <c r="N751" s="2">
        <v>37.78</v>
      </c>
      <c r="P751" s="2">
        <f>N751-Epanet!X752</f>
        <v>0.28000000000000114</v>
      </c>
      <c r="S751" s="1" t="s">
        <v>1778</v>
      </c>
      <c r="T751" s="2">
        <v>0.43</v>
      </c>
      <c r="V751" s="2">
        <f>T751-Epanet!AB753</f>
        <v>-0.06</v>
      </c>
      <c r="Y751" s="1" t="s">
        <v>781</v>
      </c>
      <c r="Z751" s="2">
        <v>37.729999999999997</v>
      </c>
      <c r="AB751" s="2">
        <f>Z751-Epanet!P752</f>
        <v>0.23999999999999488</v>
      </c>
      <c r="AE751" s="1" t="s">
        <v>1778</v>
      </c>
      <c r="AF751" s="2">
        <v>0.43</v>
      </c>
      <c r="AH751" s="2">
        <f>AF751-Epanet!T753</f>
        <v>-0.06</v>
      </c>
      <c r="AK751" s="1" t="s">
        <v>781</v>
      </c>
      <c r="AL751" s="2">
        <v>37.74</v>
      </c>
      <c r="AN751" s="2">
        <f>AL751-Epanet!X752</f>
        <v>0.24000000000000199</v>
      </c>
      <c r="AQ751" s="1" t="s">
        <v>1778</v>
      </c>
      <c r="AR751" s="2">
        <v>0.43</v>
      </c>
      <c r="AT751" s="2">
        <f>AR751-Epanet!AB753</f>
        <v>-0.06</v>
      </c>
      <c r="AW751" s="1" t="s">
        <v>781</v>
      </c>
      <c r="AX751" s="2">
        <v>37.78</v>
      </c>
      <c r="AZ751" s="2">
        <f>AX751-Epanet!P752</f>
        <v>0.28999999999999915</v>
      </c>
      <c r="BC751" s="1" t="s">
        <v>1778</v>
      </c>
      <c r="BD751" s="2">
        <v>0.43</v>
      </c>
      <c r="BF751" s="2">
        <f>BD751-Epanet!T753</f>
        <v>-0.06</v>
      </c>
      <c r="BI751" s="1" t="s">
        <v>781</v>
      </c>
      <c r="BJ751" s="2">
        <v>37.79</v>
      </c>
      <c r="BL751" s="2">
        <f>BJ751-Epanet!X752</f>
        <v>0.28999999999999915</v>
      </c>
      <c r="BO751" s="1" t="s">
        <v>1778</v>
      </c>
      <c r="BP751" s="2">
        <v>0.43</v>
      </c>
      <c r="BR751" s="2">
        <f>BP751-Epanet!AB753</f>
        <v>-0.06</v>
      </c>
    </row>
    <row r="752" spans="1:70" x14ac:dyDescent="0.25">
      <c r="A752" s="1" t="s">
        <v>782</v>
      </c>
      <c r="B752" s="2">
        <v>39.76</v>
      </c>
      <c r="D752" s="10">
        <f>'Skenario DMA'!B752-Epanet!P753</f>
        <v>0.28000000000000114</v>
      </c>
      <c r="E752" s="10"/>
      <c r="G752" s="1" t="s">
        <v>1779</v>
      </c>
      <c r="H752" s="2">
        <v>0.42</v>
      </c>
      <c r="J752" s="2">
        <f>H752-Epanet!T754</f>
        <v>-1.0000000000000009E-2</v>
      </c>
      <c r="M752" s="1" t="s">
        <v>782</v>
      </c>
      <c r="N752" s="2">
        <v>39.770000000000003</v>
      </c>
      <c r="P752" s="2">
        <f>N752-Epanet!X753</f>
        <v>0.28000000000000114</v>
      </c>
      <c r="S752" s="1" t="s">
        <v>1779</v>
      </c>
      <c r="T752" s="2">
        <v>0.42</v>
      </c>
      <c r="V752" s="2">
        <f>T752-Epanet!AB754</f>
        <v>-1.0000000000000009E-2</v>
      </c>
      <c r="Y752" s="1" t="s">
        <v>782</v>
      </c>
      <c r="Z752" s="2">
        <v>39.369999999999997</v>
      </c>
      <c r="AB752" s="2">
        <f>Z752-Epanet!P753</f>
        <v>-0.10999999999999943</v>
      </c>
      <c r="AE752" s="1" t="s">
        <v>1779</v>
      </c>
      <c r="AF752" s="2">
        <v>0.42</v>
      </c>
      <c r="AH752" s="2">
        <f>AF752-Epanet!T754</f>
        <v>-1.0000000000000009E-2</v>
      </c>
      <c r="AK752" s="1" t="s">
        <v>782</v>
      </c>
      <c r="AL752" s="2">
        <v>39.4</v>
      </c>
      <c r="AN752" s="2">
        <f>AL752-Epanet!X753</f>
        <v>-9.0000000000003411E-2</v>
      </c>
      <c r="AQ752" s="1" t="s">
        <v>1779</v>
      </c>
      <c r="AR752" s="2">
        <v>0.42</v>
      </c>
      <c r="AT752" s="2">
        <f>AR752-Epanet!AB754</f>
        <v>-1.0000000000000009E-2</v>
      </c>
      <c r="AW752" s="1" t="s">
        <v>782</v>
      </c>
      <c r="AX752" s="2">
        <v>39.42</v>
      </c>
      <c r="AZ752" s="2">
        <f>AX752-Epanet!P753</f>
        <v>-5.9999999999995168E-2</v>
      </c>
      <c r="BC752" s="1" t="s">
        <v>1779</v>
      </c>
      <c r="BD752" s="2">
        <v>0.42</v>
      </c>
      <c r="BF752" s="2">
        <f>BD752-Epanet!T754</f>
        <v>-1.0000000000000009E-2</v>
      </c>
      <c r="BI752" s="1" t="s">
        <v>782</v>
      </c>
      <c r="BJ752" s="2">
        <v>39.46</v>
      </c>
      <c r="BL752" s="2">
        <f>BJ752-Epanet!X753</f>
        <v>-3.0000000000001137E-2</v>
      </c>
      <c r="BO752" s="1" t="s">
        <v>1779</v>
      </c>
      <c r="BP752" s="2">
        <v>0.42</v>
      </c>
      <c r="BR752" s="2">
        <f>BP752-Epanet!AB754</f>
        <v>-1.0000000000000009E-2</v>
      </c>
    </row>
    <row r="753" spans="1:70" x14ac:dyDescent="0.25">
      <c r="A753" s="1" t="s">
        <v>783</v>
      </c>
      <c r="B753" s="2">
        <v>41.72</v>
      </c>
      <c r="D753" s="10">
        <f>'Skenario DMA'!B753-Epanet!P754</f>
        <v>0.28999999999999915</v>
      </c>
      <c r="E753" s="10"/>
      <c r="G753" s="1" t="s">
        <v>1780</v>
      </c>
      <c r="H753" s="2">
        <v>0.42</v>
      </c>
      <c r="J753" s="2">
        <f>H753-Epanet!T755</f>
        <v>0</v>
      </c>
      <c r="M753" s="1" t="s">
        <v>783</v>
      </c>
      <c r="N753" s="2">
        <v>41.68</v>
      </c>
      <c r="P753" s="2">
        <f>N753-Epanet!X754</f>
        <v>0.28000000000000114</v>
      </c>
      <c r="S753" s="1" t="s">
        <v>1780</v>
      </c>
      <c r="T753" s="2">
        <v>0.42</v>
      </c>
      <c r="V753" s="2">
        <f>T753-Epanet!AB755</f>
        <v>0</v>
      </c>
      <c r="Y753" s="1" t="s">
        <v>783</v>
      </c>
      <c r="Z753" s="2">
        <v>41.33</v>
      </c>
      <c r="AB753" s="2">
        <f>Z753-Epanet!P754</f>
        <v>-0.10000000000000142</v>
      </c>
      <c r="AE753" s="1" t="s">
        <v>1780</v>
      </c>
      <c r="AF753" s="2">
        <v>0.42</v>
      </c>
      <c r="AH753" s="2">
        <f>AF753-Epanet!T755</f>
        <v>0</v>
      </c>
      <c r="AK753" s="1" t="s">
        <v>783</v>
      </c>
      <c r="AL753" s="2">
        <v>41.31</v>
      </c>
      <c r="AN753" s="2">
        <f>AL753-Epanet!X754</f>
        <v>-8.9999999999996305E-2</v>
      </c>
      <c r="AQ753" s="1" t="s">
        <v>1780</v>
      </c>
      <c r="AR753" s="2">
        <v>0.42</v>
      </c>
      <c r="AT753" s="2">
        <f>AR753-Epanet!AB755</f>
        <v>0</v>
      </c>
      <c r="AW753" s="1" t="s">
        <v>783</v>
      </c>
      <c r="AX753" s="2">
        <v>41.38</v>
      </c>
      <c r="AZ753" s="2">
        <f>AX753-Epanet!P754</f>
        <v>-4.9999999999997158E-2</v>
      </c>
      <c r="BC753" s="1" t="s">
        <v>1780</v>
      </c>
      <c r="BD753" s="2">
        <v>0.42</v>
      </c>
      <c r="BF753" s="2">
        <f>BD753-Epanet!T755</f>
        <v>0</v>
      </c>
      <c r="BI753" s="1" t="s">
        <v>783</v>
      </c>
      <c r="BJ753" s="2">
        <v>41.36</v>
      </c>
      <c r="BL753" s="2">
        <f>BJ753-Epanet!X754</f>
        <v>-3.9999999999999147E-2</v>
      </c>
      <c r="BO753" s="1" t="s">
        <v>1780</v>
      </c>
      <c r="BP753" s="2">
        <v>0.42</v>
      </c>
      <c r="BR753" s="2">
        <f>BP753-Epanet!AB755</f>
        <v>0</v>
      </c>
    </row>
    <row r="754" spans="1:70" x14ac:dyDescent="0.25">
      <c r="A754" s="1" t="s">
        <v>784</v>
      </c>
      <c r="B754" s="2">
        <v>41.71</v>
      </c>
      <c r="D754" s="10">
        <f>'Skenario DMA'!B754-Epanet!P755</f>
        <v>0.28999999999999915</v>
      </c>
      <c r="E754" s="10"/>
      <c r="G754" s="1" t="s">
        <v>1781</v>
      </c>
      <c r="H754" s="2">
        <v>0.37</v>
      </c>
      <c r="J754" s="2">
        <f>H754-Epanet!T756</f>
        <v>-4.9999999999999989E-2</v>
      </c>
      <c r="M754" s="1" t="s">
        <v>784</v>
      </c>
      <c r="N754" s="2">
        <v>41.66</v>
      </c>
      <c r="P754" s="2">
        <f>N754-Epanet!X755</f>
        <v>0.27999999999999403</v>
      </c>
      <c r="S754" s="1" t="s">
        <v>1781</v>
      </c>
      <c r="T754" s="2">
        <v>0.37</v>
      </c>
      <c r="V754" s="2">
        <f>T754-Epanet!AB756</f>
        <v>-4.9999999999999989E-2</v>
      </c>
      <c r="Y754" s="1" t="s">
        <v>784</v>
      </c>
      <c r="Z754" s="2">
        <v>41.32</v>
      </c>
      <c r="AB754" s="2">
        <f>Z754-Epanet!P755</f>
        <v>-0.10000000000000142</v>
      </c>
      <c r="AE754" s="1" t="s">
        <v>1781</v>
      </c>
      <c r="AF754" s="2">
        <v>0.37</v>
      </c>
      <c r="AH754" s="2">
        <f>AF754-Epanet!T756</f>
        <v>-4.9999999999999989E-2</v>
      </c>
      <c r="AK754" s="1" t="s">
        <v>784</v>
      </c>
      <c r="AL754" s="2">
        <v>41.29</v>
      </c>
      <c r="AN754" s="2">
        <f>AL754-Epanet!X755</f>
        <v>-9.0000000000003411E-2</v>
      </c>
      <c r="AQ754" s="1" t="s">
        <v>1781</v>
      </c>
      <c r="AR754" s="2">
        <v>0.37</v>
      </c>
      <c r="AT754" s="2">
        <f>AR754-Epanet!AB756</f>
        <v>-4.9999999999999989E-2</v>
      </c>
      <c r="AW754" s="1" t="s">
        <v>784</v>
      </c>
      <c r="AX754" s="2">
        <v>41.37</v>
      </c>
      <c r="AZ754" s="2">
        <f>AX754-Epanet!P755</f>
        <v>-5.0000000000004263E-2</v>
      </c>
      <c r="BC754" s="1" t="s">
        <v>1781</v>
      </c>
      <c r="BD754" s="2">
        <v>0.37</v>
      </c>
      <c r="BF754" s="2">
        <f>BD754-Epanet!T756</f>
        <v>-4.9999999999999989E-2</v>
      </c>
      <c r="BI754" s="1" t="s">
        <v>784</v>
      </c>
      <c r="BJ754" s="2">
        <v>41.34</v>
      </c>
      <c r="BL754" s="2">
        <f>BJ754-Epanet!X755</f>
        <v>-3.9999999999999147E-2</v>
      </c>
      <c r="BO754" s="1" t="s">
        <v>1781</v>
      </c>
      <c r="BP754" s="2">
        <v>0.37</v>
      </c>
      <c r="BR754" s="2">
        <f>BP754-Epanet!AB756</f>
        <v>-4.9999999999999989E-2</v>
      </c>
    </row>
    <row r="755" spans="1:70" x14ac:dyDescent="0.25">
      <c r="A755" s="1" t="s">
        <v>785</v>
      </c>
      <c r="B755" s="2">
        <v>37.81</v>
      </c>
      <c r="D755" s="10">
        <f>'Skenario DMA'!B755-Epanet!P756</f>
        <v>0.28000000000000114</v>
      </c>
      <c r="E755" s="10"/>
      <c r="G755" s="1" t="s">
        <v>1782</v>
      </c>
      <c r="H755" s="2">
        <v>0.37</v>
      </c>
      <c r="J755" s="2">
        <f>H755-Epanet!T757</f>
        <v>0</v>
      </c>
      <c r="M755" s="1" t="s">
        <v>785</v>
      </c>
      <c r="N755" s="2">
        <v>37.82</v>
      </c>
      <c r="P755" s="2">
        <f>N755-Epanet!X756</f>
        <v>0.28000000000000114</v>
      </c>
      <c r="S755" s="1" t="s">
        <v>1782</v>
      </c>
      <c r="T755" s="2">
        <v>0.37</v>
      </c>
      <c r="V755" s="2">
        <f>T755-Epanet!AB757</f>
        <v>0</v>
      </c>
      <c r="Y755" s="1" t="s">
        <v>785</v>
      </c>
      <c r="Z755" s="2">
        <v>37.770000000000003</v>
      </c>
      <c r="AB755" s="2">
        <f>Z755-Epanet!P756</f>
        <v>0.24000000000000199</v>
      </c>
      <c r="AE755" s="1" t="s">
        <v>1782</v>
      </c>
      <c r="AF755" s="2">
        <v>0.37</v>
      </c>
      <c r="AH755" s="2">
        <f>AF755-Epanet!T757</f>
        <v>0</v>
      </c>
      <c r="AK755" s="1" t="s">
        <v>785</v>
      </c>
      <c r="AL755" s="2">
        <v>37.78</v>
      </c>
      <c r="AN755" s="2">
        <f>AL755-Epanet!X756</f>
        <v>0.24000000000000199</v>
      </c>
      <c r="AQ755" s="1" t="s">
        <v>1782</v>
      </c>
      <c r="AR755" s="2">
        <v>0.37</v>
      </c>
      <c r="AT755" s="2">
        <f>AR755-Epanet!AB757</f>
        <v>0</v>
      </c>
      <c r="AW755" s="1" t="s">
        <v>785</v>
      </c>
      <c r="AX755" s="2">
        <v>37.82</v>
      </c>
      <c r="AZ755" s="2">
        <f>AX755-Epanet!P756</f>
        <v>0.28999999999999915</v>
      </c>
      <c r="BC755" s="1" t="s">
        <v>1782</v>
      </c>
      <c r="BD755" s="2">
        <v>0.37</v>
      </c>
      <c r="BF755" s="2">
        <f>BD755-Epanet!T757</f>
        <v>0</v>
      </c>
      <c r="BI755" s="1" t="s">
        <v>785</v>
      </c>
      <c r="BJ755" s="2">
        <v>37.83</v>
      </c>
      <c r="BL755" s="2">
        <f>BJ755-Epanet!X756</f>
        <v>0.28999999999999915</v>
      </c>
      <c r="BO755" s="1" t="s">
        <v>1782</v>
      </c>
      <c r="BP755" s="2">
        <v>0.37</v>
      </c>
      <c r="BR755" s="2">
        <f>BP755-Epanet!AB757</f>
        <v>0</v>
      </c>
    </row>
    <row r="756" spans="1:70" x14ac:dyDescent="0.25">
      <c r="A756" s="1" t="s">
        <v>786</v>
      </c>
      <c r="B756" s="2">
        <v>34.840000000000003</v>
      </c>
      <c r="D756" s="10">
        <f>'Skenario DMA'!B756-Epanet!P757</f>
        <v>0.28000000000000114</v>
      </c>
      <c r="E756" s="10"/>
      <c r="G756" s="1" t="s">
        <v>1783</v>
      </c>
      <c r="H756" s="2">
        <v>0.36</v>
      </c>
      <c r="J756" s="2">
        <f>H756-Epanet!T758</f>
        <v>-1.0000000000000009E-2</v>
      </c>
      <c r="M756" s="1" t="s">
        <v>786</v>
      </c>
      <c r="N756" s="2">
        <v>34.86</v>
      </c>
      <c r="P756" s="2">
        <f>N756-Epanet!X757</f>
        <v>0.28999999999999915</v>
      </c>
      <c r="S756" s="1" t="s">
        <v>1783</v>
      </c>
      <c r="T756" s="2">
        <v>0.36</v>
      </c>
      <c r="V756" s="2">
        <f>T756-Epanet!AB758</f>
        <v>-1.0000000000000009E-2</v>
      </c>
      <c r="Y756" s="1" t="s">
        <v>786</v>
      </c>
      <c r="Z756" s="2">
        <v>34.799999999999997</v>
      </c>
      <c r="AB756" s="2">
        <f>Z756-Epanet!P757</f>
        <v>0.23999999999999488</v>
      </c>
      <c r="AE756" s="1" t="s">
        <v>1783</v>
      </c>
      <c r="AF756" s="2">
        <v>0.36</v>
      </c>
      <c r="AH756" s="2">
        <f>AF756-Epanet!T758</f>
        <v>-1.0000000000000009E-2</v>
      </c>
      <c r="AK756" s="1" t="s">
        <v>786</v>
      </c>
      <c r="AL756" s="2">
        <v>34.81</v>
      </c>
      <c r="AN756" s="2">
        <f>AL756-Epanet!X757</f>
        <v>0.24000000000000199</v>
      </c>
      <c r="AQ756" s="1" t="s">
        <v>1783</v>
      </c>
      <c r="AR756" s="2">
        <v>0.36</v>
      </c>
      <c r="AT756" s="2">
        <f>AR756-Epanet!AB758</f>
        <v>-1.0000000000000009E-2</v>
      </c>
      <c r="AW756" s="1" t="s">
        <v>786</v>
      </c>
      <c r="AX756" s="2">
        <v>34.85</v>
      </c>
      <c r="AZ756" s="2">
        <f>AX756-Epanet!P757</f>
        <v>0.28999999999999915</v>
      </c>
      <c r="BC756" s="1" t="s">
        <v>1783</v>
      </c>
      <c r="BD756" s="2">
        <v>0.36</v>
      </c>
      <c r="BF756" s="2">
        <f>BD756-Epanet!T758</f>
        <v>-1.0000000000000009E-2</v>
      </c>
      <c r="BI756" s="1" t="s">
        <v>786</v>
      </c>
      <c r="BJ756" s="2">
        <v>34.86</v>
      </c>
      <c r="BL756" s="2">
        <f>BJ756-Epanet!X757</f>
        <v>0.28999999999999915</v>
      </c>
      <c r="BO756" s="1" t="s">
        <v>1783</v>
      </c>
      <c r="BP756" s="2">
        <v>0.36</v>
      </c>
      <c r="BR756" s="2">
        <f>BP756-Epanet!AB758</f>
        <v>-1.0000000000000009E-2</v>
      </c>
    </row>
    <row r="757" spans="1:70" x14ac:dyDescent="0.25">
      <c r="A757" s="1" t="s">
        <v>787</v>
      </c>
      <c r="B757" s="2">
        <v>36.619999999999997</v>
      </c>
      <c r="D757" s="10">
        <f>'Skenario DMA'!B757-Epanet!P758</f>
        <v>0.10999999999999943</v>
      </c>
      <c r="E757" s="10"/>
      <c r="G757" s="1" t="s">
        <v>1784</v>
      </c>
      <c r="H757" s="2">
        <v>0.36</v>
      </c>
      <c r="J757" s="2">
        <f>H757-Epanet!T759</f>
        <v>0</v>
      </c>
      <c r="M757" s="1" t="s">
        <v>787</v>
      </c>
      <c r="N757" s="2">
        <v>36.61</v>
      </c>
      <c r="P757" s="2">
        <f>N757-Epanet!X758</f>
        <v>8.9999999999996305E-2</v>
      </c>
      <c r="S757" s="1" t="s">
        <v>1784</v>
      </c>
      <c r="T757" s="2">
        <v>0.36</v>
      </c>
      <c r="V757" s="2">
        <f>T757-Epanet!AB759</f>
        <v>0</v>
      </c>
      <c r="Y757" s="1" t="s">
        <v>787</v>
      </c>
      <c r="Z757" s="2">
        <v>36.479999999999997</v>
      </c>
      <c r="AB757" s="2">
        <f>Z757-Epanet!P758</f>
        <v>-3.0000000000001137E-2</v>
      </c>
      <c r="AE757" s="1" t="s">
        <v>1784</v>
      </c>
      <c r="AF757" s="2">
        <v>0.36</v>
      </c>
      <c r="AH757" s="2">
        <f>AF757-Epanet!T759</f>
        <v>0</v>
      </c>
      <c r="AK757" s="1" t="s">
        <v>787</v>
      </c>
      <c r="AL757" s="2">
        <v>36.479999999999997</v>
      </c>
      <c r="AN757" s="2">
        <f>AL757-Epanet!X758</f>
        <v>-4.0000000000006253E-2</v>
      </c>
      <c r="AQ757" s="1" t="s">
        <v>1784</v>
      </c>
      <c r="AR757" s="2">
        <v>0.36</v>
      </c>
      <c r="AT757" s="2">
        <f>AR757-Epanet!AB759</f>
        <v>0</v>
      </c>
      <c r="AW757" s="1" t="s">
        <v>787</v>
      </c>
      <c r="AX757" s="2">
        <v>32.25</v>
      </c>
      <c r="AZ757" s="2">
        <f>AX757-Epanet!P758</f>
        <v>-4.259999999999998</v>
      </c>
      <c r="BC757" s="1" t="s">
        <v>1784</v>
      </c>
      <c r="BD757" s="2">
        <v>0.36</v>
      </c>
      <c r="BF757" s="2">
        <f>BD757-Epanet!T759</f>
        <v>0</v>
      </c>
      <c r="BI757" s="1" t="s">
        <v>787</v>
      </c>
      <c r="BJ757" s="2">
        <v>31.96</v>
      </c>
      <c r="BL757" s="2">
        <f>BJ757-Epanet!X758</f>
        <v>-4.5600000000000023</v>
      </c>
      <c r="BO757" s="1" t="s">
        <v>1784</v>
      </c>
      <c r="BP757" s="2">
        <v>0.36</v>
      </c>
      <c r="BR757" s="2">
        <f>BP757-Epanet!AB759</f>
        <v>0</v>
      </c>
    </row>
    <row r="758" spans="1:70" x14ac:dyDescent="0.25">
      <c r="A758" s="1" t="s">
        <v>788</v>
      </c>
      <c r="B758" s="2">
        <v>39.56</v>
      </c>
      <c r="D758" s="10">
        <f>'Skenario DMA'!B758-Epanet!P759</f>
        <v>3.0000000000001137E-2</v>
      </c>
      <c r="E758" s="10"/>
      <c r="G758" s="1" t="s">
        <v>1785</v>
      </c>
      <c r="H758" s="2">
        <v>0.36</v>
      </c>
      <c r="J758" s="2">
        <f>H758-Epanet!T760</f>
        <v>0</v>
      </c>
      <c r="M758" s="1" t="s">
        <v>788</v>
      </c>
      <c r="N758" s="2">
        <v>39.54</v>
      </c>
      <c r="P758" s="2">
        <f>N758-Epanet!X759</f>
        <v>9.9999999999980105E-3</v>
      </c>
      <c r="S758" s="1" t="s">
        <v>1785</v>
      </c>
      <c r="T758" s="2">
        <v>0.36</v>
      </c>
      <c r="V758" s="2">
        <f>T758-Epanet!AB760</f>
        <v>0</v>
      </c>
      <c r="Y758" s="1" t="s">
        <v>788</v>
      </c>
      <c r="Z758" s="2">
        <v>39.67</v>
      </c>
      <c r="AB758" s="2">
        <f>Z758-Epanet!P759</f>
        <v>0.14000000000000057</v>
      </c>
      <c r="AE758" s="1" t="s">
        <v>1785</v>
      </c>
      <c r="AF758" s="2">
        <v>0.36</v>
      </c>
      <c r="AH758" s="2">
        <f>AF758-Epanet!T760</f>
        <v>0</v>
      </c>
      <c r="AK758" s="1" t="s">
        <v>788</v>
      </c>
      <c r="AL758" s="2">
        <v>39.67</v>
      </c>
      <c r="AN758" s="2">
        <f>AL758-Epanet!X759</f>
        <v>0.14000000000000057</v>
      </c>
      <c r="AQ758" s="1" t="s">
        <v>1785</v>
      </c>
      <c r="AR758" s="2">
        <v>0.36</v>
      </c>
      <c r="AT758" s="2">
        <f>AR758-Epanet!AB760</f>
        <v>0</v>
      </c>
      <c r="AW758" s="1" t="s">
        <v>788</v>
      </c>
      <c r="AX758" s="2">
        <v>35.450000000000003</v>
      </c>
      <c r="AZ758" s="2">
        <f>AX758-Epanet!P759</f>
        <v>-4.0799999999999983</v>
      </c>
      <c r="BC758" s="1" t="s">
        <v>1785</v>
      </c>
      <c r="BD758" s="2">
        <v>0.36</v>
      </c>
      <c r="BF758" s="2">
        <f>BD758-Epanet!T760</f>
        <v>0</v>
      </c>
      <c r="BI758" s="1" t="s">
        <v>788</v>
      </c>
      <c r="BJ758" s="2">
        <v>35.17</v>
      </c>
      <c r="BL758" s="2">
        <f>BJ758-Epanet!X759</f>
        <v>-4.3599999999999994</v>
      </c>
      <c r="BO758" s="1" t="s">
        <v>1785</v>
      </c>
      <c r="BP758" s="2">
        <v>0.36</v>
      </c>
      <c r="BR758" s="2">
        <f>BP758-Epanet!AB760</f>
        <v>0</v>
      </c>
    </row>
    <row r="759" spans="1:70" x14ac:dyDescent="0.25">
      <c r="A759" s="1" t="s">
        <v>789</v>
      </c>
      <c r="B759" s="2">
        <v>39.549999999999997</v>
      </c>
      <c r="D759" s="10">
        <f>'Skenario DMA'!B759-Epanet!P760</f>
        <v>1.9999999999996021E-2</v>
      </c>
      <c r="E759" s="10"/>
      <c r="G759" s="1" t="s">
        <v>1786</v>
      </c>
      <c r="H759" s="2">
        <v>0.36</v>
      </c>
      <c r="J759" s="2">
        <f>H759-Epanet!T761</f>
        <v>0</v>
      </c>
      <c r="M759" s="1" t="s">
        <v>789</v>
      </c>
      <c r="N759" s="2">
        <v>39.53</v>
      </c>
      <c r="P759" s="2">
        <f>N759-Epanet!X760</f>
        <v>0</v>
      </c>
      <c r="S759" s="1" t="s">
        <v>1786</v>
      </c>
      <c r="T759" s="2">
        <v>0.36</v>
      </c>
      <c r="V759" s="2">
        <f>T759-Epanet!AB761</f>
        <v>0</v>
      </c>
      <c r="Y759" s="1" t="s">
        <v>789</v>
      </c>
      <c r="Z759" s="2">
        <v>39.67</v>
      </c>
      <c r="AB759" s="2">
        <f>Z759-Epanet!P760</f>
        <v>0.14000000000000057</v>
      </c>
      <c r="AE759" s="1" t="s">
        <v>1786</v>
      </c>
      <c r="AF759" s="2">
        <v>0.36</v>
      </c>
      <c r="AH759" s="2">
        <f>AF759-Epanet!T761</f>
        <v>0</v>
      </c>
      <c r="AK759" s="1" t="s">
        <v>789</v>
      </c>
      <c r="AL759" s="2">
        <v>39.67</v>
      </c>
      <c r="AN759" s="2">
        <f>AL759-Epanet!X760</f>
        <v>0.14000000000000057</v>
      </c>
      <c r="AQ759" s="1" t="s">
        <v>1786</v>
      </c>
      <c r="AR759" s="2">
        <v>0.36</v>
      </c>
      <c r="AT759" s="2">
        <f>AR759-Epanet!AB761</f>
        <v>0</v>
      </c>
      <c r="AW759" s="1" t="s">
        <v>789</v>
      </c>
      <c r="AX759" s="2">
        <v>35.44</v>
      </c>
      <c r="AZ759" s="2">
        <f>AX759-Epanet!P760</f>
        <v>-4.0900000000000034</v>
      </c>
      <c r="BC759" s="1" t="s">
        <v>1786</v>
      </c>
      <c r="BD759" s="2">
        <v>0.36</v>
      </c>
      <c r="BF759" s="2">
        <f>BD759-Epanet!T761</f>
        <v>0</v>
      </c>
      <c r="BI759" s="1" t="s">
        <v>789</v>
      </c>
      <c r="BJ759" s="2">
        <v>35.15</v>
      </c>
      <c r="BL759" s="2">
        <f>BJ759-Epanet!X760</f>
        <v>-4.3800000000000026</v>
      </c>
      <c r="BO759" s="1" t="s">
        <v>1786</v>
      </c>
      <c r="BP759" s="2">
        <v>0.36</v>
      </c>
      <c r="BR759" s="2">
        <f>BP759-Epanet!AB761</f>
        <v>0</v>
      </c>
    </row>
    <row r="760" spans="1:70" x14ac:dyDescent="0.25">
      <c r="A760" s="1" t="s">
        <v>790</v>
      </c>
      <c r="B760" s="2">
        <v>39.549999999999997</v>
      </c>
      <c r="D760" s="10">
        <f>'Skenario DMA'!B760-Epanet!P761</f>
        <v>1.9999999999996021E-2</v>
      </c>
      <c r="E760" s="10"/>
      <c r="G760" s="1" t="s">
        <v>1787</v>
      </c>
      <c r="H760" s="2">
        <v>0.36</v>
      </c>
      <c r="J760" s="2">
        <f>H760-Epanet!T762</f>
        <v>0</v>
      </c>
      <c r="M760" s="1" t="s">
        <v>790</v>
      </c>
      <c r="N760" s="2">
        <v>39.53</v>
      </c>
      <c r="P760" s="2">
        <f>N760-Epanet!X761</f>
        <v>0</v>
      </c>
      <c r="S760" s="1" t="s">
        <v>1787</v>
      </c>
      <c r="T760" s="2">
        <v>0.36</v>
      </c>
      <c r="V760" s="2">
        <f>T760-Epanet!AB762</f>
        <v>0</v>
      </c>
      <c r="Y760" s="1" t="s">
        <v>790</v>
      </c>
      <c r="Z760" s="2">
        <v>39.67</v>
      </c>
      <c r="AB760" s="2">
        <f>Z760-Epanet!P761</f>
        <v>0.14000000000000057</v>
      </c>
      <c r="AE760" s="1" t="s">
        <v>1787</v>
      </c>
      <c r="AF760" s="2">
        <v>0.36</v>
      </c>
      <c r="AH760" s="2">
        <f>AF760-Epanet!T762</f>
        <v>0</v>
      </c>
      <c r="AK760" s="1" t="s">
        <v>790</v>
      </c>
      <c r="AL760" s="2">
        <v>39.67</v>
      </c>
      <c r="AN760" s="2">
        <f>AL760-Epanet!X761</f>
        <v>0.14000000000000057</v>
      </c>
      <c r="AQ760" s="1" t="s">
        <v>1787</v>
      </c>
      <c r="AR760" s="2">
        <v>0.36</v>
      </c>
      <c r="AT760" s="2">
        <f>AR760-Epanet!AB762</f>
        <v>0</v>
      </c>
      <c r="AW760" s="1" t="s">
        <v>790</v>
      </c>
      <c r="AX760" s="2">
        <v>35.44</v>
      </c>
      <c r="AZ760" s="2">
        <f>AX760-Epanet!P761</f>
        <v>-4.0900000000000034</v>
      </c>
      <c r="BC760" s="1" t="s">
        <v>1787</v>
      </c>
      <c r="BD760" s="2">
        <v>0.36</v>
      </c>
      <c r="BF760" s="2">
        <f>BD760-Epanet!T762</f>
        <v>0</v>
      </c>
      <c r="BI760" s="1" t="s">
        <v>790</v>
      </c>
      <c r="BJ760" s="2">
        <v>35.15</v>
      </c>
      <c r="BL760" s="2">
        <f>BJ760-Epanet!X761</f>
        <v>-4.3800000000000026</v>
      </c>
      <c r="BO760" s="1" t="s">
        <v>1787</v>
      </c>
      <c r="BP760" s="2">
        <v>0.36</v>
      </c>
      <c r="BR760" s="2">
        <f>BP760-Epanet!AB762</f>
        <v>0</v>
      </c>
    </row>
    <row r="761" spans="1:70" x14ac:dyDescent="0.25">
      <c r="A761" s="1" t="s">
        <v>791</v>
      </c>
      <c r="B761" s="2">
        <v>37.549999999999997</v>
      </c>
      <c r="D761" s="10">
        <f>'Skenario DMA'!B761-Epanet!P762</f>
        <v>1.9999999999996021E-2</v>
      </c>
      <c r="E761" s="10"/>
      <c r="G761" s="1" t="s">
        <v>1788</v>
      </c>
      <c r="H761" s="2">
        <v>0.36</v>
      </c>
      <c r="J761" s="2">
        <f>H761-Epanet!T763</f>
        <v>0</v>
      </c>
      <c r="M761" s="1" t="s">
        <v>791</v>
      </c>
      <c r="N761" s="2">
        <v>37.53</v>
      </c>
      <c r="P761" s="2">
        <f>N761-Epanet!X762</f>
        <v>0</v>
      </c>
      <c r="S761" s="1" t="s">
        <v>1788</v>
      </c>
      <c r="T761" s="2">
        <v>0.36</v>
      </c>
      <c r="V761" s="2">
        <f>T761-Epanet!AB763</f>
        <v>0</v>
      </c>
      <c r="Y761" s="1" t="s">
        <v>791</v>
      </c>
      <c r="Z761" s="2">
        <v>37.68</v>
      </c>
      <c r="AB761" s="2">
        <f>Z761-Epanet!P762</f>
        <v>0.14999999999999858</v>
      </c>
      <c r="AE761" s="1" t="s">
        <v>1788</v>
      </c>
      <c r="AF761" s="2">
        <v>0.36</v>
      </c>
      <c r="AH761" s="2">
        <f>AF761-Epanet!T763</f>
        <v>0</v>
      </c>
      <c r="AK761" s="1" t="s">
        <v>791</v>
      </c>
      <c r="AL761" s="2">
        <v>37.68</v>
      </c>
      <c r="AN761" s="2">
        <f>AL761-Epanet!X762</f>
        <v>0.14999999999999858</v>
      </c>
      <c r="AQ761" s="1" t="s">
        <v>1788</v>
      </c>
      <c r="AR761" s="2">
        <v>0.36</v>
      </c>
      <c r="AT761" s="2">
        <f>AR761-Epanet!AB763</f>
        <v>0</v>
      </c>
      <c r="AW761" s="1" t="s">
        <v>791</v>
      </c>
      <c r="AX761" s="2">
        <v>33.43</v>
      </c>
      <c r="AZ761" s="2">
        <f>AX761-Epanet!P762</f>
        <v>-4.1000000000000014</v>
      </c>
      <c r="BC761" s="1" t="s">
        <v>1788</v>
      </c>
      <c r="BD761" s="2">
        <v>0.36</v>
      </c>
      <c r="BF761" s="2">
        <f>BD761-Epanet!T763</f>
        <v>0</v>
      </c>
      <c r="BI761" s="1" t="s">
        <v>791</v>
      </c>
      <c r="BJ761" s="2">
        <v>33.14</v>
      </c>
      <c r="BL761" s="2">
        <f>BJ761-Epanet!X762</f>
        <v>-4.3900000000000006</v>
      </c>
      <c r="BO761" s="1" t="s">
        <v>1788</v>
      </c>
      <c r="BP761" s="2">
        <v>0.36</v>
      </c>
      <c r="BR761" s="2">
        <f>BP761-Epanet!AB763</f>
        <v>0</v>
      </c>
    </row>
    <row r="762" spans="1:70" x14ac:dyDescent="0.25">
      <c r="A762" s="1" t="s">
        <v>792</v>
      </c>
      <c r="B762" s="2">
        <v>35.85</v>
      </c>
      <c r="D762" s="10">
        <f>'Skenario DMA'!B762-Epanet!P763</f>
        <v>0.28000000000000114</v>
      </c>
      <c r="E762" s="10"/>
      <c r="G762" s="1" t="s">
        <v>1789</v>
      </c>
      <c r="H762" s="2">
        <v>0.36</v>
      </c>
      <c r="J762" s="2">
        <f>H762-Epanet!T764</f>
        <v>0</v>
      </c>
      <c r="M762" s="1" t="s">
        <v>792</v>
      </c>
      <c r="N762" s="2">
        <v>35.869999999999997</v>
      </c>
      <c r="P762" s="2">
        <f>N762-Epanet!X763</f>
        <v>0.28999999999999915</v>
      </c>
      <c r="S762" s="1" t="s">
        <v>1789</v>
      </c>
      <c r="T762" s="2">
        <v>0.36</v>
      </c>
      <c r="V762" s="2">
        <f>T762-Epanet!AB764</f>
        <v>0</v>
      </c>
      <c r="Y762" s="1" t="s">
        <v>792</v>
      </c>
      <c r="Z762" s="2">
        <v>35.79</v>
      </c>
      <c r="AB762" s="2">
        <f>Z762-Epanet!P763</f>
        <v>0.21999999999999886</v>
      </c>
      <c r="AE762" s="1" t="s">
        <v>1789</v>
      </c>
      <c r="AF762" s="2">
        <v>0.36</v>
      </c>
      <c r="AH762" s="2">
        <f>AF762-Epanet!T764</f>
        <v>0</v>
      </c>
      <c r="AK762" s="1" t="s">
        <v>792</v>
      </c>
      <c r="AL762" s="2">
        <v>35.799999999999997</v>
      </c>
      <c r="AN762" s="2">
        <f>AL762-Epanet!X763</f>
        <v>0.21999999999999886</v>
      </c>
      <c r="AQ762" s="1" t="s">
        <v>1789</v>
      </c>
      <c r="AR762" s="2">
        <v>0.36</v>
      </c>
      <c r="AT762" s="2">
        <f>AR762-Epanet!AB764</f>
        <v>0</v>
      </c>
      <c r="AW762" s="1" t="s">
        <v>792</v>
      </c>
      <c r="AX762" s="2">
        <v>35.75</v>
      </c>
      <c r="AZ762" s="2">
        <f>AX762-Epanet!P763</f>
        <v>0.17999999999999972</v>
      </c>
      <c r="BC762" s="1" t="s">
        <v>1789</v>
      </c>
      <c r="BD762" s="2">
        <v>0.36</v>
      </c>
      <c r="BF762" s="2">
        <f>BD762-Epanet!T764</f>
        <v>0</v>
      </c>
      <c r="BI762" s="1" t="s">
        <v>792</v>
      </c>
      <c r="BJ762" s="2">
        <v>35.76</v>
      </c>
      <c r="BL762" s="2">
        <f>BJ762-Epanet!X763</f>
        <v>0.17999999999999972</v>
      </c>
      <c r="BO762" s="1" t="s">
        <v>1789</v>
      </c>
      <c r="BP762" s="2">
        <v>0.36</v>
      </c>
      <c r="BR762" s="2">
        <f>BP762-Epanet!AB764</f>
        <v>0</v>
      </c>
    </row>
    <row r="763" spans="1:70" x14ac:dyDescent="0.25">
      <c r="A763" s="1" t="s">
        <v>793</v>
      </c>
      <c r="B763" s="2">
        <v>38.700000000000003</v>
      </c>
      <c r="D763" s="10">
        <f>'Skenario DMA'!B763-Epanet!P764</f>
        <v>0.28000000000000114</v>
      </c>
      <c r="E763" s="10"/>
      <c r="G763" s="1" t="s">
        <v>1790</v>
      </c>
      <c r="H763" s="2">
        <v>0.36</v>
      </c>
      <c r="J763" s="2">
        <f>H763-Epanet!T765</f>
        <v>0</v>
      </c>
      <c r="M763" s="1" t="s">
        <v>793</v>
      </c>
      <c r="N763" s="2">
        <v>38.72</v>
      </c>
      <c r="P763" s="2">
        <f>N763-Epanet!X764</f>
        <v>0.28000000000000114</v>
      </c>
      <c r="S763" s="1" t="s">
        <v>1790</v>
      </c>
      <c r="T763" s="2">
        <v>0.36</v>
      </c>
      <c r="V763" s="2">
        <f>T763-Epanet!AB765</f>
        <v>0</v>
      </c>
      <c r="Y763" s="1" t="s">
        <v>793</v>
      </c>
      <c r="Z763" s="2">
        <v>38.07</v>
      </c>
      <c r="AB763" s="2">
        <f>Z763-Epanet!P764</f>
        <v>-0.35000000000000142</v>
      </c>
      <c r="AE763" s="1" t="s">
        <v>1790</v>
      </c>
      <c r="AF763" s="2">
        <v>0.36</v>
      </c>
      <c r="AH763" s="2">
        <f>AF763-Epanet!T765</f>
        <v>0</v>
      </c>
      <c r="AK763" s="1" t="s">
        <v>793</v>
      </c>
      <c r="AL763" s="2">
        <v>38.119999999999997</v>
      </c>
      <c r="AN763" s="2">
        <f>AL763-Epanet!X764</f>
        <v>-0.32000000000000028</v>
      </c>
      <c r="AQ763" s="1" t="s">
        <v>1790</v>
      </c>
      <c r="AR763" s="2">
        <v>0.36</v>
      </c>
      <c r="AT763" s="2">
        <f>AR763-Epanet!AB765</f>
        <v>0</v>
      </c>
      <c r="AW763" s="1" t="s">
        <v>793</v>
      </c>
      <c r="AX763" s="2">
        <v>38.049999999999997</v>
      </c>
      <c r="AZ763" s="2">
        <f>AX763-Epanet!P764</f>
        <v>-0.37000000000000455</v>
      </c>
      <c r="BC763" s="1" t="s">
        <v>1790</v>
      </c>
      <c r="BD763" s="2">
        <v>0.36</v>
      </c>
      <c r="BF763" s="2">
        <f>BD763-Epanet!T765</f>
        <v>0</v>
      </c>
      <c r="BI763" s="1" t="s">
        <v>793</v>
      </c>
      <c r="BJ763" s="2">
        <v>38.11</v>
      </c>
      <c r="BL763" s="2">
        <f>BJ763-Epanet!X764</f>
        <v>-0.32999999999999829</v>
      </c>
      <c r="BO763" s="1" t="s">
        <v>1790</v>
      </c>
      <c r="BP763" s="2">
        <v>0.36</v>
      </c>
      <c r="BR763" s="2">
        <f>BP763-Epanet!AB765</f>
        <v>0</v>
      </c>
    </row>
    <row r="764" spans="1:70" x14ac:dyDescent="0.25">
      <c r="A764" s="1" t="s">
        <v>794</v>
      </c>
      <c r="B764" s="2">
        <v>38.700000000000003</v>
      </c>
      <c r="D764" s="10">
        <f>'Skenario DMA'!B764-Epanet!P765</f>
        <v>0.28000000000000114</v>
      </c>
      <c r="E764" s="10"/>
      <c r="G764" s="1" t="s">
        <v>1791</v>
      </c>
      <c r="H764" s="2">
        <v>0.36</v>
      </c>
      <c r="J764" s="2">
        <f>H764-Epanet!T766</f>
        <v>0</v>
      </c>
      <c r="M764" s="1" t="s">
        <v>794</v>
      </c>
      <c r="N764" s="2">
        <v>38.72</v>
      </c>
      <c r="P764" s="2">
        <f>N764-Epanet!X765</f>
        <v>0.28000000000000114</v>
      </c>
      <c r="S764" s="1" t="s">
        <v>1791</v>
      </c>
      <c r="T764" s="2">
        <v>0.36</v>
      </c>
      <c r="V764" s="2">
        <f>T764-Epanet!AB766</f>
        <v>0</v>
      </c>
      <c r="Y764" s="1" t="s">
        <v>794</v>
      </c>
      <c r="Z764" s="2">
        <v>38.07</v>
      </c>
      <c r="AB764" s="2">
        <f>Z764-Epanet!P765</f>
        <v>-0.35000000000000142</v>
      </c>
      <c r="AE764" s="1" t="s">
        <v>1791</v>
      </c>
      <c r="AF764" s="2">
        <v>0.36</v>
      </c>
      <c r="AH764" s="2">
        <f>AF764-Epanet!T766</f>
        <v>0</v>
      </c>
      <c r="AK764" s="1" t="s">
        <v>794</v>
      </c>
      <c r="AL764" s="2">
        <v>38.130000000000003</v>
      </c>
      <c r="AN764" s="2">
        <f>AL764-Epanet!X765</f>
        <v>-0.30999999999999517</v>
      </c>
      <c r="AQ764" s="1" t="s">
        <v>1791</v>
      </c>
      <c r="AR764" s="2">
        <v>0.36</v>
      </c>
      <c r="AT764" s="2">
        <f>AR764-Epanet!AB766</f>
        <v>0</v>
      </c>
      <c r="AW764" s="1" t="s">
        <v>794</v>
      </c>
      <c r="AX764" s="2">
        <v>38.06</v>
      </c>
      <c r="AZ764" s="2">
        <f>AX764-Epanet!P765</f>
        <v>-0.35999999999999943</v>
      </c>
      <c r="BC764" s="1" t="s">
        <v>1791</v>
      </c>
      <c r="BD764" s="2">
        <v>0.36</v>
      </c>
      <c r="BF764" s="2">
        <f>BD764-Epanet!T766</f>
        <v>0</v>
      </c>
      <c r="BI764" s="1" t="s">
        <v>794</v>
      </c>
      <c r="BJ764" s="2">
        <v>38.119999999999997</v>
      </c>
      <c r="BL764" s="2">
        <f>BJ764-Epanet!X765</f>
        <v>-0.32000000000000028</v>
      </c>
      <c r="BO764" s="1" t="s">
        <v>1791</v>
      </c>
      <c r="BP764" s="2">
        <v>0.36</v>
      </c>
      <c r="BR764" s="2">
        <f>BP764-Epanet!AB766</f>
        <v>0</v>
      </c>
    </row>
    <row r="765" spans="1:70" x14ac:dyDescent="0.25">
      <c r="A765" s="1" t="s">
        <v>795</v>
      </c>
      <c r="B765" s="2">
        <v>38.69</v>
      </c>
      <c r="D765" s="10">
        <f>'Skenario DMA'!B765-Epanet!P766</f>
        <v>0.28000000000000114</v>
      </c>
      <c r="E765" s="10"/>
      <c r="G765" s="1" t="s">
        <v>1792</v>
      </c>
      <c r="H765" s="2">
        <v>0.36</v>
      </c>
      <c r="J765" s="2">
        <f>H765-Epanet!T767</f>
        <v>0</v>
      </c>
      <c r="M765" s="1" t="s">
        <v>795</v>
      </c>
      <c r="N765" s="2">
        <v>38.71</v>
      </c>
      <c r="P765" s="2">
        <f>N765-Epanet!X766</f>
        <v>0.28000000000000114</v>
      </c>
      <c r="S765" s="1" t="s">
        <v>1792</v>
      </c>
      <c r="T765" s="2">
        <v>0.36</v>
      </c>
      <c r="V765" s="2">
        <f>T765-Epanet!AB767</f>
        <v>0</v>
      </c>
      <c r="Y765" s="1" t="s">
        <v>795</v>
      </c>
      <c r="Z765" s="2">
        <v>38.049999999999997</v>
      </c>
      <c r="AB765" s="2">
        <f>Z765-Epanet!P766</f>
        <v>-0.35999999999999943</v>
      </c>
      <c r="AE765" s="1" t="s">
        <v>1792</v>
      </c>
      <c r="AF765" s="2">
        <v>0.36</v>
      </c>
      <c r="AH765" s="2">
        <f>AF765-Epanet!T767</f>
        <v>0</v>
      </c>
      <c r="AK765" s="1" t="s">
        <v>795</v>
      </c>
      <c r="AL765" s="2">
        <v>38.11</v>
      </c>
      <c r="AN765" s="2">
        <f>AL765-Epanet!X766</f>
        <v>-0.32000000000000028</v>
      </c>
      <c r="AQ765" s="1" t="s">
        <v>1792</v>
      </c>
      <c r="AR765" s="2">
        <v>0.36</v>
      </c>
      <c r="AT765" s="2">
        <f>AR765-Epanet!AB767</f>
        <v>0</v>
      </c>
      <c r="AW765" s="1" t="s">
        <v>795</v>
      </c>
      <c r="AX765" s="2">
        <v>38.04</v>
      </c>
      <c r="AZ765" s="2">
        <f>AX765-Epanet!P766</f>
        <v>-0.36999999999999744</v>
      </c>
      <c r="BC765" s="1" t="s">
        <v>1792</v>
      </c>
      <c r="BD765" s="2">
        <v>0.36</v>
      </c>
      <c r="BF765" s="2">
        <f>BD765-Epanet!T767</f>
        <v>0</v>
      </c>
      <c r="BI765" s="1" t="s">
        <v>795</v>
      </c>
      <c r="BJ765" s="2">
        <v>38.1</v>
      </c>
      <c r="BL765" s="2">
        <f>BJ765-Epanet!X766</f>
        <v>-0.32999999999999829</v>
      </c>
      <c r="BO765" s="1" t="s">
        <v>1792</v>
      </c>
      <c r="BP765" s="2">
        <v>0.36</v>
      </c>
      <c r="BR765" s="2">
        <f>BP765-Epanet!AB767</f>
        <v>0</v>
      </c>
    </row>
    <row r="766" spans="1:70" x14ac:dyDescent="0.25">
      <c r="A766" s="1" t="s">
        <v>796</v>
      </c>
      <c r="B766" s="2">
        <v>39.68</v>
      </c>
      <c r="D766" s="10">
        <f>'Skenario DMA'!B766-Epanet!P767</f>
        <v>0.28000000000000114</v>
      </c>
      <c r="E766" s="10"/>
      <c r="G766" s="1" t="s">
        <v>1793</v>
      </c>
      <c r="H766" s="2">
        <v>0.35</v>
      </c>
      <c r="J766" s="2">
        <f>H766-Epanet!T768</f>
        <v>-1.0000000000000009E-2</v>
      </c>
      <c r="M766" s="1" t="s">
        <v>796</v>
      </c>
      <c r="N766" s="2">
        <v>39.71</v>
      </c>
      <c r="P766" s="2">
        <f>N766-Epanet!X767</f>
        <v>0.28999999999999915</v>
      </c>
      <c r="S766" s="1" t="s">
        <v>1793</v>
      </c>
      <c r="T766" s="2">
        <v>0.35</v>
      </c>
      <c r="V766" s="2">
        <f>T766-Epanet!AB768</f>
        <v>-1.0000000000000009E-2</v>
      </c>
      <c r="Y766" s="1" t="s">
        <v>796</v>
      </c>
      <c r="Z766" s="2">
        <v>39.049999999999997</v>
      </c>
      <c r="AB766" s="2">
        <f>Z766-Epanet!P767</f>
        <v>-0.35000000000000142</v>
      </c>
      <c r="AE766" s="1" t="s">
        <v>1793</v>
      </c>
      <c r="AF766" s="2">
        <v>0.35</v>
      </c>
      <c r="AH766" s="2">
        <f>AF766-Epanet!T768</f>
        <v>-1.0000000000000009E-2</v>
      </c>
      <c r="AK766" s="1" t="s">
        <v>796</v>
      </c>
      <c r="AL766" s="2">
        <v>39.1</v>
      </c>
      <c r="AN766" s="2">
        <f>AL766-Epanet!X767</f>
        <v>-0.32000000000000028</v>
      </c>
      <c r="AQ766" s="1" t="s">
        <v>1793</v>
      </c>
      <c r="AR766" s="2">
        <v>0.35</v>
      </c>
      <c r="AT766" s="2">
        <f>AR766-Epanet!AB768</f>
        <v>-1.0000000000000009E-2</v>
      </c>
      <c r="AW766" s="1" t="s">
        <v>796</v>
      </c>
      <c r="AX766" s="2">
        <v>39.03</v>
      </c>
      <c r="AZ766" s="2">
        <f>AX766-Epanet!P767</f>
        <v>-0.36999999999999744</v>
      </c>
      <c r="BC766" s="1" t="s">
        <v>1793</v>
      </c>
      <c r="BD766" s="2">
        <v>0.35</v>
      </c>
      <c r="BF766" s="2">
        <f>BD766-Epanet!T768</f>
        <v>-1.0000000000000009E-2</v>
      </c>
      <c r="BI766" s="1" t="s">
        <v>796</v>
      </c>
      <c r="BJ766" s="2">
        <v>39.1</v>
      </c>
      <c r="BL766" s="2">
        <f>BJ766-Epanet!X767</f>
        <v>-0.32000000000000028</v>
      </c>
      <c r="BO766" s="1" t="s">
        <v>1793</v>
      </c>
      <c r="BP766" s="2">
        <v>0.35</v>
      </c>
      <c r="BR766" s="2">
        <f>BP766-Epanet!AB768</f>
        <v>-1.0000000000000009E-2</v>
      </c>
    </row>
    <row r="767" spans="1:70" x14ac:dyDescent="0.25">
      <c r="A767" s="1" t="s">
        <v>797</v>
      </c>
      <c r="B767" s="2">
        <v>40.69</v>
      </c>
      <c r="D767" s="10">
        <f>'Skenario DMA'!B767-Epanet!P768</f>
        <v>0.28999999999999915</v>
      </c>
      <c r="E767" s="10"/>
      <c r="G767" s="1" t="s">
        <v>1794</v>
      </c>
      <c r="H767" s="2">
        <v>0.35</v>
      </c>
      <c r="J767" s="2">
        <f>H767-Epanet!T769</f>
        <v>0</v>
      </c>
      <c r="M767" s="1" t="s">
        <v>797</v>
      </c>
      <c r="N767" s="2">
        <v>40.71</v>
      </c>
      <c r="P767" s="2">
        <f>N767-Epanet!X768</f>
        <v>0.28999999999999915</v>
      </c>
      <c r="S767" s="1" t="s">
        <v>1794</v>
      </c>
      <c r="T767" s="2">
        <v>0.35</v>
      </c>
      <c r="V767" s="2">
        <f>T767-Epanet!AB769</f>
        <v>0</v>
      </c>
      <c r="Y767" s="1" t="s">
        <v>797</v>
      </c>
      <c r="Z767" s="2">
        <v>40.049999999999997</v>
      </c>
      <c r="AB767" s="2">
        <f>Z767-Epanet!P768</f>
        <v>-0.35000000000000142</v>
      </c>
      <c r="AE767" s="1" t="s">
        <v>1794</v>
      </c>
      <c r="AF767" s="2">
        <v>0.35</v>
      </c>
      <c r="AH767" s="2">
        <f>AF767-Epanet!T769</f>
        <v>0</v>
      </c>
      <c r="AK767" s="1" t="s">
        <v>797</v>
      </c>
      <c r="AL767" s="2">
        <v>40.1</v>
      </c>
      <c r="AN767" s="2">
        <f>AL767-Epanet!X768</f>
        <v>-0.32000000000000028</v>
      </c>
      <c r="AQ767" s="1" t="s">
        <v>1794</v>
      </c>
      <c r="AR767" s="2">
        <v>0.35</v>
      </c>
      <c r="AT767" s="2">
        <f>AR767-Epanet!AB769</f>
        <v>0</v>
      </c>
      <c r="AW767" s="1" t="s">
        <v>797</v>
      </c>
      <c r="AX767" s="2">
        <v>40.03</v>
      </c>
      <c r="AZ767" s="2">
        <f>AX767-Epanet!P768</f>
        <v>-0.36999999999999744</v>
      </c>
      <c r="BC767" s="1" t="s">
        <v>1794</v>
      </c>
      <c r="BD767" s="2">
        <v>0.35</v>
      </c>
      <c r="BF767" s="2">
        <f>BD767-Epanet!T769</f>
        <v>0</v>
      </c>
      <c r="BI767" s="1" t="s">
        <v>797</v>
      </c>
      <c r="BJ767" s="2">
        <v>40.1</v>
      </c>
      <c r="BL767" s="2">
        <f>BJ767-Epanet!X768</f>
        <v>-0.32000000000000028</v>
      </c>
      <c r="BO767" s="1" t="s">
        <v>1794</v>
      </c>
      <c r="BP767" s="2">
        <v>0.35</v>
      </c>
      <c r="BR767" s="2">
        <f>BP767-Epanet!AB769</f>
        <v>0</v>
      </c>
    </row>
    <row r="768" spans="1:70" x14ac:dyDescent="0.25">
      <c r="A768" s="1" t="s">
        <v>798</v>
      </c>
      <c r="B768" s="2">
        <v>39.69</v>
      </c>
      <c r="D768" s="10">
        <f>'Skenario DMA'!B768-Epanet!P769</f>
        <v>0.28999999999999915</v>
      </c>
      <c r="E768" s="10"/>
      <c r="G768" s="1" t="s">
        <v>1795</v>
      </c>
      <c r="H768" s="2">
        <v>0.35</v>
      </c>
      <c r="J768" s="2">
        <f>H768-Epanet!T770</f>
        <v>0</v>
      </c>
      <c r="M768" s="1" t="s">
        <v>798</v>
      </c>
      <c r="N768" s="2">
        <v>39.71</v>
      </c>
      <c r="P768" s="2">
        <f>N768-Epanet!X769</f>
        <v>0.28999999999999915</v>
      </c>
      <c r="S768" s="1" t="s">
        <v>1795</v>
      </c>
      <c r="T768" s="2">
        <v>0.35</v>
      </c>
      <c r="V768" s="2">
        <f>T768-Epanet!AB770</f>
        <v>0</v>
      </c>
      <c r="Y768" s="1" t="s">
        <v>798</v>
      </c>
      <c r="Z768" s="2">
        <v>39.049999999999997</v>
      </c>
      <c r="AB768" s="2">
        <f>Z768-Epanet!P769</f>
        <v>-0.35000000000000142</v>
      </c>
      <c r="AE768" s="1" t="s">
        <v>1795</v>
      </c>
      <c r="AF768" s="2">
        <v>0.35</v>
      </c>
      <c r="AH768" s="2">
        <f>AF768-Epanet!T770</f>
        <v>0</v>
      </c>
      <c r="AK768" s="1" t="s">
        <v>798</v>
      </c>
      <c r="AL768" s="2">
        <v>39.1</v>
      </c>
      <c r="AN768" s="2">
        <f>AL768-Epanet!X769</f>
        <v>-0.32000000000000028</v>
      </c>
      <c r="AQ768" s="1" t="s">
        <v>1795</v>
      </c>
      <c r="AR768" s="2">
        <v>0.35</v>
      </c>
      <c r="AT768" s="2">
        <f>AR768-Epanet!AB770</f>
        <v>0</v>
      </c>
      <c r="AW768" s="1" t="s">
        <v>798</v>
      </c>
      <c r="AX768" s="2">
        <v>39.04</v>
      </c>
      <c r="AZ768" s="2">
        <f>AX768-Epanet!P769</f>
        <v>-0.35999999999999943</v>
      </c>
      <c r="BC768" s="1" t="s">
        <v>1795</v>
      </c>
      <c r="BD768" s="2">
        <v>0.35</v>
      </c>
      <c r="BF768" s="2">
        <f>BD768-Epanet!T770</f>
        <v>0</v>
      </c>
      <c r="BI768" s="1" t="s">
        <v>798</v>
      </c>
      <c r="BJ768" s="2">
        <v>39.1</v>
      </c>
      <c r="BL768" s="2">
        <f>BJ768-Epanet!X769</f>
        <v>-0.32000000000000028</v>
      </c>
      <c r="BO768" s="1" t="s">
        <v>1795</v>
      </c>
      <c r="BP768" s="2">
        <v>0.35</v>
      </c>
      <c r="BR768" s="2">
        <f>BP768-Epanet!AB770</f>
        <v>0</v>
      </c>
    </row>
    <row r="769" spans="1:70" x14ac:dyDescent="0.25">
      <c r="A769" s="1" t="s">
        <v>799</v>
      </c>
      <c r="B769" s="2">
        <v>39.700000000000003</v>
      </c>
      <c r="D769" s="10">
        <f>'Skenario DMA'!B769-Epanet!P770</f>
        <v>0.28000000000000114</v>
      </c>
      <c r="E769" s="10"/>
      <c r="G769" s="1" t="s">
        <v>1796</v>
      </c>
      <c r="H769" s="2">
        <v>0.34</v>
      </c>
      <c r="J769" s="2">
        <f>H769-Epanet!T771</f>
        <v>-9.9999999999999534E-3</v>
      </c>
      <c r="M769" s="1" t="s">
        <v>799</v>
      </c>
      <c r="N769" s="2">
        <v>39.729999999999997</v>
      </c>
      <c r="P769" s="2">
        <f>N769-Epanet!X770</f>
        <v>0.28999999999999915</v>
      </c>
      <c r="S769" s="1" t="s">
        <v>1796</v>
      </c>
      <c r="T769" s="2">
        <v>0.34</v>
      </c>
      <c r="V769" s="2">
        <f>T769-Epanet!AB771</f>
        <v>-9.9999999999999534E-3</v>
      </c>
      <c r="Y769" s="1" t="s">
        <v>799</v>
      </c>
      <c r="Z769" s="2">
        <v>39.07</v>
      </c>
      <c r="AB769" s="2">
        <f>Z769-Epanet!P770</f>
        <v>-0.35000000000000142</v>
      </c>
      <c r="AE769" s="1" t="s">
        <v>1796</v>
      </c>
      <c r="AF769" s="2">
        <v>0.34</v>
      </c>
      <c r="AH769" s="2">
        <f>AF769-Epanet!T771</f>
        <v>-9.9999999999999534E-3</v>
      </c>
      <c r="AK769" s="1" t="s">
        <v>799</v>
      </c>
      <c r="AL769" s="2">
        <v>39.119999999999997</v>
      </c>
      <c r="AN769" s="2">
        <f>AL769-Epanet!X770</f>
        <v>-0.32000000000000028</v>
      </c>
      <c r="AQ769" s="1" t="s">
        <v>1796</v>
      </c>
      <c r="AR769" s="2">
        <v>0.34</v>
      </c>
      <c r="AT769" s="2">
        <f>AR769-Epanet!AB771</f>
        <v>-9.9999999999999534E-3</v>
      </c>
      <c r="AW769" s="1" t="s">
        <v>799</v>
      </c>
      <c r="AX769" s="2">
        <v>39.049999999999997</v>
      </c>
      <c r="AZ769" s="2">
        <f>AX769-Epanet!P770</f>
        <v>-0.37000000000000455</v>
      </c>
      <c r="BC769" s="1" t="s">
        <v>1796</v>
      </c>
      <c r="BD769" s="2">
        <v>0.34</v>
      </c>
      <c r="BF769" s="2">
        <f>BD769-Epanet!T771</f>
        <v>-9.9999999999999534E-3</v>
      </c>
      <c r="BI769" s="1" t="s">
        <v>799</v>
      </c>
      <c r="BJ769" s="2">
        <v>39.119999999999997</v>
      </c>
      <c r="BL769" s="2">
        <f>BJ769-Epanet!X770</f>
        <v>-0.32000000000000028</v>
      </c>
      <c r="BO769" s="1" t="s">
        <v>1796</v>
      </c>
      <c r="BP769" s="2">
        <v>0.34</v>
      </c>
      <c r="BR769" s="2">
        <f>BP769-Epanet!AB771</f>
        <v>-9.9999999999999534E-3</v>
      </c>
    </row>
    <row r="770" spans="1:70" x14ac:dyDescent="0.25">
      <c r="A770" s="1" t="s">
        <v>800</v>
      </c>
      <c r="B770" s="2">
        <v>38.700000000000003</v>
      </c>
      <c r="D770" s="10">
        <f>'Skenario DMA'!B770-Epanet!P771</f>
        <v>0.28000000000000114</v>
      </c>
      <c r="E770" s="10"/>
      <c r="G770" s="1" t="s">
        <v>1798</v>
      </c>
      <c r="H770" s="2">
        <v>0.34</v>
      </c>
      <c r="J770" s="2">
        <f>H770-Epanet!T772</f>
        <v>0</v>
      </c>
      <c r="M770" s="1" t="s">
        <v>800</v>
      </c>
      <c r="N770" s="2">
        <v>38.729999999999997</v>
      </c>
      <c r="P770" s="2">
        <f>N770-Epanet!X771</f>
        <v>0.28999999999999915</v>
      </c>
      <c r="S770" s="1" t="s">
        <v>1798</v>
      </c>
      <c r="T770" s="2">
        <v>0.34</v>
      </c>
      <c r="V770" s="2">
        <f>T770-Epanet!AB772</f>
        <v>0</v>
      </c>
      <c r="Y770" s="1" t="s">
        <v>800</v>
      </c>
      <c r="Z770" s="2">
        <v>38.07</v>
      </c>
      <c r="AB770" s="2">
        <f>Z770-Epanet!P771</f>
        <v>-0.35000000000000142</v>
      </c>
      <c r="AE770" s="1" t="s">
        <v>1798</v>
      </c>
      <c r="AF770" s="2">
        <v>0.34</v>
      </c>
      <c r="AH770" s="2">
        <f>AF770-Epanet!T772</f>
        <v>0</v>
      </c>
      <c r="AK770" s="1" t="s">
        <v>800</v>
      </c>
      <c r="AL770" s="2">
        <v>38.119999999999997</v>
      </c>
      <c r="AN770" s="2">
        <f>AL770-Epanet!X771</f>
        <v>-0.32000000000000028</v>
      </c>
      <c r="AQ770" s="1" t="s">
        <v>1798</v>
      </c>
      <c r="AR770" s="2">
        <v>0.34</v>
      </c>
      <c r="AT770" s="2">
        <f>AR770-Epanet!AB772</f>
        <v>0</v>
      </c>
      <c r="AW770" s="1" t="s">
        <v>800</v>
      </c>
      <c r="AX770" s="2">
        <v>38.06</v>
      </c>
      <c r="AZ770" s="2">
        <f>AX770-Epanet!P771</f>
        <v>-0.35999999999999943</v>
      </c>
      <c r="BC770" s="1" t="s">
        <v>1798</v>
      </c>
      <c r="BD770" s="2">
        <v>0.34</v>
      </c>
      <c r="BF770" s="2">
        <f>BD770-Epanet!T772</f>
        <v>0</v>
      </c>
      <c r="BI770" s="1" t="s">
        <v>800</v>
      </c>
      <c r="BJ770" s="2">
        <v>38.119999999999997</v>
      </c>
      <c r="BL770" s="2">
        <f>BJ770-Epanet!X771</f>
        <v>-0.32000000000000028</v>
      </c>
      <c r="BO770" s="1" t="s">
        <v>1798</v>
      </c>
      <c r="BP770" s="2">
        <v>0.34</v>
      </c>
      <c r="BR770" s="2">
        <f>BP770-Epanet!AB772</f>
        <v>0</v>
      </c>
    </row>
    <row r="771" spans="1:70" x14ac:dyDescent="0.25">
      <c r="A771" s="1" t="s">
        <v>801</v>
      </c>
      <c r="B771" s="2">
        <v>40.76</v>
      </c>
      <c r="D771" s="10">
        <f>'Skenario DMA'!B771-Epanet!P772</f>
        <v>0.28999999999999915</v>
      </c>
      <c r="E771" s="10"/>
      <c r="G771" s="1" t="s">
        <v>1799</v>
      </c>
      <c r="H771" s="2">
        <v>0.34</v>
      </c>
      <c r="J771" s="2">
        <f>H771-Epanet!T773</f>
        <v>0</v>
      </c>
      <c r="M771" s="1" t="s">
        <v>801</v>
      </c>
      <c r="N771" s="2">
        <v>40.78</v>
      </c>
      <c r="P771" s="2">
        <f>N771-Epanet!X772</f>
        <v>0.28999999999999915</v>
      </c>
      <c r="S771" s="1" t="s">
        <v>1799</v>
      </c>
      <c r="T771" s="2">
        <v>0.34</v>
      </c>
      <c r="V771" s="2">
        <f>T771-Epanet!AB773</f>
        <v>0</v>
      </c>
      <c r="Y771" s="1" t="s">
        <v>801</v>
      </c>
      <c r="Z771" s="2">
        <v>40.1</v>
      </c>
      <c r="AB771" s="2">
        <f>Z771-Epanet!P772</f>
        <v>-0.36999999999999744</v>
      </c>
      <c r="AE771" s="1" t="s">
        <v>1799</v>
      </c>
      <c r="AF771" s="2">
        <v>0.34</v>
      </c>
      <c r="AH771" s="2">
        <f>AF771-Epanet!T773</f>
        <v>0</v>
      </c>
      <c r="AK771" s="1" t="s">
        <v>801</v>
      </c>
      <c r="AL771" s="2">
        <v>40.15</v>
      </c>
      <c r="AN771" s="2">
        <f>AL771-Epanet!X772</f>
        <v>-0.34000000000000341</v>
      </c>
      <c r="AQ771" s="1" t="s">
        <v>1799</v>
      </c>
      <c r="AR771" s="2">
        <v>0.34</v>
      </c>
      <c r="AT771" s="2">
        <f>AR771-Epanet!AB773</f>
        <v>0</v>
      </c>
      <c r="AW771" s="1" t="s">
        <v>801</v>
      </c>
      <c r="AX771" s="2">
        <v>40.08</v>
      </c>
      <c r="AZ771" s="2">
        <f>AX771-Epanet!P772</f>
        <v>-0.39000000000000057</v>
      </c>
      <c r="BC771" s="1" t="s">
        <v>1799</v>
      </c>
      <c r="BD771" s="2">
        <v>0.34</v>
      </c>
      <c r="BF771" s="2">
        <f>BD771-Epanet!T773</f>
        <v>0</v>
      </c>
      <c r="BI771" s="1" t="s">
        <v>801</v>
      </c>
      <c r="BJ771" s="2">
        <v>40.15</v>
      </c>
      <c r="BL771" s="2">
        <f>BJ771-Epanet!X772</f>
        <v>-0.34000000000000341</v>
      </c>
      <c r="BO771" s="1" t="s">
        <v>1799</v>
      </c>
      <c r="BP771" s="2">
        <v>0.34</v>
      </c>
      <c r="BR771" s="2">
        <f>BP771-Epanet!AB773</f>
        <v>0</v>
      </c>
    </row>
    <row r="772" spans="1:70" x14ac:dyDescent="0.25">
      <c r="A772" s="1" t="s">
        <v>802</v>
      </c>
      <c r="B772" s="2">
        <v>40.85</v>
      </c>
      <c r="D772" s="10">
        <f>'Skenario DMA'!B772-Epanet!P773</f>
        <v>0.28000000000000114</v>
      </c>
      <c r="E772" s="10"/>
      <c r="G772" s="1" t="s">
        <v>1800</v>
      </c>
      <c r="H772" s="2">
        <v>0.33</v>
      </c>
      <c r="J772" s="2">
        <f>H772-Epanet!T774</f>
        <v>-1.0000000000000009E-2</v>
      </c>
      <c r="M772" s="1" t="s">
        <v>802</v>
      </c>
      <c r="N772" s="2">
        <v>40.869999999999997</v>
      </c>
      <c r="P772" s="2">
        <f>N772-Epanet!X773</f>
        <v>0.27999999999999403</v>
      </c>
      <c r="S772" s="1" t="s">
        <v>1800</v>
      </c>
      <c r="T772" s="2">
        <v>0.33</v>
      </c>
      <c r="V772" s="2">
        <f>T772-Epanet!AB774</f>
        <v>-1.0000000000000009E-2</v>
      </c>
      <c r="Y772" s="1" t="s">
        <v>802</v>
      </c>
      <c r="Z772" s="2">
        <v>40.200000000000003</v>
      </c>
      <c r="AB772" s="2">
        <f>Z772-Epanet!P773</f>
        <v>-0.36999999999999744</v>
      </c>
      <c r="AE772" s="1" t="s">
        <v>1800</v>
      </c>
      <c r="AF772" s="2">
        <v>0.33</v>
      </c>
      <c r="AH772" s="2">
        <f>AF772-Epanet!T774</f>
        <v>-1.0000000000000009E-2</v>
      </c>
      <c r="AK772" s="1" t="s">
        <v>802</v>
      </c>
      <c r="AL772" s="2">
        <v>40.26</v>
      </c>
      <c r="AN772" s="2">
        <f>AL772-Epanet!X773</f>
        <v>-0.3300000000000054</v>
      </c>
      <c r="AQ772" s="1" t="s">
        <v>1800</v>
      </c>
      <c r="AR772" s="2">
        <v>0.33</v>
      </c>
      <c r="AT772" s="2">
        <f>AR772-Epanet!AB774</f>
        <v>-1.0000000000000009E-2</v>
      </c>
      <c r="AW772" s="1" t="s">
        <v>802</v>
      </c>
      <c r="AX772" s="2">
        <v>40.19</v>
      </c>
      <c r="AZ772" s="2">
        <f>AX772-Epanet!P773</f>
        <v>-0.38000000000000256</v>
      </c>
      <c r="BC772" s="1" t="s">
        <v>1800</v>
      </c>
      <c r="BD772" s="2">
        <v>0.33</v>
      </c>
      <c r="BF772" s="2">
        <f>BD772-Epanet!T774</f>
        <v>-1.0000000000000009E-2</v>
      </c>
      <c r="BI772" s="1" t="s">
        <v>802</v>
      </c>
      <c r="BJ772" s="2">
        <v>40.25</v>
      </c>
      <c r="BL772" s="2">
        <f>BJ772-Epanet!X773</f>
        <v>-0.34000000000000341</v>
      </c>
      <c r="BO772" s="1" t="s">
        <v>1800</v>
      </c>
      <c r="BP772" s="2">
        <v>0.33</v>
      </c>
      <c r="BR772" s="2">
        <f>BP772-Epanet!AB774</f>
        <v>-1.0000000000000009E-2</v>
      </c>
    </row>
    <row r="773" spans="1:70" x14ac:dyDescent="0.25">
      <c r="A773" s="1" t="s">
        <v>803</v>
      </c>
      <c r="B773" s="2">
        <v>40.76</v>
      </c>
      <c r="D773" s="10">
        <f>'Skenario DMA'!B773-Epanet!P774</f>
        <v>0.28999999999999915</v>
      </c>
      <c r="E773" s="10"/>
      <c r="G773" s="1" t="s">
        <v>1801</v>
      </c>
      <c r="H773" s="2">
        <v>0.16</v>
      </c>
      <c r="J773" s="2">
        <f>H773-Epanet!T775</f>
        <v>-0.17</v>
      </c>
      <c r="M773" s="1" t="s">
        <v>803</v>
      </c>
      <c r="N773" s="2">
        <v>40.78</v>
      </c>
      <c r="P773" s="2">
        <f>N773-Epanet!X774</f>
        <v>0.28999999999999915</v>
      </c>
      <c r="S773" s="1" t="s">
        <v>1801</v>
      </c>
      <c r="T773" s="2">
        <v>0.16</v>
      </c>
      <c r="V773" s="2">
        <f>T773-Epanet!AB775</f>
        <v>-0.17</v>
      </c>
      <c r="Y773" s="1" t="s">
        <v>803</v>
      </c>
      <c r="Z773" s="2">
        <v>40.11</v>
      </c>
      <c r="AB773" s="2">
        <f>Z773-Epanet!P774</f>
        <v>-0.35999999999999943</v>
      </c>
      <c r="AE773" s="1" t="s">
        <v>1802</v>
      </c>
      <c r="AF773" s="2">
        <v>0.18</v>
      </c>
      <c r="AH773" s="2">
        <f>AF773-Epanet!T775</f>
        <v>-0.15000000000000002</v>
      </c>
      <c r="AK773" s="1" t="s">
        <v>803</v>
      </c>
      <c r="AL773" s="2">
        <v>40.17</v>
      </c>
      <c r="AN773" s="2">
        <f>AL773-Epanet!X774</f>
        <v>-0.32000000000000028</v>
      </c>
      <c r="AQ773" s="1" t="s">
        <v>1802</v>
      </c>
      <c r="AR773" s="2">
        <v>0.17</v>
      </c>
      <c r="AT773" s="2">
        <f>AR773-Epanet!AB775</f>
        <v>-0.16</v>
      </c>
      <c r="AW773" s="1" t="s">
        <v>803</v>
      </c>
      <c r="AX773" s="2">
        <v>40.1</v>
      </c>
      <c r="AZ773" s="2">
        <f>AX773-Epanet!P774</f>
        <v>-0.36999999999999744</v>
      </c>
      <c r="BC773" s="1" t="s">
        <v>1801</v>
      </c>
      <c r="BD773" s="2">
        <v>0.16</v>
      </c>
      <c r="BF773" s="2">
        <f>BD773-Epanet!T775</f>
        <v>-0.17</v>
      </c>
      <c r="BI773" s="1" t="s">
        <v>803</v>
      </c>
      <c r="BJ773" s="2">
        <v>40.159999999999997</v>
      </c>
      <c r="BL773" s="2">
        <f>BJ773-Epanet!X774</f>
        <v>-0.3300000000000054</v>
      </c>
      <c r="BO773" s="1" t="s">
        <v>1801</v>
      </c>
      <c r="BP773" s="2">
        <v>0.16</v>
      </c>
      <c r="BR773" s="2">
        <f>BP773-Epanet!AB775</f>
        <v>-0.17</v>
      </c>
    </row>
    <row r="774" spans="1:70" x14ac:dyDescent="0.25">
      <c r="A774" s="1" t="s">
        <v>804</v>
      </c>
      <c r="B774" s="2">
        <v>40.75</v>
      </c>
      <c r="D774" s="10">
        <f>'Skenario DMA'!B774-Epanet!P775</f>
        <v>0.28000000000000114</v>
      </c>
      <c r="E774" s="10"/>
      <c r="G774" s="1" t="s">
        <v>1802</v>
      </c>
      <c r="H774" s="2">
        <v>0.16</v>
      </c>
      <c r="J774" s="2">
        <f>H774-Epanet!T776</f>
        <v>-1.0000000000000009E-2</v>
      </c>
      <c r="M774" s="1" t="s">
        <v>804</v>
      </c>
      <c r="N774" s="2">
        <v>40.770000000000003</v>
      </c>
      <c r="P774" s="2">
        <f>N774-Epanet!X775</f>
        <v>0.28000000000000114</v>
      </c>
      <c r="S774" s="1" t="s">
        <v>1802</v>
      </c>
      <c r="T774" s="2">
        <v>0.16</v>
      </c>
      <c r="V774" s="2">
        <f>T774-Epanet!AB776</f>
        <v>-1.0000000000000009E-2</v>
      </c>
      <c r="Y774" s="1" t="s">
        <v>804</v>
      </c>
      <c r="Z774" s="2">
        <v>40.11</v>
      </c>
      <c r="AB774" s="2">
        <f>Z774-Epanet!P775</f>
        <v>-0.35999999999999943</v>
      </c>
      <c r="AE774" s="1" t="s">
        <v>1803</v>
      </c>
      <c r="AF774" s="2">
        <v>0.18</v>
      </c>
      <c r="AH774" s="2">
        <f>AF774-Epanet!T776</f>
        <v>9.9999999999999811E-3</v>
      </c>
      <c r="AK774" s="1" t="s">
        <v>804</v>
      </c>
      <c r="AL774" s="2">
        <v>40.159999999999997</v>
      </c>
      <c r="AN774" s="2">
        <f>AL774-Epanet!X775</f>
        <v>-0.3300000000000054</v>
      </c>
      <c r="AQ774" s="1" t="s">
        <v>1803</v>
      </c>
      <c r="AR774" s="2">
        <v>0.17</v>
      </c>
      <c r="AT774" s="2">
        <f>AR774-Epanet!AB776</f>
        <v>0</v>
      </c>
      <c r="AW774" s="1" t="s">
        <v>804</v>
      </c>
      <c r="AX774" s="2">
        <v>40.090000000000003</v>
      </c>
      <c r="AZ774" s="2">
        <f>AX774-Epanet!P775</f>
        <v>-0.37999999999999545</v>
      </c>
      <c r="BC774" s="1" t="s">
        <v>1802</v>
      </c>
      <c r="BD774" s="2">
        <v>0.16</v>
      </c>
      <c r="BF774" s="2">
        <f>BD774-Epanet!T776</f>
        <v>-1.0000000000000009E-2</v>
      </c>
      <c r="BI774" s="1" t="s">
        <v>804</v>
      </c>
      <c r="BJ774" s="2">
        <v>40.159999999999997</v>
      </c>
      <c r="BL774" s="2">
        <f>BJ774-Epanet!X775</f>
        <v>-0.3300000000000054</v>
      </c>
      <c r="BO774" s="1" t="s">
        <v>1802</v>
      </c>
      <c r="BP774" s="2">
        <v>0.16</v>
      </c>
      <c r="BR774" s="2">
        <f>BP774-Epanet!AB776</f>
        <v>-1.0000000000000009E-2</v>
      </c>
    </row>
    <row r="775" spans="1:70" x14ac:dyDescent="0.25">
      <c r="A775" s="1" t="s">
        <v>805</v>
      </c>
      <c r="B775" s="2">
        <v>40.69</v>
      </c>
      <c r="D775" s="10">
        <f>'Skenario DMA'!B775-Epanet!P776</f>
        <v>0.28999999999999915</v>
      </c>
      <c r="E775" s="10"/>
      <c r="G775" s="1" t="s">
        <v>1803</v>
      </c>
      <c r="H775" s="2">
        <v>0.16</v>
      </c>
      <c r="J775" s="2">
        <f>H775-Epanet!T777</f>
        <v>-1.0000000000000009E-2</v>
      </c>
      <c r="M775" s="1" t="s">
        <v>805</v>
      </c>
      <c r="N775" s="2">
        <v>40.71</v>
      </c>
      <c r="P775" s="2">
        <f>N775-Epanet!X776</f>
        <v>0.28999999999999915</v>
      </c>
      <c r="S775" s="1" t="s">
        <v>1803</v>
      </c>
      <c r="T775" s="2">
        <v>0.16</v>
      </c>
      <c r="V775" s="2">
        <f>T775-Epanet!AB777</f>
        <v>-1.0000000000000009E-2</v>
      </c>
      <c r="Y775" s="1" t="s">
        <v>805</v>
      </c>
      <c r="Z775" s="2">
        <v>40.049999999999997</v>
      </c>
      <c r="AB775" s="2">
        <f>Z775-Epanet!P776</f>
        <v>-0.35000000000000142</v>
      </c>
      <c r="AE775" s="1" t="s">
        <v>1804</v>
      </c>
      <c r="AF775" s="2">
        <v>0.17</v>
      </c>
      <c r="AH775" s="2">
        <f>AF775-Epanet!T777</f>
        <v>0</v>
      </c>
      <c r="AK775" s="1" t="s">
        <v>805</v>
      </c>
      <c r="AL775" s="2">
        <v>40.1</v>
      </c>
      <c r="AN775" s="2">
        <f>AL775-Epanet!X776</f>
        <v>-0.32000000000000028</v>
      </c>
      <c r="AQ775" s="1" t="s">
        <v>1804</v>
      </c>
      <c r="AR775" s="2">
        <v>0.17</v>
      </c>
      <c r="AT775" s="2">
        <f>AR775-Epanet!AB777</f>
        <v>0</v>
      </c>
      <c r="AW775" s="1" t="s">
        <v>805</v>
      </c>
      <c r="AX775" s="2">
        <v>40.03</v>
      </c>
      <c r="AZ775" s="2">
        <f>AX775-Epanet!P776</f>
        <v>-0.36999999999999744</v>
      </c>
      <c r="BC775" s="1" t="s">
        <v>1803</v>
      </c>
      <c r="BD775" s="2">
        <v>0.16</v>
      </c>
      <c r="BF775" s="2">
        <f>BD775-Epanet!T777</f>
        <v>-1.0000000000000009E-2</v>
      </c>
      <c r="BI775" s="1" t="s">
        <v>805</v>
      </c>
      <c r="BJ775" s="2">
        <v>40.1</v>
      </c>
      <c r="BL775" s="2">
        <f>BJ775-Epanet!X776</f>
        <v>-0.32000000000000028</v>
      </c>
      <c r="BO775" s="1" t="s">
        <v>1803</v>
      </c>
      <c r="BP775" s="2">
        <v>0.16</v>
      </c>
      <c r="BR775" s="2">
        <f>BP775-Epanet!AB777</f>
        <v>-1.0000000000000009E-2</v>
      </c>
    </row>
    <row r="776" spans="1:70" x14ac:dyDescent="0.25">
      <c r="A776" s="1" t="s">
        <v>806</v>
      </c>
      <c r="B776" s="2">
        <v>39.65</v>
      </c>
      <c r="D776" s="10">
        <f>'Skenario DMA'!B776-Epanet!P777</f>
        <v>0.28000000000000114</v>
      </c>
      <c r="E776" s="10"/>
      <c r="G776" s="1" t="s">
        <v>1804</v>
      </c>
      <c r="H776" s="2">
        <v>0.16</v>
      </c>
      <c r="J776" s="2">
        <f>H776-Epanet!T778</f>
        <v>-1.0000000000000009E-2</v>
      </c>
      <c r="M776" s="1" t="s">
        <v>806</v>
      </c>
      <c r="N776" s="2">
        <v>39.67</v>
      </c>
      <c r="P776" s="2">
        <f>N776-Epanet!X777</f>
        <v>0.28000000000000114</v>
      </c>
      <c r="S776" s="1" t="s">
        <v>1804</v>
      </c>
      <c r="T776" s="2">
        <v>0.16</v>
      </c>
      <c r="V776" s="2">
        <f>T776-Epanet!AB778</f>
        <v>-1.0000000000000009E-2</v>
      </c>
      <c r="Y776" s="1" t="s">
        <v>806</v>
      </c>
      <c r="Z776" s="2">
        <v>39.01</v>
      </c>
      <c r="AB776" s="2">
        <f>Z776-Epanet!P777</f>
        <v>-0.35999999999999943</v>
      </c>
      <c r="AE776" s="1" t="s">
        <v>1805</v>
      </c>
      <c r="AF776" s="2">
        <v>0.17</v>
      </c>
      <c r="AH776" s="2">
        <f>AF776-Epanet!T778</f>
        <v>0</v>
      </c>
      <c r="AK776" s="1" t="s">
        <v>806</v>
      </c>
      <c r="AL776" s="2">
        <v>39.07</v>
      </c>
      <c r="AN776" s="2">
        <f>AL776-Epanet!X777</f>
        <v>-0.32000000000000028</v>
      </c>
      <c r="AQ776" s="1" t="s">
        <v>1805</v>
      </c>
      <c r="AR776" s="2">
        <v>0.17</v>
      </c>
      <c r="AT776" s="2">
        <f>AR776-Epanet!AB778</f>
        <v>0</v>
      </c>
      <c r="AW776" s="1" t="s">
        <v>806</v>
      </c>
      <c r="AX776" s="2">
        <v>39</v>
      </c>
      <c r="AZ776" s="2">
        <f>AX776-Epanet!P777</f>
        <v>-0.36999999999999744</v>
      </c>
      <c r="BC776" s="1" t="s">
        <v>1804</v>
      </c>
      <c r="BD776" s="2">
        <v>0.15</v>
      </c>
      <c r="BF776" s="2">
        <f>BD776-Epanet!T778</f>
        <v>-2.0000000000000018E-2</v>
      </c>
      <c r="BI776" s="1" t="s">
        <v>806</v>
      </c>
      <c r="BJ776" s="2">
        <v>39.06</v>
      </c>
      <c r="BL776" s="2">
        <f>BJ776-Epanet!X777</f>
        <v>-0.32999999999999829</v>
      </c>
      <c r="BO776" s="1" t="s">
        <v>1804</v>
      </c>
      <c r="BP776" s="2">
        <v>0.15</v>
      </c>
      <c r="BR776" s="2">
        <f>BP776-Epanet!AB778</f>
        <v>-2.0000000000000018E-2</v>
      </c>
    </row>
    <row r="777" spans="1:70" x14ac:dyDescent="0.25">
      <c r="A777" s="1" t="s">
        <v>807</v>
      </c>
      <c r="B777" s="2">
        <v>39.76</v>
      </c>
      <c r="D777" s="10">
        <f>'Skenario DMA'!B777-Epanet!P778</f>
        <v>0.28999999999999915</v>
      </c>
      <c r="E777" s="10"/>
      <c r="G777" s="1" t="s">
        <v>1805</v>
      </c>
      <c r="H777" s="2">
        <v>0.15</v>
      </c>
      <c r="J777" s="2">
        <f>H777-Epanet!T779</f>
        <v>-2.0000000000000018E-2</v>
      </c>
      <c r="M777" s="1" t="s">
        <v>807</v>
      </c>
      <c r="N777" s="2">
        <v>39.78</v>
      </c>
      <c r="P777" s="2">
        <f>N777-Epanet!X778</f>
        <v>0.28999999999999915</v>
      </c>
      <c r="S777" s="1" t="s">
        <v>1805</v>
      </c>
      <c r="T777" s="2">
        <v>0.15</v>
      </c>
      <c r="V777" s="2">
        <f>T777-Epanet!AB779</f>
        <v>-1.0000000000000009E-2</v>
      </c>
      <c r="Y777" s="1" t="s">
        <v>807</v>
      </c>
      <c r="Z777" s="2">
        <v>39.11</v>
      </c>
      <c r="AB777" s="2">
        <f>Z777-Epanet!P778</f>
        <v>-0.35999999999999943</v>
      </c>
      <c r="AE777" s="1" t="s">
        <v>1806</v>
      </c>
      <c r="AF777" s="2">
        <v>0.17</v>
      </c>
      <c r="AH777" s="2">
        <f>AF777-Epanet!T779</f>
        <v>0</v>
      </c>
      <c r="AK777" s="1" t="s">
        <v>807</v>
      </c>
      <c r="AL777" s="2">
        <v>39.17</v>
      </c>
      <c r="AN777" s="2">
        <f>AL777-Epanet!X778</f>
        <v>-0.32000000000000028</v>
      </c>
      <c r="AQ777" s="1" t="s">
        <v>1806</v>
      </c>
      <c r="AR777" s="2">
        <v>0.17</v>
      </c>
      <c r="AT777" s="2">
        <f>AR777-Epanet!AB779</f>
        <v>1.0000000000000009E-2</v>
      </c>
      <c r="AW777" s="1" t="s">
        <v>807</v>
      </c>
      <c r="AX777" s="2">
        <v>39.1</v>
      </c>
      <c r="AZ777" s="2">
        <f>AX777-Epanet!P778</f>
        <v>-0.36999999999999744</v>
      </c>
      <c r="BC777" s="1" t="s">
        <v>1805</v>
      </c>
      <c r="BD777" s="2">
        <v>0.15</v>
      </c>
      <c r="BF777" s="2">
        <f>BD777-Epanet!T779</f>
        <v>-2.0000000000000018E-2</v>
      </c>
      <c r="BI777" s="1" t="s">
        <v>807</v>
      </c>
      <c r="BJ777" s="2">
        <v>39.159999999999997</v>
      </c>
      <c r="BL777" s="2">
        <f>BJ777-Epanet!X778</f>
        <v>-0.3300000000000054</v>
      </c>
      <c r="BO777" s="1" t="s">
        <v>1805</v>
      </c>
      <c r="BP777" s="2">
        <v>0.15</v>
      </c>
      <c r="BR777" s="2">
        <f>BP777-Epanet!AB779</f>
        <v>-1.0000000000000009E-2</v>
      </c>
    </row>
    <row r="778" spans="1:70" x14ac:dyDescent="0.25">
      <c r="A778" s="1" t="s">
        <v>808</v>
      </c>
      <c r="B778" s="2">
        <v>39.729999999999997</v>
      </c>
      <c r="D778" s="10">
        <f>'Skenario DMA'!B778-Epanet!P779</f>
        <v>0.27999999999999403</v>
      </c>
      <c r="E778" s="10"/>
      <c r="G778" s="1" t="s">
        <v>1806</v>
      </c>
      <c r="H778" s="2">
        <v>0.15</v>
      </c>
      <c r="J778" s="2">
        <f>H778-Epanet!T780</f>
        <v>-1.0000000000000009E-2</v>
      </c>
      <c r="M778" s="1" t="s">
        <v>808</v>
      </c>
      <c r="N778" s="2">
        <v>39.75</v>
      </c>
      <c r="P778" s="2">
        <f>N778-Epanet!X779</f>
        <v>0.28000000000000114</v>
      </c>
      <c r="S778" s="1" t="s">
        <v>1806</v>
      </c>
      <c r="T778" s="2">
        <v>0.15</v>
      </c>
      <c r="V778" s="2">
        <f>T778-Epanet!AB780</f>
        <v>-1.0000000000000009E-2</v>
      </c>
      <c r="Y778" s="1" t="s">
        <v>808</v>
      </c>
      <c r="Z778" s="2">
        <v>39.08</v>
      </c>
      <c r="AB778" s="2">
        <f>Z778-Epanet!P779</f>
        <v>-0.37000000000000455</v>
      </c>
      <c r="AE778" s="1" t="s">
        <v>1807</v>
      </c>
      <c r="AF778" s="2">
        <v>0.17</v>
      </c>
      <c r="AH778" s="2">
        <f>AF778-Epanet!T780</f>
        <v>1.0000000000000009E-2</v>
      </c>
      <c r="AK778" s="1" t="s">
        <v>808</v>
      </c>
      <c r="AL778" s="2">
        <v>39.14</v>
      </c>
      <c r="AN778" s="2">
        <f>AL778-Epanet!X779</f>
        <v>-0.32999999999999829</v>
      </c>
      <c r="AQ778" s="1" t="s">
        <v>1807</v>
      </c>
      <c r="AR778" s="2">
        <v>0.17</v>
      </c>
      <c r="AT778" s="2">
        <f>AR778-Epanet!AB780</f>
        <v>1.0000000000000009E-2</v>
      </c>
      <c r="AW778" s="1" t="s">
        <v>808</v>
      </c>
      <c r="AX778" s="2">
        <v>39.07</v>
      </c>
      <c r="AZ778" s="2">
        <f>AX778-Epanet!P779</f>
        <v>-0.38000000000000256</v>
      </c>
      <c r="BC778" s="1" t="s">
        <v>1806</v>
      </c>
      <c r="BD778" s="2">
        <v>0.15</v>
      </c>
      <c r="BF778" s="2">
        <f>BD778-Epanet!T780</f>
        <v>-1.0000000000000009E-2</v>
      </c>
      <c r="BI778" s="1" t="s">
        <v>808</v>
      </c>
      <c r="BJ778" s="2">
        <v>39.130000000000003</v>
      </c>
      <c r="BL778" s="2">
        <f>BJ778-Epanet!X779</f>
        <v>-0.33999999999999631</v>
      </c>
      <c r="BO778" s="1" t="s">
        <v>1806</v>
      </c>
      <c r="BP778" s="2">
        <v>0.15</v>
      </c>
      <c r="BR778" s="2">
        <f>BP778-Epanet!AB780</f>
        <v>-1.0000000000000009E-2</v>
      </c>
    </row>
    <row r="779" spans="1:70" x14ac:dyDescent="0.25">
      <c r="A779" s="1" t="s">
        <v>809</v>
      </c>
      <c r="B779" s="2">
        <v>41.76</v>
      </c>
      <c r="D779" s="10">
        <f>'Skenario DMA'!B779-Epanet!P780</f>
        <v>0.28000000000000114</v>
      </c>
      <c r="E779" s="10"/>
      <c r="G779" s="1" t="s">
        <v>1807</v>
      </c>
      <c r="H779" s="2">
        <v>0.15</v>
      </c>
      <c r="J779" s="2">
        <f>H779-Epanet!T781</f>
        <v>-1.0000000000000009E-2</v>
      </c>
      <c r="M779" s="1" t="s">
        <v>809</v>
      </c>
      <c r="N779" s="2">
        <v>41.79</v>
      </c>
      <c r="P779" s="2">
        <f>N779-Epanet!X780</f>
        <v>0.28999999999999915</v>
      </c>
      <c r="S779" s="1" t="s">
        <v>1807</v>
      </c>
      <c r="T779" s="2">
        <v>0.15</v>
      </c>
      <c r="V779" s="2">
        <f>T779-Epanet!AB781</f>
        <v>-1.0000000000000009E-2</v>
      </c>
      <c r="Y779" s="1" t="s">
        <v>809</v>
      </c>
      <c r="Z779" s="2">
        <v>41.12</v>
      </c>
      <c r="AB779" s="2">
        <f>Z779-Epanet!P780</f>
        <v>-0.35999999999999943</v>
      </c>
      <c r="AE779" s="1" t="s">
        <v>1808</v>
      </c>
      <c r="AF779" s="2">
        <v>0.17</v>
      </c>
      <c r="AH779" s="2">
        <f>AF779-Epanet!T781</f>
        <v>1.0000000000000009E-2</v>
      </c>
      <c r="AK779" s="1" t="s">
        <v>809</v>
      </c>
      <c r="AL779" s="2">
        <v>41.18</v>
      </c>
      <c r="AN779" s="2">
        <f>AL779-Epanet!X780</f>
        <v>-0.32000000000000028</v>
      </c>
      <c r="AQ779" s="1" t="s">
        <v>1808</v>
      </c>
      <c r="AR779" s="2">
        <v>0.17</v>
      </c>
      <c r="AT779" s="2">
        <f>AR779-Epanet!AB781</f>
        <v>1.0000000000000009E-2</v>
      </c>
      <c r="AW779" s="1" t="s">
        <v>809</v>
      </c>
      <c r="AX779" s="2">
        <v>41.11</v>
      </c>
      <c r="AZ779" s="2">
        <f>AX779-Epanet!P780</f>
        <v>-0.36999999999999744</v>
      </c>
      <c r="BC779" s="1" t="s">
        <v>1807</v>
      </c>
      <c r="BD779" s="2">
        <v>0.15</v>
      </c>
      <c r="BF779" s="2">
        <f>BD779-Epanet!T781</f>
        <v>-1.0000000000000009E-2</v>
      </c>
      <c r="BI779" s="1" t="s">
        <v>809</v>
      </c>
      <c r="BJ779" s="2">
        <v>41.17</v>
      </c>
      <c r="BL779" s="2">
        <f>BJ779-Epanet!X780</f>
        <v>-0.32999999999999829</v>
      </c>
      <c r="BO779" s="1" t="s">
        <v>1807</v>
      </c>
      <c r="BP779" s="2">
        <v>0.15</v>
      </c>
      <c r="BR779" s="2">
        <f>BP779-Epanet!AB781</f>
        <v>-1.0000000000000009E-2</v>
      </c>
    </row>
    <row r="780" spans="1:70" x14ac:dyDescent="0.25">
      <c r="A780" s="1" t="s">
        <v>810</v>
      </c>
      <c r="B780" s="2">
        <v>39.68</v>
      </c>
      <c r="D780" s="10">
        <f>'Skenario DMA'!B780-Epanet!P781</f>
        <v>0.28999999999999915</v>
      </c>
      <c r="E780" s="10"/>
      <c r="G780" s="1" t="s">
        <v>1808</v>
      </c>
      <c r="H780" s="2">
        <v>0.15</v>
      </c>
      <c r="J780" s="2">
        <f>H780-Epanet!T782</f>
        <v>-1.0000000000000009E-2</v>
      </c>
      <c r="M780" s="1" t="s">
        <v>810</v>
      </c>
      <c r="N780" s="2">
        <v>39.700000000000003</v>
      </c>
      <c r="P780" s="2">
        <f>N780-Epanet!X781</f>
        <v>0.29000000000000625</v>
      </c>
      <c r="S780" s="1" t="s">
        <v>1808</v>
      </c>
      <c r="T780" s="2">
        <v>0.15</v>
      </c>
      <c r="V780" s="2">
        <f>T780-Epanet!AB782</f>
        <v>-1.0000000000000009E-2</v>
      </c>
      <c r="Y780" s="1" t="s">
        <v>810</v>
      </c>
      <c r="Z780" s="2">
        <v>39.04</v>
      </c>
      <c r="AB780" s="2">
        <f>Z780-Epanet!P781</f>
        <v>-0.35000000000000142</v>
      </c>
      <c r="AE780" s="1" t="s">
        <v>1809</v>
      </c>
      <c r="AF780" s="2">
        <v>0.17</v>
      </c>
      <c r="AH780" s="2">
        <f>AF780-Epanet!T782</f>
        <v>1.0000000000000009E-2</v>
      </c>
      <c r="AK780" s="1" t="s">
        <v>810</v>
      </c>
      <c r="AL780" s="2">
        <v>39.1</v>
      </c>
      <c r="AN780" s="2">
        <f>AL780-Epanet!X781</f>
        <v>-0.30999999999999517</v>
      </c>
      <c r="AQ780" s="1" t="s">
        <v>1809</v>
      </c>
      <c r="AR780" s="2">
        <v>0.17</v>
      </c>
      <c r="AT780" s="2">
        <f>AR780-Epanet!AB782</f>
        <v>1.0000000000000009E-2</v>
      </c>
      <c r="AW780" s="1" t="s">
        <v>810</v>
      </c>
      <c r="AX780" s="2">
        <v>39.03</v>
      </c>
      <c r="AZ780" s="2">
        <f>AX780-Epanet!P781</f>
        <v>-0.35999999999999943</v>
      </c>
      <c r="BC780" s="1" t="s">
        <v>1808</v>
      </c>
      <c r="BD780" s="2">
        <v>0.15</v>
      </c>
      <c r="BF780" s="2">
        <f>BD780-Epanet!T782</f>
        <v>-1.0000000000000009E-2</v>
      </c>
      <c r="BI780" s="1" t="s">
        <v>810</v>
      </c>
      <c r="BJ780" s="2">
        <v>39.090000000000003</v>
      </c>
      <c r="BL780" s="2">
        <f>BJ780-Epanet!X781</f>
        <v>-0.31999999999999318</v>
      </c>
      <c r="BO780" s="1" t="s">
        <v>1808</v>
      </c>
      <c r="BP780" s="2">
        <v>0.15</v>
      </c>
      <c r="BR780" s="2">
        <f>BP780-Epanet!AB782</f>
        <v>-1.0000000000000009E-2</v>
      </c>
    </row>
    <row r="781" spans="1:70" x14ac:dyDescent="0.25">
      <c r="A781" s="1" t="s">
        <v>811</v>
      </c>
      <c r="B781" s="2">
        <v>39.67</v>
      </c>
      <c r="D781" s="10">
        <f>'Skenario DMA'!B781-Epanet!P782</f>
        <v>0.28000000000000114</v>
      </c>
      <c r="E781" s="10"/>
      <c r="G781" s="1" t="s">
        <v>1809</v>
      </c>
      <c r="H781" s="2">
        <v>0.15</v>
      </c>
      <c r="J781" s="2">
        <f>H781-Epanet!T783</f>
        <v>-1.0000000000000009E-2</v>
      </c>
      <c r="M781" s="1" t="s">
        <v>811</v>
      </c>
      <c r="N781" s="2">
        <v>39.69</v>
      </c>
      <c r="P781" s="2">
        <f>N781-Epanet!X782</f>
        <v>0.28000000000000114</v>
      </c>
      <c r="S781" s="1" t="s">
        <v>1809</v>
      </c>
      <c r="T781" s="2">
        <v>0.15</v>
      </c>
      <c r="V781" s="2">
        <f>T781-Epanet!AB783</f>
        <v>-1.0000000000000009E-2</v>
      </c>
      <c r="Y781" s="1" t="s">
        <v>811</v>
      </c>
      <c r="Z781" s="2">
        <v>39.03</v>
      </c>
      <c r="AB781" s="2">
        <f>Z781-Epanet!P782</f>
        <v>-0.35999999999999943</v>
      </c>
      <c r="AE781" s="1" t="s">
        <v>1810</v>
      </c>
      <c r="AF781" s="2">
        <v>0.17</v>
      </c>
      <c r="AH781" s="2">
        <f>AF781-Epanet!T783</f>
        <v>1.0000000000000009E-2</v>
      </c>
      <c r="AK781" s="1" t="s">
        <v>811</v>
      </c>
      <c r="AL781" s="2">
        <v>39.090000000000003</v>
      </c>
      <c r="AN781" s="2">
        <f>AL781-Epanet!X782</f>
        <v>-0.31999999999999318</v>
      </c>
      <c r="AQ781" s="1" t="s">
        <v>1810</v>
      </c>
      <c r="AR781" s="2">
        <v>0.17</v>
      </c>
      <c r="AT781" s="2">
        <f>AR781-Epanet!AB783</f>
        <v>1.0000000000000009E-2</v>
      </c>
      <c r="AW781" s="1" t="s">
        <v>811</v>
      </c>
      <c r="AX781" s="2">
        <v>39.020000000000003</v>
      </c>
      <c r="AZ781" s="2">
        <f>AX781-Epanet!P782</f>
        <v>-0.36999999999999744</v>
      </c>
      <c r="BC781" s="1" t="s">
        <v>1809</v>
      </c>
      <c r="BD781" s="2">
        <v>0.15</v>
      </c>
      <c r="BF781" s="2">
        <f>BD781-Epanet!T783</f>
        <v>-1.0000000000000009E-2</v>
      </c>
      <c r="BI781" s="1" t="s">
        <v>811</v>
      </c>
      <c r="BJ781" s="2">
        <v>39.08</v>
      </c>
      <c r="BL781" s="2">
        <f>BJ781-Epanet!X782</f>
        <v>-0.32999999999999829</v>
      </c>
      <c r="BO781" s="1" t="s">
        <v>1809</v>
      </c>
      <c r="BP781" s="2">
        <v>0.15</v>
      </c>
      <c r="BR781" s="2">
        <f>BP781-Epanet!AB783</f>
        <v>-1.0000000000000009E-2</v>
      </c>
    </row>
    <row r="782" spans="1:70" x14ac:dyDescent="0.25">
      <c r="A782" s="1" t="s">
        <v>812</v>
      </c>
      <c r="B782" s="2">
        <v>40.65</v>
      </c>
      <c r="D782" s="10">
        <f>'Skenario DMA'!B782-Epanet!P783</f>
        <v>0.28000000000000114</v>
      </c>
      <c r="E782" s="10"/>
      <c r="G782" s="1" t="s">
        <v>1810</v>
      </c>
      <c r="H782" s="2">
        <v>0.15</v>
      </c>
      <c r="J782" s="2">
        <f>H782-Epanet!T784</f>
        <v>-1.0000000000000009E-2</v>
      </c>
      <c r="M782" s="1" t="s">
        <v>812</v>
      </c>
      <c r="N782" s="2">
        <v>40.67</v>
      </c>
      <c r="P782" s="2">
        <f>N782-Epanet!X783</f>
        <v>0.28000000000000114</v>
      </c>
      <c r="S782" s="1" t="s">
        <v>1810</v>
      </c>
      <c r="T782" s="2">
        <v>0.15</v>
      </c>
      <c r="V782" s="2">
        <f>T782-Epanet!AB784</f>
        <v>-1.0000000000000009E-2</v>
      </c>
      <c r="Y782" s="1" t="s">
        <v>812</v>
      </c>
      <c r="Z782" s="2">
        <v>40.020000000000003</v>
      </c>
      <c r="AB782" s="2">
        <f>Z782-Epanet!P783</f>
        <v>-0.34999999999999432</v>
      </c>
      <c r="AE782" s="1" t="s">
        <v>1811</v>
      </c>
      <c r="AF782" s="2">
        <v>0.14000000000000001</v>
      </c>
      <c r="AH782" s="2">
        <f>AF782-Epanet!T784</f>
        <v>-1.999999999999999E-2</v>
      </c>
      <c r="AK782" s="1" t="s">
        <v>812</v>
      </c>
      <c r="AL782" s="2">
        <v>40.07</v>
      </c>
      <c r="AN782" s="2">
        <f>AL782-Epanet!X783</f>
        <v>-0.32000000000000028</v>
      </c>
      <c r="AQ782" s="1" t="s">
        <v>1811</v>
      </c>
      <c r="AR782" s="2">
        <v>0.14000000000000001</v>
      </c>
      <c r="AT782" s="2">
        <f>AR782-Epanet!AB784</f>
        <v>-1.999999999999999E-2</v>
      </c>
      <c r="AW782" s="1" t="s">
        <v>812</v>
      </c>
      <c r="AX782" s="2">
        <v>40</v>
      </c>
      <c r="AZ782" s="2">
        <f>AX782-Epanet!P783</f>
        <v>-0.36999999999999744</v>
      </c>
      <c r="BC782" s="1" t="s">
        <v>1810</v>
      </c>
      <c r="BD782" s="2">
        <v>0.15</v>
      </c>
      <c r="BF782" s="2">
        <f>BD782-Epanet!T784</f>
        <v>-1.0000000000000009E-2</v>
      </c>
      <c r="BI782" s="1" t="s">
        <v>812</v>
      </c>
      <c r="BJ782" s="2">
        <v>40.06</v>
      </c>
      <c r="BL782" s="2">
        <f>BJ782-Epanet!X783</f>
        <v>-0.32999999999999829</v>
      </c>
      <c r="BO782" s="1" t="s">
        <v>1810</v>
      </c>
      <c r="BP782" s="2">
        <v>0.15</v>
      </c>
      <c r="BR782" s="2">
        <f>BP782-Epanet!AB784</f>
        <v>-1.0000000000000009E-2</v>
      </c>
    </row>
    <row r="783" spans="1:70" x14ac:dyDescent="0.25">
      <c r="A783" s="1" t="s">
        <v>813</v>
      </c>
      <c r="B783" s="2">
        <v>38.700000000000003</v>
      </c>
      <c r="D783" s="10">
        <f>'Skenario DMA'!B783-Epanet!P784</f>
        <v>0.28000000000000114</v>
      </c>
      <c r="E783" s="10"/>
      <c r="G783" s="1" t="s">
        <v>1811</v>
      </c>
      <c r="H783" s="2">
        <v>0.12</v>
      </c>
      <c r="J783" s="2">
        <f>H783-Epanet!T785</f>
        <v>-4.0000000000000008E-2</v>
      </c>
      <c r="M783" s="1" t="s">
        <v>813</v>
      </c>
      <c r="N783" s="2">
        <v>38.72</v>
      </c>
      <c r="P783" s="2">
        <f>N783-Epanet!X784</f>
        <v>0.28000000000000114</v>
      </c>
      <c r="S783" s="1" t="s">
        <v>1811</v>
      </c>
      <c r="T783" s="2">
        <v>0.12</v>
      </c>
      <c r="V783" s="2">
        <f>T783-Epanet!AB785</f>
        <v>-4.0000000000000008E-2</v>
      </c>
      <c r="Y783" s="1" t="s">
        <v>813</v>
      </c>
      <c r="Z783" s="2">
        <v>38.090000000000003</v>
      </c>
      <c r="AB783" s="2">
        <f>Z783-Epanet!P784</f>
        <v>-0.32999999999999829</v>
      </c>
      <c r="AE783" s="1" t="s">
        <v>1812</v>
      </c>
      <c r="AF783" s="2">
        <v>0.09</v>
      </c>
      <c r="AH783" s="2">
        <f>AF783-Epanet!T785</f>
        <v>-7.0000000000000007E-2</v>
      </c>
      <c r="AK783" s="1" t="s">
        <v>813</v>
      </c>
      <c r="AL783" s="2">
        <v>38.14</v>
      </c>
      <c r="AN783" s="2">
        <f>AL783-Epanet!X784</f>
        <v>-0.29999999999999716</v>
      </c>
      <c r="AQ783" s="1" t="s">
        <v>1812</v>
      </c>
      <c r="AR783" s="2">
        <v>0.09</v>
      </c>
      <c r="AT783" s="2">
        <f>AR783-Epanet!AB785</f>
        <v>-7.0000000000000007E-2</v>
      </c>
      <c r="AW783" s="1" t="s">
        <v>813</v>
      </c>
      <c r="AX783" s="2">
        <v>38.07</v>
      </c>
      <c r="AZ783" s="2">
        <f>AX783-Epanet!P784</f>
        <v>-0.35000000000000142</v>
      </c>
      <c r="BC783" s="1" t="s">
        <v>1811</v>
      </c>
      <c r="BD783" s="2">
        <v>0.12</v>
      </c>
      <c r="BF783" s="2">
        <f>BD783-Epanet!T785</f>
        <v>-4.0000000000000008E-2</v>
      </c>
      <c r="BI783" s="1" t="s">
        <v>813</v>
      </c>
      <c r="BJ783" s="2">
        <v>38.130000000000003</v>
      </c>
      <c r="BL783" s="2">
        <f>BJ783-Epanet!X784</f>
        <v>-0.30999999999999517</v>
      </c>
      <c r="BO783" s="1" t="s">
        <v>1811</v>
      </c>
      <c r="BP783" s="2">
        <v>0.12</v>
      </c>
      <c r="BR783" s="2">
        <f>BP783-Epanet!AB785</f>
        <v>-4.0000000000000008E-2</v>
      </c>
    </row>
    <row r="784" spans="1:70" x14ac:dyDescent="0.25">
      <c r="A784" s="1" t="s">
        <v>814</v>
      </c>
      <c r="B784" s="2">
        <v>38.700000000000003</v>
      </c>
      <c r="D784" s="10">
        <f>'Skenario DMA'!B784-Epanet!P785</f>
        <v>0.28000000000000114</v>
      </c>
      <c r="E784" s="10"/>
      <c r="G784" s="1" t="s">
        <v>1812</v>
      </c>
      <c r="H784" s="2">
        <v>0.08</v>
      </c>
      <c r="J784" s="2">
        <f>H784-Epanet!T786</f>
        <v>-0.05</v>
      </c>
      <c r="M784" s="1" t="s">
        <v>814</v>
      </c>
      <c r="N784" s="2">
        <v>38.72</v>
      </c>
      <c r="P784" s="2">
        <f>N784-Epanet!X785</f>
        <v>0.28000000000000114</v>
      </c>
      <c r="S784" s="1" t="s">
        <v>1812</v>
      </c>
      <c r="T784" s="2">
        <v>0.08</v>
      </c>
      <c r="V784" s="2">
        <f>T784-Epanet!AB786</f>
        <v>-0.05</v>
      </c>
      <c r="Y784" s="1" t="s">
        <v>814</v>
      </c>
      <c r="Z784" s="2">
        <v>38.06</v>
      </c>
      <c r="AB784" s="2">
        <f>Z784-Epanet!P785</f>
        <v>-0.35999999999999943</v>
      </c>
      <c r="AE784" s="1" t="s">
        <v>1813</v>
      </c>
      <c r="AF784" s="2">
        <v>0.09</v>
      </c>
      <c r="AH784" s="2">
        <f>AF784-Epanet!T786</f>
        <v>-4.0000000000000008E-2</v>
      </c>
      <c r="AK784" s="1" t="s">
        <v>814</v>
      </c>
      <c r="AL784" s="2">
        <v>38.119999999999997</v>
      </c>
      <c r="AN784" s="2">
        <f>AL784-Epanet!X785</f>
        <v>-0.32000000000000028</v>
      </c>
      <c r="AQ784" s="1" t="s">
        <v>1813</v>
      </c>
      <c r="AR784" s="2">
        <v>0.09</v>
      </c>
      <c r="AT784" s="2">
        <f>AR784-Epanet!AB786</f>
        <v>-4.0000000000000008E-2</v>
      </c>
      <c r="AW784" s="1" t="s">
        <v>814</v>
      </c>
      <c r="AX784" s="2">
        <v>38.049999999999997</v>
      </c>
      <c r="AZ784" s="2">
        <f>AX784-Epanet!P785</f>
        <v>-0.37000000000000455</v>
      </c>
      <c r="BC784" s="1" t="s">
        <v>1812</v>
      </c>
      <c r="BD784" s="2">
        <v>7.0000000000000007E-2</v>
      </c>
      <c r="BF784" s="2">
        <f>BD784-Epanet!T786</f>
        <v>-0.06</v>
      </c>
      <c r="BI784" s="1" t="s">
        <v>814</v>
      </c>
      <c r="BJ784" s="2">
        <v>38.11</v>
      </c>
      <c r="BL784" s="2">
        <f>BJ784-Epanet!X785</f>
        <v>-0.32999999999999829</v>
      </c>
      <c r="BO784" s="1" t="s">
        <v>1812</v>
      </c>
      <c r="BP784" s="2">
        <v>7.0000000000000007E-2</v>
      </c>
      <c r="BR784" s="2">
        <f>BP784-Epanet!AB786</f>
        <v>-0.06</v>
      </c>
    </row>
    <row r="785" spans="1:70" x14ac:dyDescent="0.25">
      <c r="A785" s="1" t="s">
        <v>815</v>
      </c>
      <c r="B785" s="2">
        <v>38.700000000000003</v>
      </c>
      <c r="D785" s="10">
        <f>'Skenario DMA'!B785-Epanet!P786</f>
        <v>0.29000000000000625</v>
      </c>
      <c r="E785" s="10"/>
      <c r="G785" s="1" t="s">
        <v>1813</v>
      </c>
      <c r="H785" s="2">
        <v>0.08</v>
      </c>
      <c r="J785" s="2">
        <f>H785-Epanet!T787</f>
        <v>0</v>
      </c>
      <c r="M785" s="1" t="s">
        <v>815</v>
      </c>
      <c r="N785" s="2">
        <v>38.72</v>
      </c>
      <c r="P785" s="2">
        <f>N785-Epanet!X786</f>
        <v>0.28999999999999915</v>
      </c>
      <c r="S785" s="1" t="s">
        <v>1813</v>
      </c>
      <c r="T785" s="2">
        <v>0.08</v>
      </c>
      <c r="V785" s="2">
        <f>T785-Epanet!AB787</f>
        <v>0</v>
      </c>
      <c r="Y785" s="1" t="s">
        <v>815</v>
      </c>
      <c r="Z785" s="2">
        <v>38.04</v>
      </c>
      <c r="AB785" s="2">
        <f>Z785-Epanet!P786</f>
        <v>-0.36999999999999744</v>
      </c>
      <c r="AE785" s="1" t="s">
        <v>1814</v>
      </c>
      <c r="AF785" s="2">
        <v>0.09</v>
      </c>
      <c r="AH785" s="2">
        <f>AF785-Epanet!T787</f>
        <v>9.999999999999995E-3</v>
      </c>
      <c r="AK785" s="1" t="s">
        <v>815</v>
      </c>
      <c r="AL785" s="2">
        <v>38.090000000000003</v>
      </c>
      <c r="AN785" s="2">
        <f>AL785-Epanet!X786</f>
        <v>-0.33999999999999631</v>
      </c>
      <c r="AQ785" s="1" t="s">
        <v>1814</v>
      </c>
      <c r="AR785" s="2">
        <v>0.09</v>
      </c>
      <c r="AT785" s="2">
        <f>AR785-Epanet!AB787</f>
        <v>9.999999999999995E-3</v>
      </c>
      <c r="AW785" s="1" t="s">
        <v>815</v>
      </c>
      <c r="AX785" s="2">
        <v>38.020000000000003</v>
      </c>
      <c r="AZ785" s="2">
        <f>AX785-Epanet!P786</f>
        <v>-0.38999999999999346</v>
      </c>
      <c r="BC785" s="1" t="s">
        <v>1813</v>
      </c>
      <c r="BD785" s="2">
        <v>7.0000000000000007E-2</v>
      </c>
      <c r="BF785" s="2">
        <f>BD785-Epanet!T787</f>
        <v>-9.999999999999995E-3</v>
      </c>
      <c r="BI785" s="1" t="s">
        <v>815</v>
      </c>
      <c r="BJ785" s="2">
        <v>38.090000000000003</v>
      </c>
      <c r="BL785" s="2">
        <f>BJ785-Epanet!X786</f>
        <v>-0.33999999999999631</v>
      </c>
      <c r="BO785" s="1" t="s">
        <v>1813</v>
      </c>
      <c r="BP785" s="2">
        <v>7.0000000000000007E-2</v>
      </c>
      <c r="BR785" s="2">
        <f>BP785-Epanet!AB787</f>
        <v>-9.999999999999995E-3</v>
      </c>
    </row>
    <row r="786" spans="1:70" x14ac:dyDescent="0.25">
      <c r="A786" s="1" t="s">
        <v>816</v>
      </c>
      <c r="B786" s="2">
        <v>38.64</v>
      </c>
      <c r="D786" s="10">
        <f>'Skenario DMA'!B786-Epanet!P787</f>
        <v>0.28000000000000114</v>
      </c>
      <c r="E786" s="10"/>
      <c r="G786" s="1" t="s">
        <v>1814</v>
      </c>
      <c r="H786" s="2">
        <v>0.08</v>
      </c>
      <c r="J786" s="2">
        <f>H786-Epanet!T788</f>
        <v>0</v>
      </c>
      <c r="M786" s="1" t="s">
        <v>816</v>
      </c>
      <c r="N786" s="2">
        <v>38.659999999999997</v>
      </c>
      <c r="P786" s="2">
        <f>N786-Epanet!X787</f>
        <v>0.27999999999999403</v>
      </c>
      <c r="S786" s="1" t="s">
        <v>1814</v>
      </c>
      <c r="T786" s="2">
        <v>0.08</v>
      </c>
      <c r="V786" s="2">
        <f>T786-Epanet!AB788</f>
        <v>0</v>
      </c>
      <c r="Y786" s="1" t="s">
        <v>816</v>
      </c>
      <c r="Z786" s="2">
        <v>37.94</v>
      </c>
      <c r="AB786" s="2">
        <f>Z786-Epanet!P787</f>
        <v>-0.42000000000000171</v>
      </c>
      <c r="AE786" s="1" t="s">
        <v>1815</v>
      </c>
      <c r="AF786" s="2">
        <v>0.09</v>
      </c>
      <c r="AH786" s="2">
        <f>AF786-Epanet!T788</f>
        <v>9.999999999999995E-3</v>
      </c>
      <c r="AK786" s="1" t="s">
        <v>816</v>
      </c>
      <c r="AL786" s="2">
        <v>37.99</v>
      </c>
      <c r="AN786" s="2">
        <f>AL786-Epanet!X787</f>
        <v>-0.39000000000000057</v>
      </c>
      <c r="AQ786" s="1" t="s">
        <v>1815</v>
      </c>
      <c r="AR786" s="2">
        <v>0.09</v>
      </c>
      <c r="AT786" s="2">
        <f>AR786-Epanet!AB788</f>
        <v>9.999999999999995E-3</v>
      </c>
      <c r="AW786" s="1" t="s">
        <v>816</v>
      </c>
      <c r="AX786" s="2">
        <v>38.049999999999997</v>
      </c>
      <c r="AZ786" s="2">
        <f>AX786-Epanet!P787</f>
        <v>-0.31000000000000227</v>
      </c>
      <c r="BC786" s="1" t="s">
        <v>1814</v>
      </c>
      <c r="BD786" s="2">
        <v>7.0000000000000007E-2</v>
      </c>
      <c r="BF786" s="2">
        <f>BD786-Epanet!T788</f>
        <v>-9.999999999999995E-3</v>
      </c>
      <c r="BI786" s="1" t="s">
        <v>816</v>
      </c>
      <c r="BJ786" s="2">
        <v>38.11</v>
      </c>
      <c r="BL786" s="2">
        <f>BJ786-Epanet!X787</f>
        <v>-0.27000000000000313</v>
      </c>
      <c r="BO786" s="1" t="s">
        <v>1814</v>
      </c>
      <c r="BP786" s="2">
        <v>7.0000000000000007E-2</v>
      </c>
      <c r="BR786" s="2">
        <f>BP786-Epanet!AB788</f>
        <v>-9.999999999999995E-3</v>
      </c>
    </row>
    <row r="787" spans="1:70" x14ac:dyDescent="0.25">
      <c r="A787" s="1" t="s">
        <v>817</v>
      </c>
      <c r="B787" s="2">
        <v>40.72</v>
      </c>
      <c r="D787" s="10">
        <f>'Skenario DMA'!B787-Epanet!P788</f>
        <v>0.28000000000000114</v>
      </c>
      <c r="E787" s="10"/>
      <c r="G787" s="1" t="s">
        <v>1815</v>
      </c>
      <c r="H787" s="2">
        <v>0.08</v>
      </c>
      <c r="J787" s="2">
        <f>H787-Epanet!T789</f>
        <v>0</v>
      </c>
      <c r="M787" s="1" t="s">
        <v>817</v>
      </c>
      <c r="N787" s="2">
        <v>40.74</v>
      </c>
      <c r="P787" s="2">
        <f>N787-Epanet!X788</f>
        <v>0.28000000000000114</v>
      </c>
      <c r="S787" s="1" t="s">
        <v>1815</v>
      </c>
      <c r="T787" s="2">
        <v>0.08</v>
      </c>
      <c r="V787" s="2">
        <f>T787-Epanet!AB789</f>
        <v>0</v>
      </c>
      <c r="Y787" s="1" t="s">
        <v>817</v>
      </c>
      <c r="Z787" s="2">
        <v>40.119999999999997</v>
      </c>
      <c r="AB787" s="2">
        <f>Z787-Epanet!P788</f>
        <v>-0.32000000000000028</v>
      </c>
      <c r="AE787" s="1" t="s">
        <v>1816</v>
      </c>
      <c r="AF787" s="2">
        <v>0.09</v>
      </c>
      <c r="AH787" s="2">
        <f>AF787-Epanet!T789</f>
        <v>9.999999999999995E-3</v>
      </c>
      <c r="AK787" s="1" t="s">
        <v>817</v>
      </c>
      <c r="AL787" s="2">
        <v>40.17</v>
      </c>
      <c r="AN787" s="2">
        <f>AL787-Epanet!X788</f>
        <v>-0.28999999999999915</v>
      </c>
      <c r="AQ787" s="1" t="s">
        <v>1816</v>
      </c>
      <c r="AR787" s="2">
        <v>0.09</v>
      </c>
      <c r="AT787" s="2">
        <f>AR787-Epanet!AB789</f>
        <v>9.999999999999995E-3</v>
      </c>
      <c r="AW787" s="1" t="s">
        <v>817</v>
      </c>
      <c r="AX787" s="2">
        <v>40.200000000000003</v>
      </c>
      <c r="AZ787" s="2">
        <f>AX787-Epanet!P788</f>
        <v>-0.23999999999999488</v>
      </c>
      <c r="BC787" s="1" t="s">
        <v>1815</v>
      </c>
      <c r="BD787" s="2">
        <v>7.0000000000000007E-2</v>
      </c>
      <c r="BF787" s="2">
        <f>BD787-Epanet!T789</f>
        <v>-9.999999999999995E-3</v>
      </c>
      <c r="BI787" s="1" t="s">
        <v>817</v>
      </c>
      <c r="BJ787" s="2">
        <v>40.25</v>
      </c>
      <c r="BL787" s="2">
        <f>BJ787-Epanet!X788</f>
        <v>-0.21000000000000085</v>
      </c>
      <c r="BO787" s="1" t="s">
        <v>1815</v>
      </c>
      <c r="BP787" s="2">
        <v>7.0000000000000007E-2</v>
      </c>
      <c r="BR787" s="2">
        <f>BP787-Epanet!AB789</f>
        <v>-9.999999999999995E-3</v>
      </c>
    </row>
    <row r="788" spans="1:70" x14ac:dyDescent="0.25">
      <c r="A788" s="1" t="s">
        <v>818</v>
      </c>
      <c r="B788" s="2">
        <v>37.630000000000003</v>
      </c>
      <c r="D788" s="10">
        <f>'Skenario DMA'!B788-Epanet!P789</f>
        <v>0.28999999999999915</v>
      </c>
      <c r="E788" s="10"/>
      <c r="G788" s="1" t="s">
        <v>1816</v>
      </c>
      <c r="H788" s="2">
        <v>0.08</v>
      </c>
      <c r="J788" s="2">
        <f>H788-Epanet!T790</f>
        <v>0</v>
      </c>
      <c r="M788" s="1" t="s">
        <v>818</v>
      </c>
      <c r="N788" s="2">
        <v>37.64</v>
      </c>
      <c r="P788" s="2">
        <f>N788-Epanet!X789</f>
        <v>0.28000000000000114</v>
      </c>
      <c r="S788" s="1" t="s">
        <v>1816</v>
      </c>
      <c r="T788" s="2">
        <v>0.08</v>
      </c>
      <c r="V788" s="2">
        <f>T788-Epanet!AB790</f>
        <v>0</v>
      </c>
      <c r="Y788" s="1" t="s">
        <v>818</v>
      </c>
      <c r="Z788" s="2">
        <v>36.93</v>
      </c>
      <c r="AB788" s="2">
        <f>Z788-Epanet!P789</f>
        <v>-0.41000000000000369</v>
      </c>
      <c r="AE788" s="1" t="s">
        <v>1817</v>
      </c>
      <c r="AF788" s="2">
        <v>0.09</v>
      </c>
      <c r="AH788" s="2">
        <f>AF788-Epanet!T790</f>
        <v>9.999999999999995E-3</v>
      </c>
      <c r="AK788" s="1" t="s">
        <v>818</v>
      </c>
      <c r="AL788" s="2">
        <v>36.99</v>
      </c>
      <c r="AN788" s="2">
        <f>AL788-Epanet!X789</f>
        <v>-0.36999999999999744</v>
      </c>
      <c r="AQ788" s="1" t="s">
        <v>1817</v>
      </c>
      <c r="AR788" s="2">
        <v>0.09</v>
      </c>
      <c r="AT788" s="2">
        <f>AR788-Epanet!AB790</f>
        <v>9.999999999999995E-3</v>
      </c>
      <c r="AW788" s="1" t="s">
        <v>818</v>
      </c>
      <c r="AX788" s="2">
        <v>36.99</v>
      </c>
      <c r="AZ788" s="2">
        <f>AX788-Epanet!P789</f>
        <v>-0.35000000000000142</v>
      </c>
      <c r="BC788" s="1" t="s">
        <v>1816</v>
      </c>
      <c r="BD788" s="2">
        <v>7.0000000000000007E-2</v>
      </c>
      <c r="BF788" s="2">
        <f>BD788-Epanet!T790</f>
        <v>-9.999999999999995E-3</v>
      </c>
      <c r="BI788" s="1" t="s">
        <v>818</v>
      </c>
      <c r="BJ788" s="2">
        <v>37.049999999999997</v>
      </c>
      <c r="BL788" s="2">
        <f>BJ788-Epanet!X789</f>
        <v>-0.31000000000000227</v>
      </c>
      <c r="BO788" s="1" t="s">
        <v>1816</v>
      </c>
      <c r="BP788" s="2">
        <v>7.0000000000000007E-2</v>
      </c>
      <c r="BR788" s="2">
        <f>BP788-Epanet!AB790</f>
        <v>-9.999999999999995E-3</v>
      </c>
    </row>
    <row r="789" spans="1:70" x14ac:dyDescent="0.25">
      <c r="A789" s="1" t="s">
        <v>819</v>
      </c>
      <c r="B789" s="2">
        <v>37.61</v>
      </c>
      <c r="D789" s="10">
        <f>'Skenario DMA'!B789-Epanet!P790</f>
        <v>0.28000000000000114</v>
      </c>
      <c r="E789" s="10"/>
      <c r="G789" s="1" t="s">
        <v>1817</v>
      </c>
      <c r="H789" s="2">
        <v>0.08</v>
      </c>
      <c r="J789" s="2">
        <f>H789-Epanet!T791</f>
        <v>0</v>
      </c>
      <c r="M789" s="1" t="s">
        <v>819</v>
      </c>
      <c r="N789" s="2">
        <v>37.630000000000003</v>
      </c>
      <c r="P789" s="2">
        <f>N789-Epanet!X790</f>
        <v>0.28000000000000114</v>
      </c>
      <c r="S789" s="1" t="s">
        <v>1817</v>
      </c>
      <c r="T789" s="2">
        <v>0.08</v>
      </c>
      <c r="V789" s="2">
        <f>T789-Epanet!AB791</f>
        <v>0</v>
      </c>
      <c r="Y789" s="1" t="s">
        <v>819</v>
      </c>
      <c r="Z789" s="2">
        <v>36.92</v>
      </c>
      <c r="AB789" s="2">
        <f>Z789-Epanet!P790</f>
        <v>-0.40999999999999659</v>
      </c>
      <c r="AE789" s="1" t="s">
        <v>1818</v>
      </c>
      <c r="AF789" s="2">
        <v>0.09</v>
      </c>
      <c r="AH789" s="2">
        <f>AF789-Epanet!T791</f>
        <v>9.999999999999995E-3</v>
      </c>
      <c r="AK789" s="1" t="s">
        <v>819</v>
      </c>
      <c r="AL789" s="2">
        <v>36.97</v>
      </c>
      <c r="AN789" s="2">
        <f>AL789-Epanet!X790</f>
        <v>-0.38000000000000256</v>
      </c>
      <c r="AQ789" s="1" t="s">
        <v>1818</v>
      </c>
      <c r="AR789" s="2">
        <v>0.09</v>
      </c>
      <c r="AT789" s="2">
        <f>AR789-Epanet!AB791</f>
        <v>9.999999999999995E-3</v>
      </c>
      <c r="AW789" s="1" t="s">
        <v>819</v>
      </c>
      <c r="AX789" s="2">
        <v>36.97</v>
      </c>
      <c r="AZ789" s="2">
        <f>AX789-Epanet!P790</f>
        <v>-0.35999999999999943</v>
      </c>
      <c r="BC789" s="1" t="s">
        <v>1817</v>
      </c>
      <c r="BD789" s="2">
        <v>7.0000000000000007E-2</v>
      </c>
      <c r="BF789" s="2">
        <f>BD789-Epanet!T791</f>
        <v>-9.999999999999995E-3</v>
      </c>
      <c r="BI789" s="1" t="s">
        <v>819</v>
      </c>
      <c r="BJ789" s="2">
        <v>37.03</v>
      </c>
      <c r="BL789" s="2">
        <f>BJ789-Epanet!X790</f>
        <v>-0.32000000000000028</v>
      </c>
      <c r="BO789" s="1" t="s">
        <v>1817</v>
      </c>
      <c r="BP789" s="2">
        <v>7.0000000000000007E-2</v>
      </c>
      <c r="BR789" s="2">
        <f>BP789-Epanet!AB791</f>
        <v>-9.999999999999995E-3</v>
      </c>
    </row>
    <row r="790" spans="1:70" x14ac:dyDescent="0.25">
      <c r="A790" s="1" t="s">
        <v>820</v>
      </c>
      <c r="B790" s="2">
        <v>39.68</v>
      </c>
      <c r="D790" s="10">
        <f>'Skenario DMA'!B790-Epanet!P791</f>
        <v>0.28000000000000114</v>
      </c>
      <c r="E790" s="10"/>
      <c r="G790" s="1" t="s">
        <v>1818</v>
      </c>
      <c r="H790" s="2">
        <v>0.08</v>
      </c>
      <c r="J790" s="2">
        <f>H790-Epanet!T792</f>
        <v>0</v>
      </c>
      <c r="M790" s="1" t="s">
        <v>820</v>
      </c>
      <c r="N790" s="2">
        <v>39.700000000000003</v>
      </c>
      <c r="P790" s="2">
        <f>N790-Epanet!X791</f>
        <v>0.28000000000000114</v>
      </c>
      <c r="S790" s="1" t="s">
        <v>1818</v>
      </c>
      <c r="T790" s="2">
        <v>0.08</v>
      </c>
      <c r="V790" s="2">
        <f>T790-Epanet!AB792</f>
        <v>0</v>
      </c>
      <c r="Y790" s="1" t="s">
        <v>820</v>
      </c>
      <c r="Z790" s="2">
        <v>39.03</v>
      </c>
      <c r="AB790" s="2">
        <f>Z790-Epanet!P791</f>
        <v>-0.36999999999999744</v>
      </c>
      <c r="AE790" s="1" t="s">
        <v>1819</v>
      </c>
      <c r="AF790" s="2">
        <v>0.1</v>
      </c>
      <c r="AH790" s="2">
        <f>AF790-Epanet!T792</f>
        <v>2.0000000000000004E-2</v>
      </c>
      <c r="AK790" s="1" t="s">
        <v>820</v>
      </c>
      <c r="AL790" s="2">
        <v>39.090000000000003</v>
      </c>
      <c r="AN790" s="2">
        <f>AL790-Epanet!X791</f>
        <v>-0.32999999999999829</v>
      </c>
      <c r="AQ790" s="1" t="s">
        <v>1819</v>
      </c>
      <c r="AR790" s="2">
        <v>0.1</v>
      </c>
      <c r="AT790" s="2">
        <f>AR790-Epanet!AB792</f>
        <v>2.0000000000000004E-2</v>
      </c>
      <c r="AW790" s="1" t="s">
        <v>820</v>
      </c>
      <c r="AX790" s="2">
        <v>39.1</v>
      </c>
      <c r="AZ790" s="2">
        <f>AX790-Epanet!P791</f>
        <v>-0.29999999999999716</v>
      </c>
      <c r="BC790" s="1" t="s">
        <v>1818</v>
      </c>
      <c r="BD790" s="2">
        <v>0.08</v>
      </c>
      <c r="BF790" s="2">
        <f>BD790-Epanet!T792</f>
        <v>0</v>
      </c>
      <c r="BI790" s="1" t="s">
        <v>820</v>
      </c>
      <c r="BJ790" s="2">
        <v>39.159999999999997</v>
      </c>
      <c r="BL790" s="2">
        <f>BJ790-Epanet!X791</f>
        <v>-0.26000000000000512</v>
      </c>
      <c r="BO790" s="1" t="s">
        <v>1818</v>
      </c>
      <c r="BP790" s="2">
        <v>7.0000000000000007E-2</v>
      </c>
      <c r="BR790" s="2">
        <f>BP790-Epanet!AB792</f>
        <v>-9.999999999999995E-3</v>
      </c>
    </row>
    <row r="791" spans="1:70" x14ac:dyDescent="0.25">
      <c r="A791" s="1" t="s">
        <v>821</v>
      </c>
      <c r="B791" s="2">
        <v>38.68</v>
      </c>
      <c r="D791" s="10">
        <f>'Skenario DMA'!B791-Epanet!P792</f>
        <v>0.28000000000000114</v>
      </c>
      <c r="E791" s="10"/>
      <c r="G791" s="1" t="s">
        <v>1820</v>
      </c>
      <c r="H791" s="2">
        <v>0.08</v>
      </c>
      <c r="J791" s="2">
        <f>H791-Epanet!T793</f>
        <v>-9.999999999999995E-3</v>
      </c>
      <c r="M791" s="1" t="s">
        <v>821</v>
      </c>
      <c r="N791" s="2">
        <v>38.700000000000003</v>
      </c>
      <c r="P791" s="2">
        <f>N791-Epanet!X792</f>
        <v>0.28000000000000114</v>
      </c>
      <c r="S791" s="1" t="s">
        <v>1820</v>
      </c>
      <c r="T791" s="2">
        <v>0.08</v>
      </c>
      <c r="V791" s="2">
        <f>T791-Epanet!AB793</f>
        <v>-9.999999999999995E-3</v>
      </c>
      <c r="Y791" s="1" t="s">
        <v>821</v>
      </c>
      <c r="Z791" s="2">
        <v>38.03</v>
      </c>
      <c r="AB791" s="2">
        <f>Z791-Epanet!P792</f>
        <v>-0.36999999999999744</v>
      </c>
      <c r="AE791" s="1" t="s">
        <v>1820</v>
      </c>
      <c r="AF791" s="2">
        <v>0.1</v>
      </c>
      <c r="AH791" s="2">
        <f>AF791-Epanet!T793</f>
        <v>1.0000000000000009E-2</v>
      </c>
      <c r="AK791" s="1" t="s">
        <v>821</v>
      </c>
      <c r="AL791" s="2">
        <v>38.090000000000003</v>
      </c>
      <c r="AN791" s="2">
        <f>AL791-Epanet!X792</f>
        <v>-0.32999999999999829</v>
      </c>
      <c r="AQ791" s="1" t="s">
        <v>1820</v>
      </c>
      <c r="AR791" s="2">
        <v>0.1</v>
      </c>
      <c r="AT791" s="2">
        <f>AR791-Epanet!AB793</f>
        <v>1.0000000000000009E-2</v>
      </c>
      <c r="AW791" s="1" t="s">
        <v>821</v>
      </c>
      <c r="AX791" s="2">
        <v>38.06</v>
      </c>
      <c r="AZ791" s="2">
        <f>AX791-Epanet!P792</f>
        <v>-0.33999999999999631</v>
      </c>
      <c r="BC791" s="1" t="s">
        <v>1819</v>
      </c>
      <c r="BD791" s="2">
        <v>0.08</v>
      </c>
      <c r="BF791" s="2">
        <f>BD791-Epanet!T793</f>
        <v>-9.999999999999995E-3</v>
      </c>
      <c r="BI791" s="1" t="s">
        <v>821</v>
      </c>
      <c r="BJ791" s="2">
        <v>38.119999999999997</v>
      </c>
      <c r="BL791" s="2">
        <f>BJ791-Epanet!X792</f>
        <v>-0.30000000000000426</v>
      </c>
      <c r="BO791" s="1" t="s">
        <v>1819</v>
      </c>
      <c r="BP791" s="2">
        <v>0.08</v>
      </c>
      <c r="BR791" s="2">
        <f>BP791-Epanet!AB793</f>
        <v>-9.999999999999995E-3</v>
      </c>
    </row>
    <row r="792" spans="1:70" x14ac:dyDescent="0.25">
      <c r="A792" s="1" t="s">
        <v>822</v>
      </c>
      <c r="B792" s="2">
        <v>37.659999999999997</v>
      </c>
      <c r="D792" s="10">
        <f>'Skenario DMA'!B792-Epanet!P793</f>
        <v>0.28999999999999915</v>
      </c>
      <c r="E792" s="10"/>
      <c r="G792" s="1" t="s">
        <v>1821</v>
      </c>
      <c r="H792" s="2">
        <v>0.08</v>
      </c>
      <c r="J792" s="2">
        <f>H792-Epanet!T794</f>
        <v>-9.999999999999995E-3</v>
      </c>
      <c r="M792" s="1" t="s">
        <v>822</v>
      </c>
      <c r="N792" s="2">
        <v>37.68</v>
      </c>
      <c r="P792" s="2">
        <f>N792-Epanet!X793</f>
        <v>0.28999999999999915</v>
      </c>
      <c r="S792" s="1" t="s">
        <v>1821</v>
      </c>
      <c r="T792" s="2">
        <v>0.08</v>
      </c>
      <c r="V792" s="2">
        <f>T792-Epanet!AB794</f>
        <v>-9.999999999999995E-3</v>
      </c>
      <c r="Y792" s="1" t="s">
        <v>822</v>
      </c>
      <c r="Z792" s="2">
        <v>36.979999999999997</v>
      </c>
      <c r="AB792" s="2">
        <f>Z792-Epanet!P793</f>
        <v>-0.39000000000000057</v>
      </c>
      <c r="AE792" s="1" t="s">
        <v>1821</v>
      </c>
      <c r="AF792" s="2">
        <v>0.09</v>
      </c>
      <c r="AH792" s="2">
        <f>AF792-Epanet!T794</f>
        <v>0</v>
      </c>
      <c r="AK792" s="1" t="s">
        <v>822</v>
      </c>
      <c r="AL792" s="2">
        <v>37.03</v>
      </c>
      <c r="AN792" s="2">
        <f>AL792-Epanet!X793</f>
        <v>-0.35999999999999943</v>
      </c>
      <c r="AQ792" s="1" t="s">
        <v>1821</v>
      </c>
      <c r="AR792" s="2">
        <v>0.09</v>
      </c>
      <c r="AT792" s="2">
        <f>AR792-Epanet!AB794</f>
        <v>0</v>
      </c>
      <c r="AW792" s="1" t="s">
        <v>822</v>
      </c>
      <c r="AX792" s="2">
        <v>37</v>
      </c>
      <c r="AZ792" s="2">
        <f>AX792-Epanet!P793</f>
        <v>-0.36999999999999744</v>
      </c>
      <c r="BC792" s="1" t="s">
        <v>1820</v>
      </c>
      <c r="BD792" s="2">
        <v>0.08</v>
      </c>
      <c r="BF792" s="2">
        <f>BD792-Epanet!T794</f>
        <v>-9.999999999999995E-3</v>
      </c>
      <c r="BI792" s="1" t="s">
        <v>822</v>
      </c>
      <c r="BJ792" s="2">
        <v>37.06</v>
      </c>
      <c r="BL792" s="2">
        <f>BJ792-Epanet!X793</f>
        <v>-0.32999999999999829</v>
      </c>
      <c r="BO792" s="1" t="s">
        <v>1820</v>
      </c>
      <c r="BP792" s="2">
        <v>0.08</v>
      </c>
      <c r="BR792" s="2">
        <f>BP792-Epanet!AB794</f>
        <v>-9.999999999999995E-3</v>
      </c>
    </row>
    <row r="793" spans="1:70" x14ac:dyDescent="0.25">
      <c r="A793" s="1" t="s">
        <v>823</v>
      </c>
      <c r="B793" s="2">
        <v>38.71</v>
      </c>
      <c r="D793" s="10">
        <f>'Skenario DMA'!B793-Epanet!P794</f>
        <v>0.28999999999999915</v>
      </c>
      <c r="E793" s="10"/>
      <c r="G793" s="1" t="s">
        <v>1822</v>
      </c>
      <c r="H793" s="2">
        <v>0.08</v>
      </c>
      <c r="J793" s="2">
        <f>H793-Epanet!T795</f>
        <v>-9.999999999999995E-3</v>
      </c>
      <c r="M793" s="1" t="s">
        <v>823</v>
      </c>
      <c r="N793" s="2">
        <v>38.729999999999997</v>
      </c>
      <c r="P793" s="2">
        <f>N793-Epanet!X794</f>
        <v>0.28999999999999915</v>
      </c>
      <c r="S793" s="1" t="s">
        <v>1822</v>
      </c>
      <c r="T793" s="2">
        <v>0.08</v>
      </c>
      <c r="V793" s="2">
        <f>T793-Epanet!AB795</f>
        <v>-9.999999999999995E-3</v>
      </c>
      <c r="Y793" s="1" t="s">
        <v>823</v>
      </c>
      <c r="Z793" s="2">
        <v>38.119999999999997</v>
      </c>
      <c r="AB793" s="2">
        <f>Z793-Epanet!P794</f>
        <v>-0.30000000000000426</v>
      </c>
      <c r="AE793" s="1" t="s">
        <v>1822</v>
      </c>
      <c r="AF793" s="2">
        <v>0.09</v>
      </c>
      <c r="AH793" s="2">
        <f>AF793-Epanet!T795</f>
        <v>0</v>
      </c>
      <c r="AK793" s="1" t="s">
        <v>823</v>
      </c>
      <c r="AL793" s="2">
        <v>38.17</v>
      </c>
      <c r="AN793" s="2">
        <f>AL793-Epanet!X794</f>
        <v>-0.26999999999999602</v>
      </c>
      <c r="AQ793" s="1" t="s">
        <v>1822</v>
      </c>
      <c r="AR793" s="2">
        <v>0.09</v>
      </c>
      <c r="AT793" s="2">
        <f>AR793-Epanet!AB795</f>
        <v>0</v>
      </c>
      <c r="AW793" s="1" t="s">
        <v>823</v>
      </c>
      <c r="AX793" s="2">
        <v>38.1</v>
      </c>
      <c r="AZ793" s="2">
        <f>AX793-Epanet!P794</f>
        <v>-0.32000000000000028</v>
      </c>
      <c r="BC793" s="1" t="s">
        <v>1822</v>
      </c>
      <c r="BD793" s="2">
        <v>0.08</v>
      </c>
      <c r="BF793" s="2">
        <f>BD793-Epanet!T795</f>
        <v>-9.999999999999995E-3</v>
      </c>
      <c r="BI793" s="1" t="s">
        <v>823</v>
      </c>
      <c r="BJ793" s="2">
        <v>38.159999999999997</v>
      </c>
      <c r="BL793" s="2">
        <f>BJ793-Epanet!X794</f>
        <v>-0.28000000000000114</v>
      </c>
      <c r="BO793" s="1" t="s">
        <v>1822</v>
      </c>
      <c r="BP793" s="2">
        <v>7.0000000000000007E-2</v>
      </c>
      <c r="BR793" s="2">
        <f>BP793-Epanet!AB795</f>
        <v>-1.999999999999999E-2</v>
      </c>
    </row>
    <row r="794" spans="1:70" x14ac:dyDescent="0.25">
      <c r="A794" s="1" t="s">
        <v>824</v>
      </c>
      <c r="B794" s="2">
        <v>38.69</v>
      </c>
      <c r="D794" s="10">
        <f>'Skenario DMA'!B794-Epanet!P795</f>
        <v>0.28000000000000114</v>
      </c>
      <c r="E794" s="10"/>
      <c r="G794" s="1" t="s">
        <v>1823</v>
      </c>
      <c r="H794" s="2">
        <v>0.08</v>
      </c>
      <c r="J794" s="2">
        <f>H794-Epanet!T796</f>
        <v>-9.999999999999995E-3</v>
      </c>
      <c r="M794" s="1" t="s">
        <v>824</v>
      </c>
      <c r="N794" s="2">
        <v>38.71</v>
      </c>
      <c r="P794" s="2">
        <f>N794-Epanet!X795</f>
        <v>0.28000000000000114</v>
      </c>
      <c r="S794" s="1" t="s">
        <v>1823</v>
      </c>
      <c r="T794" s="2">
        <v>0.08</v>
      </c>
      <c r="V794" s="2">
        <f>T794-Epanet!AB796</f>
        <v>-9.999999999999995E-3</v>
      </c>
      <c r="Y794" s="1" t="s">
        <v>824</v>
      </c>
      <c r="Z794" s="2">
        <v>38.020000000000003</v>
      </c>
      <c r="AB794" s="2">
        <f>Z794-Epanet!P795</f>
        <v>-0.38999999999999346</v>
      </c>
      <c r="AE794" s="1" t="s">
        <v>1823</v>
      </c>
      <c r="AF794" s="2">
        <v>0.09</v>
      </c>
      <c r="AH794" s="2">
        <f>AF794-Epanet!T796</f>
        <v>0</v>
      </c>
      <c r="AK794" s="1" t="s">
        <v>824</v>
      </c>
      <c r="AL794" s="2">
        <v>38.08</v>
      </c>
      <c r="AN794" s="2">
        <f>AL794-Epanet!X795</f>
        <v>-0.35000000000000142</v>
      </c>
      <c r="AQ794" s="1" t="s">
        <v>1823</v>
      </c>
      <c r="AR794" s="2">
        <v>0.09</v>
      </c>
      <c r="AT794" s="2">
        <f>AR794-Epanet!AB796</f>
        <v>0</v>
      </c>
      <c r="AW794" s="1" t="s">
        <v>824</v>
      </c>
      <c r="AX794" s="2">
        <v>38.01</v>
      </c>
      <c r="AZ794" s="2">
        <f>AX794-Epanet!P795</f>
        <v>-0.39999999999999858</v>
      </c>
      <c r="BC794" s="1" t="s">
        <v>1823</v>
      </c>
      <c r="BD794" s="2">
        <v>0.08</v>
      </c>
      <c r="BF794" s="2">
        <f>BD794-Epanet!T796</f>
        <v>-9.999999999999995E-3</v>
      </c>
      <c r="BI794" s="1" t="s">
        <v>824</v>
      </c>
      <c r="BJ794" s="2">
        <v>38.07</v>
      </c>
      <c r="BL794" s="2">
        <f>BJ794-Epanet!X795</f>
        <v>-0.35999999999999943</v>
      </c>
      <c r="BO794" s="1" t="s">
        <v>1823</v>
      </c>
      <c r="BP794" s="2">
        <v>7.0000000000000007E-2</v>
      </c>
      <c r="BR794" s="2">
        <f>BP794-Epanet!AB796</f>
        <v>-1.999999999999999E-2</v>
      </c>
    </row>
    <row r="795" spans="1:70" x14ac:dyDescent="0.25">
      <c r="A795" s="1" t="s">
        <v>825</v>
      </c>
      <c r="B795" s="2">
        <v>38.68</v>
      </c>
      <c r="D795" s="10">
        <f>'Skenario DMA'!B795-Epanet!P796</f>
        <v>0.28000000000000114</v>
      </c>
      <c r="E795" s="10"/>
      <c r="G795" s="1" t="s">
        <v>1824</v>
      </c>
      <c r="H795" s="2">
        <v>0.08</v>
      </c>
      <c r="J795" s="2">
        <f>H795-Epanet!T797</f>
        <v>-9.999999999999995E-3</v>
      </c>
      <c r="M795" s="1" t="s">
        <v>825</v>
      </c>
      <c r="N795" s="2">
        <v>38.700000000000003</v>
      </c>
      <c r="P795" s="2">
        <f>N795-Epanet!X796</f>
        <v>0.28000000000000114</v>
      </c>
      <c r="S795" s="1" t="s">
        <v>1824</v>
      </c>
      <c r="T795" s="2">
        <v>0.08</v>
      </c>
      <c r="V795" s="2">
        <f>T795-Epanet!AB797</f>
        <v>-9.999999999999995E-3</v>
      </c>
      <c r="Y795" s="1" t="s">
        <v>825</v>
      </c>
      <c r="Z795" s="2">
        <v>38.01</v>
      </c>
      <c r="AB795" s="2">
        <f>Z795-Epanet!P796</f>
        <v>-0.39000000000000057</v>
      </c>
      <c r="AE795" s="1" t="s">
        <v>1824</v>
      </c>
      <c r="AF795" s="2">
        <v>0.09</v>
      </c>
      <c r="AH795" s="2">
        <f>AF795-Epanet!T797</f>
        <v>0</v>
      </c>
      <c r="AK795" s="1" t="s">
        <v>825</v>
      </c>
      <c r="AL795" s="2">
        <v>38.07</v>
      </c>
      <c r="AN795" s="2">
        <f>AL795-Epanet!X796</f>
        <v>-0.35000000000000142</v>
      </c>
      <c r="AQ795" s="1" t="s">
        <v>1824</v>
      </c>
      <c r="AR795" s="2">
        <v>0.09</v>
      </c>
      <c r="AT795" s="2">
        <f>AR795-Epanet!AB797</f>
        <v>0</v>
      </c>
      <c r="AW795" s="1" t="s">
        <v>825</v>
      </c>
      <c r="AX795" s="2">
        <v>38</v>
      </c>
      <c r="AZ795" s="2">
        <f>AX795-Epanet!P796</f>
        <v>-0.39999999999999858</v>
      </c>
      <c r="BC795" s="1" t="s">
        <v>1824</v>
      </c>
      <c r="BD795" s="2">
        <v>7.0000000000000007E-2</v>
      </c>
      <c r="BF795" s="2">
        <f>BD795-Epanet!T797</f>
        <v>-1.999999999999999E-2</v>
      </c>
      <c r="BI795" s="1" t="s">
        <v>825</v>
      </c>
      <c r="BJ795" s="2">
        <v>38.07</v>
      </c>
      <c r="BL795" s="2">
        <f>BJ795-Epanet!X796</f>
        <v>-0.35000000000000142</v>
      </c>
      <c r="BO795" s="1" t="s">
        <v>1824</v>
      </c>
      <c r="BP795" s="2">
        <v>7.0000000000000007E-2</v>
      </c>
      <c r="BR795" s="2">
        <f>BP795-Epanet!AB797</f>
        <v>-1.999999999999999E-2</v>
      </c>
    </row>
    <row r="796" spans="1:70" x14ac:dyDescent="0.25">
      <c r="A796" s="1" t="s">
        <v>826</v>
      </c>
      <c r="B796" s="2">
        <v>38.68</v>
      </c>
      <c r="D796" s="10">
        <f>'Skenario DMA'!B796-Epanet!P797</f>
        <v>0.28999999999999915</v>
      </c>
      <c r="E796" s="10"/>
      <c r="G796" s="1" t="s">
        <v>1825</v>
      </c>
      <c r="H796" s="2">
        <v>0.08</v>
      </c>
      <c r="J796" s="2">
        <f>H796-Epanet!T798</f>
        <v>-9.999999999999995E-3</v>
      </c>
      <c r="M796" s="1" t="s">
        <v>826</v>
      </c>
      <c r="N796" s="2">
        <v>38.700000000000003</v>
      </c>
      <c r="P796" s="2">
        <f>N796-Epanet!X797</f>
        <v>0.28000000000000114</v>
      </c>
      <c r="S796" s="1" t="s">
        <v>1825</v>
      </c>
      <c r="T796" s="2">
        <v>0.08</v>
      </c>
      <c r="V796" s="2">
        <f>T796-Epanet!AB798</f>
        <v>-9.999999999999995E-3</v>
      </c>
      <c r="Y796" s="1" t="s">
        <v>826</v>
      </c>
      <c r="Z796" s="2">
        <v>38.01</v>
      </c>
      <c r="AB796" s="2">
        <f>Z796-Epanet!P797</f>
        <v>-0.38000000000000256</v>
      </c>
      <c r="AE796" s="1" t="s">
        <v>1825</v>
      </c>
      <c r="AF796" s="2">
        <v>0.09</v>
      </c>
      <c r="AH796" s="2">
        <f>AF796-Epanet!T798</f>
        <v>0</v>
      </c>
      <c r="AK796" s="1" t="s">
        <v>826</v>
      </c>
      <c r="AL796" s="2">
        <v>38.06</v>
      </c>
      <c r="AN796" s="2">
        <f>AL796-Epanet!X797</f>
        <v>-0.35999999999999943</v>
      </c>
      <c r="AQ796" s="1" t="s">
        <v>1825</v>
      </c>
      <c r="AR796" s="2">
        <v>0.09</v>
      </c>
      <c r="AT796" s="2">
        <f>AR796-Epanet!AB798</f>
        <v>0</v>
      </c>
      <c r="AW796" s="1" t="s">
        <v>826</v>
      </c>
      <c r="AX796" s="2">
        <v>38</v>
      </c>
      <c r="AZ796" s="2">
        <f>AX796-Epanet!P797</f>
        <v>-0.39000000000000057</v>
      </c>
      <c r="BC796" s="1" t="s">
        <v>1825</v>
      </c>
      <c r="BD796" s="2">
        <v>7.0000000000000007E-2</v>
      </c>
      <c r="BF796" s="2">
        <f>BD796-Epanet!T798</f>
        <v>-1.999999999999999E-2</v>
      </c>
      <c r="BI796" s="1" t="s">
        <v>826</v>
      </c>
      <c r="BJ796" s="2">
        <v>38.06</v>
      </c>
      <c r="BL796" s="2">
        <f>BJ796-Epanet!X797</f>
        <v>-0.35999999999999943</v>
      </c>
      <c r="BO796" s="1" t="s">
        <v>1825</v>
      </c>
      <c r="BP796" s="2">
        <v>7.0000000000000007E-2</v>
      </c>
      <c r="BR796" s="2">
        <f>BP796-Epanet!AB798</f>
        <v>-1.999999999999999E-2</v>
      </c>
    </row>
    <row r="797" spans="1:70" x14ac:dyDescent="0.25">
      <c r="A797" s="1" t="s">
        <v>827</v>
      </c>
      <c r="B797" s="2">
        <v>39.69</v>
      </c>
      <c r="D797" s="10">
        <f>'Skenario DMA'!B797-Epanet!P798</f>
        <v>0.28000000000000114</v>
      </c>
      <c r="E797" s="10"/>
      <c r="G797" s="1" t="s">
        <v>1826</v>
      </c>
      <c r="H797" s="2">
        <v>7.0000000000000007E-2</v>
      </c>
      <c r="J797" s="2">
        <f>H797-Epanet!T799</f>
        <v>-1.999999999999999E-2</v>
      </c>
      <c r="M797" s="1" t="s">
        <v>827</v>
      </c>
      <c r="N797" s="2">
        <v>39.72</v>
      </c>
      <c r="P797" s="2">
        <f>N797-Epanet!X798</f>
        <v>0.28999999999999915</v>
      </c>
      <c r="S797" s="1" t="s">
        <v>1826</v>
      </c>
      <c r="T797" s="2">
        <v>7.0000000000000007E-2</v>
      </c>
      <c r="V797" s="2">
        <f>T797-Epanet!AB799</f>
        <v>-9.999999999999995E-3</v>
      </c>
      <c r="Y797" s="1" t="s">
        <v>827</v>
      </c>
      <c r="Z797" s="2">
        <v>39.01</v>
      </c>
      <c r="AB797" s="2">
        <f>Z797-Epanet!P798</f>
        <v>-0.39999999999999858</v>
      </c>
      <c r="AE797" s="1" t="s">
        <v>1826</v>
      </c>
      <c r="AF797" s="2">
        <v>7.0000000000000007E-2</v>
      </c>
      <c r="AH797" s="2">
        <f>AF797-Epanet!T799</f>
        <v>-1.999999999999999E-2</v>
      </c>
      <c r="AK797" s="1" t="s">
        <v>827</v>
      </c>
      <c r="AL797" s="2">
        <v>39.07</v>
      </c>
      <c r="AN797" s="2">
        <f>AL797-Epanet!X798</f>
        <v>-0.35999999999999943</v>
      </c>
      <c r="AQ797" s="1" t="s">
        <v>1826</v>
      </c>
      <c r="AR797" s="2">
        <v>7.0000000000000007E-2</v>
      </c>
      <c r="AT797" s="2">
        <f>AR797-Epanet!AB799</f>
        <v>-9.999999999999995E-3</v>
      </c>
      <c r="AW797" s="1" t="s">
        <v>827</v>
      </c>
      <c r="AX797" s="2">
        <v>39</v>
      </c>
      <c r="AZ797" s="2">
        <f>AX797-Epanet!P798</f>
        <v>-0.40999999999999659</v>
      </c>
      <c r="BC797" s="1" t="s">
        <v>1826</v>
      </c>
      <c r="BD797" s="2">
        <v>7.0000000000000007E-2</v>
      </c>
      <c r="BF797" s="2">
        <f>BD797-Epanet!T799</f>
        <v>-1.999999999999999E-2</v>
      </c>
      <c r="BI797" s="1" t="s">
        <v>827</v>
      </c>
      <c r="BJ797" s="2">
        <v>39.06</v>
      </c>
      <c r="BL797" s="2">
        <f>BJ797-Epanet!X798</f>
        <v>-0.36999999999999744</v>
      </c>
      <c r="BO797" s="1" t="s">
        <v>1826</v>
      </c>
      <c r="BP797" s="2">
        <v>7.0000000000000007E-2</v>
      </c>
      <c r="BR797" s="2">
        <f>BP797-Epanet!AB799</f>
        <v>-9.999999999999995E-3</v>
      </c>
    </row>
    <row r="798" spans="1:70" x14ac:dyDescent="0.25">
      <c r="A798" s="1" t="s">
        <v>828</v>
      </c>
      <c r="B798" s="2">
        <v>38.69</v>
      </c>
      <c r="D798" s="10">
        <f>'Skenario DMA'!B798-Epanet!P799</f>
        <v>0.28000000000000114</v>
      </c>
      <c r="E798" s="10"/>
      <c r="G798" s="1" t="s">
        <v>1827</v>
      </c>
      <c r="H798" s="2">
        <v>7.0000000000000007E-2</v>
      </c>
      <c r="J798" s="2">
        <f>H798-Epanet!T800</f>
        <v>-9.999999999999995E-3</v>
      </c>
      <c r="M798" s="1" t="s">
        <v>828</v>
      </c>
      <c r="N798" s="2">
        <v>38.71</v>
      </c>
      <c r="P798" s="2">
        <f>N798-Epanet!X799</f>
        <v>0.28000000000000114</v>
      </c>
      <c r="S798" s="1" t="s">
        <v>1827</v>
      </c>
      <c r="T798" s="2">
        <v>7.0000000000000007E-2</v>
      </c>
      <c r="V798" s="2">
        <f>T798-Epanet!AB800</f>
        <v>-9.999999999999995E-3</v>
      </c>
      <c r="Y798" s="1" t="s">
        <v>828</v>
      </c>
      <c r="Z798" s="2">
        <v>38.01</v>
      </c>
      <c r="AB798" s="2">
        <f>Z798-Epanet!P799</f>
        <v>-0.39999999999999858</v>
      </c>
      <c r="AE798" s="1" t="s">
        <v>1827</v>
      </c>
      <c r="AF798" s="2">
        <v>7.0000000000000007E-2</v>
      </c>
      <c r="AH798" s="2">
        <f>AF798-Epanet!T800</f>
        <v>-9.999999999999995E-3</v>
      </c>
      <c r="AK798" s="1" t="s">
        <v>828</v>
      </c>
      <c r="AL798" s="2">
        <v>38.07</v>
      </c>
      <c r="AN798" s="2">
        <f>AL798-Epanet!X799</f>
        <v>-0.35999999999999943</v>
      </c>
      <c r="AQ798" s="1" t="s">
        <v>1827</v>
      </c>
      <c r="AR798" s="2">
        <v>7.0000000000000007E-2</v>
      </c>
      <c r="AT798" s="2">
        <f>AR798-Epanet!AB800</f>
        <v>-9.999999999999995E-3</v>
      </c>
      <c r="AW798" s="1" t="s">
        <v>828</v>
      </c>
      <c r="AX798" s="2">
        <v>38</v>
      </c>
      <c r="AZ798" s="2">
        <f>AX798-Epanet!P799</f>
        <v>-0.40999999999999659</v>
      </c>
      <c r="BC798" s="1" t="s">
        <v>1827</v>
      </c>
      <c r="BD798" s="2">
        <v>7.0000000000000007E-2</v>
      </c>
      <c r="BF798" s="2">
        <f>BD798-Epanet!T800</f>
        <v>-9.999999999999995E-3</v>
      </c>
      <c r="BI798" s="1" t="s">
        <v>828</v>
      </c>
      <c r="BJ798" s="2">
        <v>38.06</v>
      </c>
      <c r="BL798" s="2">
        <f>BJ798-Epanet!X799</f>
        <v>-0.36999999999999744</v>
      </c>
      <c r="BO798" s="1" t="s">
        <v>1827</v>
      </c>
      <c r="BP798" s="2">
        <v>7.0000000000000007E-2</v>
      </c>
      <c r="BR798" s="2">
        <f>BP798-Epanet!AB800</f>
        <v>-9.999999999999995E-3</v>
      </c>
    </row>
    <row r="799" spans="1:70" x14ac:dyDescent="0.25">
      <c r="A799" s="1" t="s">
        <v>829</v>
      </c>
      <c r="B799" s="2">
        <v>40.69</v>
      </c>
      <c r="D799" s="10">
        <f>'Skenario DMA'!B799-Epanet!P800</f>
        <v>0.28000000000000114</v>
      </c>
      <c r="E799" s="10"/>
      <c r="G799" s="1" t="s">
        <v>1828</v>
      </c>
      <c r="H799" s="2">
        <v>7.0000000000000007E-2</v>
      </c>
      <c r="J799" s="2">
        <f>H799-Epanet!T801</f>
        <v>0</v>
      </c>
      <c r="M799" s="1" t="s">
        <v>829</v>
      </c>
      <c r="N799" s="2">
        <v>40.71</v>
      </c>
      <c r="P799" s="2">
        <f>N799-Epanet!X800</f>
        <v>0.28000000000000114</v>
      </c>
      <c r="S799" s="1" t="s">
        <v>1828</v>
      </c>
      <c r="T799" s="2">
        <v>7.0000000000000007E-2</v>
      </c>
      <c r="V799" s="2">
        <f>T799-Epanet!AB801</f>
        <v>0</v>
      </c>
      <c r="Y799" s="1" t="s">
        <v>829</v>
      </c>
      <c r="Z799" s="2">
        <v>40.01</v>
      </c>
      <c r="AB799" s="2">
        <f>Z799-Epanet!P800</f>
        <v>-0.39999999999999858</v>
      </c>
      <c r="AE799" s="1" t="s">
        <v>1828</v>
      </c>
      <c r="AF799" s="2">
        <v>7.0000000000000007E-2</v>
      </c>
      <c r="AH799" s="2">
        <f>AF799-Epanet!T801</f>
        <v>0</v>
      </c>
      <c r="AK799" s="1" t="s">
        <v>829</v>
      </c>
      <c r="AL799" s="2">
        <v>40.06</v>
      </c>
      <c r="AN799" s="2">
        <f>AL799-Epanet!X800</f>
        <v>-0.36999999999999744</v>
      </c>
      <c r="AQ799" s="1" t="s">
        <v>1828</v>
      </c>
      <c r="AR799" s="2">
        <v>7.0000000000000007E-2</v>
      </c>
      <c r="AT799" s="2">
        <f>AR799-Epanet!AB801</f>
        <v>0</v>
      </c>
      <c r="AW799" s="1" t="s">
        <v>829</v>
      </c>
      <c r="AX799" s="2">
        <v>40</v>
      </c>
      <c r="AZ799" s="2">
        <f>AX799-Epanet!P800</f>
        <v>-0.40999999999999659</v>
      </c>
      <c r="BC799" s="1" t="s">
        <v>1828</v>
      </c>
      <c r="BD799" s="2">
        <v>7.0000000000000007E-2</v>
      </c>
      <c r="BF799" s="2">
        <f>BD799-Epanet!T801</f>
        <v>0</v>
      </c>
      <c r="BI799" s="1" t="s">
        <v>829</v>
      </c>
      <c r="BJ799" s="2">
        <v>40.06</v>
      </c>
      <c r="BL799" s="2">
        <f>BJ799-Epanet!X800</f>
        <v>-0.36999999999999744</v>
      </c>
      <c r="BO799" s="1" t="s">
        <v>1828</v>
      </c>
      <c r="BP799" s="2">
        <v>7.0000000000000007E-2</v>
      </c>
      <c r="BR799" s="2">
        <f>BP799-Epanet!AB801</f>
        <v>0</v>
      </c>
    </row>
    <row r="800" spans="1:70" x14ac:dyDescent="0.25">
      <c r="A800" s="1" t="s">
        <v>830</v>
      </c>
      <c r="B800" s="2">
        <v>40.69</v>
      </c>
      <c r="D800" s="10">
        <f>'Skenario DMA'!B800-Epanet!P801</f>
        <v>0.28000000000000114</v>
      </c>
      <c r="E800" s="10"/>
      <c r="G800" s="1" t="s">
        <v>1829</v>
      </c>
      <c r="H800" s="2">
        <v>7.0000000000000007E-2</v>
      </c>
      <c r="J800" s="2">
        <f>H800-Epanet!T802</f>
        <v>0</v>
      </c>
      <c r="M800" s="1" t="s">
        <v>830</v>
      </c>
      <c r="N800" s="2">
        <v>40.72</v>
      </c>
      <c r="P800" s="2">
        <f>N800-Epanet!X801</f>
        <v>0.28999999999999915</v>
      </c>
      <c r="S800" s="1" t="s">
        <v>1829</v>
      </c>
      <c r="T800" s="2">
        <v>7.0000000000000007E-2</v>
      </c>
      <c r="V800" s="2">
        <f>T800-Epanet!AB802</f>
        <v>0</v>
      </c>
      <c r="Y800" s="1" t="s">
        <v>830</v>
      </c>
      <c r="Z800" s="2">
        <v>40</v>
      </c>
      <c r="AB800" s="2">
        <f>Z800-Epanet!P801</f>
        <v>-0.40999999999999659</v>
      </c>
      <c r="AE800" s="1" t="s">
        <v>1829</v>
      </c>
      <c r="AF800" s="2">
        <v>7.0000000000000007E-2</v>
      </c>
      <c r="AH800" s="2">
        <f>AF800-Epanet!T802</f>
        <v>0</v>
      </c>
      <c r="AK800" s="1" t="s">
        <v>830</v>
      </c>
      <c r="AL800" s="2">
        <v>40.06</v>
      </c>
      <c r="AN800" s="2">
        <f>AL800-Epanet!X801</f>
        <v>-0.36999999999999744</v>
      </c>
      <c r="AQ800" s="1" t="s">
        <v>1829</v>
      </c>
      <c r="AR800" s="2">
        <v>7.0000000000000007E-2</v>
      </c>
      <c r="AT800" s="2">
        <f>AR800-Epanet!AB802</f>
        <v>0</v>
      </c>
      <c r="AW800" s="1" t="s">
        <v>830</v>
      </c>
      <c r="AX800" s="2">
        <v>39.99</v>
      </c>
      <c r="AZ800" s="2">
        <f>AX800-Epanet!P801</f>
        <v>-0.4199999999999946</v>
      </c>
      <c r="BC800" s="1" t="s">
        <v>1829</v>
      </c>
      <c r="BD800" s="2">
        <v>7.0000000000000007E-2</v>
      </c>
      <c r="BF800" s="2">
        <f>BD800-Epanet!T802</f>
        <v>0</v>
      </c>
      <c r="BI800" s="1" t="s">
        <v>830</v>
      </c>
      <c r="BJ800" s="2">
        <v>40.06</v>
      </c>
      <c r="BL800" s="2">
        <f>BJ800-Epanet!X801</f>
        <v>-0.36999999999999744</v>
      </c>
      <c r="BO800" s="1" t="s">
        <v>1829</v>
      </c>
      <c r="BP800" s="2">
        <v>7.0000000000000007E-2</v>
      </c>
      <c r="BR800" s="2">
        <f>BP800-Epanet!AB802</f>
        <v>0</v>
      </c>
    </row>
    <row r="801" spans="1:70" x14ac:dyDescent="0.25">
      <c r="A801" s="1" t="s">
        <v>831</v>
      </c>
      <c r="B801" s="2">
        <v>39.69</v>
      </c>
      <c r="D801" s="10">
        <f>'Skenario DMA'!B801-Epanet!P802</f>
        <v>0.28000000000000114</v>
      </c>
      <c r="E801" s="10"/>
      <c r="G801" s="1" t="s">
        <v>1830</v>
      </c>
      <c r="H801" s="2">
        <v>0.04</v>
      </c>
      <c r="J801" s="2">
        <f>H801-Epanet!T803</f>
        <v>-3.0000000000000006E-2</v>
      </c>
      <c r="M801" s="1" t="s">
        <v>831</v>
      </c>
      <c r="N801" s="2">
        <v>39.72</v>
      </c>
      <c r="P801" s="2">
        <f>N801-Epanet!X802</f>
        <v>0.28999999999999915</v>
      </c>
      <c r="S801" s="1" t="s">
        <v>1830</v>
      </c>
      <c r="T801" s="2">
        <v>0.04</v>
      </c>
      <c r="V801" s="2">
        <f>T801-Epanet!AB803</f>
        <v>-3.0000000000000006E-2</v>
      </c>
      <c r="Y801" s="1" t="s">
        <v>831</v>
      </c>
      <c r="Z801" s="2">
        <v>39.01</v>
      </c>
      <c r="AB801" s="2">
        <f>Z801-Epanet!P802</f>
        <v>-0.39999999999999858</v>
      </c>
      <c r="AE801" s="1" t="s">
        <v>1830</v>
      </c>
      <c r="AF801" s="2">
        <v>0</v>
      </c>
      <c r="AH801" s="2">
        <f>AF801-Epanet!T803</f>
        <v>-7.0000000000000007E-2</v>
      </c>
      <c r="AK801" s="1" t="s">
        <v>831</v>
      </c>
      <c r="AL801" s="2">
        <v>39.06</v>
      </c>
      <c r="AN801" s="2">
        <f>AL801-Epanet!X802</f>
        <v>-0.36999999999999744</v>
      </c>
      <c r="AQ801" s="1" t="s">
        <v>1830</v>
      </c>
      <c r="AR801" s="2">
        <v>0</v>
      </c>
      <c r="AT801" s="2">
        <f>AR801-Epanet!AB803</f>
        <v>-7.0000000000000007E-2</v>
      </c>
      <c r="AW801" s="1" t="s">
        <v>831</v>
      </c>
      <c r="AX801" s="2">
        <v>39</v>
      </c>
      <c r="AZ801" s="2">
        <f>AX801-Epanet!P802</f>
        <v>-0.40999999999999659</v>
      </c>
      <c r="BC801" s="1" t="s">
        <v>1830</v>
      </c>
      <c r="BD801" s="2">
        <v>0</v>
      </c>
      <c r="BF801" s="2">
        <f>BD801-Epanet!T803</f>
        <v>-7.0000000000000007E-2</v>
      </c>
      <c r="BI801" s="1" t="s">
        <v>831</v>
      </c>
      <c r="BJ801" s="2">
        <v>39.06</v>
      </c>
      <c r="BL801" s="2">
        <f>BJ801-Epanet!X802</f>
        <v>-0.36999999999999744</v>
      </c>
      <c r="BO801" s="1" t="s">
        <v>1830</v>
      </c>
      <c r="BP801" s="2">
        <v>0</v>
      </c>
      <c r="BR801" s="2">
        <f>BP801-Epanet!AB803</f>
        <v>-7.0000000000000007E-2</v>
      </c>
    </row>
    <row r="802" spans="1:70" x14ac:dyDescent="0.25">
      <c r="A802" s="1" t="s">
        <v>832</v>
      </c>
      <c r="B802" s="2">
        <v>40.700000000000003</v>
      </c>
      <c r="D802" s="10">
        <f>'Skenario DMA'!B802-Epanet!P803</f>
        <v>0.29000000000000625</v>
      </c>
      <c r="E802" s="10"/>
      <c r="G802" s="1" t="s">
        <v>1831</v>
      </c>
      <c r="H802" s="2">
        <v>0.04</v>
      </c>
      <c r="J802" s="2">
        <f>H802-Epanet!T804</f>
        <v>-3.0000000000000006E-2</v>
      </c>
      <c r="M802" s="1" t="s">
        <v>832</v>
      </c>
      <c r="N802" s="2">
        <v>40.72</v>
      </c>
      <c r="P802" s="2">
        <f>N802-Epanet!X803</f>
        <v>0.28999999999999915</v>
      </c>
      <c r="S802" s="1" t="s">
        <v>1831</v>
      </c>
      <c r="T802" s="2">
        <v>0.04</v>
      </c>
      <c r="V802" s="2">
        <f>T802-Epanet!AB804</f>
        <v>-3.0000000000000006E-2</v>
      </c>
      <c r="Y802" s="1" t="s">
        <v>832</v>
      </c>
      <c r="Z802" s="2">
        <v>40</v>
      </c>
      <c r="AB802" s="2">
        <f>Z802-Epanet!P803</f>
        <v>-0.40999999999999659</v>
      </c>
      <c r="AE802" s="1" t="s">
        <v>1831</v>
      </c>
      <c r="AF802" s="2">
        <v>0</v>
      </c>
      <c r="AH802" s="2">
        <f>AF802-Epanet!T804</f>
        <v>-7.0000000000000007E-2</v>
      </c>
      <c r="AK802" s="1" t="s">
        <v>832</v>
      </c>
      <c r="AL802" s="2">
        <v>40.06</v>
      </c>
      <c r="AN802" s="2">
        <f>AL802-Epanet!X803</f>
        <v>-0.36999999999999744</v>
      </c>
      <c r="AQ802" s="1" t="s">
        <v>1831</v>
      </c>
      <c r="AR802" s="2">
        <v>0</v>
      </c>
      <c r="AT802" s="2">
        <f>AR802-Epanet!AB804</f>
        <v>-7.0000000000000007E-2</v>
      </c>
      <c r="AW802" s="1" t="s">
        <v>832</v>
      </c>
      <c r="AX802" s="2">
        <v>39.99</v>
      </c>
      <c r="AZ802" s="2">
        <f>AX802-Epanet!P803</f>
        <v>-0.4199999999999946</v>
      </c>
      <c r="BC802" s="1" t="s">
        <v>1831</v>
      </c>
      <c r="BD802" s="2">
        <v>0</v>
      </c>
      <c r="BF802" s="2">
        <f>BD802-Epanet!T804</f>
        <v>-7.0000000000000007E-2</v>
      </c>
      <c r="BI802" s="1" t="s">
        <v>832</v>
      </c>
      <c r="BJ802" s="2">
        <v>40.06</v>
      </c>
      <c r="BL802" s="2">
        <f>BJ802-Epanet!X803</f>
        <v>-0.36999999999999744</v>
      </c>
      <c r="BO802" s="1" t="s">
        <v>1831</v>
      </c>
      <c r="BP802" s="2">
        <v>0</v>
      </c>
      <c r="BR802" s="2">
        <f>BP802-Epanet!AB804</f>
        <v>-7.0000000000000007E-2</v>
      </c>
    </row>
    <row r="803" spans="1:70" x14ac:dyDescent="0.25">
      <c r="A803" s="1" t="s">
        <v>833</v>
      </c>
      <c r="B803" s="2">
        <v>39.68</v>
      </c>
      <c r="D803" s="10">
        <f>'Skenario DMA'!B803-Epanet!P804</f>
        <v>0.28000000000000114</v>
      </c>
      <c r="E803" s="10"/>
      <c r="G803" s="1" t="s">
        <v>1832</v>
      </c>
      <c r="H803" s="2">
        <v>0.03</v>
      </c>
      <c r="J803" s="2">
        <f>H803-Epanet!T805</f>
        <v>-1.0000000000000002E-2</v>
      </c>
      <c r="M803" s="1" t="s">
        <v>833</v>
      </c>
      <c r="N803" s="2">
        <v>39.700000000000003</v>
      </c>
      <c r="P803" s="2">
        <f>N803-Epanet!X804</f>
        <v>0.28000000000000114</v>
      </c>
      <c r="S803" s="1" t="s">
        <v>1832</v>
      </c>
      <c r="T803" s="2">
        <v>0.03</v>
      </c>
      <c r="V803" s="2">
        <f>T803-Epanet!AB805</f>
        <v>-1.0000000000000002E-2</v>
      </c>
      <c r="Y803" s="1" t="s">
        <v>833</v>
      </c>
      <c r="Z803" s="2">
        <v>38.99</v>
      </c>
      <c r="AB803" s="2">
        <f>Z803-Epanet!P804</f>
        <v>-0.40999999999999659</v>
      </c>
      <c r="AE803" s="1" t="s">
        <v>1832</v>
      </c>
      <c r="AF803" s="2">
        <v>0.02</v>
      </c>
      <c r="AH803" s="2">
        <f>AF803-Epanet!T805</f>
        <v>-0.02</v>
      </c>
      <c r="AK803" s="1" t="s">
        <v>833</v>
      </c>
      <c r="AL803" s="2">
        <v>39.049999999999997</v>
      </c>
      <c r="AN803" s="2">
        <f>AL803-Epanet!X804</f>
        <v>-0.37000000000000455</v>
      </c>
      <c r="AQ803" s="1" t="s">
        <v>1832</v>
      </c>
      <c r="AR803" s="2">
        <v>0.02</v>
      </c>
      <c r="AT803" s="2">
        <f>AR803-Epanet!AB805</f>
        <v>-0.02</v>
      </c>
      <c r="AW803" s="1" t="s">
        <v>833</v>
      </c>
      <c r="AX803" s="2">
        <v>38.99</v>
      </c>
      <c r="AZ803" s="2">
        <f>AX803-Epanet!P804</f>
        <v>-0.40999999999999659</v>
      </c>
      <c r="BC803" s="1" t="s">
        <v>1832</v>
      </c>
      <c r="BD803" s="2">
        <v>0.09</v>
      </c>
      <c r="BF803" s="2">
        <f>BD803-Epanet!T805</f>
        <v>4.9999999999999996E-2</v>
      </c>
      <c r="BI803" s="1" t="s">
        <v>833</v>
      </c>
      <c r="BJ803" s="2">
        <v>39.06</v>
      </c>
      <c r="BL803" s="2">
        <f>BJ803-Epanet!X804</f>
        <v>-0.35999999999999943</v>
      </c>
      <c r="BO803" s="1" t="s">
        <v>1832</v>
      </c>
      <c r="BP803" s="2">
        <v>0.09</v>
      </c>
      <c r="BR803" s="2">
        <f>BP803-Epanet!AB805</f>
        <v>4.9999999999999996E-2</v>
      </c>
    </row>
    <row r="804" spans="1:70" x14ac:dyDescent="0.25">
      <c r="A804" s="1" t="s">
        <v>834</v>
      </c>
      <c r="B804" s="2">
        <v>39.69</v>
      </c>
      <c r="D804" s="10">
        <f>'Skenario DMA'!B804-Epanet!P805</f>
        <v>0.28000000000000114</v>
      </c>
      <c r="E804" s="10"/>
      <c r="G804" s="1" t="s">
        <v>1834</v>
      </c>
      <c r="H804" s="2">
        <v>0.03</v>
      </c>
      <c r="J804" s="2">
        <f>H804-Epanet!T806</f>
        <v>-1.0000000000000002E-2</v>
      </c>
      <c r="M804" s="1" t="s">
        <v>834</v>
      </c>
      <c r="N804" s="2">
        <v>39.71</v>
      </c>
      <c r="P804" s="2">
        <f>N804-Epanet!X805</f>
        <v>0.28000000000000114</v>
      </c>
      <c r="S804" s="1" t="s">
        <v>1834</v>
      </c>
      <c r="T804" s="2">
        <v>0.03</v>
      </c>
      <c r="V804" s="2">
        <f>T804-Epanet!AB806</f>
        <v>-1.0000000000000002E-2</v>
      </c>
      <c r="Y804" s="1" t="s">
        <v>834</v>
      </c>
      <c r="Z804" s="2">
        <v>38.99</v>
      </c>
      <c r="AB804" s="2">
        <f>Z804-Epanet!P805</f>
        <v>-0.4199999999999946</v>
      </c>
      <c r="AE804" s="1" t="s">
        <v>1834</v>
      </c>
      <c r="AF804" s="2">
        <v>0.02</v>
      </c>
      <c r="AH804" s="2">
        <f>AF804-Epanet!T806</f>
        <v>-0.02</v>
      </c>
      <c r="AK804" s="1" t="s">
        <v>834</v>
      </c>
      <c r="AL804" s="2">
        <v>39.049999999999997</v>
      </c>
      <c r="AN804" s="2">
        <f>AL804-Epanet!X805</f>
        <v>-0.38000000000000256</v>
      </c>
      <c r="AQ804" s="1" t="s">
        <v>1834</v>
      </c>
      <c r="AR804" s="2">
        <v>0.02</v>
      </c>
      <c r="AT804" s="2">
        <f>AR804-Epanet!AB806</f>
        <v>-0.02</v>
      </c>
      <c r="AW804" s="1" t="s">
        <v>834</v>
      </c>
      <c r="AX804" s="2">
        <v>38.99</v>
      </c>
      <c r="AZ804" s="2">
        <f>AX804-Epanet!P805</f>
        <v>-0.4199999999999946</v>
      </c>
      <c r="BC804" s="1" t="s">
        <v>1834</v>
      </c>
      <c r="BD804" s="2">
        <v>0.09</v>
      </c>
      <c r="BF804" s="2">
        <f>BD804-Epanet!T806</f>
        <v>4.9999999999999996E-2</v>
      </c>
      <c r="BI804" s="1" t="s">
        <v>834</v>
      </c>
      <c r="BJ804" s="2">
        <v>39.06</v>
      </c>
      <c r="BL804" s="2">
        <f>BJ804-Epanet!X805</f>
        <v>-0.36999999999999744</v>
      </c>
      <c r="BO804" s="1" t="s">
        <v>1834</v>
      </c>
      <c r="BP804" s="2">
        <v>0.09</v>
      </c>
      <c r="BR804" s="2">
        <f>BP804-Epanet!AB806</f>
        <v>4.9999999999999996E-2</v>
      </c>
    </row>
    <row r="805" spans="1:70" x14ac:dyDescent="0.25">
      <c r="A805" s="1" t="s">
        <v>835</v>
      </c>
      <c r="B805" s="2">
        <v>38.69</v>
      </c>
      <c r="D805" s="10">
        <f>'Skenario DMA'!B805-Epanet!P806</f>
        <v>0.28999999999999915</v>
      </c>
      <c r="E805" s="10"/>
      <c r="G805" s="1" t="s">
        <v>1835</v>
      </c>
      <c r="H805" s="2">
        <v>0.03</v>
      </c>
      <c r="J805" s="2">
        <f>H805-Epanet!T807</f>
        <v>9.9999999999999985E-3</v>
      </c>
      <c r="M805" s="1" t="s">
        <v>835</v>
      </c>
      <c r="N805" s="2">
        <v>38.71</v>
      </c>
      <c r="P805" s="2">
        <f>N805-Epanet!X806</f>
        <v>0.28999999999999915</v>
      </c>
      <c r="S805" s="1" t="s">
        <v>1835</v>
      </c>
      <c r="T805" s="2">
        <v>0.03</v>
      </c>
      <c r="V805" s="2">
        <f>T805-Epanet!AB807</f>
        <v>9.9999999999999985E-3</v>
      </c>
      <c r="Y805" s="1" t="s">
        <v>835</v>
      </c>
      <c r="Z805" s="2">
        <v>37.99</v>
      </c>
      <c r="AB805" s="2">
        <f>Z805-Epanet!P806</f>
        <v>-0.40999999999999659</v>
      </c>
      <c r="AE805" s="1" t="s">
        <v>1835</v>
      </c>
      <c r="AF805" s="2">
        <v>0.02</v>
      </c>
      <c r="AH805" s="2">
        <f>AF805-Epanet!T807</f>
        <v>0</v>
      </c>
      <c r="AK805" s="1" t="s">
        <v>835</v>
      </c>
      <c r="AL805" s="2">
        <v>38.049999999999997</v>
      </c>
      <c r="AN805" s="2">
        <f>AL805-Epanet!X806</f>
        <v>-0.37000000000000455</v>
      </c>
      <c r="AQ805" s="1" t="s">
        <v>1835</v>
      </c>
      <c r="AR805" s="2">
        <v>0.02</v>
      </c>
      <c r="AT805" s="2">
        <f>AR805-Epanet!AB807</f>
        <v>0</v>
      </c>
      <c r="AW805" s="1" t="s">
        <v>835</v>
      </c>
      <c r="AX805" s="2">
        <v>37.99</v>
      </c>
      <c r="AZ805" s="2">
        <f>AX805-Epanet!P806</f>
        <v>-0.40999999999999659</v>
      </c>
      <c r="BC805" s="1" t="s">
        <v>1835</v>
      </c>
      <c r="BD805" s="2">
        <v>0.09</v>
      </c>
      <c r="BF805" s="2">
        <f>BD805-Epanet!T807</f>
        <v>6.9999999999999993E-2</v>
      </c>
      <c r="BI805" s="1" t="s">
        <v>835</v>
      </c>
      <c r="BJ805" s="2">
        <v>38.06</v>
      </c>
      <c r="BL805" s="2">
        <f>BJ805-Epanet!X806</f>
        <v>-0.35999999999999943</v>
      </c>
      <c r="BO805" s="1" t="s">
        <v>1835</v>
      </c>
      <c r="BP805" s="2">
        <v>0.09</v>
      </c>
      <c r="BR805" s="2">
        <f>BP805-Epanet!AB807</f>
        <v>6.9999999999999993E-2</v>
      </c>
    </row>
    <row r="806" spans="1:70" x14ac:dyDescent="0.25">
      <c r="A806" s="1" t="s">
        <v>836</v>
      </c>
      <c r="B806" s="2">
        <v>39.69</v>
      </c>
      <c r="D806" s="10">
        <f>'Skenario DMA'!B806-Epanet!P807</f>
        <v>0.28000000000000114</v>
      </c>
      <c r="E806" s="10"/>
      <c r="G806" s="1" t="s">
        <v>1836</v>
      </c>
      <c r="H806" s="2">
        <v>0.03</v>
      </c>
      <c r="J806" s="2">
        <f>H806-Epanet!T808</f>
        <v>9.9999999999999985E-3</v>
      </c>
      <c r="M806" s="1" t="s">
        <v>836</v>
      </c>
      <c r="N806" s="2">
        <v>39.71</v>
      </c>
      <c r="P806" s="2">
        <f>N806-Epanet!X807</f>
        <v>0.28000000000000114</v>
      </c>
      <c r="S806" s="1" t="s">
        <v>1836</v>
      </c>
      <c r="T806" s="2">
        <v>0.03</v>
      </c>
      <c r="V806" s="2">
        <f>T806-Epanet!AB808</f>
        <v>9.9999999999999985E-3</v>
      </c>
      <c r="Y806" s="1" t="s">
        <v>836</v>
      </c>
      <c r="Z806" s="2">
        <v>38.99</v>
      </c>
      <c r="AB806" s="2">
        <f>Z806-Epanet!P807</f>
        <v>-0.4199999999999946</v>
      </c>
      <c r="AE806" s="1" t="s">
        <v>1836</v>
      </c>
      <c r="AF806" s="2">
        <v>0</v>
      </c>
      <c r="AH806" s="2">
        <f>AF806-Epanet!T808</f>
        <v>-0.02</v>
      </c>
      <c r="AK806" s="1" t="s">
        <v>836</v>
      </c>
      <c r="AL806" s="2">
        <v>39.049999999999997</v>
      </c>
      <c r="AN806" s="2">
        <f>AL806-Epanet!X807</f>
        <v>-0.38000000000000256</v>
      </c>
      <c r="AQ806" s="1" t="s">
        <v>1836</v>
      </c>
      <c r="AR806" s="2">
        <v>0</v>
      </c>
      <c r="AT806" s="2">
        <f>AR806-Epanet!AB808</f>
        <v>-0.02</v>
      </c>
      <c r="AW806" s="1" t="s">
        <v>836</v>
      </c>
      <c r="AX806" s="2">
        <v>38.99</v>
      </c>
      <c r="AZ806" s="2">
        <f>AX806-Epanet!P807</f>
        <v>-0.4199999999999946</v>
      </c>
      <c r="BC806" s="1" t="s">
        <v>1836</v>
      </c>
      <c r="BD806" s="2">
        <v>0.03</v>
      </c>
      <c r="BF806" s="2">
        <f>BD806-Epanet!T808</f>
        <v>9.9999999999999985E-3</v>
      </c>
      <c r="BI806" s="1" t="s">
        <v>836</v>
      </c>
      <c r="BJ806" s="2">
        <v>39.06</v>
      </c>
      <c r="BL806" s="2">
        <f>BJ806-Epanet!X807</f>
        <v>-0.36999999999999744</v>
      </c>
      <c r="BO806" s="1" t="s">
        <v>1836</v>
      </c>
      <c r="BP806" s="2">
        <v>0.03</v>
      </c>
      <c r="BR806" s="2">
        <f>BP806-Epanet!AB808</f>
        <v>9.9999999999999985E-3</v>
      </c>
    </row>
    <row r="807" spans="1:70" x14ac:dyDescent="0.25">
      <c r="A807" s="1" t="s">
        <v>837</v>
      </c>
      <c r="B807" s="2">
        <v>39.700000000000003</v>
      </c>
      <c r="D807" s="10">
        <f>'Skenario DMA'!B807-Epanet!P808</f>
        <v>0.28000000000000114</v>
      </c>
      <c r="E807" s="10"/>
      <c r="G807" s="1" t="s">
        <v>1837</v>
      </c>
      <c r="H807" s="2">
        <v>0.03</v>
      </c>
      <c r="J807" s="2">
        <f>H807-Epanet!T809</f>
        <v>9.9999999999999985E-3</v>
      </c>
      <c r="M807" s="1" t="s">
        <v>837</v>
      </c>
      <c r="N807" s="2">
        <v>39.72</v>
      </c>
      <c r="P807" s="2">
        <f>N807-Epanet!X808</f>
        <v>0.28000000000000114</v>
      </c>
      <c r="S807" s="1" t="s">
        <v>1837</v>
      </c>
      <c r="T807" s="2">
        <v>0.03</v>
      </c>
      <c r="V807" s="2">
        <f>T807-Epanet!AB809</f>
        <v>9.9999999999999985E-3</v>
      </c>
      <c r="Y807" s="1" t="s">
        <v>837</v>
      </c>
      <c r="Z807" s="2">
        <v>39</v>
      </c>
      <c r="AB807" s="2">
        <f>Z807-Epanet!P808</f>
        <v>-0.42000000000000171</v>
      </c>
      <c r="AE807" s="1" t="s">
        <v>1837</v>
      </c>
      <c r="AF807" s="2">
        <v>0</v>
      </c>
      <c r="AH807" s="2">
        <f>AF807-Epanet!T809</f>
        <v>-0.02</v>
      </c>
      <c r="AK807" s="1" t="s">
        <v>837</v>
      </c>
      <c r="AL807" s="2">
        <v>39.049999999999997</v>
      </c>
      <c r="AN807" s="2">
        <f>AL807-Epanet!X808</f>
        <v>-0.39000000000000057</v>
      </c>
      <c r="AQ807" s="1" t="s">
        <v>1837</v>
      </c>
      <c r="AR807" s="2">
        <v>0.01</v>
      </c>
      <c r="AT807" s="2">
        <f>AR807-Epanet!AB809</f>
        <v>-0.01</v>
      </c>
      <c r="AW807" s="1" t="s">
        <v>837</v>
      </c>
      <c r="AX807" s="2">
        <v>38.99</v>
      </c>
      <c r="AZ807" s="2">
        <f>AX807-Epanet!P808</f>
        <v>-0.42999999999999972</v>
      </c>
      <c r="BC807" s="1" t="s">
        <v>1837</v>
      </c>
      <c r="BD807" s="2">
        <v>0.01</v>
      </c>
      <c r="BF807" s="2">
        <f>BD807-Epanet!T809</f>
        <v>-0.01</v>
      </c>
      <c r="BI807" s="1" t="s">
        <v>837</v>
      </c>
      <c r="BJ807" s="2">
        <v>39.049999999999997</v>
      </c>
      <c r="BL807" s="2">
        <f>BJ807-Epanet!X808</f>
        <v>-0.39000000000000057</v>
      </c>
      <c r="BO807" s="1" t="s">
        <v>1837</v>
      </c>
      <c r="BP807" s="2">
        <v>0.01</v>
      </c>
      <c r="BR807" s="2">
        <f>BP807-Epanet!AB809</f>
        <v>-0.01</v>
      </c>
    </row>
    <row r="808" spans="1:70" x14ac:dyDescent="0.25">
      <c r="A808" s="1" t="s">
        <v>838</v>
      </c>
      <c r="B808" s="2">
        <v>37.549999999999997</v>
      </c>
      <c r="D808" s="10">
        <f>'Skenario DMA'!B808-Epanet!P809</f>
        <v>0.27999999999999403</v>
      </c>
      <c r="E808" s="10"/>
      <c r="G808" s="1" t="s">
        <v>1838</v>
      </c>
      <c r="H808" s="2">
        <v>0.04</v>
      </c>
      <c r="J808" s="2">
        <f>H808-Epanet!T810</f>
        <v>0.02</v>
      </c>
      <c r="M808" s="1" t="s">
        <v>838</v>
      </c>
      <c r="N808" s="2">
        <v>37.57</v>
      </c>
      <c r="P808" s="2">
        <f>N808-Epanet!X809</f>
        <v>0.28000000000000114</v>
      </c>
      <c r="S808" s="1" t="s">
        <v>1838</v>
      </c>
      <c r="T808" s="2">
        <v>0.04</v>
      </c>
      <c r="V808" s="2">
        <f>T808-Epanet!AB810</f>
        <v>0.02</v>
      </c>
      <c r="Y808" s="1" t="s">
        <v>838</v>
      </c>
      <c r="Z808" s="2">
        <v>36.840000000000003</v>
      </c>
      <c r="AB808" s="2">
        <f>Z808-Epanet!P809</f>
        <v>-0.42999999999999972</v>
      </c>
      <c r="AE808" s="1" t="s">
        <v>1838</v>
      </c>
      <c r="AF808" s="2">
        <v>7.0000000000000007E-2</v>
      </c>
      <c r="AH808" s="2">
        <f>AF808-Epanet!T810</f>
        <v>0.05</v>
      </c>
      <c r="AK808" s="1" t="s">
        <v>838</v>
      </c>
      <c r="AL808" s="2">
        <v>36.9</v>
      </c>
      <c r="AN808" s="2">
        <f>AL808-Epanet!X809</f>
        <v>-0.39000000000000057</v>
      </c>
      <c r="AQ808" s="1" t="s">
        <v>1838</v>
      </c>
      <c r="AR808" s="2">
        <v>7.0000000000000007E-2</v>
      </c>
      <c r="AT808" s="2">
        <f>AR808-Epanet!AB810</f>
        <v>0.05</v>
      </c>
      <c r="AW808" s="1" t="s">
        <v>838</v>
      </c>
      <c r="AX808" s="2">
        <v>36.909999999999997</v>
      </c>
      <c r="AZ808" s="2">
        <f>AX808-Epanet!P809</f>
        <v>-0.36000000000000654</v>
      </c>
      <c r="BC808" s="1" t="s">
        <v>1838</v>
      </c>
      <c r="BD808" s="2">
        <v>7.0000000000000007E-2</v>
      </c>
      <c r="BF808" s="2">
        <f>BD808-Epanet!T810</f>
        <v>0.05</v>
      </c>
      <c r="BI808" s="1" t="s">
        <v>838</v>
      </c>
      <c r="BJ808" s="2">
        <v>36.97</v>
      </c>
      <c r="BL808" s="2">
        <f>BJ808-Epanet!X809</f>
        <v>-0.32000000000000028</v>
      </c>
      <c r="BO808" s="1" t="s">
        <v>1838</v>
      </c>
      <c r="BP808" s="2">
        <v>7.0000000000000007E-2</v>
      </c>
      <c r="BR808" s="2">
        <f>BP808-Epanet!AB810</f>
        <v>0.05</v>
      </c>
    </row>
    <row r="809" spans="1:70" x14ac:dyDescent="0.25">
      <c r="A809" s="1" t="s">
        <v>839</v>
      </c>
      <c r="B809" s="2">
        <v>37.54</v>
      </c>
      <c r="D809" s="10">
        <f>'Skenario DMA'!B809-Epanet!P810</f>
        <v>0.28000000000000114</v>
      </c>
      <c r="E809" s="10"/>
      <c r="G809" s="1" t="s">
        <v>1839</v>
      </c>
      <c r="H809" s="2">
        <v>0.04</v>
      </c>
      <c r="J809" s="2">
        <f>H809-Epanet!T811</f>
        <v>0.02</v>
      </c>
      <c r="M809" s="1" t="s">
        <v>839</v>
      </c>
      <c r="N809" s="2">
        <v>37.56</v>
      </c>
      <c r="P809" s="2">
        <f>N809-Epanet!X810</f>
        <v>0.28000000000000114</v>
      </c>
      <c r="S809" s="1" t="s">
        <v>1839</v>
      </c>
      <c r="T809" s="2">
        <v>0.04</v>
      </c>
      <c r="V809" s="2">
        <f>T809-Epanet!AB811</f>
        <v>0.02</v>
      </c>
      <c r="Y809" s="1" t="s">
        <v>839</v>
      </c>
      <c r="Z809" s="2">
        <v>36.840000000000003</v>
      </c>
      <c r="AB809" s="2">
        <f>Z809-Epanet!P810</f>
        <v>-0.4199999999999946</v>
      </c>
      <c r="AE809" s="1" t="s">
        <v>1839</v>
      </c>
      <c r="AF809" s="2">
        <v>7.0000000000000007E-2</v>
      </c>
      <c r="AH809" s="2">
        <f>AF809-Epanet!T811</f>
        <v>0.05</v>
      </c>
      <c r="AK809" s="1" t="s">
        <v>839</v>
      </c>
      <c r="AL809" s="2">
        <v>36.89</v>
      </c>
      <c r="AN809" s="2">
        <f>AL809-Epanet!X810</f>
        <v>-0.39000000000000057</v>
      </c>
      <c r="AQ809" s="1" t="s">
        <v>1839</v>
      </c>
      <c r="AR809" s="2">
        <v>7.0000000000000007E-2</v>
      </c>
      <c r="AT809" s="2">
        <f>AR809-Epanet!AB811</f>
        <v>0.05</v>
      </c>
      <c r="AW809" s="1" t="s">
        <v>839</v>
      </c>
      <c r="AX809" s="2">
        <v>36.89</v>
      </c>
      <c r="AZ809" s="2">
        <f>AX809-Epanet!P810</f>
        <v>-0.36999999999999744</v>
      </c>
      <c r="BC809" s="1" t="s">
        <v>1839</v>
      </c>
      <c r="BD809" s="2">
        <v>7.0000000000000007E-2</v>
      </c>
      <c r="BF809" s="2">
        <f>BD809-Epanet!T811</f>
        <v>0.05</v>
      </c>
      <c r="BI809" s="1" t="s">
        <v>839</v>
      </c>
      <c r="BJ809" s="2">
        <v>36.950000000000003</v>
      </c>
      <c r="BL809" s="2">
        <f>BJ809-Epanet!X810</f>
        <v>-0.32999999999999829</v>
      </c>
      <c r="BO809" s="1" t="s">
        <v>1839</v>
      </c>
      <c r="BP809" s="2">
        <v>7.0000000000000007E-2</v>
      </c>
      <c r="BR809" s="2">
        <f>BP809-Epanet!AB811</f>
        <v>0.05</v>
      </c>
    </row>
    <row r="810" spans="1:70" x14ac:dyDescent="0.25">
      <c r="A810" s="1" t="s">
        <v>840</v>
      </c>
      <c r="B810" s="2">
        <v>35.520000000000003</v>
      </c>
      <c r="D810" s="10">
        <f>'Skenario DMA'!B810-Epanet!P811</f>
        <v>0.28000000000000114</v>
      </c>
      <c r="E810" s="10"/>
      <c r="G810" s="1" t="s">
        <v>1840</v>
      </c>
      <c r="H810" s="2">
        <v>0.04</v>
      </c>
      <c r="J810" s="2">
        <f>H810-Epanet!T812</f>
        <v>-1.0000000000000002E-2</v>
      </c>
      <c r="M810" s="1" t="s">
        <v>840</v>
      </c>
      <c r="N810" s="2">
        <v>35.54</v>
      </c>
      <c r="P810" s="2">
        <f>N810-Epanet!X811</f>
        <v>0.28000000000000114</v>
      </c>
      <c r="S810" s="1" t="s">
        <v>1840</v>
      </c>
      <c r="T810" s="2">
        <v>0.04</v>
      </c>
      <c r="V810" s="2">
        <f>T810-Epanet!AB812</f>
        <v>-1.0000000000000002E-2</v>
      </c>
      <c r="Y810" s="1" t="s">
        <v>840</v>
      </c>
      <c r="Z810" s="2">
        <v>34.81</v>
      </c>
      <c r="AB810" s="2">
        <f>Z810-Epanet!P811</f>
        <v>-0.42999999999999972</v>
      </c>
      <c r="AE810" s="1" t="s">
        <v>1840</v>
      </c>
      <c r="AF810" s="2">
        <v>7.0000000000000007E-2</v>
      </c>
      <c r="AH810" s="2">
        <f>AF810-Epanet!T812</f>
        <v>2.0000000000000004E-2</v>
      </c>
      <c r="AK810" s="1" t="s">
        <v>840</v>
      </c>
      <c r="AL810" s="2">
        <v>34.869999999999997</v>
      </c>
      <c r="AN810" s="2">
        <f>AL810-Epanet!X811</f>
        <v>-0.39000000000000057</v>
      </c>
      <c r="AQ810" s="1" t="s">
        <v>1840</v>
      </c>
      <c r="AR810" s="2">
        <v>7.0000000000000007E-2</v>
      </c>
      <c r="AT810" s="2">
        <f>AR810-Epanet!AB812</f>
        <v>2.0000000000000004E-2</v>
      </c>
      <c r="AW810" s="1" t="s">
        <v>840</v>
      </c>
      <c r="AX810" s="2">
        <v>34.869999999999997</v>
      </c>
      <c r="AZ810" s="2">
        <f>AX810-Epanet!P811</f>
        <v>-0.37000000000000455</v>
      </c>
      <c r="BC810" s="1" t="s">
        <v>1840</v>
      </c>
      <c r="BD810" s="2">
        <v>7.0000000000000007E-2</v>
      </c>
      <c r="BF810" s="2">
        <f>BD810-Epanet!T812</f>
        <v>2.0000000000000004E-2</v>
      </c>
      <c r="BI810" s="1" t="s">
        <v>840</v>
      </c>
      <c r="BJ810" s="2">
        <v>34.93</v>
      </c>
      <c r="BL810" s="2">
        <f>BJ810-Epanet!X811</f>
        <v>-0.32999999999999829</v>
      </c>
      <c r="BO810" s="1" t="s">
        <v>1840</v>
      </c>
      <c r="BP810" s="2">
        <v>7.0000000000000007E-2</v>
      </c>
      <c r="BR810" s="2">
        <f>BP810-Epanet!AB812</f>
        <v>2.0000000000000004E-2</v>
      </c>
    </row>
    <row r="811" spans="1:70" x14ac:dyDescent="0.25">
      <c r="A811" s="1" t="s">
        <v>841</v>
      </c>
      <c r="B811" s="2">
        <v>37.54</v>
      </c>
      <c r="D811" s="10">
        <f>'Skenario DMA'!B811-Epanet!P812</f>
        <v>0.28999999999999915</v>
      </c>
      <c r="E811" s="10"/>
      <c r="G811" s="1" t="s">
        <v>1841</v>
      </c>
      <c r="H811" s="2">
        <v>0.04</v>
      </c>
      <c r="J811" s="2">
        <f>H811-Epanet!T813</f>
        <v>-1.0000000000000002E-2</v>
      </c>
      <c r="M811" s="1" t="s">
        <v>841</v>
      </c>
      <c r="N811" s="2">
        <v>37.56</v>
      </c>
      <c r="P811" s="2">
        <f>N811-Epanet!X812</f>
        <v>0.28999999999999915</v>
      </c>
      <c r="S811" s="1" t="s">
        <v>1841</v>
      </c>
      <c r="T811" s="2">
        <v>0.04</v>
      </c>
      <c r="V811" s="2">
        <f>T811-Epanet!AB813</f>
        <v>-1.0000000000000002E-2</v>
      </c>
      <c r="Y811" s="1" t="s">
        <v>841</v>
      </c>
      <c r="Z811" s="2">
        <v>36.83</v>
      </c>
      <c r="AB811" s="2">
        <f>Z811-Epanet!P812</f>
        <v>-0.42000000000000171</v>
      </c>
      <c r="AE811" s="1" t="s">
        <v>1841</v>
      </c>
      <c r="AF811" s="2">
        <v>7.0000000000000007E-2</v>
      </c>
      <c r="AH811" s="2">
        <f>AF811-Epanet!T813</f>
        <v>2.0000000000000004E-2</v>
      </c>
      <c r="AK811" s="1" t="s">
        <v>841</v>
      </c>
      <c r="AL811" s="2">
        <v>36.880000000000003</v>
      </c>
      <c r="AN811" s="2">
        <f>AL811-Epanet!X812</f>
        <v>-0.39000000000000057</v>
      </c>
      <c r="AQ811" s="1" t="s">
        <v>1841</v>
      </c>
      <c r="AR811" s="2">
        <v>7.0000000000000007E-2</v>
      </c>
      <c r="AT811" s="2">
        <f>AR811-Epanet!AB813</f>
        <v>2.0000000000000004E-2</v>
      </c>
      <c r="AW811" s="1" t="s">
        <v>841</v>
      </c>
      <c r="AX811" s="2">
        <v>36.9</v>
      </c>
      <c r="AZ811" s="2">
        <f>AX811-Epanet!P812</f>
        <v>-0.35000000000000142</v>
      </c>
      <c r="BC811" s="1" t="s">
        <v>1841</v>
      </c>
      <c r="BD811" s="2">
        <v>7.0000000000000007E-2</v>
      </c>
      <c r="BF811" s="2">
        <f>BD811-Epanet!T813</f>
        <v>2.0000000000000004E-2</v>
      </c>
      <c r="BI811" s="1" t="s">
        <v>841</v>
      </c>
      <c r="BJ811" s="2">
        <v>36.950000000000003</v>
      </c>
      <c r="BL811" s="2">
        <f>BJ811-Epanet!X812</f>
        <v>-0.32000000000000028</v>
      </c>
      <c r="BO811" s="1" t="s">
        <v>1841</v>
      </c>
      <c r="BP811" s="2">
        <v>7.0000000000000007E-2</v>
      </c>
      <c r="BR811" s="2">
        <f>BP811-Epanet!AB813</f>
        <v>2.0000000000000004E-2</v>
      </c>
    </row>
    <row r="812" spans="1:70" x14ac:dyDescent="0.25">
      <c r="A812" s="1" t="s">
        <v>842</v>
      </c>
      <c r="B812" s="2">
        <v>37.520000000000003</v>
      </c>
      <c r="D812" s="10">
        <f>'Skenario DMA'!B812-Epanet!P813</f>
        <v>0.28000000000000114</v>
      </c>
      <c r="E812" s="10"/>
      <c r="G812" s="1" t="s">
        <v>1842</v>
      </c>
      <c r="H812" s="2">
        <v>0.04</v>
      </c>
      <c r="J812" s="2">
        <f>H812-Epanet!T814</f>
        <v>-1.0000000000000002E-2</v>
      </c>
      <c r="M812" s="1" t="s">
        <v>842</v>
      </c>
      <c r="N812" s="2">
        <v>37.54</v>
      </c>
      <c r="P812" s="2">
        <f>N812-Epanet!X813</f>
        <v>0.28000000000000114</v>
      </c>
      <c r="S812" s="1" t="s">
        <v>1842</v>
      </c>
      <c r="T812" s="2">
        <v>0.04</v>
      </c>
      <c r="V812" s="2">
        <f>T812-Epanet!AB814</f>
        <v>-1.0000000000000002E-2</v>
      </c>
      <c r="Y812" s="1" t="s">
        <v>842</v>
      </c>
      <c r="Z812" s="2">
        <v>36.82</v>
      </c>
      <c r="AB812" s="2">
        <f>Z812-Epanet!P813</f>
        <v>-0.42000000000000171</v>
      </c>
      <c r="AE812" s="1" t="s">
        <v>1842</v>
      </c>
      <c r="AF812" s="2">
        <v>7.0000000000000007E-2</v>
      </c>
      <c r="AH812" s="2">
        <f>AF812-Epanet!T814</f>
        <v>2.0000000000000004E-2</v>
      </c>
      <c r="AK812" s="1" t="s">
        <v>842</v>
      </c>
      <c r="AL812" s="2">
        <v>36.869999999999997</v>
      </c>
      <c r="AN812" s="2">
        <f>AL812-Epanet!X813</f>
        <v>-0.39000000000000057</v>
      </c>
      <c r="AQ812" s="1" t="s">
        <v>1842</v>
      </c>
      <c r="AR812" s="2">
        <v>7.0000000000000007E-2</v>
      </c>
      <c r="AT812" s="2">
        <f>AR812-Epanet!AB814</f>
        <v>2.0000000000000004E-2</v>
      </c>
      <c r="AW812" s="1" t="s">
        <v>842</v>
      </c>
      <c r="AX812" s="2">
        <v>36.880000000000003</v>
      </c>
      <c r="AZ812" s="2">
        <f>AX812-Epanet!P813</f>
        <v>-0.35999999999999943</v>
      </c>
      <c r="BC812" s="1" t="s">
        <v>1842</v>
      </c>
      <c r="BD812" s="2">
        <v>7.0000000000000007E-2</v>
      </c>
      <c r="BF812" s="2">
        <f>BD812-Epanet!T814</f>
        <v>2.0000000000000004E-2</v>
      </c>
      <c r="BI812" s="1" t="s">
        <v>842</v>
      </c>
      <c r="BJ812" s="2">
        <v>36.94</v>
      </c>
      <c r="BL812" s="2">
        <f>BJ812-Epanet!X813</f>
        <v>-0.32000000000000028</v>
      </c>
      <c r="BO812" s="1" t="s">
        <v>1842</v>
      </c>
      <c r="BP812" s="2">
        <v>7.0000000000000007E-2</v>
      </c>
      <c r="BR812" s="2">
        <f>BP812-Epanet!AB814</f>
        <v>2.0000000000000004E-2</v>
      </c>
    </row>
    <row r="813" spans="1:70" x14ac:dyDescent="0.25">
      <c r="A813" s="1" t="s">
        <v>843</v>
      </c>
      <c r="B813" s="2">
        <v>37.520000000000003</v>
      </c>
      <c r="D813" s="10">
        <f>'Skenario DMA'!B813-Epanet!P814</f>
        <v>0.29000000000000625</v>
      </c>
      <c r="E813" s="10"/>
      <c r="G813" s="1" t="s">
        <v>1843</v>
      </c>
      <c r="H813" s="2">
        <v>0.04</v>
      </c>
      <c r="J813" s="2">
        <f>H813-Epanet!T815</f>
        <v>-1.0000000000000002E-2</v>
      </c>
      <c r="M813" s="1" t="s">
        <v>843</v>
      </c>
      <c r="N813" s="2">
        <v>37.53</v>
      </c>
      <c r="P813" s="2">
        <f>N813-Epanet!X814</f>
        <v>0.28000000000000114</v>
      </c>
      <c r="S813" s="1" t="s">
        <v>1843</v>
      </c>
      <c r="T813" s="2">
        <v>0.04</v>
      </c>
      <c r="V813" s="2">
        <f>T813-Epanet!AB815</f>
        <v>-1.0000000000000002E-2</v>
      </c>
      <c r="Y813" s="1" t="s">
        <v>843</v>
      </c>
      <c r="Z813" s="2">
        <v>36.81</v>
      </c>
      <c r="AB813" s="2">
        <f>Z813-Epanet!P814</f>
        <v>-0.4199999999999946</v>
      </c>
      <c r="AE813" s="1" t="s">
        <v>1843</v>
      </c>
      <c r="AF813" s="2">
        <v>7.0000000000000007E-2</v>
      </c>
      <c r="AH813" s="2">
        <f>AF813-Epanet!T815</f>
        <v>2.0000000000000004E-2</v>
      </c>
      <c r="AK813" s="1" t="s">
        <v>843</v>
      </c>
      <c r="AL813" s="2">
        <v>36.86</v>
      </c>
      <c r="AN813" s="2">
        <f>AL813-Epanet!X814</f>
        <v>-0.39000000000000057</v>
      </c>
      <c r="AQ813" s="1" t="s">
        <v>1843</v>
      </c>
      <c r="AR813" s="2">
        <v>7.0000000000000007E-2</v>
      </c>
      <c r="AT813" s="2">
        <f>AR813-Epanet!AB815</f>
        <v>2.0000000000000004E-2</v>
      </c>
      <c r="AW813" s="1" t="s">
        <v>843</v>
      </c>
      <c r="AX813" s="2">
        <v>36.869999999999997</v>
      </c>
      <c r="AZ813" s="2">
        <f>AX813-Epanet!P814</f>
        <v>-0.35999999999999943</v>
      </c>
      <c r="BC813" s="1" t="s">
        <v>1843</v>
      </c>
      <c r="BD813" s="2">
        <v>7.0000000000000007E-2</v>
      </c>
      <c r="BF813" s="2">
        <f>BD813-Epanet!T815</f>
        <v>2.0000000000000004E-2</v>
      </c>
      <c r="BI813" s="1" t="s">
        <v>843</v>
      </c>
      <c r="BJ813" s="2">
        <v>36.93</v>
      </c>
      <c r="BL813" s="2">
        <f>BJ813-Epanet!X814</f>
        <v>-0.32000000000000028</v>
      </c>
      <c r="BO813" s="1" t="s">
        <v>1843</v>
      </c>
      <c r="BP813" s="2">
        <v>7.0000000000000007E-2</v>
      </c>
      <c r="BR813" s="2">
        <f>BP813-Epanet!AB815</f>
        <v>2.0000000000000004E-2</v>
      </c>
    </row>
    <row r="814" spans="1:70" x14ac:dyDescent="0.25">
      <c r="A814" s="1" t="s">
        <v>844</v>
      </c>
      <c r="B814" s="2">
        <v>38.549999999999997</v>
      </c>
      <c r="D814" s="10">
        <f>'Skenario DMA'!B814-Epanet!P815</f>
        <v>0.28999999999999915</v>
      </c>
      <c r="E814" s="10"/>
      <c r="G814" s="1" t="s">
        <v>1844</v>
      </c>
      <c r="H814" s="2">
        <v>0.04</v>
      </c>
      <c r="J814" s="2">
        <f>H814-Epanet!T816</f>
        <v>-1.0000000000000002E-2</v>
      </c>
      <c r="M814" s="1" t="s">
        <v>844</v>
      </c>
      <c r="N814" s="2">
        <v>38.56</v>
      </c>
      <c r="P814" s="2">
        <f>N814-Epanet!X815</f>
        <v>0.28000000000000114</v>
      </c>
      <c r="S814" s="1" t="s">
        <v>1844</v>
      </c>
      <c r="T814" s="2">
        <v>0.04</v>
      </c>
      <c r="V814" s="2">
        <f>T814-Epanet!AB816</f>
        <v>-1.0000000000000002E-2</v>
      </c>
      <c r="Y814" s="1" t="s">
        <v>844</v>
      </c>
      <c r="Z814" s="2">
        <v>37.840000000000003</v>
      </c>
      <c r="AB814" s="2">
        <f>Z814-Epanet!P815</f>
        <v>-0.4199999999999946</v>
      </c>
      <c r="AE814" s="1" t="s">
        <v>1844</v>
      </c>
      <c r="AF814" s="2">
        <v>7.0000000000000007E-2</v>
      </c>
      <c r="AH814" s="2">
        <f>AF814-Epanet!T816</f>
        <v>2.0000000000000004E-2</v>
      </c>
      <c r="AK814" s="1" t="s">
        <v>844</v>
      </c>
      <c r="AL814" s="2">
        <v>37.89</v>
      </c>
      <c r="AN814" s="2">
        <f>AL814-Epanet!X815</f>
        <v>-0.39000000000000057</v>
      </c>
      <c r="AQ814" s="1" t="s">
        <v>1844</v>
      </c>
      <c r="AR814" s="2">
        <v>7.0000000000000007E-2</v>
      </c>
      <c r="AT814" s="2">
        <f>AR814-Epanet!AB816</f>
        <v>2.0000000000000004E-2</v>
      </c>
      <c r="AW814" s="1" t="s">
        <v>844</v>
      </c>
      <c r="AX814" s="2">
        <v>37.880000000000003</v>
      </c>
      <c r="AZ814" s="2">
        <f>AX814-Epanet!P815</f>
        <v>-0.37999999999999545</v>
      </c>
      <c r="BC814" s="1" t="s">
        <v>1844</v>
      </c>
      <c r="BD814" s="2">
        <v>7.0000000000000007E-2</v>
      </c>
      <c r="BF814" s="2">
        <f>BD814-Epanet!T816</f>
        <v>2.0000000000000004E-2</v>
      </c>
      <c r="BI814" s="1" t="s">
        <v>844</v>
      </c>
      <c r="BJ814" s="2">
        <v>37.94</v>
      </c>
      <c r="BL814" s="2">
        <f>BJ814-Epanet!X815</f>
        <v>-0.34000000000000341</v>
      </c>
      <c r="BO814" s="1" t="s">
        <v>1844</v>
      </c>
      <c r="BP814" s="2">
        <v>7.0000000000000007E-2</v>
      </c>
      <c r="BR814" s="2">
        <f>BP814-Epanet!AB816</f>
        <v>2.0000000000000004E-2</v>
      </c>
    </row>
    <row r="815" spans="1:70" x14ac:dyDescent="0.25">
      <c r="A815" s="1" t="s">
        <v>845</v>
      </c>
      <c r="B815" s="2">
        <v>37.630000000000003</v>
      </c>
      <c r="D815" s="10">
        <f>'Skenario DMA'!B815-Epanet!P816</f>
        <v>0.28999999999999915</v>
      </c>
      <c r="E815" s="10"/>
      <c r="G815" s="1" t="s">
        <v>1845</v>
      </c>
      <c r="H815" s="2">
        <v>0.04</v>
      </c>
      <c r="J815" s="2">
        <f>H815-Epanet!T817</f>
        <v>-1.0000000000000002E-2</v>
      </c>
      <c r="M815" s="1" t="s">
        <v>845</v>
      </c>
      <c r="N815" s="2">
        <v>37.65</v>
      </c>
      <c r="P815" s="2">
        <f>N815-Epanet!X816</f>
        <v>0.28999999999999915</v>
      </c>
      <c r="S815" s="1" t="s">
        <v>1845</v>
      </c>
      <c r="T815" s="2">
        <v>0.04</v>
      </c>
      <c r="V815" s="2">
        <f>T815-Epanet!AB817</f>
        <v>-1.0000000000000002E-2</v>
      </c>
      <c r="Y815" s="1" t="s">
        <v>845</v>
      </c>
      <c r="Z815" s="2">
        <v>36.94</v>
      </c>
      <c r="AB815" s="2">
        <f>Z815-Epanet!P816</f>
        <v>-0.40000000000000568</v>
      </c>
      <c r="AE815" s="1" t="s">
        <v>1845</v>
      </c>
      <c r="AF815" s="2">
        <v>7.0000000000000007E-2</v>
      </c>
      <c r="AH815" s="2">
        <f>AF815-Epanet!T817</f>
        <v>2.0000000000000004E-2</v>
      </c>
      <c r="AK815" s="1" t="s">
        <v>845</v>
      </c>
      <c r="AL815" s="2">
        <v>36.99</v>
      </c>
      <c r="AN815" s="2">
        <f>AL815-Epanet!X816</f>
        <v>-0.36999999999999744</v>
      </c>
      <c r="AQ815" s="1" t="s">
        <v>1845</v>
      </c>
      <c r="AR815" s="2">
        <v>7.0000000000000007E-2</v>
      </c>
      <c r="AT815" s="2">
        <f>AR815-Epanet!AB817</f>
        <v>2.0000000000000004E-2</v>
      </c>
      <c r="AW815" s="1" t="s">
        <v>845</v>
      </c>
      <c r="AX815" s="2">
        <v>36.979999999999997</v>
      </c>
      <c r="AZ815" s="2">
        <f>AX815-Epanet!P816</f>
        <v>-0.36000000000000654</v>
      </c>
      <c r="BC815" s="1" t="s">
        <v>1845</v>
      </c>
      <c r="BD815" s="2">
        <v>7.0000000000000007E-2</v>
      </c>
      <c r="BF815" s="2">
        <f>BD815-Epanet!T817</f>
        <v>2.0000000000000004E-2</v>
      </c>
      <c r="BI815" s="1" t="s">
        <v>845</v>
      </c>
      <c r="BJ815" s="2">
        <v>37.04</v>
      </c>
      <c r="BL815" s="2">
        <f>BJ815-Epanet!X816</f>
        <v>-0.32000000000000028</v>
      </c>
      <c r="BO815" s="1" t="s">
        <v>1845</v>
      </c>
      <c r="BP815" s="2">
        <v>7.0000000000000007E-2</v>
      </c>
      <c r="BR815" s="2">
        <f>BP815-Epanet!AB817</f>
        <v>2.0000000000000004E-2</v>
      </c>
    </row>
    <row r="816" spans="1:70" x14ac:dyDescent="0.25">
      <c r="A816" s="1" t="s">
        <v>846</v>
      </c>
      <c r="B816" s="2">
        <v>37.61</v>
      </c>
      <c r="D816" s="10">
        <f>'Skenario DMA'!B816-Epanet!P817</f>
        <v>0.28000000000000114</v>
      </c>
      <c r="E816" s="10"/>
      <c r="G816" s="1" t="s">
        <v>1846</v>
      </c>
      <c r="H816" s="2">
        <v>0.04</v>
      </c>
      <c r="J816" s="2">
        <f>H816-Epanet!T818</f>
        <v>-1.0000000000000002E-2</v>
      </c>
      <c r="M816" s="1" t="s">
        <v>846</v>
      </c>
      <c r="N816" s="2">
        <v>37.630000000000003</v>
      </c>
      <c r="P816" s="2">
        <f>N816-Epanet!X817</f>
        <v>0.28999999999999915</v>
      </c>
      <c r="S816" s="1" t="s">
        <v>1846</v>
      </c>
      <c r="T816" s="2">
        <v>0.04</v>
      </c>
      <c r="V816" s="2">
        <f>T816-Epanet!AB818</f>
        <v>-1.0000000000000002E-2</v>
      </c>
      <c r="Y816" s="1" t="s">
        <v>846</v>
      </c>
      <c r="Z816" s="2">
        <v>36.909999999999997</v>
      </c>
      <c r="AB816" s="2">
        <f>Z816-Epanet!P817</f>
        <v>-0.42000000000000171</v>
      </c>
      <c r="AE816" s="1" t="s">
        <v>1846</v>
      </c>
      <c r="AF816" s="2">
        <v>7.0000000000000007E-2</v>
      </c>
      <c r="AH816" s="2">
        <f>AF816-Epanet!T818</f>
        <v>2.0000000000000004E-2</v>
      </c>
      <c r="AK816" s="1" t="s">
        <v>846</v>
      </c>
      <c r="AL816" s="2">
        <v>36.97</v>
      </c>
      <c r="AN816" s="2">
        <f>AL816-Epanet!X817</f>
        <v>-0.37000000000000455</v>
      </c>
      <c r="AQ816" s="1" t="s">
        <v>1846</v>
      </c>
      <c r="AR816" s="2">
        <v>7.0000000000000007E-2</v>
      </c>
      <c r="AT816" s="2">
        <f>AR816-Epanet!AB818</f>
        <v>2.0000000000000004E-2</v>
      </c>
      <c r="AW816" s="1" t="s">
        <v>846</v>
      </c>
      <c r="AX816" s="2">
        <v>36.96</v>
      </c>
      <c r="AZ816" s="2">
        <f>AX816-Epanet!P817</f>
        <v>-0.36999999999999744</v>
      </c>
      <c r="BC816" s="1" t="s">
        <v>1846</v>
      </c>
      <c r="BD816" s="2">
        <v>7.0000000000000007E-2</v>
      </c>
      <c r="BF816" s="2">
        <f>BD816-Epanet!T818</f>
        <v>2.0000000000000004E-2</v>
      </c>
      <c r="BI816" s="1" t="s">
        <v>846</v>
      </c>
      <c r="BJ816" s="2">
        <v>37.020000000000003</v>
      </c>
      <c r="BL816" s="2">
        <f>BJ816-Epanet!X817</f>
        <v>-0.32000000000000028</v>
      </c>
      <c r="BO816" s="1" t="s">
        <v>1846</v>
      </c>
      <c r="BP816" s="2">
        <v>7.0000000000000007E-2</v>
      </c>
      <c r="BR816" s="2">
        <f>BP816-Epanet!AB818</f>
        <v>2.0000000000000004E-2</v>
      </c>
    </row>
    <row r="817" spans="1:70" x14ac:dyDescent="0.25">
      <c r="A817" s="1" t="s">
        <v>847</v>
      </c>
      <c r="B817" s="2">
        <v>38.56</v>
      </c>
      <c r="D817" s="10">
        <f>'Skenario DMA'!B817-Epanet!P818</f>
        <v>0.28000000000000114</v>
      </c>
      <c r="E817" s="10"/>
      <c r="G817" s="1" t="s">
        <v>1847</v>
      </c>
      <c r="H817" s="2">
        <v>0.04</v>
      </c>
      <c r="J817" s="2">
        <f>H817-Epanet!T819</f>
        <v>-1.0000000000000002E-2</v>
      </c>
      <c r="M817" s="1" t="s">
        <v>847</v>
      </c>
      <c r="N817" s="2">
        <v>38.58</v>
      </c>
      <c r="P817" s="2">
        <f>N817-Epanet!X818</f>
        <v>0.28000000000000114</v>
      </c>
      <c r="S817" s="1" t="s">
        <v>1847</v>
      </c>
      <c r="T817" s="2">
        <v>0.04</v>
      </c>
      <c r="V817" s="2">
        <f>T817-Epanet!AB819</f>
        <v>-1.0000000000000002E-2</v>
      </c>
      <c r="Y817" s="1" t="s">
        <v>847</v>
      </c>
      <c r="Z817" s="2">
        <v>37.86</v>
      </c>
      <c r="AB817" s="2">
        <f>Z817-Epanet!P818</f>
        <v>-0.42000000000000171</v>
      </c>
      <c r="AE817" s="1" t="s">
        <v>1847</v>
      </c>
      <c r="AF817" s="2">
        <v>7.0000000000000007E-2</v>
      </c>
      <c r="AH817" s="2">
        <f>AF817-Epanet!T819</f>
        <v>2.0000000000000004E-2</v>
      </c>
      <c r="AK817" s="1" t="s">
        <v>847</v>
      </c>
      <c r="AL817" s="2">
        <v>37.909999999999997</v>
      </c>
      <c r="AN817" s="2">
        <f>AL817-Epanet!X818</f>
        <v>-0.39000000000000057</v>
      </c>
      <c r="AQ817" s="1" t="s">
        <v>1847</v>
      </c>
      <c r="AR817" s="2">
        <v>7.0000000000000007E-2</v>
      </c>
      <c r="AT817" s="2">
        <f>AR817-Epanet!AB819</f>
        <v>2.0000000000000004E-2</v>
      </c>
      <c r="AW817" s="1" t="s">
        <v>847</v>
      </c>
      <c r="AX817" s="2">
        <v>37.9</v>
      </c>
      <c r="AZ817" s="2">
        <f>AX817-Epanet!P818</f>
        <v>-0.38000000000000256</v>
      </c>
      <c r="BC817" s="1" t="s">
        <v>1847</v>
      </c>
      <c r="BD817" s="2">
        <v>7.0000000000000007E-2</v>
      </c>
      <c r="BF817" s="2">
        <f>BD817-Epanet!T819</f>
        <v>2.0000000000000004E-2</v>
      </c>
      <c r="BI817" s="1" t="s">
        <v>847</v>
      </c>
      <c r="BJ817" s="2">
        <v>37.96</v>
      </c>
      <c r="BL817" s="2">
        <f>BJ817-Epanet!X818</f>
        <v>-0.33999999999999631</v>
      </c>
      <c r="BO817" s="1" t="s">
        <v>1847</v>
      </c>
      <c r="BP817" s="2">
        <v>7.0000000000000007E-2</v>
      </c>
      <c r="BR817" s="2">
        <f>BP817-Epanet!AB819</f>
        <v>2.0000000000000004E-2</v>
      </c>
    </row>
    <row r="818" spans="1:70" x14ac:dyDescent="0.25">
      <c r="A818" s="1" t="s">
        <v>848</v>
      </c>
      <c r="B818" s="2">
        <v>38.549999999999997</v>
      </c>
      <c r="D818" s="10">
        <f>'Skenario DMA'!B818-Epanet!P819</f>
        <v>0.27999999999999403</v>
      </c>
      <c r="E818" s="10"/>
      <c r="G818" s="1" t="s">
        <v>1848</v>
      </c>
      <c r="H818" s="2">
        <v>0.04</v>
      </c>
      <c r="J818" s="2">
        <f>H818-Epanet!T820</f>
        <v>-1.0000000000000002E-2</v>
      </c>
      <c r="M818" s="1" t="s">
        <v>848</v>
      </c>
      <c r="N818" s="2">
        <v>38.57</v>
      </c>
      <c r="P818" s="2">
        <f>N818-Epanet!X819</f>
        <v>0.28000000000000114</v>
      </c>
      <c r="S818" s="1" t="s">
        <v>1848</v>
      </c>
      <c r="T818" s="2">
        <v>0.04</v>
      </c>
      <c r="V818" s="2">
        <f>T818-Epanet!AB820</f>
        <v>-1.0000000000000002E-2</v>
      </c>
      <c r="Y818" s="1" t="s">
        <v>848</v>
      </c>
      <c r="Z818" s="2">
        <v>37.85</v>
      </c>
      <c r="AB818" s="2">
        <f>Z818-Epanet!P819</f>
        <v>-0.42000000000000171</v>
      </c>
      <c r="AE818" s="1" t="s">
        <v>1848</v>
      </c>
      <c r="AF818" s="2">
        <v>7.0000000000000007E-2</v>
      </c>
      <c r="AH818" s="2">
        <f>AF818-Epanet!T820</f>
        <v>2.0000000000000004E-2</v>
      </c>
      <c r="AK818" s="1" t="s">
        <v>848</v>
      </c>
      <c r="AL818" s="2">
        <v>37.909999999999997</v>
      </c>
      <c r="AN818" s="2">
        <f>AL818-Epanet!X819</f>
        <v>-0.38000000000000256</v>
      </c>
      <c r="AQ818" s="1" t="s">
        <v>1848</v>
      </c>
      <c r="AR818" s="2">
        <v>7.0000000000000007E-2</v>
      </c>
      <c r="AT818" s="2">
        <f>AR818-Epanet!AB820</f>
        <v>2.0000000000000004E-2</v>
      </c>
      <c r="AW818" s="1" t="s">
        <v>848</v>
      </c>
      <c r="AX818" s="2">
        <v>37.89</v>
      </c>
      <c r="AZ818" s="2">
        <f>AX818-Epanet!P819</f>
        <v>-0.38000000000000256</v>
      </c>
      <c r="BC818" s="1" t="s">
        <v>1848</v>
      </c>
      <c r="BD818" s="2">
        <v>7.0000000000000007E-2</v>
      </c>
      <c r="BF818" s="2">
        <f>BD818-Epanet!T820</f>
        <v>2.0000000000000004E-2</v>
      </c>
      <c r="BI818" s="1" t="s">
        <v>848</v>
      </c>
      <c r="BJ818" s="2">
        <v>37.950000000000003</v>
      </c>
      <c r="BL818" s="2">
        <f>BJ818-Epanet!X819</f>
        <v>-0.33999999999999631</v>
      </c>
      <c r="BO818" s="1" t="s">
        <v>1848</v>
      </c>
      <c r="BP818" s="2">
        <v>7.0000000000000007E-2</v>
      </c>
      <c r="BR818" s="2">
        <f>BP818-Epanet!AB820</f>
        <v>2.0000000000000004E-2</v>
      </c>
    </row>
    <row r="819" spans="1:70" x14ac:dyDescent="0.25">
      <c r="A819" s="1" t="s">
        <v>849</v>
      </c>
      <c r="B819" s="2">
        <v>37.590000000000003</v>
      </c>
      <c r="D819" s="10">
        <f>'Skenario DMA'!B819-Epanet!P820</f>
        <v>0.28000000000000114</v>
      </c>
      <c r="E819" s="10"/>
      <c r="G819" s="1" t="s">
        <v>1849</v>
      </c>
      <c r="H819" s="2">
        <v>0.04</v>
      </c>
      <c r="J819" s="2">
        <f>H819-Epanet!T821</f>
        <v>-1.0000000000000002E-2</v>
      </c>
      <c r="M819" s="1" t="s">
        <v>849</v>
      </c>
      <c r="N819" s="2">
        <v>37.61</v>
      </c>
      <c r="P819" s="2">
        <f>N819-Epanet!X820</f>
        <v>0.28000000000000114</v>
      </c>
      <c r="S819" s="1" t="s">
        <v>1849</v>
      </c>
      <c r="T819" s="2">
        <v>0.04</v>
      </c>
      <c r="V819" s="2">
        <f>T819-Epanet!AB821</f>
        <v>-1.0000000000000002E-2</v>
      </c>
      <c r="Y819" s="1" t="s">
        <v>849</v>
      </c>
      <c r="Z819" s="2">
        <v>36.89</v>
      </c>
      <c r="AB819" s="2">
        <f>Z819-Epanet!P820</f>
        <v>-0.42000000000000171</v>
      </c>
      <c r="AE819" s="1" t="s">
        <v>1849</v>
      </c>
      <c r="AF819" s="2">
        <v>7.0000000000000007E-2</v>
      </c>
      <c r="AH819" s="2">
        <f>AF819-Epanet!T821</f>
        <v>2.0000000000000004E-2</v>
      </c>
      <c r="AK819" s="1" t="s">
        <v>849</v>
      </c>
      <c r="AL819" s="2">
        <v>36.950000000000003</v>
      </c>
      <c r="AN819" s="2">
        <f>AL819-Epanet!X820</f>
        <v>-0.37999999999999545</v>
      </c>
      <c r="AQ819" s="1" t="s">
        <v>1849</v>
      </c>
      <c r="AR819" s="2">
        <v>7.0000000000000007E-2</v>
      </c>
      <c r="AT819" s="2">
        <f>AR819-Epanet!AB821</f>
        <v>2.0000000000000004E-2</v>
      </c>
      <c r="AW819" s="1" t="s">
        <v>849</v>
      </c>
      <c r="AX819" s="2">
        <v>36.93</v>
      </c>
      <c r="AZ819" s="2">
        <f>AX819-Epanet!P820</f>
        <v>-0.38000000000000256</v>
      </c>
      <c r="BC819" s="1" t="s">
        <v>1849</v>
      </c>
      <c r="BD819" s="2">
        <v>7.0000000000000007E-2</v>
      </c>
      <c r="BF819" s="2">
        <f>BD819-Epanet!T821</f>
        <v>2.0000000000000004E-2</v>
      </c>
      <c r="BI819" s="1" t="s">
        <v>849</v>
      </c>
      <c r="BJ819" s="2">
        <v>36.99</v>
      </c>
      <c r="BL819" s="2">
        <f>BJ819-Epanet!X820</f>
        <v>-0.33999999999999631</v>
      </c>
      <c r="BO819" s="1" t="s">
        <v>1849</v>
      </c>
      <c r="BP819" s="2">
        <v>7.0000000000000007E-2</v>
      </c>
      <c r="BR819" s="2">
        <f>BP819-Epanet!AB821</f>
        <v>2.0000000000000004E-2</v>
      </c>
    </row>
    <row r="820" spans="1:70" x14ac:dyDescent="0.25">
      <c r="A820" s="1" t="s">
        <v>850</v>
      </c>
      <c r="B820" s="2">
        <v>38.549999999999997</v>
      </c>
      <c r="D820" s="10">
        <f>'Skenario DMA'!B820-Epanet!P821</f>
        <v>0.27999999999999403</v>
      </c>
      <c r="E820" s="10"/>
      <c r="G820" s="1" t="s">
        <v>1850</v>
      </c>
      <c r="H820" s="2">
        <v>7.0000000000000007E-2</v>
      </c>
      <c r="J820" s="2">
        <f>H820-Epanet!T822</f>
        <v>2.0000000000000004E-2</v>
      </c>
      <c r="M820" s="1" t="s">
        <v>850</v>
      </c>
      <c r="N820" s="2">
        <v>38.57</v>
      </c>
      <c r="P820" s="2">
        <f>N820-Epanet!X821</f>
        <v>0.28000000000000114</v>
      </c>
      <c r="S820" s="1" t="s">
        <v>1850</v>
      </c>
      <c r="T820" s="2">
        <v>7.0000000000000007E-2</v>
      </c>
      <c r="V820" s="2">
        <f>T820-Epanet!AB822</f>
        <v>2.0000000000000004E-2</v>
      </c>
      <c r="Y820" s="1" t="s">
        <v>850</v>
      </c>
      <c r="Z820" s="2">
        <v>37.85</v>
      </c>
      <c r="AB820" s="2">
        <f>Z820-Epanet!P821</f>
        <v>-0.42000000000000171</v>
      </c>
      <c r="AE820" s="1" t="s">
        <v>1851</v>
      </c>
      <c r="AF820" s="2">
        <v>0</v>
      </c>
      <c r="AH820" s="2">
        <f>AF820-Epanet!T822</f>
        <v>-0.05</v>
      </c>
      <c r="AK820" s="1" t="s">
        <v>850</v>
      </c>
      <c r="AL820" s="2">
        <v>37.9</v>
      </c>
      <c r="AN820" s="2">
        <f>AL820-Epanet!X821</f>
        <v>-0.39000000000000057</v>
      </c>
      <c r="AQ820" s="1" t="s">
        <v>1851</v>
      </c>
      <c r="AR820" s="2">
        <v>0</v>
      </c>
      <c r="AT820" s="2">
        <f>AR820-Epanet!AB822</f>
        <v>-0.05</v>
      </c>
      <c r="AW820" s="1" t="s">
        <v>850</v>
      </c>
      <c r="AX820" s="2">
        <v>37.89</v>
      </c>
      <c r="AZ820" s="2">
        <f>AX820-Epanet!P821</f>
        <v>-0.38000000000000256</v>
      </c>
      <c r="BC820" s="1" t="s">
        <v>1851</v>
      </c>
      <c r="BD820" s="2">
        <v>0</v>
      </c>
      <c r="BF820" s="2">
        <f>BD820-Epanet!T822</f>
        <v>-0.05</v>
      </c>
      <c r="BI820" s="1" t="s">
        <v>850</v>
      </c>
      <c r="BJ820" s="2">
        <v>37.950000000000003</v>
      </c>
      <c r="BL820" s="2">
        <f>BJ820-Epanet!X821</f>
        <v>-0.33999999999999631</v>
      </c>
      <c r="BO820" s="1" t="s">
        <v>1851</v>
      </c>
      <c r="BP820" s="2">
        <v>0</v>
      </c>
      <c r="BR820" s="2">
        <f>BP820-Epanet!AB822</f>
        <v>-0.05</v>
      </c>
    </row>
    <row r="821" spans="1:70" x14ac:dyDescent="0.25">
      <c r="A821" s="1" t="s">
        <v>851</v>
      </c>
      <c r="B821" s="2">
        <v>38.56</v>
      </c>
      <c r="D821" s="10">
        <f>'Skenario DMA'!B821-Epanet!P822</f>
        <v>0.28000000000000114</v>
      </c>
      <c r="E821" s="10"/>
      <c r="G821" s="1" t="s">
        <v>1851</v>
      </c>
      <c r="H821" s="2">
        <v>0.1</v>
      </c>
      <c r="J821" s="2">
        <f>H821-Epanet!T823</f>
        <v>0.05</v>
      </c>
      <c r="M821" s="1" t="s">
        <v>851</v>
      </c>
      <c r="N821" s="2">
        <v>38.58</v>
      </c>
      <c r="P821" s="2">
        <f>N821-Epanet!X822</f>
        <v>0.28000000000000114</v>
      </c>
      <c r="S821" s="1" t="s">
        <v>1851</v>
      </c>
      <c r="T821" s="2">
        <v>0.1</v>
      </c>
      <c r="V821" s="2">
        <f>T821-Epanet!AB823</f>
        <v>0.05</v>
      </c>
      <c r="Y821" s="1" t="s">
        <v>851</v>
      </c>
      <c r="Z821" s="2">
        <v>37.85</v>
      </c>
      <c r="AB821" s="2">
        <f>Z821-Epanet!P822</f>
        <v>-0.42999999999999972</v>
      </c>
      <c r="AE821" s="1" t="s">
        <v>1852</v>
      </c>
      <c r="AF821" s="2">
        <v>0.01</v>
      </c>
      <c r="AH821" s="2">
        <f>AF821-Epanet!T823</f>
        <v>-0.04</v>
      </c>
      <c r="AK821" s="1" t="s">
        <v>851</v>
      </c>
      <c r="AL821" s="2">
        <v>37.909999999999997</v>
      </c>
      <c r="AN821" s="2">
        <f>AL821-Epanet!X822</f>
        <v>-0.39000000000000057</v>
      </c>
      <c r="AQ821" s="1" t="s">
        <v>1852</v>
      </c>
      <c r="AR821" s="2">
        <v>0.01</v>
      </c>
      <c r="AT821" s="2">
        <f>AR821-Epanet!AB823</f>
        <v>-0.04</v>
      </c>
      <c r="AW821" s="1" t="s">
        <v>851</v>
      </c>
      <c r="AX821" s="2">
        <v>37.89</v>
      </c>
      <c r="AZ821" s="2">
        <f>AX821-Epanet!P822</f>
        <v>-0.39000000000000057</v>
      </c>
      <c r="BC821" s="1" t="s">
        <v>1852</v>
      </c>
      <c r="BD821" s="2">
        <v>0.05</v>
      </c>
      <c r="BF821" s="2">
        <f>BD821-Epanet!T823</f>
        <v>0</v>
      </c>
      <c r="BI821" s="1" t="s">
        <v>851</v>
      </c>
      <c r="BJ821" s="2">
        <v>37.950000000000003</v>
      </c>
      <c r="BL821" s="2">
        <f>BJ821-Epanet!X822</f>
        <v>-0.34999999999999432</v>
      </c>
      <c r="BO821" s="1" t="s">
        <v>1852</v>
      </c>
      <c r="BP821" s="2">
        <v>0.06</v>
      </c>
      <c r="BR821" s="2">
        <f>BP821-Epanet!AB823</f>
        <v>9.999999999999995E-3</v>
      </c>
    </row>
    <row r="822" spans="1:70" x14ac:dyDescent="0.25">
      <c r="A822" s="1" t="s">
        <v>852</v>
      </c>
      <c r="B822" s="2">
        <v>39.56</v>
      </c>
      <c r="D822" s="10">
        <f>'Skenario DMA'!B822-Epanet!P823</f>
        <v>0.28000000000000114</v>
      </c>
      <c r="E822" s="10"/>
      <c r="G822" s="1" t="s">
        <v>1852</v>
      </c>
      <c r="H822" s="2">
        <v>0.1</v>
      </c>
      <c r="J822" s="2">
        <f>H822-Epanet!T824</f>
        <v>0.05</v>
      </c>
      <c r="M822" s="1" t="s">
        <v>852</v>
      </c>
      <c r="N822" s="2">
        <v>39.58</v>
      </c>
      <c r="P822" s="2">
        <f>N822-Epanet!X823</f>
        <v>0.28000000000000114</v>
      </c>
      <c r="S822" s="1" t="s">
        <v>1852</v>
      </c>
      <c r="T822" s="2">
        <v>0.1</v>
      </c>
      <c r="V822" s="2">
        <f>T822-Epanet!AB824</f>
        <v>0.05</v>
      </c>
      <c r="Y822" s="1" t="s">
        <v>852</v>
      </c>
      <c r="Z822" s="2">
        <v>38.85</v>
      </c>
      <c r="AB822" s="2">
        <f>Z822-Epanet!P823</f>
        <v>-0.42999999999999972</v>
      </c>
      <c r="AE822" s="1" t="s">
        <v>1853</v>
      </c>
      <c r="AF822" s="2">
        <v>0.01</v>
      </c>
      <c r="AH822" s="2">
        <f>AF822-Epanet!T824</f>
        <v>-0.04</v>
      </c>
      <c r="AK822" s="1" t="s">
        <v>852</v>
      </c>
      <c r="AL822" s="2">
        <v>38.909999999999997</v>
      </c>
      <c r="AN822" s="2">
        <f>AL822-Epanet!X823</f>
        <v>-0.39000000000000057</v>
      </c>
      <c r="AQ822" s="1" t="s">
        <v>1853</v>
      </c>
      <c r="AR822" s="2">
        <v>0.01</v>
      </c>
      <c r="AT822" s="2">
        <f>AR822-Epanet!AB824</f>
        <v>-0.04</v>
      </c>
      <c r="AW822" s="1" t="s">
        <v>852</v>
      </c>
      <c r="AX822" s="2">
        <v>38.89</v>
      </c>
      <c r="AZ822" s="2">
        <f>AX822-Epanet!P823</f>
        <v>-0.39000000000000057</v>
      </c>
      <c r="BC822" s="1" t="s">
        <v>1853</v>
      </c>
      <c r="BD822" s="2">
        <v>0.05</v>
      </c>
      <c r="BF822" s="2">
        <f>BD822-Epanet!T824</f>
        <v>0</v>
      </c>
      <c r="BI822" s="1" t="s">
        <v>852</v>
      </c>
      <c r="BJ822" s="2">
        <v>38.950000000000003</v>
      </c>
      <c r="BL822" s="2">
        <f>BJ822-Epanet!X823</f>
        <v>-0.34999999999999432</v>
      </c>
      <c r="BO822" s="1" t="s">
        <v>1853</v>
      </c>
      <c r="BP822" s="2">
        <v>0.06</v>
      </c>
      <c r="BR822" s="2">
        <f>BP822-Epanet!AB824</f>
        <v>9.999999999999995E-3</v>
      </c>
    </row>
    <row r="823" spans="1:70" x14ac:dyDescent="0.25">
      <c r="A823" s="1" t="s">
        <v>853</v>
      </c>
      <c r="B823" s="2">
        <v>39.56</v>
      </c>
      <c r="D823" s="10">
        <f>'Skenario DMA'!B823-Epanet!P824</f>
        <v>0.28000000000000114</v>
      </c>
      <c r="E823" s="10"/>
      <c r="G823" s="1" t="s">
        <v>1853</v>
      </c>
      <c r="H823" s="2">
        <v>0.1</v>
      </c>
      <c r="J823" s="2">
        <f>H823-Epanet!T825</f>
        <v>4.0000000000000008E-2</v>
      </c>
      <c r="M823" s="1" t="s">
        <v>853</v>
      </c>
      <c r="N823" s="2">
        <v>39.58</v>
      </c>
      <c r="P823" s="2">
        <f>N823-Epanet!X824</f>
        <v>0.28000000000000114</v>
      </c>
      <c r="S823" s="1" t="s">
        <v>1853</v>
      </c>
      <c r="T823" s="2">
        <v>0.1</v>
      </c>
      <c r="V823" s="2">
        <f>T823-Epanet!AB825</f>
        <v>4.0000000000000008E-2</v>
      </c>
      <c r="Y823" s="1" t="s">
        <v>853</v>
      </c>
      <c r="Z823" s="2">
        <v>38.85</v>
      </c>
      <c r="AB823" s="2">
        <f>Z823-Epanet!P824</f>
        <v>-0.42999999999999972</v>
      </c>
      <c r="AE823" s="1" t="s">
        <v>1854</v>
      </c>
      <c r="AF823" s="2">
        <v>0.02</v>
      </c>
      <c r="AH823" s="2">
        <f>AF823-Epanet!T825</f>
        <v>-3.9999999999999994E-2</v>
      </c>
      <c r="AK823" s="1" t="s">
        <v>853</v>
      </c>
      <c r="AL823" s="2">
        <v>38.909999999999997</v>
      </c>
      <c r="AN823" s="2">
        <f>AL823-Epanet!X824</f>
        <v>-0.39000000000000057</v>
      </c>
      <c r="AQ823" s="1" t="s">
        <v>1854</v>
      </c>
      <c r="AR823" s="2">
        <v>0.02</v>
      </c>
      <c r="AT823" s="2">
        <f>AR823-Epanet!AB825</f>
        <v>-3.9999999999999994E-2</v>
      </c>
      <c r="AW823" s="1" t="s">
        <v>853</v>
      </c>
      <c r="AX823" s="2">
        <v>38.89</v>
      </c>
      <c r="AZ823" s="2">
        <f>AX823-Epanet!P824</f>
        <v>-0.39000000000000057</v>
      </c>
      <c r="BC823" s="1" t="s">
        <v>1854</v>
      </c>
      <c r="BD823" s="2">
        <v>0.1</v>
      </c>
      <c r="BF823" s="2">
        <f>BD823-Epanet!T825</f>
        <v>4.0000000000000008E-2</v>
      </c>
      <c r="BI823" s="1" t="s">
        <v>853</v>
      </c>
      <c r="BJ823" s="2">
        <v>38.950000000000003</v>
      </c>
      <c r="BL823" s="2">
        <f>BJ823-Epanet!X824</f>
        <v>-0.34999999999999432</v>
      </c>
      <c r="BO823" s="1" t="s">
        <v>1854</v>
      </c>
      <c r="BP823" s="2">
        <v>0.1</v>
      </c>
      <c r="BR823" s="2">
        <f>BP823-Epanet!AB825</f>
        <v>4.0000000000000008E-2</v>
      </c>
    </row>
    <row r="824" spans="1:70" x14ac:dyDescent="0.25">
      <c r="A824" s="1" t="s">
        <v>854</v>
      </c>
      <c r="B824" s="2">
        <v>39.590000000000003</v>
      </c>
      <c r="D824" s="10">
        <f>'Skenario DMA'!B824-Epanet!P825</f>
        <v>0.28000000000000114</v>
      </c>
      <c r="E824" s="10"/>
      <c r="G824" s="1" t="s">
        <v>1854</v>
      </c>
      <c r="H824" s="2">
        <v>0.1</v>
      </c>
      <c r="J824" s="2">
        <f>H824-Epanet!T826</f>
        <v>4.0000000000000008E-2</v>
      </c>
      <c r="M824" s="1" t="s">
        <v>854</v>
      </c>
      <c r="N824" s="2">
        <v>39.61</v>
      </c>
      <c r="P824" s="2">
        <f>N824-Epanet!X825</f>
        <v>0.28000000000000114</v>
      </c>
      <c r="S824" s="1" t="s">
        <v>1854</v>
      </c>
      <c r="T824" s="2">
        <v>0.11</v>
      </c>
      <c r="V824" s="2">
        <f>T824-Epanet!AB826</f>
        <v>0.05</v>
      </c>
      <c r="Y824" s="1" t="s">
        <v>854</v>
      </c>
      <c r="Z824" s="2">
        <v>38.880000000000003</v>
      </c>
      <c r="AB824" s="2">
        <f>Z824-Epanet!P825</f>
        <v>-0.42999999999999972</v>
      </c>
      <c r="AE824" s="1" t="s">
        <v>1855</v>
      </c>
      <c r="AF824" s="2">
        <v>0.02</v>
      </c>
      <c r="AH824" s="2">
        <f>AF824-Epanet!T826</f>
        <v>-3.9999999999999994E-2</v>
      </c>
      <c r="AK824" s="1" t="s">
        <v>854</v>
      </c>
      <c r="AL824" s="2">
        <v>38.94</v>
      </c>
      <c r="AN824" s="2">
        <f>AL824-Epanet!X825</f>
        <v>-0.39000000000000057</v>
      </c>
      <c r="AQ824" s="1" t="s">
        <v>1855</v>
      </c>
      <c r="AR824" s="2">
        <v>0.02</v>
      </c>
      <c r="AT824" s="2">
        <f>AR824-Epanet!AB826</f>
        <v>-3.9999999999999994E-2</v>
      </c>
      <c r="AW824" s="1" t="s">
        <v>854</v>
      </c>
      <c r="AX824" s="2">
        <v>38.9</v>
      </c>
      <c r="AZ824" s="2">
        <f>AX824-Epanet!P825</f>
        <v>-0.41000000000000369</v>
      </c>
      <c r="BC824" s="1" t="s">
        <v>1855</v>
      </c>
      <c r="BD824" s="2">
        <v>0.1</v>
      </c>
      <c r="BF824" s="2">
        <f>BD824-Epanet!T826</f>
        <v>4.0000000000000008E-2</v>
      </c>
      <c r="BI824" s="1" t="s">
        <v>854</v>
      </c>
      <c r="BJ824" s="2">
        <v>38.97</v>
      </c>
      <c r="BL824" s="2">
        <f>BJ824-Epanet!X825</f>
        <v>-0.35999999999999943</v>
      </c>
      <c r="BO824" s="1" t="s">
        <v>1855</v>
      </c>
      <c r="BP824" s="2">
        <v>0.1</v>
      </c>
      <c r="BR824" s="2">
        <f>BP824-Epanet!AB826</f>
        <v>4.0000000000000008E-2</v>
      </c>
    </row>
    <row r="825" spans="1:70" x14ac:dyDescent="0.25">
      <c r="A825" s="1" t="s">
        <v>855</v>
      </c>
      <c r="B825" s="2">
        <v>39.58</v>
      </c>
      <c r="D825" s="10">
        <f>'Skenario DMA'!B825-Epanet!P826</f>
        <v>0.28000000000000114</v>
      </c>
      <c r="E825" s="10"/>
      <c r="G825" s="1" t="s">
        <v>1855</v>
      </c>
      <c r="H825" s="2">
        <v>0.1</v>
      </c>
      <c r="J825" s="2">
        <f>H825-Epanet!T827</f>
        <v>4.0000000000000008E-2</v>
      </c>
      <c r="M825" s="1" t="s">
        <v>855</v>
      </c>
      <c r="N825" s="2">
        <v>39.6</v>
      </c>
      <c r="P825" s="2">
        <f>N825-Epanet!X826</f>
        <v>0.28000000000000114</v>
      </c>
      <c r="S825" s="1" t="s">
        <v>1855</v>
      </c>
      <c r="T825" s="2">
        <v>0.11</v>
      </c>
      <c r="V825" s="2">
        <f>T825-Epanet!AB827</f>
        <v>0.05</v>
      </c>
      <c r="Y825" s="1" t="s">
        <v>855</v>
      </c>
      <c r="Z825" s="2">
        <v>38.869999999999997</v>
      </c>
      <c r="AB825" s="2">
        <f>Z825-Epanet!P826</f>
        <v>-0.42999999999999972</v>
      </c>
      <c r="AE825" s="1" t="s">
        <v>1856</v>
      </c>
      <c r="AF825" s="2">
        <v>0.03</v>
      </c>
      <c r="AH825" s="2">
        <f>AF825-Epanet!T827</f>
        <v>-0.03</v>
      </c>
      <c r="AK825" s="1" t="s">
        <v>855</v>
      </c>
      <c r="AL825" s="2">
        <v>38.92</v>
      </c>
      <c r="AN825" s="2">
        <f>AL825-Epanet!X826</f>
        <v>-0.39999999999999858</v>
      </c>
      <c r="AQ825" s="1" t="s">
        <v>1856</v>
      </c>
      <c r="AR825" s="2">
        <v>0.03</v>
      </c>
      <c r="AT825" s="2">
        <f>AR825-Epanet!AB827</f>
        <v>-0.03</v>
      </c>
      <c r="AW825" s="1" t="s">
        <v>855</v>
      </c>
      <c r="AX825" s="2">
        <v>38.89</v>
      </c>
      <c r="AZ825" s="2">
        <f>AX825-Epanet!P826</f>
        <v>-0.40999999999999659</v>
      </c>
      <c r="BC825" s="1" t="s">
        <v>1856</v>
      </c>
      <c r="BD825" s="2">
        <v>0.1</v>
      </c>
      <c r="BF825" s="2">
        <f>BD825-Epanet!T827</f>
        <v>4.0000000000000008E-2</v>
      </c>
      <c r="BI825" s="1" t="s">
        <v>855</v>
      </c>
      <c r="BJ825" s="2">
        <v>38.950000000000003</v>
      </c>
      <c r="BL825" s="2">
        <f>BJ825-Epanet!X826</f>
        <v>-0.36999999999999744</v>
      </c>
      <c r="BO825" s="1" t="s">
        <v>1856</v>
      </c>
      <c r="BP825" s="2">
        <v>0.11</v>
      </c>
      <c r="BR825" s="2">
        <f>BP825-Epanet!AB827</f>
        <v>0.05</v>
      </c>
    </row>
    <row r="826" spans="1:70" x14ac:dyDescent="0.25">
      <c r="A826" s="1" t="s">
        <v>856</v>
      </c>
      <c r="B826" s="2">
        <v>38.57</v>
      </c>
      <c r="D826" s="10">
        <f>'Skenario DMA'!B826-Epanet!P827</f>
        <v>0.28000000000000114</v>
      </c>
      <c r="E826" s="10"/>
      <c r="G826" s="1" t="s">
        <v>1856</v>
      </c>
      <c r="H826" s="2">
        <v>0.11</v>
      </c>
      <c r="J826" s="2">
        <f>H826-Epanet!T828</f>
        <v>3.9999999999999994E-2</v>
      </c>
      <c r="M826" s="1" t="s">
        <v>856</v>
      </c>
      <c r="N826" s="2">
        <v>38.590000000000003</v>
      </c>
      <c r="P826" s="2">
        <f>N826-Epanet!X827</f>
        <v>0.28000000000000114</v>
      </c>
      <c r="S826" s="1" t="s">
        <v>1856</v>
      </c>
      <c r="T826" s="2">
        <v>0.11</v>
      </c>
      <c r="V826" s="2">
        <f>T826-Epanet!AB828</f>
        <v>3.9999999999999994E-2</v>
      </c>
      <c r="Y826" s="1" t="s">
        <v>856</v>
      </c>
      <c r="Z826" s="2">
        <v>37.86</v>
      </c>
      <c r="AB826" s="2">
        <f>Z826-Epanet!P827</f>
        <v>-0.42999999999999972</v>
      </c>
      <c r="AE826" s="1" t="s">
        <v>1857</v>
      </c>
      <c r="AF826" s="2">
        <v>0.03</v>
      </c>
      <c r="AH826" s="2">
        <f>AF826-Epanet!T828</f>
        <v>-4.0000000000000008E-2</v>
      </c>
      <c r="AK826" s="1" t="s">
        <v>856</v>
      </c>
      <c r="AL826" s="2">
        <v>37.909999999999997</v>
      </c>
      <c r="AN826" s="2">
        <f>AL826-Epanet!X827</f>
        <v>-0.40000000000000568</v>
      </c>
      <c r="AQ826" s="1" t="s">
        <v>1857</v>
      </c>
      <c r="AR826" s="2">
        <v>0.03</v>
      </c>
      <c r="AT826" s="2">
        <f>AR826-Epanet!AB828</f>
        <v>-4.0000000000000008E-2</v>
      </c>
      <c r="AW826" s="1" t="s">
        <v>856</v>
      </c>
      <c r="AX826" s="2">
        <v>37.880000000000003</v>
      </c>
      <c r="AZ826" s="2">
        <f>AX826-Epanet!P827</f>
        <v>-0.40999999999999659</v>
      </c>
      <c r="BC826" s="1" t="s">
        <v>1857</v>
      </c>
      <c r="BD826" s="2">
        <v>0.1</v>
      </c>
      <c r="BF826" s="2">
        <f>BD826-Epanet!T828</f>
        <v>0.03</v>
      </c>
      <c r="BI826" s="1" t="s">
        <v>856</v>
      </c>
      <c r="BJ826" s="2">
        <v>37.94</v>
      </c>
      <c r="BL826" s="2">
        <f>BJ826-Epanet!X827</f>
        <v>-0.37000000000000455</v>
      </c>
      <c r="BO826" s="1" t="s">
        <v>1857</v>
      </c>
      <c r="BP826" s="2">
        <v>0.11</v>
      </c>
      <c r="BR826" s="2">
        <f>BP826-Epanet!AB828</f>
        <v>3.9999999999999994E-2</v>
      </c>
    </row>
    <row r="827" spans="1:70" x14ac:dyDescent="0.25">
      <c r="A827" s="1" t="s">
        <v>857</v>
      </c>
      <c r="B827" s="2">
        <v>40.71</v>
      </c>
      <c r="D827" s="10">
        <f>'Skenario DMA'!B827-Epanet!P828</f>
        <v>0.28999999999999915</v>
      </c>
      <c r="E827" s="10"/>
      <c r="G827" s="1" t="s">
        <v>1857</v>
      </c>
      <c r="H827" s="2">
        <v>0.11</v>
      </c>
      <c r="J827" s="2">
        <f>H827-Epanet!T829</f>
        <v>3.9999999999999994E-2</v>
      </c>
      <c r="M827" s="1" t="s">
        <v>857</v>
      </c>
      <c r="N827" s="2">
        <v>40.729999999999997</v>
      </c>
      <c r="P827" s="2">
        <f>N827-Epanet!X828</f>
        <v>0.28999999999999915</v>
      </c>
      <c r="S827" s="1" t="s">
        <v>1857</v>
      </c>
      <c r="T827" s="2">
        <v>0.11</v>
      </c>
      <c r="V827" s="2">
        <f>T827-Epanet!AB829</f>
        <v>3.9999999999999994E-2</v>
      </c>
      <c r="Y827" s="1" t="s">
        <v>857</v>
      </c>
      <c r="Z827" s="2">
        <v>39.99</v>
      </c>
      <c r="AB827" s="2">
        <f>Z827-Epanet!P828</f>
        <v>-0.42999999999999972</v>
      </c>
      <c r="AE827" s="1" t="s">
        <v>1858</v>
      </c>
      <c r="AF827" s="2">
        <v>0.03</v>
      </c>
      <c r="AH827" s="2">
        <f>AF827-Epanet!T829</f>
        <v>-4.0000000000000008E-2</v>
      </c>
      <c r="AK827" s="1" t="s">
        <v>857</v>
      </c>
      <c r="AL827" s="2">
        <v>40.049999999999997</v>
      </c>
      <c r="AN827" s="2">
        <f>AL827-Epanet!X828</f>
        <v>-0.39000000000000057</v>
      </c>
      <c r="AQ827" s="1" t="s">
        <v>1858</v>
      </c>
      <c r="AR827" s="2">
        <v>0.03</v>
      </c>
      <c r="AT827" s="2">
        <f>AR827-Epanet!AB829</f>
        <v>-4.0000000000000008E-2</v>
      </c>
      <c r="AW827" s="1" t="s">
        <v>857</v>
      </c>
      <c r="AX827" s="2">
        <v>39.979999999999997</v>
      </c>
      <c r="AZ827" s="2">
        <f>AX827-Epanet!P828</f>
        <v>-0.44000000000000483</v>
      </c>
      <c r="BC827" s="1" t="s">
        <v>1858</v>
      </c>
      <c r="BD827" s="2">
        <v>0.1</v>
      </c>
      <c r="BF827" s="2">
        <f>BD827-Epanet!T829</f>
        <v>0.03</v>
      </c>
      <c r="BI827" s="1" t="s">
        <v>857</v>
      </c>
      <c r="BJ827" s="2">
        <v>40.049999999999997</v>
      </c>
      <c r="BL827" s="2">
        <f>BJ827-Epanet!X828</f>
        <v>-0.39000000000000057</v>
      </c>
      <c r="BO827" s="1" t="s">
        <v>1858</v>
      </c>
      <c r="BP827" s="2">
        <v>0.11</v>
      </c>
      <c r="BR827" s="2">
        <f>BP827-Epanet!AB829</f>
        <v>3.9999999999999994E-2</v>
      </c>
    </row>
    <row r="828" spans="1:70" x14ac:dyDescent="0.25">
      <c r="A828" s="1" t="s">
        <v>858</v>
      </c>
      <c r="B828" s="2">
        <v>39.659999999999997</v>
      </c>
      <c r="D828" s="10">
        <f>'Skenario DMA'!B828-Epanet!P829</f>
        <v>0.27999999999999403</v>
      </c>
      <c r="E828" s="10"/>
      <c r="G828" s="1" t="s">
        <v>1858</v>
      </c>
      <c r="H828" s="2">
        <v>0.11</v>
      </c>
      <c r="J828" s="2">
        <f>H828-Epanet!T830</f>
        <v>3.9999999999999994E-2</v>
      </c>
      <c r="M828" s="1" t="s">
        <v>858</v>
      </c>
      <c r="N828" s="2">
        <v>39.68</v>
      </c>
      <c r="P828" s="2">
        <f>N828-Epanet!X829</f>
        <v>0.28000000000000114</v>
      </c>
      <c r="S828" s="1" t="s">
        <v>1858</v>
      </c>
      <c r="T828" s="2">
        <v>0.11</v>
      </c>
      <c r="V828" s="2">
        <f>T828-Epanet!AB830</f>
        <v>3.9999999999999994E-2</v>
      </c>
      <c r="Y828" s="1" t="s">
        <v>858</v>
      </c>
      <c r="Z828" s="2">
        <v>38.950000000000003</v>
      </c>
      <c r="AB828" s="2">
        <f>Z828-Epanet!P829</f>
        <v>-0.42999999999999972</v>
      </c>
      <c r="AE828" s="1" t="s">
        <v>1859</v>
      </c>
      <c r="AF828" s="2">
        <v>0.03</v>
      </c>
      <c r="AH828" s="2">
        <f>AF828-Epanet!T830</f>
        <v>-4.0000000000000008E-2</v>
      </c>
      <c r="AK828" s="1" t="s">
        <v>858</v>
      </c>
      <c r="AL828" s="2">
        <v>39</v>
      </c>
      <c r="AN828" s="2">
        <f>AL828-Epanet!X829</f>
        <v>-0.39999999999999858</v>
      </c>
      <c r="AQ828" s="1" t="s">
        <v>1859</v>
      </c>
      <c r="AR828" s="2">
        <v>0.03</v>
      </c>
      <c r="AT828" s="2">
        <f>AR828-Epanet!AB830</f>
        <v>-4.0000000000000008E-2</v>
      </c>
      <c r="AW828" s="1" t="s">
        <v>858</v>
      </c>
      <c r="AX828" s="2">
        <v>38.950000000000003</v>
      </c>
      <c r="AZ828" s="2">
        <f>AX828-Epanet!P829</f>
        <v>-0.42999999999999972</v>
      </c>
      <c r="BC828" s="1" t="s">
        <v>1859</v>
      </c>
      <c r="BD828" s="2">
        <v>0.1</v>
      </c>
      <c r="BF828" s="2">
        <f>BD828-Epanet!T830</f>
        <v>0.03</v>
      </c>
      <c r="BI828" s="1" t="s">
        <v>858</v>
      </c>
      <c r="BJ828" s="2">
        <v>39.01</v>
      </c>
      <c r="BL828" s="2">
        <f>BJ828-Epanet!X829</f>
        <v>-0.39000000000000057</v>
      </c>
      <c r="BO828" s="1" t="s">
        <v>1859</v>
      </c>
      <c r="BP828" s="2">
        <v>0.11</v>
      </c>
      <c r="BR828" s="2">
        <f>BP828-Epanet!AB830</f>
        <v>3.9999999999999994E-2</v>
      </c>
    </row>
    <row r="829" spans="1:70" x14ac:dyDescent="0.25">
      <c r="A829" s="1" t="s">
        <v>859</v>
      </c>
      <c r="B829" s="2">
        <v>39.659999999999997</v>
      </c>
      <c r="D829" s="10">
        <f>'Skenario DMA'!B829-Epanet!P830</f>
        <v>0.28999999999999915</v>
      </c>
      <c r="E829" s="10"/>
      <c r="G829" s="1" t="s">
        <v>1859</v>
      </c>
      <c r="H829" s="2">
        <v>0.11</v>
      </c>
      <c r="J829" s="2">
        <f>H829-Epanet!T831</f>
        <v>3.9999999999999994E-2</v>
      </c>
      <c r="M829" s="1" t="s">
        <v>859</v>
      </c>
      <c r="N829" s="2">
        <v>39.68</v>
      </c>
      <c r="P829" s="2">
        <f>N829-Epanet!X830</f>
        <v>0.28999999999999915</v>
      </c>
      <c r="S829" s="1" t="s">
        <v>1859</v>
      </c>
      <c r="T829" s="2">
        <v>0.11</v>
      </c>
      <c r="V829" s="2">
        <f>T829-Epanet!AB831</f>
        <v>3.9999999999999994E-2</v>
      </c>
      <c r="Y829" s="1" t="s">
        <v>859</v>
      </c>
      <c r="Z829" s="2">
        <v>38.94</v>
      </c>
      <c r="AB829" s="2">
        <f>Z829-Epanet!P830</f>
        <v>-0.42999999999999972</v>
      </c>
      <c r="AE829" s="1" t="s">
        <v>1860</v>
      </c>
      <c r="AF829" s="2">
        <v>0.03</v>
      </c>
      <c r="AH829" s="2">
        <f>AF829-Epanet!T831</f>
        <v>-4.0000000000000008E-2</v>
      </c>
      <c r="AK829" s="1" t="s">
        <v>859</v>
      </c>
      <c r="AL829" s="2">
        <v>39</v>
      </c>
      <c r="AN829" s="2">
        <f>AL829-Epanet!X830</f>
        <v>-0.39000000000000057</v>
      </c>
      <c r="AQ829" s="1" t="s">
        <v>1860</v>
      </c>
      <c r="AR829" s="2">
        <v>0.03</v>
      </c>
      <c r="AT829" s="2">
        <f>AR829-Epanet!AB831</f>
        <v>-4.0000000000000008E-2</v>
      </c>
      <c r="AW829" s="1" t="s">
        <v>859</v>
      </c>
      <c r="AX829" s="2">
        <v>38.94</v>
      </c>
      <c r="AZ829" s="2">
        <f>AX829-Epanet!P830</f>
        <v>-0.42999999999999972</v>
      </c>
      <c r="BC829" s="1" t="s">
        <v>1860</v>
      </c>
      <c r="BD829" s="2">
        <v>0.09</v>
      </c>
      <c r="BF829" s="2">
        <f>BD829-Epanet!T831</f>
        <v>1.999999999999999E-2</v>
      </c>
      <c r="BI829" s="1" t="s">
        <v>859</v>
      </c>
      <c r="BJ829" s="2">
        <v>39.01</v>
      </c>
      <c r="BL829" s="2">
        <f>BJ829-Epanet!X830</f>
        <v>-0.38000000000000256</v>
      </c>
      <c r="BO829" s="1" t="s">
        <v>1860</v>
      </c>
      <c r="BP829" s="2">
        <v>0.1</v>
      </c>
      <c r="BR829" s="2">
        <f>BP829-Epanet!AB831</f>
        <v>0.03</v>
      </c>
    </row>
    <row r="830" spans="1:70" x14ac:dyDescent="0.25">
      <c r="A830" s="1" t="s">
        <v>860</v>
      </c>
      <c r="B830" s="2">
        <v>39.700000000000003</v>
      </c>
      <c r="D830" s="10">
        <f>'Skenario DMA'!B830-Epanet!P831</f>
        <v>0.28000000000000114</v>
      </c>
      <c r="E830" s="10"/>
      <c r="G830" s="1" t="s">
        <v>1860</v>
      </c>
      <c r="H830" s="2">
        <v>0.1</v>
      </c>
      <c r="J830" s="2">
        <f>H830-Epanet!T832</f>
        <v>0.03</v>
      </c>
      <c r="M830" s="1" t="s">
        <v>860</v>
      </c>
      <c r="N830" s="2">
        <v>39.72</v>
      </c>
      <c r="P830" s="2">
        <f>N830-Epanet!X831</f>
        <v>0.28000000000000114</v>
      </c>
      <c r="S830" s="1" t="s">
        <v>1860</v>
      </c>
      <c r="T830" s="2">
        <v>0.1</v>
      </c>
      <c r="V830" s="2">
        <f>T830-Epanet!AB832</f>
        <v>0.03</v>
      </c>
      <c r="Y830" s="1" t="s">
        <v>860</v>
      </c>
      <c r="Z830" s="2">
        <v>38.99</v>
      </c>
      <c r="AB830" s="2">
        <f>Z830-Epanet!P831</f>
        <v>-0.42999999999999972</v>
      </c>
      <c r="AE830" s="1" t="s">
        <v>1861</v>
      </c>
      <c r="AF830" s="2">
        <v>0.02</v>
      </c>
      <c r="AH830" s="2">
        <f>AF830-Epanet!T832</f>
        <v>-0.05</v>
      </c>
      <c r="AK830" s="1" t="s">
        <v>860</v>
      </c>
      <c r="AL830" s="2">
        <v>39.049999999999997</v>
      </c>
      <c r="AN830" s="2">
        <f>AL830-Epanet!X831</f>
        <v>-0.39000000000000057</v>
      </c>
      <c r="AQ830" s="1" t="s">
        <v>1861</v>
      </c>
      <c r="AR830" s="2">
        <v>0.02</v>
      </c>
      <c r="AT830" s="2">
        <f>AR830-Epanet!AB832</f>
        <v>-0.05</v>
      </c>
      <c r="AW830" s="1" t="s">
        <v>860</v>
      </c>
      <c r="AX830" s="2">
        <v>38.99</v>
      </c>
      <c r="AZ830" s="2">
        <f>AX830-Epanet!P831</f>
        <v>-0.42999999999999972</v>
      </c>
      <c r="BC830" s="1" t="s">
        <v>1861</v>
      </c>
      <c r="BD830" s="2">
        <v>0.09</v>
      </c>
      <c r="BF830" s="2">
        <f>BD830-Epanet!T832</f>
        <v>1.999999999999999E-2</v>
      </c>
      <c r="BI830" s="1" t="s">
        <v>860</v>
      </c>
      <c r="BJ830" s="2">
        <v>39.049999999999997</v>
      </c>
      <c r="BL830" s="2">
        <f>BJ830-Epanet!X831</f>
        <v>-0.39000000000000057</v>
      </c>
      <c r="BO830" s="1" t="s">
        <v>1861</v>
      </c>
      <c r="BP830" s="2">
        <v>0.09</v>
      </c>
      <c r="BR830" s="2">
        <f>BP830-Epanet!AB832</f>
        <v>1.999999999999999E-2</v>
      </c>
    </row>
    <row r="831" spans="1:70" x14ac:dyDescent="0.25">
      <c r="A831" s="1" t="s">
        <v>861</v>
      </c>
      <c r="B831" s="2">
        <v>39.67</v>
      </c>
      <c r="D831" s="10">
        <f>'Skenario DMA'!B831-Epanet!P832</f>
        <v>0.28999999999999915</v>
      </c>
      <c r="E831" s="10"/>
      <c r="G831" s="1" t="s">
        <v>1861</v>
      </c>
      <c r="H831" s="2">
        <v>0.09</v>
      </c>
      <c r="J831" s="2">
        <f>H831-Epanet!T833</f>
        <v>1.999999999999999E-2</v>
      </c>
      <c r="M831" s="1" t="s">
        <v>861</v>
      </c>
      <c r="N831" s="2">
        <v>39.69</v>
      </c>
      <c r="P831" s="2">
        <f>N831-Epanet!X832</f>
        <v>0.28999999999999915</v>
      </c>
      <c r="S831" s="1" t="s">
        <v>1861</v>
      </c>
      <c r="T831" s="2">
        <v>0.1</v>
      </c>
      <c r="V831" s="2">
        <f>T831-Epanet!AB833</f>
        <v>0.03</v>
      </c>
      <c r="Y831" s="1" t="s">
        <v>861</v>
      </c>
      <c r="Z831" s="2">
        <v>38.96</v>
      </c>
      <c r="AB831" s="2">
        <f>Z831-Epanet!P832</f>
        <v>-0.42000000000000171</v>
      </c>
      <c r="AE831" s="1" t="s">
        <v>1862</v>
      </c>
      <c r="AF831" s="2">
        <v>0.02</v>
      </c>
      <c r="AH831" s="2">
        <f>AF831-Epanet!T833</f>
        <v>-0.05</v>
      </c>
      <c r="AK831" s="1" t="s">
        <v>861</v>
      </c>
      <c r="AL831" s="2">
        <v>39.01</v>
      </c>
      <c r="AN831" s="2">
        <f>AL831-Epanet!X832</f>
        <v>-0.39000000000000057</v>
      </c>
      <c r="AQ831" s="1" t="s">
        <v>1862</v>
      </c>
      <c r="AR831" s="2">
        <v>0.02</v>
      </c>
      <c r="AT831" s="2">
        <f>AR831-Epanet!AB833</f>
        <v>-0.05</v>
      </c>
      <c r="AW831" s="1" t="s">
        <v>861</v>
      </c>
      <c r="AX831" s="2">
        <v>38.950000000000003</v>
      </c>
      <c r="AZ831" s="2">
        <f>AX831-Epanet!P832</f>
        <v>-0.42999999999999972</v>
      </c>
      <c r="BC831" s="1" t="s">
        <v>1862</v>
      </c>
      <c r="BD831" s="2">
        <v>0.09</v>
      </c>
      <c r="BF831" s="2">
        <f>BD831-Epanet!T833</f>
        <v>1.999999999999999E-2</v>
      </c>
      <c r="BI831" s="1" t="s">
        <v>861</v>
      </c>
      <c r="BJ831" s="2">
        <v>39.020000000000003</v>
      </c>
      <c r="BL831" s="2">
        <f>BJ831-Epanet!X832</f>
        <v>-0.37999999999999545</v>
      </c>
      <c r="BO831" s="1" t="s">
        <v>1862</v>
      </c>
      <c r="BP831" s="2">
        <v>0.09</v>
      </c>
      <c r="BR831" s="2">
        <f>BP831-Epanet!AB833</f>
        <v>1.999999999999999E-2</v>
      </c>
    </row>
    <row r="832" spans="1:70" x14ac:dyDescent="0.25">
      <c r="A832" s="1" t="s">
        <v>862</v>
      </c>
      <c r="B832" s="2">
        <v>39.659999999999997</v>
      </c>
      <c r="D832" s="10">
        <f>'Skenario DMA'!B832-Epanet!P833</f>
        <v>0.27999999999999403</v>
      </c>
      <c r="E832" s="10"/>
      <c r="G832" s="1" t="s">
        <v>1862</v>
      </c>
      <c r="H832" s="2">
        <v>0.09</v>
      </c>
      <c r="J832" s="2">
        <f>H832-Epanet!T834</f>
        <v>1.999999999999999E-2</v>
      </c>
      <c r="M832" s="1" t="s">
        <v>862</v>
      </c>
      <c r="N832" s="2">
        <v>39.68</v>
      </c>
      <c r="P832" s="2">
        <f>N832-Epanet!X833</f>
        <v>0.28000000000000114</v>
      </c>
      <c r="S832" s="1" t="s">
        <v>1862</v>
      </c>
      <c r="T832" s="2">
        <v>0.1</v>
      </c>
      <c r="V832" s="2">
        <f>T832-Epanet!AB834</f>
        <v>0.03</v>
      </c>
      <c r="Y832" s="1" t="s">
        <v>862</v>
      </c>
      <c r="Z832" s="2">
        <v>38.950000000000003</v>
      </c>
      <c r="AB832" s="2">
        <f>Z832-Epanet!P833</f>
        <v>-0.42999999999999972</v>
      </c>
      <c r="AE832" s="1" t="s">
        <v>1863</v>
      </c>
      <c r="AF832" s="2">
        <v>0.01</v>
      </c>
      <c r="AH832" s="2">
        <f>AF832-Epanet!T834</f>
        <v>-6.0000000000000005E-2</v>
      </c>
      <c r="AK832" s="1" t="s">
        <v>862</v>
      </c>
      <c r="AL832" s="2">
        <v>39.01</v>
      </c>
      <c r="AN832" s="2">
        <f>AL832-Epanet!X833</f>
        <v>-0.39000000000000057</v>
      </c>
      <c r="AQ832" s="1" t="s">
        <v>1863</v>
      </c>
      <c r="AR832" s="2">
        <v>0.01</v>
      </c>
      <c r="AT832" s="2">
        <f>AR832-Epanet!AB834</f>
        <v>-6.0000000000000005E-2</v>
      </c>
      <c r="AW832" s="1" t="s">
        <v>862</v>
      </c>
      <c r="AX832" s="2">
        <v>38.950000000000003</v>
      </c>
      <c r="AZ832" s="2">
        <f>AX832-Epanet!P833</f>
        <v>-0.42999999999999972</v>
      </c>
      <c r="BC832" s="1" t="s">
        <v>1863</v>
      </c>
      <c r="BD832" s="2">
        <v>0.08</v>
      </c>
      <c r="BF832" s="2">
        <f>BD832-Epanet!T834</f>
        <v>9.999999999999995E-3</v>
      </c>
      <c r="BI832" s="1" t="s">
        <v>862</v>
      </c>
      <c r="BJ832" s="2">
        <v>39.01</v>
      </c>
      <c r="BL832" s="2">
        <f>BJ832-Epanet!X833</f>
        <v>-0.39000000000000057</v>
      </c>
      <c r="BO832" s="1" t="s">
        <v>1863</v>
      </c>
      <c r="BP832" s="2">
        <v>0.08</v>
      </c>
      <c r="BR832" s="2">
        <f>BP832-Epanet!AB834</f>
        <v>9.999999999999995E-3</v>
      </c>
    </row>
    <row r="833" spans="1:70" x14ac:dyDescent="0.25">
      <c r="A833" s="1" t="s">
        <v>863</v>
      </c>
      <c r="B833" s="2">
        <v>38.65</v>
      </c>
      <c r="D833" s="10">
        <f>'Skenario DMA'!B833-Epanet!P834</f>
        <v>0.28000000000000114</v>
      </c>
      <c r="E833" s="10"/>
      <c r="G833" s="1" t="s">
        <v>1863</v>
      </c>
      <c r="H833" s="2">
        <v>0.09</v>
      </c>
      <c r="J833" s="2">
        <f>H833-Epanet!T835</f>
        <v>0.03</v>
      </c>
      <c r="M833" s="1" t="s">
        <v>863</v>
      </c>
      <c r="N833" s="2">
        <v>38.67</v>
      </c>
      <c r="P833" s="2">
        <f>N833-Epanet!X834</f>
        <v>0.28000000000000114</v>
      </c>
      <c r="S833" s="1" t="s">
        <v>1863</v>
      </c>
      <c r="T833" s="2">
        <v>0.09</v>
      </c>
      <c r="V833" s="2">
        <f>T833-Epanet!AB835</f>
        <v>0.03</v>
      </c>
      <c r="Y833" s="1" t="s">
        <v>863</v>
      </c>
      <c r="Z833" s="2">
        <v>37.94</v>
      </c>
      <c r="AB833" s="2">
        <f>Z833-Epanet!P834</f>
        <v>-0.42999999999999972</v>
      </c>
      <c r="AE833" s="1" t="s">
        <v>1864</v>
      </c>
      <c r="AF833" s="2">
        <v>0.01</v>
      </c>
      <c r="AH833" s="2">
        <f>AF833-Epanet!T835</f>
        <v>-4.9999999999999996E-2</v>
      </c>
      <c r="AK833" s="1" t="s">
        <v>863</v>
      </c>
      <c r="AL833" s="2">
        <v>38</v>
      </c>
      <c r="AN833" s="2">
        <f>AL833-Epanet!X834</f>
        <v>-0.39000000000000057</v>
      </c>
      <c r="AQ833" s="1" t="s">
        <v>1864</v>
      </c>
      <c r="AR833" s="2">
        <v>0.01</v>
      </c>
      <c r="AT833" s="2">
        <f>AR833-Epanet!AB835</f>
        <v>-4.9999999999999996E-2</v>
      </c>
      <c r="AW833" s="1" t="s">
        <v>863</v>
      </c>
      <c r="AX833" s="2">
        <v>37.94</v>
      </c>
      <c r="AZ833" s="2">
        <f>AX833-Epanet!P834</f>
        <v>-0.42999999999999972</v>
      </c>
      <c r="BC833" s="1" t="s">
        <v>1864</v>
      </c>
      <c r="BD833" s="2">
        <v>0.08</v>
      </c>
      <c r="BF833" s="2">
        <f>BD833-Epanet!T835</f>
        <v>2.0000000000000004E-2</v>
      </c>
      <c r="BI833" s="1" t="s">
        <v>863</v>
      </c>
      <c r="BJ833" s="2">
        <v>38</v>
      </c>
      <c r="BL833" s="2">
        <f>BJ833-Epanet!X834</f>
        <v>-0.39000000000000057</v>
      </c>
      <c r="BO833" s="1" t="s">
        <v>1864</v>
      </c>
      <c r="BP833" s="2">
        <v>0.08</v>
      </c>
      <c r="BR833" s="2">
        <f>BP833-Epanet!AB835</f>
        <v>2.0000000000000004E-2</v>
      </c>
    </row>
    <row r="834" spans="1:70" x14ac:dyDescent="0.25">
      <c r="A834" s="1" t="s">
        <v>864</v>
      </c>
      <c r="B834" s="2">
        <v>38.64</v>
      </c>
      <c r="D834" s="10">
        <f>'Skenario DMA'!B834-Epanet!P835</f>
        <v>0.28999999999999915</v>
      </c>
      <c r="E834" s="10"/>
      <c r="G834" s="1" t="s">
        <v>1864</v>
      </c>
      <c r="H834" s="2">
        <v>0.09</v>
      </c>
      <c r="J834" s="2">
        <f>H834-Epanet!T836</f>
        <v>0.03</v>
      </c>
      <c r="M834" s="1" t="s">
        <v>864</v>
      </c>
      <c r="N834" s="2">
        <v>38.659999999999997</v>
      </c>
      <c r="P834" s="2">
        <f>N834-Epanet!X835</f>
        <v>0.28999999999999915</v>
      </c>
      <c r="S834" s="1" t="s">
        <v>1864</v>
      </c>
      <c r="T834" s="2">
        <v>0.09</v>
      </c>
      <c r="V834" s="2">
        <f>T834-Epanet!AB836</f>
        <v>0.03</v>
      </c>
      <c r="Y834" s="1" t="s">
        <v>864</v>
      </c>
      <c r="Z834" s="2">
        <v>37.93</v>
      </c>
      <c r="AB834" s="2">
        <f>Z834-Epanet!P835</f>
        <v>-0.42000000000000171</v>
      </c>
      <c r="AE834" s="1" t="s">
        <v>1865</v>
      </c>
      <c r="AF834" s="2">
        <v>0.01</v>
      </c>
      <c r="AH834" s="2">
        <f>AF834-Epanet!T836</f>
        <v>-4.9999999999999996E-2</v>
      </c>
      <c r="AK834" s="1" t="s">
        <v>864</v>
      </c>
      <c r="AL834" s="2">
        <v>37.979999999999997</v>
      </c>
      <c r="AN834" s="2">
        <f>AL834-Epanet!X835</f>
        <v>-0.39000000000000057</v>
      </c>
      <c r="AQ834" s="1" t="s">
        <v>1865</v>
      </c>
      <c r="AR834" s="2">
        <v>0.01</v>
      </c>
      <c r="AT834" s="2">
        <f>AR834-Epanet!AB836</f>
        <v>-4.9999999999999996E-2</v>
      </c>
      <c r="AW834" s="1" t="s">
        <v>864</v>
      </c>
      <c r="AX834" s="2">
        <v>37.92</v>
      </c>
      <c r="AZ834" s="2">
        <f>AX834-Epanet!P835</f>
        <v>-0.42999999999999972</v>
      </c>
      <c r="BC834" s="1" t="s">
        <v>1865</v>
      </c>
      <c r="BD834" s="2">
        <v>0.08</v>
      </c>
      <c r="BF834" s="2">
        <f>BD834-Epanet!T836</f>
        <v>2.0000000000000004E-2</v>
      </c>
      <c r="BI834" s="1" t="s">
        <v>864</v>
      </c>
      <c r="BJ834" s="2">
        <v>37.979999999999997</v>
      </c>
      <c r="BL834" s="2">
        <f>BJ834-Epanet!X835</f>
        <v>-0.39000000000000057</v>
      </c>
      <c r="BO834" s="1" t="s">
        <v>1865</v>
      </c>
      <c r="BP834" s="2">
        <v>0.08</v>
      </c>
      <c r="BR834" s="2">
        <f>BP834-Epanet!AB836</f>
        <v>2.0000000000000004E-2</v>
      </c>
    </row>
    <row r="835" spans="1:70" x14ac:dyDescent="0.25">
      <c r="A835" s="1" t="s">
        <v>865</v>
      </c>
      <c r="B835" s="2">
        <v>39.659999999999997</v>
      </c>
      <c r="D835" s="10">
        <f>'Skenario DMA'!B835-Epanet!P836</f>
        <v>0.27999999999999403</v>
      </c>
      <c r="E835" s="10"/>
      <c r="G835" s="1" t="s">
        <v>1865</v>
      </c>
      <c r="H835" s="2">
        <v>0.09</v>
      </c>
      <c r="J835" s="2">
        <f>H835-Epanet!T837</f>
        <v>3.9999999999999994E-2</v>
      </c>
      <c r="M835" s="1" t="s">
        <v>865</v>
      </c>
      <c r="N835" s="2">
        <v>39.68</v>
      </c>
      <c r="P835" s="2">
        <f>N835-Epanet!X836</f>
        <v>0.28000000000000114</v>
      </c>
      <c r="S835" s="1" t="s">
        <v>1865</v>
      </c>
      <c r="T835" s="2">
        <v>0.09</v>
      </c>
      <c r="V835" s="2">
        <f>T835-Epanet!AB837</f>
        <v>3.9999999999999994E-2</v>
      </c>
      <c r="Y835" s="1" t="s">
        <v>865</v>
      </c>
      <c r="Z835" s="2">
        <v>38.950000000000003</v>
      </c>
      <c r="AB835" s="2">
        <f>Z835-Epanet!P836</f>
        <v>-0.42999999999999972</v>
      </c>
      <c r="AE835" s="1" t="s">
        <v>1866</v>
      </c>
      <c r="AF835" s="2">
        <v>0</v>
      </c>
      <c r="AH835" s="2">
        <f>AF835-Epanet!T837</f>
        <v>-0.05</v>
      </c>
      <c r="AK835" s="1" t="s">
        <v>865</v>
      </c>
      <c r="AL835" s="2">
        <v>39.01</v>
      </c>
      <c r="AN835" s="2">
        <f>AL835-Epanet!X836</f>
        <v>-0.39000000000000057</v>
      </c>
      <c r="AQ835" s="1" t="s">
        <v>1866</v>
      </c>
      <c r="AR835" s="2">
        <v>0</v>
      </c>
      <c r="AT835" s="2">
        <f>AR835-Epanet!AB837</f>
        <v>-0.05</v>
      </c>
      <c r="AW835" s="1" t="s">
        <v>865</v>
      </c>
      <c r="AX835" s="2">
        <v>38.94</v>
      </c>
      <c r="AZ835" s="2">
        <f>AX835-Epanet!P836</f>
        <v>-0.44000000000000483</v>
      </c>
      <c r="BC835" s="1" t="s">
        <v>1866</v>
      </c>
      <c r="BD835" s="2">
        <v>7.0000000000000007E-2</v>
      </c>
      <c r="BF835" s="2">
        <f>BD835-Epanet!T837</f>
        <v>2.0000000000000004E-2</v>
      </c>
      <c r="BI835" s="1" t="s">
        <v>865</v>
      </c>
      <c r="BJ835" s="2">
        <v>39.01</v>
      </c>
      <c r="BL835" s="2">
        <f>BJ835-Epanet!X836</f>
        <v>-0.39000000000000057</v>
      </c>
      <c r="BO835" s="1" t="s">
        <v>1866</v>
      </c>
      <c r="BP835" s="2">
        <v>7.0000000000000007E-2</v>
      </c>
      <c r="BR835" s="2">
        <f>BP835-Epanet!AB837</f>
        <v>2.0000000000000004E-2</v>
      </c>
    </row>
    <row r="836" spans="1:70" x14ac:dyDescent="0.25">
      <c r="A836" s="1" t="s">
        <v>866</v>
      </c>
      <c r="B836" s="2">
        <v>38.64</v>
      </c>
      <c r="D836" s="10">
        <f>'Skenario DMA'!B836-Epanet!P837</f>
        <v>0.28999999999999915</v>
      </c>
      <c r="E836" s="10"/>
      <c r="G836" s="1" t="s">
        <v>1866</v>
      </c>
      <c r="H836" s="2">
        <v>0.08</v>
      </c>
      <c r="J836" s="2">
        <f>H836-Epanet!T838</f>
        <v>0.03</v>
      </c>
      <c r="M836" s="1" t="s">
        <v>866</v>
      </c>
      <c r="N836" s="2">
        <v>38.659999999999997</v>
      </c>
      <c r="P836" s="2">
        <f>N836-Epanet!X837</f>
        <v>0.27999999999999403</v>
      </c>
      <c r="S836" s="1" t="s">
        <v>1866</v>
      </c>
      <c r="T836" s="2">
        <v>0.08</v>
      </c>
      <c r="V836" s="2">
        <f>T836-Epanet!AB838</f>
        <v>0.03</v>
      </c>
      <c r="Y836" s="1" t="s">
        <v>866</v>
      </c>
      <c r="Z836" s="2">
        <v>37.93</v>
      </c>
      <c r="AB836" s="2">
        <f>Z836-Epanet!P837</f>
        <v>-0.42000000000000171</v>
      </c>
      <c r="AE836" s="1" t="s">
        <v>1867</v>
      </c>
      <c r="AF836" s="2">
        <v>0</v>
      </c>
      <c r="AH836" s="2">
        <f>AF836-Epanet!T838</f>
        <v>-0.05</v>
      </c>
      <c r="AK836" s="1" t="s">
        <v>866</v>
      </c>
      <c r="AL836" s="2">
        <v>37.99</v>
      </c>
      <c r="AN836" s="2">
        <f>AL836-Epanet!X837</f>
        <v>-0.39000000000000057</v>
      </c>
      <c r="AQ836" s="1" t="s">
        <v>1867</v>
      </c>
      <c r="AR836" s="2">
        <v>0</v>
      </c>
      <c r="AT836" s="2">
        <f>AR836-Epanet!AB838</f>
        <v>-0.05</v>
      </c>
      <c r="AW836" s="1" t="s">
        <v>866</v>
      </c>
      <c r="AX836" s="2">
        <v>37.92</v>
      </c>
      <c r="AZ836" s="2">
        <f>AX836-Epanet!P837</f>
        <v>-0.42999999999999972</v>
      </c>
      <c r="BC836" s="1" t="s">
        <v>1867</v>
      </c>
      <c r="BD836" s="2">
        <v>7.0000000000000007E-2</v>
      </c>
      <c r="BF836" s="2">
        <f>BD836-Epanet!T838</f>
        <v>2.0000000000000004E-2</v>
      </c>
      <c r="BI836" s="1" t="s">
        <v>866</v>
      </c>
      <c r="BJ836" s="2">
        <v>37.99</v>
      </c>
      <c r="BL836" s="2">
        <f>BJ836-Epanet!X837</f>
        <v>-0.39000000000000057</v>
      </c>
      <c r="BO836" s="1" t="s">
        <v>1867</v>
      </c>
      <c r="BP836" s="2">
        <v>7.0000000000000007E-2</v>
      </c>
      <c r="BR836" s="2">
        <f>BP836-Epanet!AB838</f>
        <v>2.0000000000000004E-2</v>
      </c>
    </row>
    <row r="837" spans="1:70" x14ac:dyDescent="0.25">
      <c r="A837" s="1" t="s">
        <v>867</v>
      </c>
      <c r="B837" s="2">
        <v>38.630000000000003</v>
      </c>
      <c r="D837" s="10">
        <f>'Skenario DMA'!B837-Epanet!P838</f>
        <v>0.28000000000000114</v>
      </c>
      <c r="E837" s="10"/>
      <c r="G837" s="1" t="s">
        <v>1867</v>
      </c>
      <c r="H837" s="2">
        <v>0.08</v>
      </c>
      <c r="J837" s="2">
        <f>H837-Epanet!T839</f>
        <v>0.03</v>
      </c>
      <c r="M837" s="1" t="s">
        <v>867</v>
      </c>
      <c r="N837" s="2">
        <v>38.65</v>
      </c>
      <c r="P837" s="2">
        <f>N837-Epanet!X838</f>
        <v>0.28000000000000114</v>
      </c>
      <c r="S837" s="1" t="s">
        <v>1867</v>
      </c>
      <c r="T837" s="2">
        <v>0.08</v>
      </c>
      <c r="V837" s="2">
        <f>T837-Epanet!AB839</f>
        <v>0.03</v>
      </c>
      <c r="Y837" s="1" t="s">
        <v>867</v>
      </c>
      <c r="Z837" s="2">
        <v>37.92</v>
      </c>
      <c r="AB837" s="2">
        <f>Z837-Epanet!P838</f>
        <v>-0.42999999999999972</v>
      </c>
      <c r="AE837" s="1" t="s">
        <v>1868</v>
      </c>
      <c r="AF837" s="2">
        <v>0.01</v>
      </c>
      <c r="AH837" s="2">
        <f>AF837-Epanet!T839</f>
        <v>-0.04</v>
      </c>
      <c r="AK837" s="1" t="s">
        <v>867</v>
      </c>
      <c r="AL837" s="2">
        <v>37.979999999999997</v>
      </c>
      <c r="AN837" s="2">
        <f>AL837-Epanet!X838</f>
        <v>-0.39000000000000057</v>
      </c>
      <c r="AQ837" s="1" t="s">
        <v>1868</v>
      </c>
      <c r="AR837" s="2">
        <v>0.01</v>
      </c>
      <c r="AT837" s="2">
        <f>AR837-Epanet!AB839</f>
        <v>-0.04</v>
      </c>
      <c r="AW837" s="1" t="s">
        <v>867</v>
      </c>
      <c r="AX837" s="2">
        <v>37.92</v>
      </c>
      <c r="AZ837" s="2">
        <f>AX837-Epanet!P838</f>
        <v>-0.42999999999999972</v>
      </c>
      <c r="BC837" s="1" t="s">
        <v>1868</v>
      </c>
      <c r="BD837" s="2">
        <v>0.06</v>
      </c>
      <c r="BF837" s="2">
        <f>BD837-Epanet!T839</f>
        <v>9.999999999999995E-3</v>
      </c>
      <c r="BI837" s="1" t="s">
        <v>867</v>
      </c>
      <c r="BJ837" s="2">
        <v>37.979999999999997</v>
      </c>
      <c r="BL837" s="2">
        <f>BJ837-Epanet!X838</f>
        <v>-0.39000000000000057</v>
      </c>
      <c r="BO837" s="1" t="s">
        <v>1868</v>
      </c>
      <c r="BP837" s="2">
        <v>0.06</v>
      </c>
      <c r="BR837" s="2">
        <f>BP837-Epanet!AB839</f>
        <v>9.999999999999995E-3</v>
      </c>
    </row>
    <row r="838" spans="1:70" x14ac:dyDescent="0.25">
      <c r="A838" s="1" t="s">
        <v>868</v>
      </c>
      <c r="B838" s="2">
        <v>39.53</v>
      </c>
      <c r="D838" s="10">
        <f>'Skenario DMA'!B838-Epanet!P839</f>
        <v>0.28000000000000114</v>
      </c>
      <c r="E838" s="10"/>
      <c r="G838" s="1" t="s">
        <v>1868</v>
      </c>
      <c r="H838" s="2">
        <v>7.0000000000000007E-2</v>
      </c>
      <c r="J838" s="2">
        <f>H838-Epanet!T840</f>
        <v>2.0000000000000004E-2</v>
      </c>
      <c r="M838" s="1" t="s">
        <v>868</v>
      </c>
      <c r="N838" s="2">
        <v>39.549999999999997</v>
      </c>
      <c r="P838" s="2">
        <f>N838-Epanet!X839</f>
        <v>0.27999999999999403</v>
      </c>
      <c r="S838" s="1" t="s">
        <v>1868</v>
      </c>
      <c r="T838" s="2">
        <v>7.0000000000000007E-2</v>
      </c>
      <c r="V838" s="2">
        <f>T838-Epanet!AB840</f>
        <v>2.0000000000000004E-2</v>
      </c>
      <c r="Y838" s="1" t="s">
        <v>868</v>
      </c>
      <c r="Z838" s="2">
        <v>38.82</v>
      </c>
      <c r="AB838" s="2">
        <f>Z838-Epanet!P839</f>
        <v>-0.42999999999999972</v>
      </c>
      <c r="AE838" s="1" t="s">
        <v>1869</v>
      </c>
      <c r="AF838" s="2">
        <v>0</v>
      </c>
      <c r="AH838" s="2">
        <f>AF838-Epanet!T840</f>
        <v>-0.05</v>
      </c>
      <c r="AK838" s="1" t="s">
        <v>868</v>
      </c>
      <c r="AL838" s="2">
        <v>38.880000000000003</v>
      </c>
      <c r="AN838" s="2">
        <f>AL838-Epanet!X839</f>
        <v>-0.39000000000000057</v>
      </c>
      <c r="AQ838" s="1" t="s">
        <v>1869</v>
      </c>
      <c r="AR838" s="2">
        <v>0</v>
      </c>
      <c r="AT838" s="2">
        <f>AR838-Epanet!AB840</f>
        <v>-0.05</v>
      </c>
      <c r="AW838" s="1" t="s">
        <v>868</v>
      </c>
      <c r="AX838" s="2">
        <v>38.86</v>
      </c>
      <c r="AZ838" s="2">
        <f>AX838-Epanet!P839</f>
        <v>-0.39000000000000057</v>
      </c>
      <c r="BC838" s="1" t="s">
        <v>1869</v>
      </c>
      <c r="BD838" s="2">
        <v>0</v>
      </c>
      <c r="BF838" s="2">
        <f>BD838-Epanet!T840</f>
        <v>-0.05</v>
      </c>
      <c r="BI838" s="1" t="s">
        <v>868</v>
      </c>
      <c r="BJ838" s="2">
        <v>38.92</v>
      </c>
      <c r="BL838" s="2">
        <f>BJ838-Epanet!X839</f>
        <v>-0.35000000000000142</v>
      </c>
      <c r="BO838" s="1" t="s">
        <v>1869</v>
      </c>
      <c r="BP838" s="2">
        <v>0</v>
      </c>
      <c r="BR838" s="2">
        <f>BP838-Epanet!AB840</f>
        <v>-0.05</v>
      </c>
    </row>
    <row r="839" spans="1:70" x14ac:dyDescent="0.25">
      <c r="A839" s="1" t="s">
        <v>869</v>
      </c>
      <c r="B839" s="2">
        <v>39.53</v>
      </c>
      <c r="D839" s="10">
        <f>'Skenario DMA'!B839-Epanet!P840</f>
        <v>0.28000000000000114</v>
      </c>
      <c r="E839" s="10"/>
      <c r="G839" s="1" t="s">
        <v>1869</v>
      </c>
      <c r="H839" s="2">
        <v>0.03</v>
      </c>
      <c r="J839" s="2">
        <f>H839-Epanet!T841</f>
        <v>-2.0000000000000004E-2</v>
      </c>
      <c r="M839" s="1" t="s">
        <v>869</v>
      </c>
      <c r="N839" s="2">
        <v>39.549999999999997</v>
      </c>
      <c r="P839" s="2">
        <f>N839-Epanet!X840</f>
        <v>0.27999999999999403</v>
      </c>
      <c r="S839" s="1" t="s">
        <v>1869</v>
      </c>
      <c r="T839" s="2">
        <v>0.03</v>
      </c>
      <c r="V839" s="2">
        <f>T839-Epanet!AB841</f>
        <v>-2.0000000000000004E-2</v>
      </c>
      <c r="Y839" s="1" t="s">
        <v>869</v>
      </c>
      <c r="Z839" s="2">
        <v>38.82</v>
      </c>
      <c r="AB839" s="2">
        <f>Z839-Epanet!P840</f>
        <v>-0.42999999999999972</v>
      </c>
      <c r="AE839" s="1" t="s">
        <v>1870</v>
      </c>
      <c r="AF839" s="2">
        <v>0</v>
      </c>
      <c r="AH839" s="2">
        <f>AF839-Epanet!T841</f>
        <v>-0.05</v>
      </c>
      <c r="AK839" s="1" t="s">
        <v>869</v>
      </c>
      <c r="AL839" s="2">
        <v>38.880000000000003</v>
      </c>
      <c r="AN839" s="2">
        <f>AL839-Epanet!X840</f>
        <v>-0.39000000000000057</v>
      </c>
      <c r="AQ839" s="1" t="s">
        <v>1870</v>
      </c>
      <c r="AR839" s="2">
        <v>0</v>
      </c>
      <c r="AT839" s="2">
        <f>AR839-Epanet!AB841</f>
        <v>-0.05</v>
      </c>
      <c r="AW839" s="1" t="s">
        <v>869</v>
      </c>
      <c r="AX839" s="2">
        <v>38.86</v>
      </c>
      <c r="AZ839" s="2">
        <f>AX839-Epanet!P840</f>
        <v>-0.39000000000000057</v>
      </c>
      <c r="BC839" s="1" t="s">
        <v>1870</v>
      </c>
      <c r="BD839" s="2">
        <v>0</v>
      </c>
      <c r="BF839" s="2">
        <f>BD839-Epanet!T841</f>
        <v>-0.05</v>
      </c>
      <c r="BI839" s="1" t="s">
        <v>869</v>
      </c>
      <c r="BJ839" s="2">
        <v>38.92</v>
      </c>
      <c r="BL839" s="2">
        <f>BJ839-Epanet!X840</f>
        <v>-0.35000000000000142</v>
      </c>
      <c r="BO839" s="1" t="s">
        <v>1870</v>
      </c>
      <c r="BP839" s="2">
        <v>0</v>
      </c>
      <c r="BR839" s="2">
        <f>BP839-Epanet!AB841</f>
        <v>-0.05</v>
      </c>
    </row>
    <row r="840" spans="1:70" x14ac:dyDescent="0.25">
      <c r="A840" s="1" t="s">
        <v>870</v>
      </c>
      <c r="B840" s="2">
        <v>39.51</v>
      </c>
      <c r="D840" s="10">
        <f>'Skenario DMA'!B840-Epanet!P841</f>
        <v>0.28000000000000114</v>
      </c>
      <c r="E840" s="10"/>
      <c r="G840" s="1" t="s">
        <v>1870</v>
      </c>
      <c r="H840" s="2">
        <v>0.03</v>
      </c>
      <c r="J840" s="2">
        <f>H840-Epanet!T842</f>
        <v>0</v>
      </c>
      <c r="M840" s="1" t="s">
        <v>870</v>
      </c>
      <c r="N840" s="2">
        <v>39.53</v>
      </c>
      <c r="P840" s="2">
        <f>N840-Epanet!X841</f>
        <v>0.28000000000000114</v>
      </c>
      <c r="S840" s="1" t="s">
        <v>1870</v>
      </c>
      <c r="T840" s="2">
        <v>0.03</v>
      </c>
      <c r="V840" s="2">
        <f>T840-Epanet!AB842</f>
        <v>0</v>
      </c>
      <c r="Y840" s="1" t="s">
        <v>870</v>
      </c>
      <c r="Z840" s="2">
        <v>38.799999999999997</v>
      </c>
      <c r="AB840" s="2">
        <f>Z840-Epanet!P841</f>
        <v>-0.42999999999999972</v>
      </c>
      <c r="AE840" s="1" t="s">
        <v>1871</v>
      </c>
      <c r="AF840" s="2">
        <v>0.01</v>
      </c>
      <c r="AH840" s="2">
        <f>AF840-Epanet!T842</f>
        <v>-1.9999999999999997E-2</v>
      </c>
      <c r="AK840" s="1" t="s">
        <v>870</v>
      </c>
      <c r="AL840" s="2">
        <v>38.86</v>
      </c>
      <c r="AN840" s="2">
        <f>AL840-Epanet!X841</f>
        <v>-0.39000000000000057</v>
      </c>
      <c r="AQ840" s="1" t="s">
        <v>1871</v>
      </c>
      <c r="AR840" s="2">
        <v>0.01</v>
      </c>
      <c r="AT840" s="2">
        <f>AR840-Epanet!AB842</f>
        <v>-1.9999999999999997E-2</v>
      </c>
      <c r="AW840" s="1" t="s">
        <v>870</v>
      </c>
      <c r="AX840" s="2">
        <v>38.840000000000003</v>
      </c>
      <c r="AZ840" s="2">
        <f>AX840-Epanet!P841</f>
        <v>-0.38999999999999346</v>
      </c>
      <c r="BC840" s="1" t="s">
        <v>1871</v>
      </c>
      <c r="BD840" s="2">
        <v>0.01</v>
      </c>
      <c r="BF840" s="2">
        <f>BD840-Epanet!T842</f>
        <v>-1.9999999999999997E-2</v>
      </c>
      <c r="BI840" s="1" t="s">
        <v>870</v>
      </c>
      <c r="BJ840" s="2">
        <v>38.9</v>
      </c>
      <c r="BL840" s="2">
        <f>BJ840-Epanet!X841</f>
        <v>-0.35000000000000142</v>
      </c>
      <c r="BO840" s="1" t="s">
        <v>1871</v>
      </c>
      <c r="BP840" s="2">
        <v>0.01</v>
      </c>
      <c r="BR840" s="2">
        <f>BP840-Epanet!AB842</f>
        <v>-1.9999999999999997E-2</v>
      </c>
    </row>
    <row r="841" spans="1:70" x14ac:dyDescent="0.25">
      <c r="A841" s="1" t="s">
        <v>871</v>
      </c>
      <c r="B841" s="2">
        <v>39.619999999999997</v>
      </c>
      <c r="D841" s="10">
        <f>'Skenario DMA'!B841-Epanet!P842</f>
        <v>0.27999999999999403</v>
      </c>
      <c r="E841" s="10"/>
      <c r="G841" s="1" t="s">
        <v>1871</v>
      </c>
      <c r="H841" s="2">
        <v>0.01</v>
      </c>
      <c r="J841" s="2">
        <f>H841-Epanet!T843</f>
        <v>-0.01</v>
      </c>
      <c r="M841" s="1" t="s">
        <v>871</v>
      </c>
      <c r="N841" s="2">
        <v>39.64</v>
      </c>
      <c r="P841" s="2">
        <f>N841-Epanet!X842</f>
        <v>0.28000000000000114</v>
      </c>
      <c r="S841" s="1" t="s">
        <v>1871</v>
      </c>
      <c r="T841" s="2">
        <v>0.01</v>
      </c>
      <c r="V841" s="2">
        <f>T841-Epanet!AB843</f>
        <v>-0.01</v>
      </c>
      <c r="Y841" s="1" t="s">
        <v>871</v>
      </c>
      <c r="Z841" s="2">
        <v>38.9</v>
      </c>
      <c r="AB841" s="2">
        <f>Z841-Epanet!P842</f>
        <v>-0.44000000000000483</v>
      </c>
      <c r="AE841" s="1" t="s">
        <v>1872</v>
      </c>
      <c r="AF841" s="2">
        <v>0.01</v>
      </c>
      <c r="AH841" s="2">
        <f>AF841-Epanet!T843</f>
        <v>-0.01</v>
      </c>
      <c r="AK841" s="1" t="s">
        <v>871</v>
      </c>
      <c r="AL841" s="2">
        <v>38.96</v>
      </c>
      <c r="AN841" s="2">
        <f>AL841-Epanet!X842</f>
        <v>-0.39999999999999858</v>
      </c>
      <c r="AQ841" s="1" t="s">
        <v>1872</v>
      </c>
      <c r="AR841" s="2">
        <v>0.01</v>
      </c>
      <c r="AT841" s="2">
        <f>AR841-Epanet!AB843</f>
        <v>-0.01</v>
      </c>
      <c r="AW841" s="1" t="s">
        <v>871</v>
      </c>
      <c r="AX841" s="2">
        <v>38.92</v>
      </c>
      <c r="AZ841" s="2">
        <f>AX841-Epanet!P842</f>
        <v>-0.42000000000000171</v>
      </c>
      <c r="BC841" s="1" t="s">
        <v>1872</v>
      </c>
      <c r="BD841" s="2">
        <v>0.01</v>
      </c>
      <c r="BF841" s="2">
        <f>BD841-Epanet!T843</f>
        <v>-0.01</v>
      </c>
      <c r="BI841" s="1" t="s">
        <v>871</v>
      </c>
      <c r="BJ841" s="2">
        <v>38.979999999999997</v>
      </c>
      <c r="BL841" s="2">
        <f>BJ841-Epanet!X842</f>
        <v>-0.38000000000000256</v>
      </c>
      <c r="BO841" s="1" t="s">
        <v>1872</v>
      </c>
      <c r="BP841" s="2">
        <v>0.01</v>
      </c>
      <c r="BR841" s="2">
        <f>BP841-Epanet!AB843</f>
        <v>-0.01</v>
      </c>
    </row>
    <row r="842" spans="1:70" x14ac:dyDescent="0.25">
      <c r="A842" s="1" t="s">
        <v>872</v>
      </c>
      <c r="B842" s="2">
        <v>39.64</v>
      </c>
      <c r="D842" s="10">
        <f>'Skenario DMA'!B842-Epanet!P843</f>
        <v>0.28000000000000114</v>
      </c>
      <c r="E842" s="10"/>
      <c r="G842" s="1" t="s">
        <v>1872</v>
      </c>
      <c r="H842" s="2">
        <v>0.01</v>
      </c>
      <c r="J842" s="2">
        <f>H842-Epanet!T844</f>
        <v>-0.01</v>
      </c>
      <c r="M842" s="1" t="s">
        <v>872</v>
      </c>
      <c r="N842" s="2">
        <v>39.659999999999997</v>
      </c>
      <c r="P842" s="2">
        <f>N842-Epanet!X843</f>
        <v>0.27999999999999403</v>
      </c>
      <c r="S842" s="1" t="s">
        <v>1872</v>
      </c>
      <c r="T842" s="2">
        <v>0.01</v>
      </c>
      <c r="V842" s="2">
        <f>T842-Epanet!AB844</f>
        <v>-0.01</v>
      </c>
      <c r="Y842" s="1" t="s">
        <v>872</v>
      </c>
      <c r="Z842" s="2">
        <v>38.92</v>
      </c>
      <c r="AB842" s="2">
        <f>Z842-Epanet!P843</f>
        <v>-0.43999999999999773</v>
      </c>
      <c r="AE842" s="1" t="s">
        <v>1873</v>
      </c>
      <c r="AF842" s="2">
        <v>0.02</v>
      </c>
      <c r="AH842" s="2">
        <f>AF842-Epanet!T844</f>
        <v>0</v>
      </c>
      <c r="AK842" s="1" t="s">
        <v>872</v>
      </c>
      <c r="AL842" s="2">
        <v>38.979999999999997</v>
      </c>
      <c r="AN842" s="2">
        <f>AL842-Epanet!X843</f>
        <v>-0.40000000000000568</v>
      </c>
      <c r="AQ842" s="1" t="s">
        <v>1873</v>
      </c>
      <c r="AR842" s="2">
        <v>0.02</v>
      </c>
      <c r="AT842" s="2">
        <f>AR842-Epanet!AB844</f>
        <v>0</v>
      </c>
      <c r="AW842" s="1" t="s">
        <v>872</v>
      </c>
      <c r="AX842" s="2">
        <v>38.93</v>
      </c>
      <c r="AZ842" s="2">
        <f>AX842-Epanet!P843</f>
        <v>-0.42999999999999972</v>
      </c>
      <c r="BC842" s="1" t="s">
        <v>1873</v>
      </c>
      <c r="BD842" s="2">
        <v>0.01</v>
      </c>
      <c r="BF842" s="2">
        <f>BD842-Epanet!T844</f>
        <v>-0.01</v>
      </c>
      <c r="BI842" s="1" t="s">
        <v>872</v>
      </c>
      <c r="BJ842" s="2">
        <v>39</v>
      </c>
      <c r="BL842" s="2">
        <f>BJ842-Epanet!X843</f>
        <v>-0.38000000000000256</v>
      </c>
      <c r="BO842" s="1" t="s">
        <v>1873</v>
      </c>
      <c r="BP842" s="2">
        <v>0.01</v>
      </c>
      <c r="BR842" s="2">
        <f>BP842-Epanet!AB844</f>
        <v>-0.01</v>
      </c>
    </row>
    <row r="843" spans="1:70" x14ac:dyDescent="0.25">
      <c r="A843" s="1" t="s">
        <v>873</v>
      </c>
      <c r="B843" s="2">
        <v>38.659999999999997</v>
      </c>
      <c r="D843" s="10">
        <f>'Skenario DMA'!B843-Epanet!P844</f>
        <v>0.27999999999999403</v>
      </c>
      <c r="E843" s="10"/>
      <c r="G843" s="1" t="s">
        <v>1873</v>
      </c>
      <c r="H843" s="2">
        <v>0.01</v>
      </c>
      <c r="J843" s="2">
        <f>H843-Epanet!T845</f>
        <v>0</v>
      </c>
      <c r="M843" s="1" t="s">
        <v>873</v>
      </c>
      <c r="N843" s="2">
        <v>38.68</v>
      </c>
      <c r="P843" s="2">
        <f>N843-Epanet!X844</f>
        <v>0.28000000000000114</v>
      </c>
      <c r="S843" s="1" t="s">
        <v>1873</v>
      </c>
      <c r="T843" s="2">
        <v>0.01</v>
      </c>
      <c r="V843" s="2">
        <f>T843-Epanet!AB845</f>
        <v>0</v>
      </c>
      <c r="Y843" s="1" t="s">
        <v>873</v>
      </c>
      <c r="Z843" s="2">
        <v>37.94</v>
      </c>
      <c r="AB843" s="2">
        <f>Z843-Epanet!P844</f>
        <v>-0.44000000000000483</v>
      </c>
      <c r="AE843" s="1" t="s">
        <v>1874</v>
      </c>
      <c r="AF843" s="2">
        <v>0.02</v>
      </c>
      <c r="AH843" s="2">
        <f>AF843-Epanet!T845</f>
        <v>0.01</v>
      </c>
      <c r="AK843" s="1" t="s">
        <v>873</v>
      </c>
      <c r="AL843" s="2">
        <v>38</v>
      </c>
      <c r="AN843" s="2">
        <f>AL843-Epanet!X844</f>
        <v>-0.39999999999999858</v>
      </c>
      <c r="AQ843" s="1" t="s">
        <v>1874</v>
      </c>
      <c r="AR843" s="2">
        <v>0.02</v>
      </c>
      <c r="AT843" s="2">
        <f>AR843-Epanet!AB845</f>
        <v>0.01</v>
      </c>
      <c r="AW843" s="1" t="s">
        <v>873</v>
      </c>
      <c r="AX843" s="2">
        <v>37.950000000000003</v>
      </c>
      <c r="AZ843" s="2">
        <f>AX843-Epanet!P844</f>
        <v>-0.42999999999999972</v>
      </c>
      <c r="BC843" s="1" t="s">
        <v>1874</v>
      </c>
      <c r="BD843" s="2">
        <v>0.01</v>
      </c>
      <c r="BF843" s="2">
        <f>BD843-Epanet!T845</f>
        <v>0</v>
      </c>
      <c r="BI843" s="1" t="s">
        <v>873</v>
      </c>
      <c r="BJ843" s="2">
        <v>38.01</v>
      </c>
      <c r="BL843" s="2">
        <f>BJ843-Epanet!X844</f>
        <v>-0.39000000000000057</v>
      </c>
      <c r="BO843" s="1" t="s">
        <v>1874</v>
      </c>
      <c r="BP843" s="2">
        <v>0.01</v>
      </c>
      <c r="BR843" s="2">
        <f>BP843-Epanet!AB845</f>
        <v>0</v>
      </c>
    </row>
    <row r="844" spans="1:70" x14ac:dyDescent="0.25">
      <c r="A844" s="1" t="s">
        <v>874</v>
      </c>
      <c r="B844" s="2">
        <v>38.67</v>
      </c>
      <c r="D844" s="10">
        <f>'Skenario DMA'!B844-Epanet!P845</f>
        <v>0.28000000000000114</v>
      </c>
      <c r="E844" s="10"/>
      <c r="G844" s="1" t="s">
        <v>1874</v>
      </c>
      <c r="H844" s="2">
        <v>0.01</v>
      </c>
      <c r="J844" s="2">
        <f>H844-Epanet!T846</f>
        <v>0</v>
      </c>
      <c r="M844" s="1" t="s">
        <v>874</v>
      </c>
      <c r="N844" s="2">
        <v>38.69</v>
      </c>
      <c r="P844" s="2">
        <f>N844-Epanet!X845</f>
        <v>0.28000000000000114</v>
      </c>
      <c r="S844" s="1" t="s">
        <v>1874</v>
      </c>
      <c r="T844" s="2">
        <v>0.01</v>
      </c>
      <c r="V844" s="2">
        <f>T844-Epanet!AB846</f>
        <v>0</v>
      </c>
      <c r="Y844" s="1" t="s">
        <v>874</v>
      </c>
      <c r="Z844" s="2">
        <v>37.950000000000003</v>
      </c>
      <c r="AB844" s="2">
        <f>Z844-Epanet!P845</f>
        <v>-0.43999999999999773</v>
      </c>
      <c r="AE844" s="1" t="s">
        <v>1875</v>
      </c>
      <c r="AF844" s="2">
        <v>0.02</v>
      </c>
      <c r="AH844" s="2">
        <f>AF844-Epanet!T846</f>
        <v>0.01</v>
      </c>
      <c r="AK844" s="1" t="s">
        <v>874</v>
      </c>
      <c r="AL844" s="2">
        <v>38.01</v>
      </c>
      <c r="AN844" s="2">
        <f>AL844-Epanet!X845</f>
        <v>-0.39999999999999858</v>
      </c>
      <c r="AQ844" s="1" t="s">
        <v>1875</v>
      </c>
      <c r="AR844" s="2">
        <v>0.02</v>
      </c>
      <c r="AT844" s="2">
        <f>AR844-Epanet!AB846</f>
        <v>0.01</v>
      </c>
      <c r="AW844" s="1" t="s">
        <v>874</v>
      </c>
      <c r="AX844" s="2">
        <v>37.950000000000003</v>
      </c>
      <c r="AZ844" s="2">
        <f>AX844-Epanet!P845</f>
        <v>-0.43999999999999773</v>
      </c>
      <c r="BC844" s="1" t="s">
        <v>1875</v>
      </c>
      <c r="BD844" s="2">
        <v>0.01</v>
      </c>
      <c r="BF844" s="2">
        <f>BD844-Epanet!T846</f>
        <v>0</v>
      </c>
      <c r="BI844" s="1" t="s">
        <v>874</v>
      </c>
      <c r="BJ844" s="2">
        <v>38.020000000000003</v>
      </c>
      <c r="BL844" s="2">
        <f>BJ844-Epanet!X845</f>
        <v>-0.38999999999999346</v>
      </c>
      <c r="BO844" s="1" t="s">
        <v>1875</v>
      </c>
      <c r="BP844" s="2">
        <v>0.01</v>
      </c>
      <c r="BR844" s="2">
        <f>BP844-Epanet!AB846</f>
        <v>0</v>
      </c>
    </row>
    <row r="845" spans="1:70" x14ac:dyDescent="0.25">
      <c r="A845" s="1" t="s">
        <v>875</v>
      </c>
      <c r="B845" s="2">
        <v>39.51</v>
      </c>
      <c r="D845" s="10">
        <f>'Skenario DMA'!B845-Epanet!P846</f>
        <v>0.28999999999999915</v>
      </c>
      <c r="E845" s="10"/>
      <c r="G845" s="1" t="s">
        <v>1875</v>
      </c>
      <c r="H845" s="2">
        <v>0.01</v>
      </c>
      <c r="J845" s="2">
        <f>H845-Epanet!T847</f>
        <v>-0.01</v>
      </c>
      <c r="M845" s="1" t="s">
        <v>875</v>
      </c>
      <c r="N845" s="2">
        <v>39.53</v>
      </c>
      <c r="P845" s="2">
        <f>N845-Epanet!X846</f>
        <v>0.28999999999999915</v>
      </c>
      <c r="S845" s="1" t="s">
        <v>1875</v>
      </c>
      <c r="T845" s="2">
        <v>0.01</v>
      </c>
      <c r="V845" s="2">
        <f>T845-Epanet!AB847</f>
        <v>-0.01</v>
      </c>
      <c r="Y845" s="1" t="s">
        <v>875</v>
      </c>
      <c r="Z845" s="2">
        <v>38.79</v>
      </c>
      <c r="AB845" s="2">
        <f>Z845-Epanet!P846</f>
        <v>-0.42999999999999972</v>
      </c>
      <c r="AE845" s="1" t="s">
        <v>1876</v>
      </c>
      <c r="AF845" s="2">
        <v>0.02</v>
      </c>
      <c r="AH845" s="2">
        <f>AF845-Epanet!T847</f>
        <v>0</v>
      </c>
      <c r="AK845" s="1" t="s">
        <v>875</v>
      </c>
      <c r="AL845" s="2">
        <v>38.85</v>
      </c>
      <c r="AN845" s="2">
        <f>AL845-Epanet!X846</f>
        <v>-0.39000000000000057</v>
      </c>
      <c r="AQ845" s="1" t="s">
        <v>1876</v>
      </c>
      <c r="AR845" s="2">
        <v>0.02</v>
      </c>
      <c r="AT845" s="2">
        <f>AR845-Epanet!AB847</f>
        <v>0</v>
      </c>
      <c r="AW845" s="1" t="s">
        <v>875</v>
      </c>
      <c r="AX845" s="2">
        <v>38.83</v>
      </c>
      <c r="AZ845" s="2">
        <f>AX845-Epanet!P846</f>
        <v>-0.39000000000000057</v>
      </c>
      <c r="BC845" s="1" t="s">
        <v>1876</v>
      </c>
      <c r="BD845" s="2">
        <v>0.01</v>
      </c>
      <c r="BF845" s="2">
        <f>BD845-Epanet!T847</f>
        <v>-0.01</v>
      </c>
      <c r="BI845" s="1" t="s">
        <v>875</v>
      </c>
      <c r="BJ845" s="2">
        <v>38.89</v>
      </c>
      <c r="BL845" s="2">
        <f>BJ845-Epanet!X846</f>
        <v>-0.35000000000000142</v>
      </c>
      <c r="BO845" s="1" t="s">
        <v>1876</v>
      </c>
      <c r="BP845" s="2">
        <v>0.01</v>
      </c>
      <c r="BR845" s="2">
        <f>BP845-Epanet!AB847</f>
        <v>-0.01</v>
      </c>
    </row>
    <row r="846" spans="1:70" x14ac:dyDescent="0.25">
      <c r="A846" s="1" t="s">
        <v>876</v>
      </c>
      <c r="B846" s="2">
        <v>39.520000000000003</v>
      </c>
      <c r="D846" s="10">
        <f>'Skenario DMA'!B846-Epanet!P847</f>
        <v>0.29000000000000625</v>
      </c>
      <c r="E846" s="10"/>
      <c r="G846" s="1" t="s">
        <v>1876</v>
      </c>
      <c r="H846" s="2">
        <v>0.01</v>
      </c>
      <c r="J846" s="2">
        <f>H846-Epanet!T848</f>
        <v>-0.01</v>
      </c>
      <c r="M846" s="1" t="s">
        <v>876</v>
      </c>
      <c r="N846" s="2">
        <v>39.54</v>
      </c>
      <c r="P846" s="2">
        <f>N846-Epanet!X847</f>
        <v>0.28999999999999915</v>
      </c>
      <c r="S846" s="1" t="s">
        <v>1876</v>
      </c>
      <c r="T846" s="2">
        <v>0.01</v>
      </c>
      <c r="V846" s="2">
        <f>T846-Epanet!AB848</f>
        <v>-0.01</v>
      </c>
      <c r="Y846" s="1" t="s">
        <v>876</v>
      </c>
      <c r="Z846" s="2">
        <v>38.799999999999997</v>
      </c>
      <c r="AB846" s="2">
        <f>Z846-Epanet!P847</f>
        <v>-0.42999999999999972</v>
      </c>
      <c r="AE846" s="1" t="s">
        <v>1877</v>
      </c>
      <c r="AF846" s="2">
        <v>0.02</v>
      </c>
      <c r="AH846" s="2">
        <f>AF846-Epanet!T848</f>
        <v>0</v>
      </c>
      <c r="AK846" s="1" t="s">
        <v>876</v>
      </c>
      <c r="AL846" s="2">
        <v>38.86</v>
      </c>
      <c r="AN846" s="2">
        <f>AL846-Epanet!X847</f>
        <v>-0.39000000000000057</v>
      </c>
      <c r="AQ846" s="1" t="s">
        <v>1877</v>
      </c>
      <c r="AR846" s="2">
        <v>0.02</v>
      </c>
      <c r="AT846" s="2">
        <f>AR846-Epanet!AB848</f>
        <v>0</v>
      </c>
      <c r="AW846" s="1" t="s">
        <v>876</v>
      </c>
      <c r="AX846" s="2">
        <v>38.83</v>
      </c>
      <c r="AZ846" s="2">
        <f>AX846-Epanet!P847</f>
        <v>-0.39999999999999858</v>
      </c>
      <c r="BC846" s="1" t="s">
        <v>1877</v>
      </c>
      <c r="BD846" s="2">
        <v>0.01</v>
      </c>
      <c r="BF846" s="2">
        <f>BD846-Epanet!T848</f>
        <v>-0.01</v>
      </c>
      <c r="BI846" s="1" t="s">
        <v>876</v>
      </c>
      <c r="BJ846" s="2">
        <v>38.9</v>
      </c>
      <c r="BL846" s="2">
        <f>BJ846-Epanet!X847</f>
        <v>-0.35000000000000142</v>
      </c>
      <c r="BO846" s="1" t="s">
        <v>1877</v>
      </c>
      <c r="BP846" s="2">
        <v>0.01</v>
      </c>
      <c r="BR846" s="2">
        <f>BP846-Epanet!AB848</f>
        <v>-0.01</v>
      </c>
    </row>
    <row r="847" spans="1:70" x14ac:dyDescent="0.25">
      <c r="A847" s="1" t="s">
        <v>877</v>
      </c>
      <c r="B847" s="2">
        <v>39.729999999999997</v>
      </c>
      <c r="D847" s="10">
        <f>'Skenario DMA'!B847-Epanet!P848</f>
        <v>0.28999999999999915</v>
      </c>
      <c r="E847" s="10"/>
      <c r="G847" s="1" t="s">
        <v>1877</v>
      </c>
      <c r="H847" s="2">
        <v>0.01</v>
      </c>
      <c r="J847" s="2">
        <f>H847-Epanet!T849</f>
        <v>-0.01</v>
      </c>
      <c r="M847" s="1" t="s">
        <v>877</v>
      </c>
      <c r="N847" s="2">
        <v>39.74</v>
      </c>
      <c r="P847" s="2">
        <f>N847-Epanet!X848</f>
        <v>0.28000000000000114</v>
      </c>
      <c r="S847" s="1" t="s">
        <v>1877</v>
      </c>
      <c r="T847" s="2">
        <v>0.01</v>
      </c>
      <c r="V847" s="2">
        <f>T847-Epanet!AB849</f>
        <v>-0.01</v>
      </c>
      <c r="Y847" s="1" t="s">
        <v>877</v>
      </c>
      <c r="Z847" s="2">
        <v>38.99</v>
      </c>
      <c r="AB847" s="2">
        <f>Z847-Epanet!P848</f>
        <v>-0.44999999999999574</v>
      </c>
      <c r="AE847" s="1" t="s">
        <v>1878</v>
      </c>
      <c r="AF847" s="2">
        <v>0.01</v>
      </c>
      <c r="AH847" s="2">
        <f>AF847-Epanet!T849</f>
        <v>-0.01</v>
      </c>
      <c r="AK847" s="1" t="s">
        <v>877</v>
      </c>
      <c r="AL847" s="2">
        <v>39.04</v>
      </c>
      <c r="AN847" s="2">
        <f>AL847-Epanet!X848</f>
        <v>-0.42000000000000171</v>
      </c>
      <c r="AQ847" s="1" t="s">
        <v>1878</v>
      </c>
      <c r="AR847" s="2">
        <v>0.01</v>
      </c>
      <c r="AT847" s="2">
        <f>AR847-Epanet!AB849</f>
        <v>-0.01</v>
      </c>
      <c r="AW847" s="1" t="s">
        <v>877</v>
      </c>
      <c r="AX847" s="2">
        <v>38.979999999999997</v>
      </c>
      <c r="AZ847" s="2">
        <f>AX847-Epanet!P848</f>
        <v>-0.46000000000000085</v>
      </c>
      <c r="BC847" s="1" t="s">
        <v>1878</v>
      </c>
      <c r="BD847" s="2">
        <v>0</v>
      </c>
      <c r="BF847" s="2">
        <f>BD847-Epanet!T849</f>
        <v>-0.02</v>
      </c>
      <c r="BI847" s="1" t="s">
        <v>877</v>
      </c>
      <c r="BJ847" s="2">
        <v>39.049999999999997</v>
      </c>
      <c r="BL847" s="2">
        <f>BJ847-Epanet!X848</f>
        <v>-0.41000000000000369</v>
      </c>
      <c r="BO847" s="1" t="s">
        <v>1878</v>
      </c>
      <c r="BP847" s="2">
        <v>0</v>
      </c>
      <c r="BR847" s="2">
        <f>BP847-Epanet!AB849</f>
        <v>-0.02</v>
      </c>
    </row>
    <row r="848" spans="1:70" x14ac:dyDescent="0.25">
      <c r="A848" s="1" t="s">
        <v>878</v>
      </c>
      <c r="B848" s="2">
        <v>39.47</v>
      </c>
      <c r="D848" s="10">
        <f>'Skenario DMA'!B848-Epanet!P849</f>
        <v>0.28000000000000114</v>
      </c>
      <c r="E848" s="10"/>
      <c r="G848" s="1" t="s">
        <v>1878</v>
      </c>
      <c r="H848" s="2">
        <v>0</v>
      </c>
      <c r="J848" s="2">
        <f>H848-Epanet!T850</f>
        <v>-0.02</v>
      </c>
      <c r="M848" s="1" t="s">
        <v>878</v>
      </c>
      <c r="N848" s="2">
        <v>39.49</v>
      </c>
      <c r="P848" s="2">
        <f>N848-Epanet!X849</f>
        <v>0.28000000000000114</v>
      </c>
      <c r="S848" s="1" t="s">
        <v>1878</v>
      </c>
      <c r="T848" s="2">
        <v>0</v>
      </c>
      <c r="V848" s="2">
        <f>T848-Epanet!AB850</f>
        <v>-0.02</v>
      </c>
      <c r="Y848" s="1" t="s">
        <v>878</v>
      </c>
      <c r="Z848" s="2">
        <v>38.76</v>
      </c>
      <c r="AB848" s="2">
        <f>Z848-Epanet!P849</f>
        <v>-0.42999999999999972</v>
      </c>
      <c r="AE848" s="1" t="s">
        <v>1879</v>
      </c>
      <c r="AF848" s="2">
        <v>0.01</v>
      </c>
      <c r="AH848" s="2">
        <f>AF848-Epanet!T850</f>
        <v>-0.01</v>
      </c>
      <c r="AK848" s="1" t="s">
        <v>878</v>
      </c>
      <c r="AL848" s="2">
        <v>38.81</v>
      </c>
      <c r="AN848" s="2">
        <f>AL848-Epanet!X849</f>
        <v>-0.39999999999999858</v>
      </c>
      <c r="AQ848" s="1" t="s">
        <v>1879</v>
      </c>
      <c r="AR848" s="2">
        <v>0.01</v>
      </c>
      <c r="AT848" s="2">
        <f>AR848-Epanet!AB850</f>
        <v>-0.01</v>
      </c>
      <c r="AW848" s="1" t="s">
        <v>878</v>
      </c>
      <c r="AX848" s="2">
        <v>38.79</v>
      </c>
      <c r="AZ848" s="2">
        <f>AX848-Epanet!P849</f>
        <v>-0.39999999999999858</v>
      </c>
      <c r="BC848" s="1" t="s">
        <v>1879</v>
      </c>
      <c r="BD848" s="2">
        <v>0.01</v>
      </c>
      <c r="BF848" s="2">
        <f>BD848-Epanet!T850</f>
        <v>-0.01</v>
      </c>
      <c r="BI848" s="1" t="s">
        <v>878</v>
      </c>
      <c r="BJ848" s="2">
        <v>38.85</v>
      </c>
      <c r="BL848" s="2">
        <f>BJ848-Epanet!X849</f>
        <v>-0.35999999999999943</v>
      </c>
      <c r="BO848" s="1" t="s">
        <v>1879</v>
      </c>
      <c r="BP848" s="2">
        <v>0.01</v>
      </c>
      <c r="BR848" s="2">
        <f>BP848-Epanet!AB850</f>
        <v>-0.01</v>
      </c>
    </row>
    <row r="849" spans="1:70" x14ac:dyDescent="0.25">
      <c r="A849" s="1" t="s">
        <v>879</v>
      </c>
      <c r="B849" s="2">
        <v>39.46</v>
      </c>
      <c r="D849" s="10">
        <f>'Skenario DMA'!B849-Epanet!P850</f>
        <v>0.28999999999999915</v>
      </c>
      <c r="E849" s="10"/>
      <c r="G849" s="1" t="s">
        <v>1879</v>
      </c>
      <c r="H849" s="2">
        <v>0.01</v>
      </c>
      <c r="J849" s="2">
        <f>H849-Epanet!T851</f>
        <v>0</v>
      </c>
      <c r="M849" s="1" t="s">
        <v>879</v>
      </c>
      <c r="N849" s="2">
        <v>39.47</v>
      </c>
      <c r="P849" s="2">
        <f>N849-Epanet!X850</f>
        <v>0.28000000000000114</v>
      </c>
      <c r="S849" s="1" t="s">
        <v>1879</v>
      </c>
      <c r="T849" s="2">
        <v>0.01</v>
      </c>
      <c r="V849" s="2">
        <f>T849-Epanet!AB851</f>
        <v>0</v>
      </c>
      <c r="Y849" s="1" t="s">
        <v>879</v>
      </c>
      <c r="Z849" s="2">
        <v>38.74</v>
      </c>
      <c r="AB849" s="2">
        <f>Z849-Epanet!P850</f>
        <v>-0.42999999999999972</v>
      </c>
      <c r="AE849" s="1" t="s">
        <v>1880</v>
      </c>
      <c r="AF849" s="2">
        <v>0.01</v>
      </c>
      <c r="AH849" s="2">
        <f>AF849-Epanet!T851</f>
        <v>0</v>
      </c>
      <c r="AK849" s="1" t="s">
        <v>879</v>
      </c>
      <c r="AL849" s="2">
        <v>38.799999999999997</v>
      </c>
      <c r="AN849" s="2">
        <f>AL849-Epanet!X850</f>
        <v>-0.39000000000000057</v>
      </c>
      <c r="AQ849" s="1" t="s">
        <v>1880</v>
      </c>
      <c r="AR849" s="2">
        <v>0.01</v>
      </c>
      <c r="AT849" s="2">
        <f>AR849-Epanet!AB851</f>
        <v>0</v>
      </c>
      <c r="AW849" s="1" t="s">
        <v>879</v>
      </c>
      <c r="AX849" s="2">
        <v>38.770000000000003</v>
      </c>
      <c r="AZ849" s="2">
        <f>AX849-Epanet!P850</f>
        <v>-0.39999999999999858</v>
      </c>
      <c r="BC849" s="1" t="s">
        <v>1880</v>
      </c>
      <c r="BD849" s="2">
        <v>0.01</v>
      </c>
      <c r="BF849" s="2">
        <f>BD849-Epanet!T851</f>
        <v>0</v>
      </c>
      <c r="BI849" s="1" t="s">
        <v>879</v>
      </c>
      <c r="BJ849" s="2">
        <v>38.83</v>
      </c>
      <c r="BL849" s="2">
        <f>BJ849-Epanet!X850</f>
        <v>-0.35999999999999943</v>
      </c>
      <c r="BO849" s="1" t="s">
        <v>1880</v>
      </c>
      <c r="BP849" s="2">
        <v>0.01</v>
      </c>
      <c r="BR849" s="2">
        <f>BP849-Epanet!AB851</f>
        <v>0</v>
      </c>
    </row>
    <row r="850" spans="1:70" x14ac:dyDescent="0.25">
      <c r="A850" s="1" t="s">
        <v>880</v>
      </c>
      <c r="B850" s="2">
        <v>39.47</v>
      </c>
      <c r="D850" s="10">
        <f>'Skenario DMA'!B850-Epanet!P851</f>
        <v>0.28999999999999915</v>
      </c>
      <c r="E850" s="10"/>
      <c r="G850" s="1" t="s">
        <v>1880</v>
      </c>
      <c r="H850" s="2">
        <v>0.01</v>
      </c>
      <c r="J850" s="2">
        <f>H850-Epanet!T852</f>
        <v>0.01</v>
      </c>
      <c r="M850" s="1" t="s">
        <v>880</v>
      </c>
      <c r="N850" s="2">
        <v>39.479999999999997</v>
      </c>
      <c r="P850" s="2">
        <f>N850-Epanet!X851</f>
        <v>0.27999999999999403</v>
      </c>
      <c r="S850" s="1" t="s">
        <v>1880</v>
      </c>
      <c r="T850" s="2">
        <v>0.01</v>
      </c>
      <c r="V850" s="2">
        <f>T850-Epanet!AB852</f>
        <v>0.01</v>
      </c>
      <c r="Y850" s="1" t="s">
        <v>880</v>
      </c>
      <c r="Z850" s="2">
        <v>38.75</v>
      </c>
      <c r="AB850" s="2">
        <f>Z850-Epanet!P851</f>
        <v>-0.42999999999999972</v>
      </c>
      <c r="AE850" s="1" t="s">
        <v>1881</v>
      </c>
      <c r="AF850" s="2">
        <v>0.01</v>
      </c>
      <c r="AH850" s="2">
        <f>AF850-Epanet!T852</f>
        <v>0.01</v>
      </c>
      <c r="AK850" s="1" t="s">
        <v>880</v>
      </c>
      <c r="AL850" s="2">
        <v>38.81</v>
      </c>
      <c r="AN850" s="2">
        <f>AL850-Epanet!X851</f>
        <v>-0.39000000000000057</v>
      </c>
      <c r="AQ850" s="1" t="s">
        <v>1881</v>
      </c>
      <c r="AR850" s="2">
        <v>0.01</v>
      </c>
      <c r="AT850" s="2">
        <f>AR850-Epanet!AB852</f>
        <v>0.01</v>
      </c>
      <c r="AW850" s="1" t="s">
        <v>880</v>
      </c>
      <c r="AX850" s="2">
        <v>38.78</v>
      </c>
      <c r="AZ850" s="2">
        <f>AX850-Epanet!P851</f>
        <v>-0.39999999999999858</v>
      </c>
      <c r="BC850" s="1" t="s">
        <v>1881</v>
      </c>
      <c r="BD850" s="2">
        <v>0.01</v>
      </c>
      <c r="BF850" s="2">
        <f>BD850-Epanet!T852</f>
        <v>0.01</v>
      </c>
      <c r="BI850" s="1" t="s">
        <v>880</v>
      </c>
      <c r="BJ850" s="2">
        <v>38.840000000000003</v>
      </c>
      <c r="BL850" s="2">
        <f>BJ850-Epanet!X851</f>
        <v>-0.35999999999999943</v>
      </c>
      <c r="BO850" s="1" t="s">
        <v>1881</v>
      </c>
      <c r="BP850" s="2">
        <v>0.01</v>
      </c>
      <c r="BR850" s="2">
        <f>BP850-Epanet!AB852</f>
        <v>0.01</v>
      </c>
    </row>
    <row r="851" spans="1:70" x14ac:dyDescent="0.25">
      <c r="A851" s="1" t="s">
        <v>881</v>
      </c>
      <c r="B851" s="2">
        <v>39.46</v>
      </c>
      <c r="D851" s="10">
        <f>'Skenario DMA'!B851-Epanet!P852</f>
        <v>0.28000000000000114</v>
      </c>
      <c r="E851" s="10"/>
      <c r="G851" s="1" t="s">
        <v>1881</v>
      </c>
      <c r="H851" s="2">
        <v>0.01</v>
      </c>
      <c r="J851" s="2">
        <f>H851-Epanet!T853</f>
        <v>0</v>
      </c>
      <c r="M851" s="1" t="s">
        <v>881</v>
      </c>
      <c r="N851" s="2">
        <v>39.479999999999997</v>
      </c>
      <c r="P851" s="2">
        <f>N851-Epanet!X852</f>
        <v>0.27999999999999403</v>
      </c>
      <c r="S851" s="1" t="s">
        <v>1881</v>
      </c>
      <c r="T851" s="2">
        <v>0.01</v>
      </c>
      <c r="V851" s="2">
        <f>T851-Epanet!AB853</f>
        <v>0</v>
      </c>
      <c r="Y851" s="1" t="s">
        <v>881</v>
      </c>
      <c r="Z851" s="2">
        <v>38.75</v>
      </c>
      <c r="AB851" s="2">
        <f>Z851-Epanet!P852</f>
        <v>-0.42999999999999972</v>
      </c>
      <c r="AE851" s="1" t="s">
        <v>1882</v>
      </c>
      <c r="AF851" s="2">
        <v>0.01</v>
      </c>
      <c r="AH851" s="2">
        <f>AF851-Epanet!T853</f>
        <v>0</v>
      </c>
      <c r="AK851" s="1" t="s">
        <v>881</v>
      </c>
      <c r="AL851" s="2">
        <v>38.799999999999997</v>
      </c>
      <c r="AN851" s="2">
        <f>AL851-Epanet!X852</f>
        <v>-0.40000000000000568</v>
      </c>
      <c r="AQ851" s="1" t="s">
        <v>1882</v>
      </c>
      <c r="AR851" s="2">
        <v>0.01</v>
      </c>
      <c r="AT851" s="2">
        <f>AR851-Epanet!AB853</f>
        <v>0</v>
      </c>
      <c r="AW851" s="1" t="s">
        <v>881</v>
      </c>
      <c r="AX851" s="2">
        <v>38.78</v>
      </c>
      <c r="AZ851" s="2">
        <f>AX851-Epanet!P852</f>
        <v>-0.39999999999999858</v>
      </c>
      <c r="BC851" s="1" t="s">
        <v>1882</v>
      </c>
      <c r="BD851" s="2">
        <v>0.01</v>
      </c>
      <c r="BF851" s="2">
        <f>BD851-Epanet!T853</f>
        <v>0</v>
      </c>
      <c r="BI851" s="1" t="s">
        <v>881</v>
      </c>
      <c r="BJ851" s="2">
        <v>38.840000000000003</v>
      </c>
      <c r="BL851" s="2">
        <f>BJ851-Epanet!X852</f>
        <v>-0.35999999999999943</v>
      </c>
      <c r="BO851" s="1" t="s">
        <v>1882</v>
      </c>
      <c r="BP851" s="2">
        <v>0.01</v>
      </c>
      <c r="BR851" s="2">
        <f>BP851-Epanet!AB853</f>
        <v>0</v>
      </c>
    </row>
    <row r="852" spans="1:70" x14ac:dyDescent="0.25">
      <c r="A852" s="1" t="s">
        <v>882</v>
      </c>
      <c r="B852" s="2">
        <v>38.729999999999997</v>
      </c>
      <c r="D852" s="10">
        <f>'Skenario DMA'!B852-Epanet!P853</f>
        <v>0.27999999999999403</v>
      </c>
      <c r="E852" s="10"/>
      <c r="G852" s="1" t="s">
        <v>1882</v>
      </c>
      <c r="H852" s="2">
        <v>0.01</v>
      </c>
      <c r="J852" s="2">
        <f>H852-Epanet!T854</f>
        <v>0</v>
      </c>
      <c r="M852" s="1" t="s">
        <v>882</v>
      </c>
      <c r="N852" s="2">
        <v>38.75</v>
      </c>
      <c r="P852" s="2">
        <f>N852-Epanet!X853</f>
        <v>0.28000000000000114</v>
      </c>
      <c r="S852" s="1" t="s">
        <v>1882</v>
      </c>
      <c r="T852" s="2">
        <v>0.01</v>
      </c>
      <c r="V852" s="2">
        <f>T852-Epanet!AB854</f>
        <v>0</v>
      </c>
      <c r="Y852" s="1" t="s">
        <v>882</v>
      </c>
      <c r="Z852" s="2">
        <v>37.96</v>
      </c>
      <c r="AB852" s="2">
        <f>Z852-Epanet!P853</f>
        <v>-0.49000000000000199</v>
      </c>
      <c r="AE852" s="1" t="s">
        <v>1883</v>
      </c>
      <c r="AF852" s="2">
        <v>7.0000000000000007E-2</v>
      </c>
      <c r="AH852" s="2">
        <f>AF852-Epanet!T854</f>
        <v>6.0000000000000005E-2</v>
      </c>
      <c r="AK852" s="1" t="s">
        <v>882</v>
      </c>
      <c r="AL852" s="2">
        <v>38.020000000000003</v>
      </c>
      <c r="AN852" s="2">
        <f>AL852-Epanet!X853</f>
        <v>-0.44999999999999574</v>
      </c>
      <c r="AQ852" s="1" t="s">
        <v>1883</v>
      </c>
      <c r="AR852" s="2">
        <v>7.0000000000000007E-2</v>
      </c>
      <c r="AT852" s="2">
        <f>AR852-Epanet!AB854</f>
        <v>6.0000000000000005E-2</v>
      </c>
      <c r="AW852" s="1" t="s">
        <v>882</v>
      </c>
      <c r="AX852" s="2">
        <v>37.96</v>
      </c>
      <c r="AZ852" s="2">
        <f>AX852-Epanet!P853</f>
        <v>-0.49000000000000199</v>
      </c>
      <c r="BC852" s="1" t="s">
        <v>1883</v>
      </c>
      <c r="BD852" s="2">
        <v>7.0000000000000007E-2</v>
      </c>
      <c r="BF852" s="2">
        <f>BD852-Epanet!T854</f>
        <v>6.0000000000000005E-2</v>
      </c>
      <c r="BI852" s="1" t="s">
        <v>882</v>
      </c>
      <c r="BJ852" s="2">
        <v>38.020000000000003</v>
      </c>
      <c r="BL852" s="2">
        <f>BJ852-Epanet!X853</f>
        <v>-0.44999999999999574</v>
      </c>
      <c r="BO852" s="1" t="s">
        <v>1883</v>
      </c>
      <c r="BP852" s="2">
        <v>7.0000000000000007E-2</v>
      </c>
      <c r="BR852" s="2">
        <f>BP852-Epanet!AB854</f>
        <v>6.0000000000000005E-2</v>
      </c>
    </row>
    <row r="853" spans="1:70" x14ac:dyDescent="0.25">
      <c r="A853" s="1" t="s">
        <v>883</v>
      </c>
      <c r="B853" s="2">
        <v>38.76</v>
      </c>
      <c r="D853" s="10">
        <f>'Skenario DMA'!B853-Epanet!P854</f>
        <v>0.28000000000000114</v>
      </c>
      <c r="E853" s="10"/>
      <c r="G853" s="1" t="s">
        <v>1883</v>
      </c>
      <c r="H853" s="2">
        <v>7.0000000000000007E-2</v>
      </c>
      <c r="J853" s="2">
        <f>H853-Epanet!T855</f>
        <v>6.0000000000000005E-2</v>
      </c>
      <c r="M853" s="1" t="s">
        <v>883</v>
      </c>
      <c r="N853" s="2">
        <v>38.78</v>
      </c>
      <c r="P853" s="2">
        <f>N853-Epanet!X854</f>
        <v>0.28999999999999915</v>
      </c>
      <c r="S853" s="1" t="s">
        <v>1883</v>
      </c>
      <c r="T853" s="2">
        <v>7.0000000000000007E-2</v>
      </c>
      <c r="V853" s="2">
        <f>T853-Epanet!AB855</f>
        <v>6.0000000000000005E-2</v>
      </c>
      <c r="Y853" s="1" t="s">
        <v>883</v>
      </c>
      <c r="Z853" s="2">
        <v>37.99</v>
      </c>
      <c r="AB853" s="2">
        <f>Z853-Epanet!P854</f>
        <v>-0.48999999999999488</v>
      </c>
      <c r="AE853" s="1" t="s">
        <v>1884</v>
      </c>
      <c r="AF853" s="2">
        <v>7.0000000000000007E-2</v>
      </c>
      <c r="AH853" s="2">
        <f>AF853-Epanet!T855</f>
        <v>6.0000000000000005E-2</v>
      </c>
      <c r="AK853" s="1" t="s">
        <v>883</v>
      </c>
      <c r="AL853" s="2">
        <v>38.04</v>
      </c>
      <c r="AN853" s="2">
        <f>AL853-Epanet!X854</f>
        <v>-0.45000000000000284</v>
      </c>
      <c r="AQ853" s="1" t="s">
        <v>1884</v>
      </c>
      <c r="AR853" s="2">
        <v>7.0000000000000007E-2</v>
      </c>
      <c r="AT853" s="2">
        <f>AR853-Epanet!AB855</f>
        <v>6.0000000000000005E-2</v>
      </c>
      <c r="AW853" s="1" t="s">
        <v>883</v>
      </c>
      <c r="AX853" s="2">
        <v>37.979999999999997</v>
      </c>
      <c r="AZ853" s="2">
        <f>AX853-Epanet!P854</f>
        <v>-0.5</v>
      </c>
      <c r="BC853" s="1" t="s">
        <v>1884</v>
      </c>
      <c r="BD853" s="2">
        <v>7.0000000000000007E-2</v>
      </c>
      <c r="BF853" s="2">
        <f>BD853-Epanet!T855</f>
        <v>6.0000000000000005E-2</v>
      </c>
      <c r="BI853" s="1" t="s">
        <v>883</v>
      </c>
      <c r="BJ853" s="2">
        <v>38.049999999999997</v>
      </c>
      <c r="BL853" s="2">
        <f>BJ853-Epanet!X854</f>
        <v>-0.44000000000000483</v>
      </c>
      <c r="BO853" s="1" t="s">
        <v>1884</v>
      </c>
      <c r="BP853" s="2">
        <v>7.0000000000000007E-2</v>
      </c>
      <c r="BR853" s="2">
        <f>BP853-Epanet!AB855</f>
        <v>6.0000000000000005E-2</v>
      </c>
    </row>
    <row r="854" spans="1:70" x14ac:dyDescent="0.25">
      <c r="A854" s="1" t="s">
        <v>884</v>
      </c>
      <c r="B854" s="2">
        <v>39.659999999999997</v>
      </c>
      <c r="D854" s="10">
        <f>'Skenario DMA'!B854-Epanet!P855</f>
        <v>0.27999999999999403</v>
      </c>
      <c r="E854" s="10"/>
      <c r="G854" s="1" t="s">
        <v>1884</v>
      </c>
      <c r="H854" s="2">
        <v>7.0000000000000007E-2</v>
      </c>
      <c r="J854" s="2">
        <f>H854-Epanet!T856</f>
        <v>6.0000000000000005E-2</v>
      </c>
      <c r="M854" s="1" t="s">
        <v>884</v>
      </c>
      <c r="N854" s="2">
        <v>39.68</v>
      </c>
      <c r="P854" s="2">
        <f>N854-Epanet!X855</f>
        <v>0.28000000000000114</v>
      </c>
      <c r="S854" s="1" t="s">
        <v>1884</v>
      </c>
      <c r="T854" s="2">
        <v>7.0000000000000007E-2</v>
      </c>
      <c r="V854" s="2">
        <f>T854-Epanet!AB856</f>
        <v>6.0000000000000005E-2</v>
      </c>
      <c r="Y854" s="1" t="s">
        <v>884</v>
      </c>
      <c r="Z854" s="2">
        <v>38.89</v>
      </c>
      <c r="AB854" s="2">
        <f>Z854-Epanet!P855</f>
        <v>-0.49000000000000199</v>
      </c>
      <c r="AE854" s="1" t="s">
        <v>1885</v>
      </c>
      <c r="AF854" s="2">
        <v>7.0000000000000007E-2</v>
      </c>
      <c r="AH854" s="2">
        <f>AF854-Epanet!T856</f>
        <v>6.0000000000000005E-2</v>
      </c>
      <c r="AK854" s="1" t="s">
        <v>884</v>
      </c>
      <c r="AL854" s="2">
        <v>38.950000000000003</v>
      </c>
      <c r="AN854" s="2">
        <f>AL854-Epanet!X855</f>
        <v>-0.44999999999999574</v>
      </c>
      <c r="AQ854" s="1" t="s">
        <v>1885</v>
      </c>
      <c r="AR854" s="2">
        <v>7.0000000000000007E-2</v>
      </c>
      <c r="AT854" s="2">
        <f>AR854-Epanet!AB856</f>
        <v>6.0000000000000005E-2</v>
      </c>
      <c r="AW854" s="1" t="s">
        <v>884</v>
      </c>
      <c r="AX854" s="2">
        <v>38.89</v>
      </c>
      <c r="AZ854" s="2">
        <f>AX854-Epanet!P855</f>
        <v>-0.49000000000000199</v>
      </c>
      <c r="BC854" s="1" t="s">
        <v>1885</v>
      </c>
      <c r="BD854" s="2">
        <v>7.0000000000000007E-2</v>
      </c>
      <c r="BF854" s="2">
        <f>BD854-Epanet!T856</f>
        <v>6.0000000000000005E-2</v>
      </c>
      <c r="BI854" s="1" t="s">
        <v>884</v>
      </c>
      <c r="BJ854" s="2">
        <v>38.950000000000003</v>
      </c>
      <c r="BL854" s="2">
        <f>BJ854-Epanet!X855</f>
        <v>-0.44999999999999574</v>
      </c>
      <c r="BO854" s="1" t="s">
        <v>1885</v>
      </c>
      <c r="BP854" s="2">
        <v>7.0000000000000007E-2</v>
      </c>
      <c r="BR854" s="2">
        <f>BP854-Epanet!AB856</f>
        <v>6.0000000000000005E-2</v>
      </c>
    </row>
    <row r="855" spans="1:70" x14ac:dyDescent="0.25">
      <c r="A855" s="1" t="s">
        <v>885</v>
      </c>
      <c r="B855" s="2">
        <v>40.71</v>
      </c>
      <c r="D855" s="10">
        <f>'Skenario DMA'!B855-Epanet!P856</f>
        <v>0.28000000000000114</v>
      </c>
      <c r="E855" s="10"/>
      <c r="G855" s="1" t="s">
        <v>1885</v>
      </c>
      <c r="H855" s="2">
        <v>7.0000000000000007E-2</v>
      </c>
      <c r="J855" s="2">
        <f>H855-Epanet!T857</f>
        <v>0</v>
      </c>
      <c r="M855" s="1" t="s">
        <v>885</v>
      </c>
      <c r="N855" s="2">
        <v>40.729999999999997</v>
      </c>
      <c r="P855" s="2">
        <f>N855-Epanet!X856</f>
        <v>0.27999999999999403</v>
      </c>
      <c r="S855" s="1" t="s">
        <v>1885</v>
      </c>
      <c r="T855" s="2">
        <v>7.0000000000000007E-2</v>
      </c>
      <c r="V855" s="2">
        <f>T855-Epanet!AB857</f>
        <v>0</v>
      </c>
      <c r="Y855" s="1" t="s">
        <v>885</v>
      </c>
      <c r="Z855" s="2">
        <v>39.99</v>
      </c>
      <c r="AB855" s="2">
        <f>Z855-Epanet!P856</f>
        <v>-0.43999999999999773</v>
      </c>
      <c r="AE855" s="1" t="s">
        <v>1886</v>
      </c>
      <c r="AF855" s="2">
        <v>7.0000000000000007E-2</v>
      </c>
      <c r="AH855" s="2">
        <f>AF855-Epanet!T857</f>
        <v>0</v>
      </c>
      <c r="AK855" s="1" t="s">
        <v>885</v>
      </c>
      <c r="AL855" s="2">
        <v>40.049999999999997</v>
      </c>
      <c r="AN855" s="2">
        <f>AL855-Epanet!X856</f>
        <v>-0.40000000000000568</v>
      </c>
      <c r="AQ855" s="1" t="s">
        <v>1886</v>
      </c>
      <c r="AR855" s="2">
        <v>7.0000000000000007E-2</v>
      </c>
      <c r="AT855" s="2">
        <f>AR855-Epanet!AB857</f>
        <v>0</v>
      </c>
      <c r="AW855" s="1" t="s">
        <v>885</v>
      </c>
      <c r="AX855" s="2">
        <v>39.979999999999997</v>
      </c>
      <c r="AZ855" s="2">
        <f>AX855-Epanet!P856</f>
        <v>-0.45000000000000284</v>
      </c>
      <c r="BC855" s="1" t="s">
        <v>1886</v>
      </c>
      <c r="BD855" s="2">
        <v>7.0000000000000007E-2</v>
      </c>
      <c r="BF855" s="2">
        <f>BD855-Epanet!T857</f>
        <v>0</v>
      </c>
      <c r="BI855" s="1" t="s">
        <v>885</v>
      </c>
      <c r="BJ855" s="2">
        <v>40.049999999999997</v>
      </c>
      <c r="BL855" s="2">
        <f>BJ855-Epanet!X856</f>
        <v>-0.40000000000000568</v>
      </c>
      <c r="BO855" s="1" t="s">
        <v>1886</v>
      </c>
      <c r="BP855" s="2">
        <v>7.0000000000000007E-2</v>
      </c>
      <c r="BR855" s="2">
        <f>BP855-Epanet!AB857</f>
        <v>0</v>
      </c>
    </row>
    <row r="856" spans="1:70" x14ac:dyDescent="0.25">
      <c r="A856" s="1" t="s">
        <v>886</v>
      </c>
      <c r="B856" s="2">
        <v>40.700000000000003</v>
      </c>
      <c r="D856" s="10">
        <f>'Skenario DMA'!B856-Epanet!P857</f>
        <v>0.28000000000000114</v>
      </c>
      <c r="E856" s="10"/>
      <c r="G856" s="1" t="s">
        <v>1886</v>
      </c>
      <c r="H856" s="2">
        <v>7.0000000000000007E-2</v>
      </c>
      <c r="J856" s="2">
        <f>H856-Epanet!T858</f>
        <v>0</v>
      </c>
      <c r="M856" s="1" t="s">
        <v>886</v>
      </c>
      <c r="N856" s="2">
        <v>40.72</v>
      </c>
      <c r="P856" s="2">
        <f>N856-Epanet!X857</f>
        <v>0.28000000000000114</v>
      </c>
      <c r="S856" s="1" t="s">
        <v>1886</v>
      </c>
      <c r="T856" s="2">
        <v>7.0000000000000007E-2</v>
      </c>
      <c r="V856" s="2">
        <f>T856-Epanet!AB858</f>
        <v>0</v>
      </c>
      <c r="Y856" s="1" t="s">
        <v>886</v>
      </c>
      <c r="Z856" s="2">
        <v>40</v>
      </c>
      <c r="AB856" s="2">
        <f>Z856-Epanet!P857</f>
        <v>-0.42000000000000171</v>
      </c>
      <c r="AE856" s="1" t="s">
        <v>1887</v>
      </c>
      <c r="AF856" s="2">
        <v>7.0000000000000007E-2</v>
      </c>
      <c r="AH856" s="2">
        <f>AF856-Epanet!T858</f>
        <v>0</v>
      </c>
      <c r="AK856" s="1" t="s">
        <v>886</v>
      </c>
      <c r="AL856" s="2">
        <v>40.06</v>
      </c>
      <c r="AN856" s="2">
        <f>AL856-Epanet!X857</f>
        <v>-0.37999999999999545</v>
      </c>
      <c r="AQ856" s="1" t="s">
        <v>1887</v>
      </c>
      <c r="AR856" s="2">
        <v>7.0000000000000007E-2</v>
      </c>
      <c r="AT856" s="2">
        <f>AR856-Epanet!AB858</f>
        <v>0</v>
      </c>
      <c r="AW856" s="1" t="s">
        <v>886</v>
      </c>
      <c r="AX856" s="2">
        <v>40</v>
      </c>
      <c r="AZ856" s="2">
        <f>AX856-Epanet!P857</f>
        <v>-0.42000000000000171</v>
      </c>
      <c r="BC856" s="1" t="s">
        <v>1887</v>
      </c>
      <c r="BD856" s="2">
        <v>7.0000000000000007E-2</v>
      </c>
      <c r="BF856" s="2">
        <f>BD856-Epanet!T858</f>
        <v>0</v>
      </c>
      <c r="BI856" s="1" t="s">
        <v>886</v>
      </c>
      <c r="BJ856" s="2">
        <v>40.06</v>
      </c>
      <c r="BL856" s="2">
        <f>BJ856-Epanet!X857</f>
        <v>-0.37999999999999545</v>
      </c>
      <c r="BO856" s="1" t="s">
        <v>1887</v>
      </c>
      <c r="BP856" s="2">
        <v>7.0000000000000007E-2</v>
      </c>
      <c r="BR856" s="2">
        <f>BP856-Epanet!AB858</f>
        <v>0</v>
      </c>
    </row>
    <row r="857" spans="1:70" x14ac:dyDescent="0.25">
      <c r="A857" s="1" t="s">
        <v>887</v>
      </c>
      <c r="B857" s="2">
        <v>40.700000000000003</v>
      </c>
      <c r="D857" s="10">
        <f>'Skenario DMA'!B857-Epanet!P858</f>
        <v>0.28000000000000114</v>
      </c>
      <c r="E857" s="10"/>
      <c r="G857" s="1" t="s">
        <v>1887</v>
      </c>
      <c r="H857" s="2">
        <v>7.0000000000000007E-2</v>
      </c>
      <c r="J857" s="2">
        <f>H857-Epanet!T859</f>
        <v>0</v>
      </c>
      <c r="M857" s="1" t="s">
        <v>887</v>
      </c>
      <c r="N857" s="2">
        <v>40.72</v>
      </c>
      <c r="P857" s="2">
        <f>N857-Epanet!X858</f>
        <v>0.28000000000000114</v>
      </c>
      <c r="S857" s="1" t="s">
        <v>1887</v>
      </c>
      <c r="T857" s="2">
        <v>7.0000000000000007E-2</v>
      </c>
      <c r="V857" s="2">
        <f>T857-Epanet!AB859</f>
        <v>0</v>
      </c>
      <c r="Y857" s="1" t="s">
        <v>887</v>
      </c>
      <c r="Z857" s="2">
        <v>40</v>
      </c>
      <c r="AB857" s="2">
        <f>Z857-Epanet!P858</f>
        <v>-0.42000000000000171</v>
      </c>
      <c r="AE857" s="1" t="s">
        <v>1888</v>
      </c>
      <c r="AF857" s="2">
        <v>7.0000000000000007E-2</v>
      </c>
      <c r="AH857" s="2">
        <f>AF857-Epanet!T859</f>
        <v>0</v>
      </c>
      <c r="AK857" s="1" t="s">
        <v>887</v>
      </c>
      <c r="AL857" s="2">
        <v>40.06</v>
      </c>
      <c r="AN857" s="2">
        <f>AL857-Epanet!X858</f>
        <v>-0.37999999999999545</v>
      </c>
      <c r="AQ857" s="1" t="s">
        <v>1888</v>
      </c>
      <c r="AR857" s="2">
        <v>7.0000000000000007E-2</v>
      </c>
      <c r="AT857" s="2">
        <f>AR857-Epanet!AB859</f>
        <v>0</v>
      </c>
      <c r="AW857" s="1" t="s">
        <v>887</v>
      </c>
      <c r="AX857" s="2">
        <v>40</v>
      </c>
      <c r="AZ857" s="2">
        <f>AX857-Epanet!P858</f>
        <v>-0.42000000000000171</v>
      </c>
      <c r="BC857" s="1" t="s">
        <v>1888</v>
      </c>
      <c r="BD857" s="2">
        <v>7.0000000000000007E-2</v>
      </c>
      <c r="BF857" s="2">
        <f>BD857-Epanet!T859</f>
        <v>0</v>
      </c>
      <c r="BI857" s="1" t="s">
        <v>887</v>
      </c>
      <c r="BJ857" s="2">
        <v>40.06</v>
      </c>
      <c r="BL857" s="2">
        <f>BJ857-Epanet!X858</f>
        <v>-0.37999999999999545</v>
      </c>
      <c r="BO857" s="1" t="s">
        <v>1888</v>
      </c>
      <c r="BP857" s="2">
        <v>7.0000000000000007E-2</v>
      </c>
      <c r="BR857" s="2">
        <f>BP857-Epanet!AB859</f>
        <v>0</v>
      </c>
    </row>
    <row r="858" spans="1:70" x14ac:dyDescent="0.25">
      <c r="A858" s="1" t="s">
        <v>888</v>
      </c>
      <c r="B858" s="2">
        <v>40.700000000000003</v>
      </c>
      <c r="D858" s="10">
        <f>'Skenario DMA'!B858-Epanet!P859</f>
        <v>0.28000000000000114</v>
      </c>
      <c r="E858" s="10"/>
      <c r="G858" s="1" t="s">
        <v>1888</v>
      </c>
      <c r="H858" s="2">
        <v>7.0000000000000007E-2</v>
      </c>
      <c r="J858" s="2">
        <f>H858-Epanet!T860</f>
        <v>0</v>
      </c>
      <c r="M858" s="1" t="s">
        <v>888</v>
      </c>
      <c r="N858" s="2">
        <v>40.72</v>
      </c>
      <c r="P858" s="2">
        <f>N858-Epanet!X859</f>
        <v>0.28000000000000114</v>
      </c>
      <c r="S858" s="1" t="s">
        <v>1888</v>
      </c>
      <c r="T858" s="2">
        <v>7.0000000000000007E-2</v>
      </c>
      <c r="V858" s="2">
        <f>T858-Epanet!AB860</f>
        <v>0</v>
      </c>
      <c r="Y858" s="1" t="s">
        <v>888</v>
      </c>
      <c r="Z858" s="2">
        <v>40</v>
      </c>
      <c r="AB858" s="2">
        <f>Z858-Epanet!P859</f>
        <v>-0.42000000000000171</v>
      </c>
      <c r="AE858" s="1" t="s">
        <v>1889</v>
      </c>
      <c r="AF858" s="2">
        <v>7.0000000000000007E-2</v>
      </c>
      <c r="AH858" s="2">
        <f>AF858-Epanet!T860</f>
        <v>0</v>
      </c>
      <c r="AK858" s="1" t="s">
        <v>888</v>
      </c>
      <c r="AL858" s="2">
        <v>40.06</v>
      </c>
      <c r="AN858" s="2">
        <f>AL858-Epanet!X859</f>
        <v>-0.37999999999999545</v>
      </c>
      <c r="AQ858" s="1" t="s">
        <v>1889</v>
      </c>
      <c r="AR858" s="2">
        <v>7.0000000000000007E-2</v>
      </c>
      <c r="AT858" s="2">
        <f>AR858-Epanet!AB860</f>
        <v>0</v>
      </c>
      <c r="AW858" s="1" t="s">
        <v>888</v>
      </c>
      <c r="AX858" s="2">
        <v>39.99</v>
      </c>
      <c r="AZ858" s="2">
        <f>AX858-Epanet!P859</f>
        <v>-0.42999999999999972</v>
      </c>
      <c r="BC858" s="1" t="s">
        <v>1889</v>
      </c>
      <c r="BD858" s="2">
        <v>7.0000000000000007E-2</v>
      </c>
      <c r="BF858" s="2">
        <f>BD858-Epanet!T860</f>
        <v>0</v>
      </c>
      <c r="BI858" s="1" t="s">
        <v>888</v>
      </c>
      <c r="BJ858" s="2">
        <v>40.06</v>
      </c>
      <c r="BL858" s="2">
        <f>BJ858-Epanet!X859</f>
        <v>-0.37999999999999545</v>
      </c>
      <c r="BO858" s="1" t="s">
        <v>1889</v>
      </c>
      <c r="BP858" s="2">
        <v>7.0000000000000007E-2</v>
      </c>
      <c r="BR858" s="2">
        <f>BP858-Epanet!AB860</f>
        <v>0</v>
      </c>
    </row>
    <row r="859" spans="1:70" x14ac:dyDescent="0.25">
      <c r="A859" s="1" t="s">
        <v>889</v>
      </c>
      <c r="B859" s="2">
        <v>40.68</v>
      </c>
      <c r="D859" s="10">
        <f>'Skenario DMA'!B859-Epanet!P860</f>
        <v>0.28000000000000114</v>
      </c>
      <c r="E859" s="10"/>
      <c r="G859" s="1" t="s">
        <v>1889</v>
      </c>
      <c r="H859" s="2">
        <v>7.0000000000000007E-2</v>
      </c>
      <c r="J859" s="2">
        <f>H859-Epanet!T861</f>
        <v>0</v>
      </c>
      <c r="M859" s="1" t="s">
        <v>889</v>
      </c>
      <c r="N859" s="2">
        <v>40.700000000000003</v>
      </c>
      <c r="P859" s="2">
        <f>N859-Epanet!X860</f>
        <v>0.28000000000000114</v>
      </c>
      <c r="S859" s="1" t="s">
        <v>1889</v>
      </c>
      <c r="T859" s="2">
        <v>7.0000000000000007E-2</v>
      </c>
      <c r="V859" s="2">
        <f>T859-Epanet!AB861</f>
        <v>0</v>
      </c>
      <c r="Y859" s="1" t="s">
        <v>889</v>
      </c>
      <c r="Z859" s="2">
        <v>39.97</v>
      </c>
      <c r="AB859" s="2">
        <f>Z859-Epanet!P860</f>
        <v>-0.42999999999999972</v>
      </c>
      <c r="AE859" s="1" t="s">
        <v>1890</v>
      </c>
      <c r="AF859" s="2">
        <v>7.0000000000000007E-2</v>
      </c>
      <c r="AH859" s="2">
        <f>AF859-Epanet!T861</f>
        <v>0</v>
      </c>
      <c r="AK859" s="1" t="s">
        <v>889</v>
      </c>
      <c r="AL859" s="2">
        <v>40.03</v>
      </c>
      <c r="AN859" s="2">
        <f>AL859-Epanet!X860</f>
        <v>-0.39000000000000057</v>
      </c>
      <c r="AQ859" s="1" t="s">
        <v>1890</v>
      </c>
      <c r="AR859" s="2">
        <v>7.0000000000000007E-2</v>
      </c>
      <c r="AT859" s="2">
        <f>AR859-Epanet!AB861</f>
        <v>0</v>
      </c>
      <c r="AW859" s="1" t="s">
        <v>889</v>
      </c>
      <c r="AX859" s="2">
        <v>39.97</v>
      </c>
      <c r="AZ859" s="2">
        <f>AX859-Epanet!P860</f>
        <v>-0.42999999999999972</v>
      </c>
      <c r="BC859" s="1" t="s">
        <v>1890</v>
      </c>
      <c r="BD859" s="2">
        <v>7.0000000000000007E-2</v>
      </c>
      <c r="BF859" s="2">
        <f>BD859-Epanet!T861</f>
        <v>0</v>
      </c>
      <c r="BI859" s="1" t="s">
        <v>889</v>
      </c>
      <c r="BJ859" s="2">
        <v>40.03</v>
      </c>
      <c r="BL859" s="2">
        <f>BJ859-Epanet!X860</f>
        <v>-0.39000000000000057</v>
      </c>
      <c r="BO859" s="1" t="s">
        <v>1890</v>
      </c>
      <c r="BP859" s="2">
        <v>7.0000000000000007E-2</v>
      </c>
      <c r="BR859" s="2">
        <f>BP859-Epanet!AB861</f>
        <v>0</v>
      </c>
    </row>
    <row r="860" spans="1:70" x14ac:dyDescent="0.25">
      <c r="A860" s="1" t="s">
        <v>890</v>
      </c>
      <c r="B860" s="2">
        <v>40.67</v>
      </c>
      <c r="D860" s="10">
        <f>'Skenario DMA'!B860-Epanet!P861</f>
        <v>0.28000000000000114</v>
      </c>
      <c r="E860" s="10"/>
      <c r="G860" s="1" t="s">
        <v>1890</v>
      </c>
      <c r="H860" s="2">
        <v>7.0000000000000007E-2</v>
      </c>
      <c r="J860" s="2">
        <f>H860-Epanet!T862</f>
        <v>0</v>
      </c>
      <c r="M860" s="1" t="s">
        <v>890</v>
      </c>
      <c r="N860" s="2">
        <v>40.69</v>
      </c>
      <c r="P860" s="2">
        <f>N860-Epanet!X861</f>
        <v>0.28000000000000114</v>
      </c>
      <c r="S860" s="1" t="s">
        <v>1890</v>
      </c>
      <c r="T860" s="2">
        <v>7.0000000000000007E-2</v>
      </c>
      <c r="V860" s="2">
        <f>T860-Epanet!AB862</f>
        <v>0</v>
      </c>
      <c r="Y860" s="1" t="s">
        <v>890</v>
      </c>
      <c r="Z860" s="2">
        <v>39.96</v>
      </c>
      <c r="AB860" s="2">
        <f>Z860-Epanet!P861</f>
        <v>-0.42999999999999972</v>
      </c>
      <c r="AE860" s="1" t="s">
        <v>1891</v>
      </c>
      <c r="AF860" s="2">
        <v>7.0000000000000007E-2</v>
      </c>
      <c r="AH860" s="2">
        <f>AF860-Epanet!T862</f>
        <v>0</v>
      </c>
      <c r="AK860" s="1" t="s">
        <v>890</v>
      </c>
      <c r="AL860" s="2">
        <v>40.020000000000003</v>
      </c>
      <c r="AN860" s="2">
        <f>AL860-Epanet!X861</f>
        <v>-0.38999999999999346</v>
      </c>
      <c r="AQ860" s="1" t="s">
        <v>1891</v>
      </c>
      <c r="AR860" s="2">
        <v>7.0000000000000007E-2</v>
      </c>
      <c r="AT860" s="2">
        <f>AR860-Epanet!AB862</f>
        <v>0</v>
      </c>
      <c r="AW860" s="1" t="s">
        <v>890</v>
      </c>
      <c r="AX860" s="2">
        <v>39.96</v>
      </c>
      <c r="AZ860" s="2">
        <f>AX860-Epanet!P861</f>
        <v>-0.42999999999999972</v>
      </c>
      <c r="BC860" s="1" t="s">
        <v>1891</v>
      </c>
      <c r="BD860" s="2">
        <v>7.0000000000000007E-2</v>
      </c>
      <c r="BF860" s="2">
        <f>BD860-Epanet!T862</f>
        <v>0</v>
      </c>
      <c r="BI860" s="1" t="s">
        <v>890</v>
      </c>
      <c r="BJ860" s="2">
        <v>40.020000000000003</v>
      </c>
      <c r="BL860" s="2">
        <f>BJ860-Epanet!X861</f>
        <v>-0.38999999999999346</v>
      </c>
      <c r="BO860" s="1" t="s">
        <v>1891</v>
      </c>
      <c r="BP860" s="2">
        <v>7.0000000000000007E-2</v>
      </c>
      <c r="BR860" s="2">
        <f>BP860-Epanet!AB862</f>
        <v>0</v>
      </c>
    </row>
    <row r="861" spans="1:70" x14ac:dyDescent="0.25">
      <c r="A861" s="1" t="s">
        <v>891</v>
      </c>
      <c r="B861" s="2">
        <v>40.659999999999997</v>
      </c>
      <c r="D861" s="10">
        <f>'Skenario DMA'!B861-Epanet!P862</f>
        <v>0.27999999999999403</v>
      </c>
      <c r="E861" s="10"/>
      <c r="G861" s="1" t="s">
        <v>1891</v>
      </c>
      <c r="H861" s="2">
        <v>7.0000000000000007E-2</v>
      </c>
      <c r="J861" s="2">
        <f>H861-Epanet!T863</f>
        <v>0</v>
      </c>
      <c r="M861" s="1" t="s">
        <v>891</v>
      </c>
      <c r="N861" s="2">
        <v>40.68</v>
      </c>
      <c r="P861" s="2">
        <f>N861-Epanet!X862</f>
        <v>0.28000000000000114</v>
      </c>
      <c r="S861" s="1" t="s">
        <v>1891</v>
      </c>
      <c r="T861" s="2">
        <v>7.0000000000000007E-2</v>
      </c>
      <c r="V861" s="2">
        <f>T861-Epanet!AB863</f>
        <v>0</v>
      </c>
      <c r="Y861" s="1" t="s">
        <v>891</v>
      </c>
      <c r="Z861" s="2">
        <v>39.950000000000003</v>
      </c>
      <c r="AB861" s="2">
        <f>Z861-Epanet!P862</f>
        <v>-0.42999999999999972</v>
      </c>
      <c r="AE861" s="1" t="s">
        <v>1892</v>
      </c>
      <c r="AF861" s="2">
        <v>7.0000000000000007E-2</v>
      </c>
      <c r="AH861" s="2">
        <f>AF861-Epanet!T863</f>
        <v>0</v>
      </c>
      <c r="AK861" s="1" t="s">
        <v>891</v>
      </c>
      <c r="AL861" s="2">
        <v>40.01</v>
      </c>
      <c r="AN861" s="2">
        <f>AL861-Epanet!X862</f>
        <v>-0.39000000000000057</v>
      </c>
      <c r="AQ861" s="1" t="s">
        <v>1892</v>
      </c>
      <c r="AR861" s="2">
        <v>7.0000000000000007E-2</v>
      </c>
      <c r="AT861" s="2">
        <f>AR861-Epanet!AB863</f>
        <v>0</v>
      </c>
      <c r="AW861" s="1" t="s">
        <v>891</v>
      </c>
      <c r="AX861" s="2">
        <v>39.94</v>
      </c>
      <c r="AZ861" s="2">
        <f>AX861-Epanet!P862</f>
        <v>-0.44000000000000483</v>
      </c>
      <c r="BC861" s="1" t="s">
        <v>1892</v>
      </c>
      <c r="BD861" s="2">
        <v>7.0000000000000007E-2</v>
      </c>
      <c r="BF861" s="2">
        <f>BD861-Epanet!T863</f>
        <v>0</v>
      </c>
      <c r="BI861" s="1" t="s">
        <v>891</v>
      </c>
      <c r="BJ861" s="2">
        <v>40.01</v>
      </c>
      <c r="BL861" s="2">
        <f>BJ861-Epanet!X862</f>
        <v>-0.39000000000000057</v>
      </c>
      <c r="BO861" s="1" t="s">
        <v>1892</v>
      </c>
      <c r="BP861" s="2">
        <v>7.0000000000000007E-2</v>
      </c>
      <c r="BR861" s="2">
        <f>BP861-Epanet!AB863</f>
        <v>0</v>
      </c>
    </row>
    <row r="862" spans="1:70" x14ac:dyDescent="0.25">
      <c r="A862" s="1" t="s">
        <v>892</v>
      </c>
      <c r="B862" s="2">
        <v>40.67</v>
      </c>
      <c r="D862" s="10">
        <f>'Skenario DMA'!B862-Epanet!P863</f>
        <v>0.28000000000000114</v>
      </c>
      <c r="E862" s="10"/>
      <c r="G862" s="1" t="s">
        <v>1892</v>
      </c>
      <c r="H862" s="2">
        <v>7.0000000000000007E-2</v>
      </c>
      <c r="J862" s="2">
        <f>H862-Epanet!T864</f>
        <v>0</v>
      </c>
      <c r="M862" s="1" t="s">
        <v>892</v>
      </c>
      <c r="N862" s="2">
        <v>40.69</v>
      </c>
      <c r="P862" s="2">
        <f>N862-Epanet!X863</f>
        <v>0.28000000000000114</v>
      </c>
      <c r="S862" s="1" t="s">
        <v>1892</v>
      </c>
      <c r="T862" s="2">
        <v>7.0000000000000007E-2</v>
      </c>
      <c r="V862" s="2">
        <f>T862-Epanet!AB864</f>
        <v>0</v>
      </c>
      <c r="Y862" s="1" t="s">
        <v>892</v>
      </c>
      <c r="Z862" s="2">
        <v>39.950000000000003</v>
      </c>
      <c r="AB862" s="2">
        <f>Z862-Epanet!P863</f>
        <v>-0.43999999999999773</v>
      </c>
      <c r="AE862" s="1" t="s">
        <v>1893</v>
      </c>
      <c r="AF862" s="2">
        <v>7.0000000000000007E-2</v>
      </c>
      <c r="AH862" s="2">
        <f>AF862-Epanet!T864</f>
        <v>0</v>
      </c>
      <c r="AK862" s="1" t="s">
        <v>892</v>
      </c>
      <c r="AL862" s="2">
        <v>40.01</v>
      </c>
      <c r="AN862" s="2">
        <f>AL862-Epanet!X863</f>
        <v>-0.39999999999999858</v>
      </c>
      <c r="AQ862" s="1" t="s">
        <v>1893</v>
      </c>
      <c r="AR862" s="2">
        <v>7.0000000000000007E-2</v>
      </c>
      <c r="AT862" s="2">
        <f>AR862-Epanet!AB864</f>
        <v>0</v>
      </c>
      <c r="AW862" s="1" t="s">
        <v>892</v>
      </c>
      <c r="AX862" s="2">
        <v>39.950000000000003</v>
      </c>
      <c r="AZ862" s="2">
        <f>AX862-Epanet!P863</f>
        <v>-0.43999999999999773</v>
      </c>
      <c r="BC862" s="1" t="s">
        <v>1893</v>
      </c>
      <c r="BD862" s="2">
        <v>7.0000000000000007E-2</v>
      </c>
      <c r="BF862" s="2">
        <f>BD862-Epanet!T864</f>
        <v>0</v>
      </c>
      <c r="BI862" s="1" t="s">
        <v>892</v>
      </c>
      <c r="BJ862" s="2">
        <v>40.01</v>
      </c>
      <c r="BL862" s="2">
        <f>BJ862-Epanet!X863</f>
        <v>-0.39999999999999858</v>
      </c>
      <c r="BO862" s="1" t="s">
        <v>1893</v>
      </c>
      <c r="BP862" s="2">
        <v>7.0000000000000007E-2</v>
      </c>
      <c r="BR862" s="2">
        <f>BP862-Epanet!AB864</f>
        <v>0</v>
      </c>
    </row>
    <row r="863" spans="1:70" x14ac:dyDescent="0.25">
      <c r="A863" s="1" t="s">
        <v>893</v>
      </c>
      <c r="B863" s="2">
        <v>39.72</v>
      </c>
      <c r="D863" s="10">
        <f>'Skenario DMA'!B863-Epanet!P864</f>
        <v>0.28000000000000114</v>
      </c>
      <c r="E863" s="10"/>
      <c r="G863" s="1" t="s">
        <v>1893</v>
      </c>
      <c r="H863" s="2">
        <v>7.0000000000000007E-2</v>
      </c>
      <c r="J863" s="2">
        <f>H863-Epanet!T865</f>
        <v>0</v>
      </c>
      <c r="M863" s="1" t="s">
        <v>893</v>
      </c>
      <c r="N863" s="2">
        <v>39.74</v>
      </c>
      <c r="P863" s="2">
        <f>N863-Epanet!X864</f>
        <v>0.28000000000000114</v>
      </c>
      <c r="S863" s="1" t="s">
        <v>1893</v>
      </c>
      <c r="T863" s="2">
        <v>7.0000000000000007E-2</v>
      </c>
      <c r="V863" s="2">
        <f>T863-Epanet!AB865</f>
        <v>0</v>
      </c>
      <c r="Y863" s="1" t="s">
        <v>893</v>
      </c>
      <c r="Z863" s="2">
        <v>38.99</v>
      </c>
      <c r="AB863" s="2">
        <f>Z863-Epanet!P864</f>
        <v>-0.44999999999999574</v>
      </c>
      <c r="AE863" s="1" t="s">
        <v>1894</v>
      </c>
      <c r="AF863" s="2">
        <v>7.0000000000000007E-2</v>
      </c>
      <c r="AH863" s="2">
        <f>AF863-Epanet!T865</f>
        <v>0</v>
      </c>
      <c r="AK863" s="1" t="s">
        <v>893</v>
      </c>
      <c r="AL863" s="2">
        <v>39.04</v>
      </c>
      <c r="AN863" s="2">
        <f>AL863-Epanet!X864</f>
        <v>-0.42000000000000171</v>
      </c>
      <c r="AQ863" s="1" t="s">
        <v>1894</v>
      </c>
      <c r="AR863" s="2">
        <v>7.0000000000000007E-2</v>
      </c>
      <c r="AT863" s="2">
        <f>AR863-Epanet!AB865</f>
        <v>0</v>
      </c>
      <c r="AW863" s="1" t="s">
        <v>893</v>
      </c>
      <c r="AX863" s="2">
        <v>38.979999999999997</v>
      </c>
      <c r="AZ863" s="2">
        <f>AX863-Epanet!P864</f>
        <v>-0.46000000000000085</v>
      </c>
      <c r="BC863" s="1" t="s">
        <v>1894</v>
      </c>
      <c r="BD863" s="2">
        <v>7.0000000000000007E-2</v>
      </c>
      <c r="BF863" s="2">
        <f>BD863-Epanet!T865</f>
        <v>0</v>
      </c>
      <c r="BI863" s="1" t="s">
        <v>893</v>
      </c>
      <c r="BJ863" s="2">
        <v>39.049999999999997</v>
      </c>
      <c r="BL863" s="2">
        <f>BJ863-Epanet!X864</f>
        <v>-0.41000000000000369</v>
      </c>
      <c r="BO863" s="1" t="s">
        <v>1894</v>
      </c>
      <c r="BP863" s="2">
        <v>7.0000000000000007E-2</v>
      </c>
      <c r="BR863" s="2">
        <f>BP863-Epanet!AB865</f>
        <v>0</v>
      </c>
    </row>
    <row r="864" spans="1:70" x14ac:dyDescent="0.25">
      <c r="A864" s="1" t="s">
        <v>894</v>
      </c>
      <c r="B864" s="2">
        <v>40.700000000000003</v>
      </c>
      <c r="D864" s="10">
        <f>'Skenario DMA'!B864-Epanet!P865</f>
        <v>0.28000000000000114</v>
      </c>
      <c r="E864" s="10"/>
      <c r="G864" s="1" t="s">
        <v>1894</v>
      </c>
      <c r="H864" s="2">
        <v>7.0000000000000007E-2</v>
      </c>
      <c r="J864" s="2">
        <f>H864-Epanet!T866</f>
        <v>0</v>
      </c>
      <c r="M864" s="1" t="s">
        <v>894</v>
      </c>
      <c r="N864" s="2">
        <v>40.72</v>
      </c>
      <c r="P864" s="2">
        <f>N864-Epanet!X865</f>
        <v>0.28000000000000114</v>
      </c>
      <c r="S864" s="1" t="s">
        <v>1894</v>
      </c>
      <c r="T864" s="2">
        <v>7.0000000000000007E-2</v>
      </c>
      <c r="V864" s="2">
        <f>T864-Epanet!AB866</f>
        <v>0</v>
      </c>
      <c r="Y864" s="1" t="s">
        <v>894</v>
      </c>
      <c r="Z864" s="2">
        <v>39.97</v>
      </c>
      <c r="AB864" s="2">
        <f>Z864-Epanet!P865</f>
        <v>-0.45000000000000284</v>
      </c>
      <c r="AE864" s="1" t="s">
        <v>1895</v>
      </c>
      <c r="AF864" s="2">
        <v>7.0000000000000007E-2</v>
      </c>
      <c r="AH864" s="2">
        <f>AF864-Epanet!T866</f>
        <v>0</v>
      </c>
      <c r="AK864" s="1" t="s">
        <v>894</v>
      </c>
      <c r="AL864" s="2">
        <v>40.03</v>
      </c>
      <c r="AN864" s="2">
        <f>AL864-Epanet!X865</f>
        <v>-0.40999999999999659</v>
      </c>
      <c r="AQ864" s="1" t="s">
        <v>1895</v>
      </c>
      <c r="AR864" s="2">
        <v>7.0000000000000007E-2</v>
      </c>
      <c r="AT864" s="2">
        <f>AR864-Epanet!AB866</f>
        <v>0</v>
      </c>
      <c r="AW864" s="1" t="s">
        <v>894</v>
      </c>
      <c r="AX864" s="2">
        <v>39.96</v>
      </c>
      <c r="AZ864" s="2">
        <f>AX864-Epanet!P865</f>
        <v>-0.46000000000000085</v>
      </c>
      <c r="BC864" s="1" t="s">
        <v>1895</v>
      </c>
      <c r="BD864" s="2">
        <v>7.0000000000000007E-2</v>
      </c>
      <c r="BF864" s="2">
        <f>BD864-Epanet!T866</f>
        <v>0</v>
      </c>
      <c r="BI864" s="1" t="s">
        <v>894</v>
      </c>
      <c r="BJ864" s="2">
        <v>40.03</v>
      </c>
      <c r="BL864" s="2">
        <f>BJ864-Epanet!X865</f>
        <v>-0.40999999999999659</v>
      </c>
      <c r="BO864" s="1" t="s">
        <v>1895</v>
      </c>
      <c r="BP864" s="2">
        <v>7.0000000000000007E-2</v>
      </c>
      <c r="BR864" s="2">
        <f>BP864-Epanet!AB866</f>
        <v>0</v>
      </c>
    </row>
    <row r="865" spans="1:70" x14ac:dyDescent="0.25">
      <c r="A865" s="1" t="s">
        <v>895</v>
      </c>
      <c r="B865" s="2">
        <v>37.46</v>
      </c>
      <c r="D865" s="10">
        <f>'Skenario DMA'!B865-Epanet!P866</f>
        <v>0.28000000000000114</v>
      </c>
      <c r="E865" s="10"/>
      <c r="G865" s="1" t="s">
        <v>1895</v>
      </c>
      <c r="H865" s="2">
        <v>7.0000000000000007E-2</v>
      </c>
      <c r="J865" s="2">
        <f>H865-Epanet!T867</f>
        <v>0</v>
      </c>
      <c r="M865" s="1" t="s">
        <v>895</v>
      </c>
      <c r="N865" s="2">
        <v>37.51</v>
      </c>
      <c r="P865" s="2">
        <f>N865-Epanet!X866</f>
        <v>0.28999999999999915</v>
      </c>
      <c r="S865" s="1" t="s">
        <v>1895</v>
      </c>
      <c r="T865" s="2">
        <v>7.0000000000000007E-2</v>
      </c>
      <c r="V865" s="2">
        <f>T865-Epanet!AB867</f>
        <v>0</v>
      </c>
      <c r="Y865" s="1" t="s">
        <v>895</v>
      </c>
      <c r="Z865" s="2">
        <v>36.78</v>
      </c>
      <c r="AB865" s="2">
        <f>Z865-Epanet!P866</f>
        <v>-0.39999999999999858</v>
      </c>
      <c r="AE865" s="1" t="s">
        <v>1896</v>
      </c>
      <c r="AF865" s="2">
        <v>0.28000000000000003</v>
      </c>
      <c r="AH865" s="2">
        <f>AF865-Epanet!T867</f>
        <v>0.21000000000000002</v>
      </c>
      <c r="AK865" s="1" t="s">
        <v>895</v>
      </c>
      <c r="AL865" s="2">
        <v>36.86</v>
      </c>
      <c r="AN865" s="2">
        <f>AL865-Epanet!X866</f>
        <v>-0.35999999999999943</v>
      </c>
      <c r="AQ865" s="1" t="s">
        <v>1896</v>
      </c>
      <c r="AR865" s="2">
        <v>0.27</v>
      </c>
      <c r="AT865" s="2">
        <f>AR865-Epanet!AB867</f>
        <v>0.2</v>
      </c>
      <c r="AW865" s="1" t="s">
        <v>895</v>
      </c>
      <c r="AX865" s="2">
        <v>36.799999999999997</v>
      </c>
      <c r="AZ865" s="2">
        <f>AX865-Epanet!P866</f>
        <v>-0.38000000000000256</v>
      </c>
      <c r="BC865" s="1" t="s">
        <v>1896</v>
      </c>
      <c r="BD865" s="2">
        <v>0.28000000000000003</v>
      </c>
      <c r="BF865" s="2">
        <f>BD865-Epanet!T867</f>
        <v>0.21000000000000002</v>
      </c>
      <c r="BI865" s="1" t="s">
        <v>895</v>
      </c>
      <c r="BJ865" s="2">
        <v>36.89</v>
      </c>
      <c r="BL865" s="2">
        <f>BJ865-Epanet!X866</f>
        <v>-0.32999999999999829</v>
      </c>
      <c r="BO865" s="1" t="s">
        <v>1896</v>
      </c>
      <c r="BP865" s="2">
        <v>0.27</v>
      </c>
      <c r="BR865" s="2">
        <f>BP865-Epanet!AB867</f>
        <v>0.2</v>
      </c>
    </row>
    <row r="866" spans="1:70" x14ac:dyDescent="0.25">
      <c r="A866" s="1" t="s">
        <v>896</v>
      </c>
      <c r="B866" s="2">
        <v>39.46</v>
      </c>
      <c r="D866" s="10">
        <f>'Skenario DMA'!B866-Epanet!P867</f>
        <v>0.28000000000000114</v>
      </c>
      <c r="E866" s="10"/>
      <c r="G866" s="1" t="s">
        <v>1896</v>
      </c>
      <c r="H866" s="2">
        <v>0.13</v>
      </c>
      <c r="J866" s="2">
        <f>H866-Epanet!T868</f>
        <v>0.06</v>
      </c>
      <c r="M866" s="1" t="s">
        <v>896</v>
      </c>
      <c r="N866" s="2">
        <v>39.51</v>
      </c>
      <c r="P866" s="2">
        <f>N866-Epanet!X867</f>
        <v>0.28999999999999915</v>
      </c>
      <c r="S866" s="1" t="s">
        <v>1896</v>
      </c>
      <c r="T866" s="2">
        <v>0.13</v>
      </c>
      <c r="V866" s="2">
        <f>T866-Epanet!AB868</f>
        <v>0.06</v>
      </c>
      <c r="Y866" s="1" t="s">
        <v>896</v>
      </c>
      <c r="Z866" s="2">
        <v>38.78</v>
      </c>
      <c r="AB866" s="2">
        <f>Z866-Epanet!P867</f>
        <v>-0.39999999999999858</v>
      </c>
      <c r="AE866" s="1" t="s">
        <v>1898</v>
      </c>
      <c r="AF866" s="2">
        <v>0.26</v>
      </c>
      <c r="AH866" s="2">
        <f>AF866-Epanet!T868</f>
        <v>0.19</v>
      </c>
      <c r="AK866" s="1" t="s">
        <v>896</v>
      </c>
      <c r="AL866" s="2">
        <v>38.86</v>
      </c>
      <c r="AN866" s="2">
        <f>AL866-Epanet!X867</f>
        <v>-0.35999999999999943</v>
      </c>
      <c r="AQ866" s="1" t="s">
        <v>1898</v>
      </c>
      <c r="AR866" s="2">
        <v>0.25</v>
      </c>
      <c r="AT866" s="2">
        <f>AR866-Epanet!AB868</f>
        <v>0.18</v>
      </c>
      <c r="AW866" s="1" t="s">
        <v>896</v>
      </c>
      <c r="AX866" s="2">
        <v>38.799999999999997</v>
      </c>
      <c r="AZ866" s="2">
        <f>AX866-Epanet!P867</f>
        <v>-0.38000000000000256</v>
      </c>
      <c r="BC866" s="1" t="s">
        <v>1898</v>
      </c>
      <c r="BD866" s="2">
        <v>0.26</v>
      </c>
      <c r="BF866" s="2">
        <f>BD866-Epanet!T868</f>
        <v>0.19</v>
      </c>
      <c r="BI866" s="1" t="s">
        <v>896</v>
      </c>
      <c r="BJ866" s="2">
        <v>38.89</v>
      </c>
      <c r="BL866" s="2">
        <f>BJ866-Epanet!X867</f>
        <v>-0.32999999999999829</v>
      </c>
      <c r="BO866" s="1" t="s">
        <v>1898</v>
      </c>
      <c r="BP866" s="2">
        <v>0.25</v>
      </c>
      <c r="BR866" s="2">
        <f>BP866-Epanet!AB868</f>
        <v>0.18</v>
      </c>
    </row>
    <row r="867" spans="1:70" x14ac:dyDescent="0.25">
      <c r="A867" s="1" t="s">
        <v>897</v>
      </c>
      <c r="B867" s="2">
        <v>37.44</v>
      </c>
      <c r="D867" s="10">
        <f>'Skenario DMA'!B867-Epanet!P868</f>
        <v>0.28000000000000114</v>
      </c>
      <c r="E867" s="10"/>
      <c r="G867" s="1" t="s">
        <v>1898</v>
      </c>
      <c r="H867" s="2">
        <v>0.11</v>
      </c>
      <c r="J867" s="2">
        <f>H867-Epanet!T869</f>
        <v>3.9999999999999994E-2</v>
      </c>
      <c r="M867" s="1" t="s">
        <v>897</v>
      </c>
      <c r="N867" s="2">
        <v>37.49</v>
      </c>
      <c r="P867" s="2">
        <f>N867-Epanet!X868</f>
        <v>0.28999999999999915</v>
      </c>
      <c r="S867" s="1" t="s">
        <v>1898</v>
      </c>
      <c r="T867" s="2">
        <v>0.11</v>
      </c>
      <c r="V867" s="2">
        <f>T867-Epanet!AB869</f>
        <v>3.9999999999999994E-2</v>
      </c>
      <c r="Y867" s="1" t="s">
        <v>897</v>
      </c>
      <c r="Z867" s="2">
        <v>36.76</v>
      </c>
      <c r="AB867" s="2">
        <f>Z867-Epanet!P868</f>
        <v>-0.39999999999999858</v>
      </c>
      <c r="AE867" s="1" t="s">
        <v>1899</v>
      </c>
      <c r="AF867" s="2">
        <v>0.25</v>
      </c>
      <c r="AH867" s="2">
        <f>AF867-Epanet!T869</f>
        <v>0.18</v>
      </c>
      <c r="AK867" s="1" t="s">
        <v>897</v>
      </c>
      <c r="AL867" s="2">
        <v>36.840000000000003</v>
      </c>
      <c r="AN867" s="2">
        <f>AL867-Epanet!X868</f>
        <v>-0.35999999999999943</v>
      </c>
      <c r="AQ867" s="1" t="s">
        <v>1899</v>
      </c>
      <c r="AR867" s="2">
        <v>0.24</v>
      </c>
      <c r="AT867" s="2">
        <f>AR867-Epanet!AB869</f>
        <v>0.16999999999999998</v>
      </c>
      <c r="AW867" s="1" t="s">
        <v>897</v>
      </c>
      <c r="AX867" s="2">
        <v>36.78</v>
      </c>
      <c r="AZ867" s="2">
        <f>AX867-Epanet!P868</f>
        <v>-0.37999999999999545</v>
      </c>
      <c r="BC867" s="1" t="s">
        <v>1899</v>
      </c>
      <c r="BD867" s="2">
        <v>0.25</v>
      </c>
      <c r="BF867" s="2">
        <f>BD867-Epanet!T869</f>
        <v>0.18</v>
      </c>
      <c r="BI867" s="1" t="s">
        <v>897</v>
      </c>
      <c r="BJ867" s="2">
        <v>36.869999999999997</v>
      </c>
      <c r="BL867" s="2">
        <f>BJ867-Epanet!X868</f>
        <v>-0.3300000000000054</v>
      </c>
      <c r="BO867" s="1" t="s">
        <v>1899</v>
      </c>
      <c r="BP867" s="2">
        <v>0.24</v>
      </c>
      <c r="BR867" s="2">
        <f>BP867-Epanet!AB869</f>
        <v>0.16999999999999998</v>
      </c>
    </row>
    <row r="868" spans="1:70" x14ac:dyDescent="0.25">
      <c r="A868" s="1" t="s">
        <v>898</v>
      </c>
      <c r="B868" s="2">
        <v>38.450000000000003</v>
      </c>
      <c r="D868" s="10">
        <f>'Skenario DMA'!B868-Epanet!P869</f>
        <v>0.28000000000000114</v>
      </c>
      <c r="E868" s="10"/>
      <c r="G868" s="1" t="s">
        <v>1899</v>
      </c>
      <c r="H868" s="2">
        <v>0.1</v>
      </c>
      <c r="J868" s="2">
        <f>H868-Epanet!T870</f>
        <v>-0.03</v>
      </c>
      <c r="M868" s="1" t="s">
        <v>898</v>
      </c>
      <c r="N868" s="2">
        <v>38.49</v>
      </c>
      <c r="P868" s="2">
        <f>N868-Epanet!X869</f>
        <v>0.28000000000000114</v>
      </c>
      <c r="S868" s="1" t="s">
        <v>1899</v>
      </c>
      <c r="T868" s="2">
        <v>0.1</v>
      </c>
      <c r="V868" s="2">
        <f>T868-Epanet!AB870</f>
        <v>-0.03</v>
      </c>
      <c r="Y868" s="1" t="s">
        <v>898</v>
      </c>
      <c r="Z868" s="2">
        <v>37.76</v>
      </c>
      <c r="AB868" s="2">
        <f>Z868-Epanet!P869</f>
        <v>-0.41000000000000369</v>
      </c>
      <c r="AE868" s="1" t="s">
        <v>1900</v>
      </c>
      <c r="AF868" s="2">
        <v>0.24</v>
      </c>
      <c r="AH868" s="2">
        <f>AF868-Epanet!T870</f>
        <v>0.10999999999999999</v>
      </c>
      <c r="AK868" s="1" t="s">
        <v>898</v>
      </c>
      <c r="AL868" s="2">
        <v>37.840000000000003</v>
      </c>
      <c r="AN868" s="2">
        <f>AL868-Epanet!X869</f>
        <v>-0.36999999999999744</v>
      </c>
      <c r="AQ868" s="1" t="s">
        <v>1900</v>
      </c>
      <c r="AR868" s="2">
        <v>0.23</v>
      </c>
      <c r="AT868" s="2">
        <f>AR868-Epanet!AB870</f>
        <v>0.1</v>
      </c>
      <c r="AW868" s="1" t="s">
        <v>898</v>
      </c>
      <c r="AX868" s="2">
        <v>37.79</v>
      </c>
      <c r="AZ868" s="2">
        <f>AX868-Epanet!P869</f>
        <v>-0.38000000000000256</v>
      </c>
      <c r="BC868" s="1" t="s">
        <v>1900</v>
      </c>
      <c r="BD868" s="2">
        <v>0.23</v>
      </c>
      <c r="BF868" s="2">
        <f>BD868-Epanet!T870</f>
        <v>0.1</v>
      </c>
      <c r="BI868" s="1" t="s">
        <v>898</v>
      </c>
      <c r="BJ868" s="2">
        <v>37.869999999999997</v>
      </c>
      <c r="BL868" s="2">
        <f>BJ868-Epanet!X869</f>
        <v>-0.34000000000000341</v>
      </c>
      <c r="BO868" s="1" t="s">
        <v>1900</v>
      </c>
      <c r="BP868" s="2">
        <v>0.22</v>
      </c>
      <c r="BR868" s="2">
        <f>BP868-Epanet!AB870</f>
        <v>0.09</v>
      </c>
    </row>
    <row r="869" spans="1:70" x14ac:dyDescent="0.25">
      <c r="A869" s="1" t="s">
        <v>899</v>
      </c>
      <c r="B869" s="2">
        <v>37.43</v>
      </c>
      <c r="D869" s="10">
        <f>'Skenario DMA'!B869-Epanet!P870</f>
        <v>0.28000000000000114</v>
      </c>
      <c r="E869" s="10"/>
      <c r="G869" s="1" t="s">
        <v>1900</v>
      </c>
      <c r="H869" s="2">
        <v>0.09</v>
      </c>
      <c r="J869" s="2">
        <f>H869-Epanet!T871</f>
        <v>-2.0000000000000004E-2</v>
      </c>
      <c r="M869" s="1" t="s">
        <v>899</v>
      </c>
      <c r="N869" s="2">
        <v>37.479999999999997</v>
      </c>
      <c r="P869" s="2">
        <f>N869-Epanet!X870</f>
        <v>0.28999999999999915</v>
      </c>
      <c r="S869" s="1" t="s">
        <v>1900</v>
      </c>
      <c r="T869" s="2">
        <v>0.08</v>
      </c>
      <c r="V869" s="2">
        <f>T869-Epanet!AB871</f>
        <v>-0.03</v>
      </c>
      <c r="Y869" s="1" t="s">
        <v>899</v>
      </c>
      <c r="Z869" s="2">
        <v>36.75</v>
      </c>
      <c r="AB869" s="2">
        <f>Z869-Epanet!P870</f>
        <v>-0.39999999999999858</v>
      </c>
      <c r="AE869" s="1" t="s">
        <v>1901</v>
      </c>
      <c r="AF869" s="2">
        <v>0.24</v>
      </c>
      <c r="AH869" s="2">
        <f>AF869-Epanet!T871</f>
        <v>0.13</v>
      </c>
      <c r="AK869" s="1" t="s">
        <v>899</v>
      </c>
      <c r="AL869" s="2">
        <v>36.83</v>
      </c>
      <c r="AN869" s="2">
        <f>AL869-Epanet!X870</f>
        <v>-0.35999999999999943</v>
      </c>
      <c r="AQ869" s="1" t="s">
        <v>1901</v>
      </c>
      <c r="AR869" s="2">
        <v>0.23</v>
      </c>
      <c r="AT869" s="2">
        <f>AR869-Epanet!AB871</f>
        <v>0.12000000000000001</v>
      </c>
      <c r="AW869" s="1" t="s">
        <v>899</v>
      </c>
      <c r="AX869" s="2">
        <v>36.770000000000003</v>
      </c>
      <c r="AZ869" s="2">
        <f>AX869-Epanet!P870</f>
        <v>-0.37999999999999545</v>
      </c>
      <c r="BC869" s="1" t="s">
        <v>1901</v>
      </c>
      <c r="BD869" s="2">
        <v>0.23</v>
      </c>
      <c r="BF869" s="2">
        <f>BD869-Epanet!T871</f>
        <v>0.12000000000000001</v>
      </c>
      <c r="BI869" s="1" t="s">
        <v>899</v>
      </c>
      <c r="BJ869" s="2">
        <v>36.86</v>
      </c>
      <c r="BL869" s="2">
        <f>BJ869-Epanet!X870</f>
        <v>-0.32999999999999829</v>
      </c>
      <c r="BO869" s="1" t="s">
        <v>1901</v>
      </c>
      <c r="BP869" s="2">
        <v>0.22</v>
      </c>
      <c r="BR869" s="2">
        <f>BP869-Epanet!AB871</f>
        <v>0.11</v>
      </c>
    </row>
    <row r="870" spans="1:70" x14ac:dyDescent="0.25">
      <c r="A870" s="1" t="s">
        <v>900</v>
      </c>
      <c r="B870" s="2">
        <v>38.4</v>
      </c>
      <c r="D870" s="10">
        <f>'Skenario DMA'!B870-Epanet!P871</f>
        <v>0.28999999999999915</v>
      </c>
      <c r="E870" s="10"/>
      <c r="G870" s="1" t="s">
        <v>1901</v>
      </c>
      <c r="H870" s="2">
        <v>0.09</v>
      </c>
      <c r="J870" s="2">
        <f>H870-Epanet!T872</f>
        <v>-1.0000000000000009E-2</v>
      </c>
      <c r="M870" s="1" t="s">
        <v>900</v>
      </c>
      <c r="N870" s="2">
        <v>38.44</v>
      </c>
      <c r="P870" s="2">
        <f>N870-Epanet!X871</f>
        <v>0.28000000000000114</v>
      </c>
      <c r="S870" s="1" t="s">
        <v>1901</v>
      </c>
      <c r="T870" s="2">
        <v>0.08</v>
      </c>
      <c r="V870" s="2">
        <f>T870-Epanet!AB872</f>
        <v>-2.0000000000000004E-2</v>
      </c>
      <c r="Y870" s="1" t="s">
        <v>900</v>
      </c>
      <c r="Z870" s="2">
        <v>37.71</v>
      </c>
      <c r="AB870" s="2">
        <f>Z870-Epanet!P871</f>
        <v>-0.39999999999999858</v>
      </c>
      <c r="AE870" s="1" t="s">
        <v>1903</v>
      </c>
      <c r="AF870" s="2">
        <v>0.21</v>
      </c>
      <c r="AH870" s="2">
        <f>AF870-Epanet!T872</f>
        <v>0.10999999999999999</v>
      </c>
      <c r="AK870" s="1" t="s">
        <v>900</v>
      </c>
      <c r="AL870" s="2">
        <v>37.79</v>
      </c>
      <c r="AN870" s="2">
        <f>AL870-Epanet!X871</f>
        <v>-0.36999999999999744</v>
      </c>
      <c r="AQ870" s="1" t="s">
        <v>1903</v>
      </c>
      <c r="AR870" s="2">
        <v>0.2</v>
      </c>
      <c r="AT870" s="2">
        <f>AR870-Epanet!AB872</f>
        <v>0.1</v>
      </c>
      <c r="AW870" s="1" t="s">
        <v>900</v>
      </c>
      <c r="AX870" s="2">
        <v>37.74</v>
      </c>
      <c r="AZ870" s="2">
        <f>AX870-Epanet!P871</f>
        <v>-0.36999999999999744</v>
      </c>
      <c r="BC870" s="1" t="s">
        <v>1902</v>
      </c>
      <c r="BD870" s="2">
        <v>0.21</v>
      </c>
      <c r="BF870" s="2">
        <f>BD870-Epanet!T872</f>
        <v>0.10999999999999999</v>
      </c>
      <c r="BI870" s="1" t="s">
        <v>900</v>
      </c>
      <c r="BJ870" s="2">
        <v>37.82</v>
      </c>
      <c r="BL870" s="2">
        <f>BJ870-Epanet!X871</f>
        <v>-0.33999999999999631</v>
      </c>
      <c r="BO870" s="1" t="s">
        <v>1902</v>
      </c>
      <c r="BP870" s="2">
        <v>0.2</v>
      </c>
      <c r="BR870" s="2">
        <f>BP870-Epanet!AB872</f>
        <v>0.1</v>
      </c>
    </row>
    <row r="871" spans="1:70" x14ac:dyDescent="0.25">
      <c r="A871" s="1" t="s">
        <v>901</v>
      </c>
      <c r="B871" s="2">
        <v>38.5</v>
      </c>
      <c r="D871" s="10">
        <f>'Skenario DMA'!B871-Epanet!P872</f>
        <v>0.28999999999999915</v>
      </c>
      <c r="E871" s="10"/>
      <c r="G871" s="1" t="s">
        <v>1902</v>
      </c>
      <c r="H871" s="2">
        <v>7.0000000000000007E-2</v>
      </c>
      <c r="J871" s="2">
        <f>H871-Epanet!T873</f>
        <v>-1.999999999999999E-2</v>
      </c>
      <c r="M871" s="1" t="s">
        <v>901</v>
      </c>
      <c r="N871" s="2">
        <v>38.54</v>
      </c>
      <c r="P871" s="2">
        <f>N871-Epanet!X872</f>
        <v>0.28000000000000114</v>
      </c>
      <c r="S871" s="1" t="s">
        <v>1902</v>
      </c>
      <c r="T871" s="2">
        <v>7.0000000000000007E-2</v>
      </c>
      <c r="V871" s="2">
        <f>T871-Epanet!AB873</f>
        <v>-9.999999999999995E-3</v>
      </c>
      <c r="Y871" s="1" t="s">
        <v>901</v>
      </c>
      <c r="Z871" s="2">
        <v>37.81</v>
      </c>
      <c r="AB871" s="2">
        <f>Z871-Epanet!P872</f>
        <v>-0.39999999999999858</v>
      </c>
      <c r="AE871" s="1" t="s">
        <v>1904</v>
      </c>
      <c r="AF871" s="2">
        <v>0.19</v>
      </c>
      <c r="AH871" s="2">
        <f>AF871-Epanet!T873</f>
        <v>0.1</v>
      </c>
      <c r="AK871" s="1" t="s">
        <v>901</v>
      </c>
      <c r="AL871" s="2">
        <v>37.89</v>
      </c>
      <c r="AN871" s="2">
        <f>AL871-Epanet!X872</f>
        <v>-0.36999999999999744</v>
      </c>
      <c r="AQ871" s="1" t="s">
        <v>1904</v>
      </c>
      <c r="AR871" s="2">
        <v>0.18</v>
      </c>
      <c r="AT871" s="2">
        <f>AR871-Epanet!AB873</f>
        <v>9.9999999999999992E-2</v>
      </c>
      <c r="AW871" s="1" t="s">
        <v>901</v>
      </c>
      <c r="AX871" s="2">
        <v>37.840000000000003</v>
      </c>
      <c r="AZ871" s="2">
        <f>AX871-Epanet!P872</f>
        <v>-0.36999999999999744</v>
      </c>
      <c r="BC871" s="1" t="s">
        <v>1903</v>
      </c>
      <c r="BD871" s="2">
        <v>0.2</v>
      </c>
      <c r="BF871" s="2">
        <f>BD871-Epanet!T873</f>
        <v>0.11000000000000001</v>
      </c>
      <c r="BI871" s="1" t="s">
        <v>901</v>
      </c>
      <c r="BJ871" s="2">
        <v>37.92</v>
      </c>
      <c r="BL871" s="2">
        <f>BJ871-Epanet!X872</f>
        <v>-0.33999999999999631</v>
      </c>
      <c r="BO871" s="1" t="s">
        <v>1903</v>
      </c>
      <c r="BP871" s="2">
        <v>0.19</v>
      </c>
      <c r="BR871" s="2">
        <f>BP871-Epanet!AB873</f>
        <v>0.11</v>
      </c>
    </row>
    <row r="872" spans="1:70" x14ac:dyDescent="0.25">
      <c r="A872" s="1" t="s">
        <v>902</v>
      </c>
      <c r="B872" s="2">
        <v>38.520000000000003</v>
      </c>
      <c r="D872" s="10">
        <f>'Skenario DMA'!B872-Epanet!P873</f>
        <v>0.29000000000000625</v>
      </c>
      <c r="E872" s="10"/>
      <c r="G872" s="1" t="s">
        <v>1903</v>
      </c>
      <c r="H872" s="2">
        <v>7.0000000000000007E-2</v>
      </c>
      <c r="J872" s="2">
        <f>H872-Epanet!T874</f>
        <v>-1.999999999999999E-2</v>
      </c>
      <c r="M872" s="1" t="s">
        <v>902</v>
      </c>
      <c r="N872" s="2">
        <v>38.56</v>
      </c>
      <c r="P872" s="2">
        <f>N872-Epanet!X873</f>
        <v>0.28999999999999915</v>
      </c>
      <c r="S872" s="1" t="s">
        <v>1903</v>
      </c>
      <c r="T872" s="2">
        <v>0.06</v>
      </c>
      <c r="V872" s="2">
        <f>T872-Epanet!AB874</f>
        <v>-2.0000000000000004E-2</v>
      </c>
      <c r="Y872" s="1" t="s">
        <v>902</v>
      </c>
      <c r="Z872" s="2">
        <v>37.83</v>
      </c>
      <c r="AB872" s="2">
        <f>Z872-Epanet!P873</f>
        <v>-0.39999999999999858</v>
      </c>
      <c r="AE872" s="1" t="s">
        <v>1905</v>
      </c>
      <c r="AF872" s="2">
        <v>0.19</v>
      </c>
      <c r="AH872" s="2">
        <f>AF872-Epanet!T874</f>
        <v>0.1</v>
      </c>
      <c r="AK872" s="1" t="s">
        <v>902</v>
      </c>
      <c r="AL872" s="2">
        <v>37.909999999999997</v>
      </c>
      <c r="AN872" s="2">
        <f>AL872-Epanet!X873</f>
        <v>-0.36000000000000654</v>
      </c>
      <c r="AQ872" s="1" t="s">
        <v>1905</v>
      </c>
      <c r="AR872" s="2">
        <v>0.18</v>
      </c>
      <c r="AT872" s="2">
        <f>AR872-Epanet!AB874</f>
        <v>9.9999999999999992E-2</v>
      </c>
      <c r="AW872" s="1" t="s">
        <v>902</v>
      </c>
      <c r="AX872" s="2">
        <v>37.86</v>
      </c>
      <c r="AZ872" s="2">
        <f>AX872-Epanet!P873</f>
        <v>-0.36999999999999744</v>
      </c>
      <c r="BC872" s="1" t="s">
        <v>1904</v>
      </c>
      <c r="BD872" s="2">
        <v>0.18</v>
      </c>
      <c r="BF872" s="2">
        <f>BD872-Epanet!T874</f>
        <v>0.09</v>
      </c>
      <c r="BI872" s="1" t="s">
        <v>902</v>
      </c>
      <c r="BJ872" s="2">
        <v>37.94</v>
      </c>
      <c r="BL872" s="2">
        <f>BJ872-Epanet!X873</f>
        <v>-0.3300000000000054</v>
      </c>
      <c r="BO872" s="1" t="s">
        <v>1904</v>
      </c>
      <c r="BP872" s="2">
        <v>0.17</v>
      </c>
      <c r="BR872" s="2">
        <f>BP872-Epanet!AB874</f>
        <v>9.0000000000000011E-2</v>
      </c>
    </row>
    <row r="873" spans="1:70" x14ac:dyDescent="0.25">
      <c r="A873" s="1" t="s">
        <v>903</v>
      </c>
      <c r="B873" s="2">
        <v>38.43</v>
      </c>
      <c r="D873" s="10">
        <f>'Skenario DMA'!B873-Epanet!P874</f>
        <v>0.28000000000000114</v>
      </c>
      <c r="E873" s="10"/>
      <c r="G873" s="1" t="s">
        <v>1904</v>
      </c>
      <c r="H873" s="2">
        <v>0.06</v>
      </c>
      <c r="J873" s="2">
        <f>H873-Epanet!T875</f>
        <v>-1.0000000000000009E-2</v>
      </c>
      <c r="M873" s="1" t="s">
        <v>903</v>
      </c>
      <c r="N873" s="2">
        <v>38.47</v>
      </c>
      <c r="P873" s="2">
        <f>N873-Epanet!X874</f>
        <v>0.28000000000000114</v>
      </c>
      <c r="S873" s="1" t="s">
        <v>1904</v>
      </c>
      <c r="T873" s="2">
        <v>0.05</v>
      </c>
      <c r="V873" s="2">
        <f>T873-Epanet!AB875</f>
        <v>-2.0000000000000004E-2</v>
      </c>
      <c r="Y873" s="1" t="s">
        <v>903</v>
      </c>
      <c r="Z873" s="2">
        <v>37.75</v>
      </c>
      <c r="AB873" s="2">
        <f>Z873-Epanet!P874</f>
        <v>-0.39999999999999858</v>
      </c>
      <c r="AE873" s="1" t="s">
        <v>1906</v>
      </c>
      <c r="AF873" s="2">
        <v>0.19</v>
      </c>
      <c r="AH873" s="2">
        <f>AF873-Epanet!T875</f>
        <v>0.12</v>
      </c>
      <c r="AK873" s="1" t="s">
        <v>903</v>
      </c>
      <c r="AL873" s="2">
        <v>37.82</v>
      </c>
      <c r="AN873" s="2">
        <f>AL873-Epanet!X874</f>
        <v>-0.36999999999999744</v>
      </c>
      <c r="AQ873" s="1" t="s">
        <v>1906</v>
      </c>
      <c r="AR873" s="2">
        <v>0.18</v>
      </c>
      <c r="AT873" s="2">
        <f>AR873-Epanet!AB875</f>
        <v>0.10999999999999999</v>
      </c>
      <c r="AW873" s="1" t="s">
        <v>903</v>
      </c>
      <c r="AX873" s="2">
        <v>37.770000000000003</v>
      </c>
      <c r="AZ873" s="2">
        <f>AX873-Epanet!P874</f>
        <v>-0.37999999999999545</v>
      </c>
      <c r="BC873" s="1" t="s">
        <v>1905</v>
      </c>
      <c r="BD873" s="2">
        <v>0.18</v>
      </c>
      <c r="BF873" s="2">
        <f>BD873-Epanet!T875</f>
        <v>0.10999999999999999</v>
      </c>
      <c r="BI873" s="1" t="s">
        <v>903</v>
      </c>
      <c r="BJ873" s="2">
        <v>37.85</v>
      </c>
      <c r="BL873" s="2">
        <f>BJ873-Epanet!X874</f>
        <v>-0.33999999999999631</v>
      </c>
      <c r="BO873" s="1" t="s">
        <v>1905</v>
      </c>
      <c r="BP873" s="2">
        <v>0.17</v>
      </c>
      <c r="BR873" s="2">
        <f>BP873-Epanet!AB875</f>
        <v>0.1</v>
      </c>
    </row>
    <row r="874" spans="1:70" x14ac:dyDescent="0.25">
      <c r="A874" s="1" t="s">
        <v>904</v>
      </c>
      <c r="B874" s="2">
        <v>32.619999999999997</v>
      </c>
      <c r="D874" s="10">
        <f>'Skenario DMA'!B874-Epanet!P875</f>
        <v>0.11999999999999744</v>
      </c>
      <c r="E874" s="10"/>
      <c r="G874" s="1" t="s">
        <v>1905</v>
      </c>
      <c r="H874" s="2">
        <v>0.06</v>
      </c>
      <c r="J874" s="2">
        <f>H874-Epanet!T876</f>
        <v>-1.0000000000000009E-2</v>
      </c>
      <c r="M874" s="1" t="s">
        <v>904</v>
      </c>
      <c r="N874" s="2">
        <v>32.61</v>
      </c>
      <c r="P874" s="2">
        <f>N874-Epanet!X875</f>
        <v>0.10999999999999943</v>
      </c>
      <c r="S874" s="1" t="s">
        <v>1905</v>
      </c>
      <c r="T874" s="2">
        <v>0.05</v>
      </c>
      <c r="V874" s="2">
        <f>T874-Epanet!AB876</f>
        <v>-9.999999999999995E-3</v>
      </c>
      <c r="Y874" s="1" t="s">
        <v>904</v>
      </c>
      <c r="Z874" s="2">
        <v>32.590000000000003</v>
      </c>
      <c r="AB874" s="2">
        <f>Z874-Epanet!P875</f>
        <v>9.0000000000003411E-2</v>
      </c>
      <c r="AE874" s="1" t="s">
        <v>1907</v>
      </c>
      <c r="AF874" s="2">
        <v>0.21</v>
      </c>
      <c r="AH874" s="2">
        <f>AF874-Epanet!T876</f>
        <v>0.13999999999999999</v>
      </c>
      <c r="AK874" s="1" t="s">
        <v>904</v>
      </c>
      <c r="AL874" s="2">
        <v>32.6</v>
      </c>
      <c r="AN874" s="2">
        <f>AL874-Epanet!X875</f>
        <v>0.10000000000000142</v>
      </c>
      <c r="AQ874" s="1" t="s">
        <v>1907</v>
      </c>
      <c r="AR874" s="2">
        <v>0.2</v>
      </c>
      <c r="AT874" s="2">
        <f>AR874-Epanet!AB876</f>
        <v>0.14000000000000001</v>
      </c>
      <c r="AW874" s="1" t="s">
        <v>904</v>
      </c>
      <c r="AX874" s="2">
        <v>28.62</v>
      </c>
      <c r="AZ874" s="2">
        <f>AX874-Epanet!P875</f>
        <v>-3.879999999999999</v>
      </c>
      <c r="BC874" s="1" t="s">
        <v>1906</v>
      </c>
      <c r="BD874" s="2">
        <v>0.18</v>
      </c>
      <c r="BF874" s="2">
        <f>BD874-Epanet!T876</f>
        <v>0.10999999999999999</v>
      </c>
      <c r="BI874" s="1" t="s">
        <v>904</v>
      </c>
      <c r="BJ874" s="2">
        <v>28.35</v>
      </c>
      <c r="BL874" s="2">
        <f>BJ874-Epanet!X875</f>
        <v>-4.1499999999999986</v>
      </c>
      <c r="BO874" s="1" t="s">
        <v>1906</v>
      </c>
      <c r="BP874" s="2">
        <v>0.17</v>
      </c>
      <c r="BR874" s="2">
        <f>BP874-Epanet!AB876</f>
        <v>0.11000000000000001</v>
      </c>
    </row>
    <row r="875" spans="1:70" x14ac:dyDescent="0.25">
      <c r="A875" s="1" t="s">
        <v>905</v>
      </c>
      <c r="B875" s="2">
        <v>40.64</v>
      </c>
      <c r="D875" s="10">
        <f>'Skenario DMA'!B875-Epanet!P876</f>
        <v>0.28000000000000114</v>
      </c>
      <c r="E875" s="10"/>
      <c r="G875" s="1" t="s">
        <v>1906</v>
      </c>
      <c r="H875" s="2">
        <v>0.06</v>
      </c>
      <c r="J875" s="2">
        <f>H875-Epanet!T877</f>
        <v>0</v>
      </c>
      <c r="M875" s="1" t="s">
        <v>905</v>
      </c>
      <c r="N875" s="2">
        <v>40.67</v>
      </c>
      <c r="P875" s="2">
        <f>N875-Epanet!X876</f>
        <v>0.28000000000000114</v>
      </c>
      <c r="S875" s="1" t="s">
        <v>1906</v>
      </c>
      <c r="T875" s="2">
        <v>0.06</v>
      </c>
      <c r="V875" s="2">
        <f>T875-Epanet!AB877</f>
        <v>9.999999999999995E-3</v>
      </c>
      <c r="Y875" s="1" t="s">
        <v>905</v>
      </c>
      <c r="Z875" s="2">
        <v>39.96</v>
      </c>
      <c r="AB875" s="2">
        <f>Z875-Epanet!P876</f>
        <v>-0.39999999999999858</v>
      </c>
      <c r="AE875" s="1" t="s">
        <v>1908</v>
      </c>
      <c r="AF875" s="2">
        <v>0.16</v>
      </c>
      <c r="AH875" s="2">
        <f>AF875-Epanet!T877</f>
        <v>0.1</v>
      </c>
      <c r="AK875" s="1" t="s">
        <v>905</v>
      </c>
      <c r="AL875" s="2">
        <v>40.020000000000003</v>
      </c>
      <c r="AN875" s="2">
        <f>AL875-Epanet!X876</f>
        <v>-0.36999999999999744</v>
      </c>
      <c r="AQ875" s="1" t="s">
        <v>1908</v>
      </c>
      <c r="AR875" s="2">
        <v>0.15</v>
      </c>
      <c r="AT875" s="2">
        <f>AR875-Epanet!AB877</f>
        <v>9.9999999999999992E-2</v>
      </c>
      <c r="AW875" s="1" t="s">
        <v>905</v>
      </c>
      <c r="AX875" s="2">
        <v>39.979999999999997</v>
      </c>
      <c r="AZ875" s="2">
        <f>AX875-Epanet!P876</f>
        <v>-0.38000000000000256</v>
      </c>
      <c r="BC875" s="1" t="s">
        <v>1907</v>
      </c>
      <c r="BD875" s="2">
        <v>0.2</v>
      </c>
      <c r="BF875" s="2">
        <f>BD875-Epanet!T877</f>
        <v>0.14000000000000001</v>
      </c>
      <c r="BI875" s="1" t="s">
        <v>905</v>
      </c>
      <c r="BJ875" s="2">
        <v>40.049999999999997</v>
      </c>
      <c r="BL875" s="2">
        <f>BJ875-Epanet!X876</f>
        <v>-0.34000000000000341</v>
      </c>
      <c r="BO875" s="1" t="s">
        <v>1907</v>
      </c>
      <c r="BP875" s="2">
        <v>0.19</v>
      </c>
      <c r="BR875" s="2">
        <f>BP875-Epanet!AB877</f>
        <v>0.14000000000000001</v>
      </c>
    </row>
    <row r="876" spans="1:70" x14ac:dyDescent="0.25">
      <c r="A876" s="1" t="s">
        <v>906</v>
      </c>
      <c r="B876" s="2">
        <v>41.58</v>
      </c>
      <c r="D876" s="10">
        <f>'Skenario DMA'!B876-Epanet!P877</f>
        <v>0.28999999999999915</v>
      </c>
      <c r="E876" s="10"/>
      <c r="G876" s="1" t="s">
        <v>1907</v>
      </c>
      <c r="H876" s="2">
        <v>0.08</v>
      </c>
      <c r="J876" s="2">
        <f>H876-Epanet!T878</f>
        <v>2.0000000000000004E-2</v>
      </c>
      <c r="M876" s="1" t="s">
        <v>906</v>
      </c>
      <c r="N876" s="2">
        <v>41.61</v>
      </c>
      <c r="P876" s="2">
        <f>N876-Epanet!X877</f>
        <v>0.28000000000000114</v>
      </c>
      <c r="S876" s="1" t="s">
        <v>1907</v>
      </c>
      <c r="T876" s="2">
        <v>7.0000000000000007E-2</v>
      </c>
      <c r="V876" s="2">
        <f>T876-Epanet!AB878</f>
        <v>2.0000000000000004E-2</v>
      </c>
      <c r="Y876" s="1" t="s">
        <v>906</v>
      </c>
      <c r="Z876" s="2">
        <v>40.89</v>
      </c>
      <c r="AB876" s="2">
        <f>Z876-Epanet!P877</f>
        <v>-0.39999999999999858</v>
      </c>
      <c r="AE876" s="1" t="s">
        <v>1909</v>
      </c>
      <c r="AF876" s="2">
        <v>0.14000000000000001</v>
      </c>
      <c r="AH876" s="2">
        <f>AF876-Epanet!T878</f>
        <v>8.0000000000000016E-2</v>
      </c>
      <c r="AK876" s="1" t="s">
        <v>906</v>
      </c>
      <c r="AL876" s="2">
        <v>40.96</v>
      </c>
      <c r="AN876" s="2">
        <f>AL876-Epanet!X877</f>
        <v>-0.36999999999999744</v>
      </c>
      <c r="AQ876" s="1" t="s">
        <v>1909</v>
      </c>
      <c r="AR876" s="2">
        <v>0.13</v>
      </c>
      <c r="AT876" s="2">
        <f>AR876-Epanet!AB878</f>
        <v>0.08</v>
      </c>
      <c r="AW876" s="1" t="s">
        <v>906</v>
      </c>
      <c r="AX876" s="2">
        <v>40.92</v>
      </c>
      <c r="AZ876" s="2">
        <f>AX876-Epanet!P877</f>
        <v>-0.36999999999999744</v>
      </c>
      <c r="BC876" s="1" t="s">
        <v>1908</v>
      </c>
      <c r="BD876" s="2">
        <v>0.16</v>
      </c>
      <c r="BF876" s="2">
        <f>BD876-Epanet!T878</f>
        <v>0.1</v>
      </c>
      <c r="BI876" s="1" t="s">
        <v>906</v>
      </c>
      <c r="BJ876" s="2">
        <v>40.99</v>
      </c>
      <c r="BL876" s="2">
        <f>BJ876-Epanet!X877</f>
        <v>-0.33999999999999631</v>
      </c>
      <c r="BO876" s="1" t="s">
        <v>1908</v>
      </c>
      <c r="BP876" s="2">
        <v>0.15</v>
      </c>
      <c r="BR876" s="2">
        <f>BP876-Epanet!AB878</f>
        <v>9.9999999999999992E-2</v>
      </c>
    </row>
    <row r="877" spans="1:70" x14ac:dyDescent="0.25">
      <c r="A877" s="1" t="s">
        <v>907</v>
      </c>
      <c r="B877" s="2">
        <v>40.54</v>
      </c>
      <c r="D877" s="10">
        <f>'Skenario DMA'!B877-Epanet!P878</f>
        <v>0.28000000000000114</v>
      </c>
      <c r="E877" s="10"/>
      <c r="G877" s="1" t="s">
        <v>1908</v>
      </c>
      <c r="H877" s="2">
        <v>0.16</v>
      </c>
      <c r="J877" s="2">
        <f>H877-Epanet!T879</f>
        <v>0.1</v>
      </c>
      <c r="M877" s="1" t="s">
        <v>907</v>
      </c>
      <c r="N877" s="2">
        <v>40.58</v>
      </c>
      <c r="P877" s="2">
        <f>N877-Epanet!X878</f>
        <v>0.28000000000000114</v>
      </c>
      <c r="S877" s="1" t="s">
        <v>1908</v>
      </c>
      <c r="T877" s="2">
        <v>0.15</v>
      </c>
      <c r="V877" s="2">
        <f>T877-Epanet!AB879</f>
        <v>0.09</v>
      </c>
      <c r="Y877" s="1" t="s">
        <v>907</v>
      </c>
      <c r="Z877" s="2">
        <v>39.86</v>
      </c>
      <c r="AB877" s="2">
        <f>Z877-Epanet!P878</f>
        <v>-0.39999999999999858</v>
      </c>
      <c r="AE877" s="1" t="s">
        <v>1910</v>
      </c>
      <c r="AF877" s="2">
        <v>0.11</v>
      </c>
      <c r="AH877" s="2">
        <f>AF877-Epanet!T879</f>
        <v>0.05</v>
      </c>
      <c r="AK877" s="1" t="s">
        <v>907</v>
      </c>
      <c r="AL877" s="2">
        <v>39.93</v>
      </c>
      <c r="AN877" s="2">
        <f>AL877-Epanet!X878</f>
        <v>-0.36999999999999744</v>
      </c>
      <c r="AQ877" s="1" t="s">
        <v>1910</v>
      </c>
      <c r="AR877" s="2">
        <v>0.1</v>
      </c>
      <c r="AT877" s="2">
        <f>AR877-Epanet!AB879</f>
        <v>4.0000000000000008E-2</v>
      </c>
      <c r="AW877" s="1" t="s">
        <v>907</v>
      </c>
      <c r="AX877" s="2">
        <v>39.880000000000003</v>
      </c>
      <c r="AZ877" s="2">
        <f>AX877-Epanet!P878</f>
        <v>-0.37999999999999545</v>
      </c>
      <c r="BC877" s="1" t="s">
        <v>1909</v>
      </c>
      <c r="BD877" s="2">
        <v>0.14000000000000001</v>
      </c>
      <c r="BF877" s="2">
        <f>BD877-Epanet!T879</f>
        <v>8.0000000000000016E-2</v>
      </c>
      <c r="BI877" s="1" t="s">
        <v>907</v>
      </c>
      <c r="BJ877" s="2">
        <v>39.96</v>
      </c>
      <c r="BL877" s="2">
        <f>BJ877-Epanet!X878</f>
        <v>-0.33999999999999631</v>
      </c>
      <c r="BO877" s="1" t="s">
        <v>1909</v>
      </c>
      <c r="BP877" s="2">
        <v>0.13</v>
      </c>
      <c r="BR877" s="2">
        <f>BP877-Epanet!AB879</f>
        <v>7.0000000000000007E-2</v>
      </c>
    </row>
    <row r="878" spans="1:70" x14ac:dyDescent="0.25">
      <c r="A878" s="1" t="s">
        <v>908</v>
      </c>
      <c r="B878" s="2">
        <v>8.42</v>
      </c>
      <c r="D878" s="10">
        <f>'Skenario DMA'!B878-Epanet!P879</f>
        <v>0.26999999999999957</v>
      </c>
      <c r="E878" s="10"/>
      <c r="G878" s="1" t="s">
        <v>1909</v>
      </c>
      <c r="H878" s="2">
        <v>0.14000000000000001</v>
      </c>
      <c r="J878" s="2">
        <f>H878-Epanet!T880</f>
        <v>6.0000000000000012E-2</v>
      </c>
      <c r="M878" s="1" t="s">
        <v>908</v>
      </c>
      <c r="N878" s="2">
        <v>8.42</v>
      </c>
      <c r="P878" s="2">
        <f>N878-Epanet!X879</f>
        <v>0.25999999999999979</v>
      </c>
      <c r="S878" s="1" t="s">
        <v>1909</v>
      </c>
      <c r="T878" s="2">
        <v>0.13</v>
      </c>
      <c r="V878" s="2">
        <f>T878-Epanet!AB880</f>
        <v>0.06</v>
      </c>
      <c r="Y878" s="1" t="s">
        <v>908</v>
      </c>
      <c r="Z878" s="2">
        <v>8.42</v>
      </c>
      <c r="AB878" s="2">
        <f>Z878-Epanet!P879</f>
        <v>0.26999999999999957</v>
      </c>
      <c r="AE878" s="1" t="s">
        <v>1911</v>
      </c>
      <c r="AF878" s="2">
        <v>0.1</v>
      </c>
      <c r="AH878" s="2">
        <f>AF878-Epanet!T880</f>
        <v>2.0000000000000004E-2</v>
      </c>
      <c r="AK878" s="1" t="s">
        <v>908</v>
      </c>
      <c r="AL878" s="2">
        <v>8.42</v>
      </c>
      <c r="AN878" s="2">
        <f>AL878-Epanet!X879</f>
        <v>0.25999999999999979</v>
      </c>
      <c r="AQ878" s="1" t="s">
        <v>1911</v>
      </c>
      <c r="AR878" s="2">
        <v>0.09</v>
      </c>
      <c r="AT878" s="2">
        <f>AR878-Epanet!AB880</f>
        <v>1.999999999999999E-2</v>
      </c>
      <c r="AW878" s="1" t="s">
        <v>908</v>
      </c>
      <c r="AX878" s="2">
        <v>8.42</v>
      </c>
      <c r="AZ878" s="2">
        <f>AX878-Epanet!P879</f>
        <v>0.26999999999999957</v>
      </c>
      <c r="BC878" s="1" t="s">
        <v>1910</v>
      </c>
      <c r="BD878" s="2">
        <v>0.11</v>
      </c>
      <c r="BF878" s="2">
        <f>BD878-Epanet!T880</f>
        <v>0.03</v>
      </c>
      <c r="BI878" s="1" t="s">
        <v>908</v>
      </c>
      <c r="BJ878" s="2">
        <v>8.42</v>
      </c>
      <c r="BL878" s="2">
        <f>BJ878-Epanet!X879</f>
        <v>0.25999999999999979</v>
      </c>
      <c r="BO878" s="1" t="s">
        <v>1910</v>
      </c>
      <c r="BP878" s="2">
        <v>0.1</v>
      </c>
      <c r="BR878" s="2">
        <f>BP878-Epanet!AB880</f>
        <v>0.03</v>
      </c>
    </row>
    <row r="879" spans="1:70" x14ac:dyDescent="0.25">
      <c r="A879" s="1" t="s">
        <v>909</v>
      </c>
      <c r="B879" s="2">
        <v>39.450000000000003</v>
      </c>
      <c r="D879" s="10">
        <f>'Skenario DMA'!B879-Epanet!P880</f>
        <v>0.29000000000000625</v>
      </c>
      <c r="E879" s="10"/>
      <c r="G879" s="1" t="s">
        <v>1910</v>
      </c>
      <c r="H879" s="2">
        <v>0.11</v>
      </c>
      <c r="J879" s="2">
        <f>H879-Epanet!T881</f>
        <v>-0.05</v>
      </c>
      <c r="M879" s="1" t="s">
        <v>909</v>
      </c>
      <c r="N879" s="2">
        <v>39.5</v>
      </c>
      <c r="P879" s="2">
        <f>N879-Epanet!X880</f>
        <v>0.28000000000000114</v>
      </c>
      <c r="S879" s="1" t="s">
        <v>1910</v>
      </c>
      <c r="T879" s="2">
        <v>0.1</v>
      </c>
      <c r="V879" s="2">
        <f>T879-Epanet!AB881</f>
        <v>-4.9999999999999989E-2</v>
      </c>
      <c r="Y879" s="1" t="s">
        <v>909</v>
      </c>
      <c r="Z879" s="2">
        <v>38.76</v>
      </c>
      <c r="AB879" s="2">
        <f>Z879-Epanet!P880</f>
        <v>-0.39999999999999858</v>
      </c>
      <c r="AE879" s="1" t="s">
        <v>1912</v>
      </c>
      <c r="AF879" s="2">
        <v>0.1</v>
      </c>
      <c r="AH879" s="2">
        <f>AF879-Epanet!T881</f>
        <v>-0.06</v>
      </c>
      <c r="AK879" s="1" t="s">
        <v>909</v>
      </c>
      <c r="AL879" s="2">
        <v>38.85</v>
      </c>
      <c r="AN879" s="2">
        <f>AL879-Epanet!X880</f>
        <v>-0.36999999999999744</v>
      </c>
      <c r="AQ879" s="1" t="s">
        <v>1912</v>
      </c>
      <c r="AR879" s="2">
        <v>0.09</v>
      </c>
      <c r="AT879" s="2">
        <f>AR879-Epanet!AB881</f>
        <v>-0.06</v>
      </c>
      <c r="AW879" s="1" t="s">
        <v>909</v>
      </c>
      <c r="AX879" s="2">
        <v>38.79</v>
      </c>
      <c r="AZ879" s="2">
        <f>AX879-Epanet!P880</f>
        <v>-0.36999999999999744</v>
      </c>
      <c r="BC879" s="1" t="s">
        <v>1911</v>
      </c>
      <c r="BD879" s="2">
        <v>0.1</v>
      </c>
      <c r="BF879" s="2">
        <f>BD879-Epanet!T881</f>
        <v>-0.06</v>
      </c>
      <c r="BI879" s="1" t="s">
        <v>909</v>
      </c>
      <c r="BJ879" s="2">
        <v>38.880000000000003</v>
      </c>
      <c r="BL879" s="2">
        <f>BJ879-Epanet!X880</f>
        <v>-0.33999999999999631</v>
      </c>
      <c r="BO879" s="1" t="s">
        <v>1911</v>
      </c>
      <c r="BP879" s="2">
        <v>0.09</v>
      </c>
      <c r="BR879" s="2">
        <f>BP879-Epanet!AB881</f>
        <v>-0.06</v>
      </c>
    </row>
    <row r="880" spans="1:70" x14ac:dyDescent="0.25">
      <c r="A880" s="1" t="s">
        <v>2087</v>
      </c>
      <c r="B880" s="2">
        <v>44.1</v>
      </c>
      <c r="D880" s="10">
        <f>'Skenario DMA'!B880-Epanet!P881</f>
        <v>0.28000000000000114</v>
      </c>
      <c r="E880" s="10"/>
      <c r="G880" s="1" t="s">
        <v>1911</v>
      </c>
      <c r="H880" s="2">
        <v>0.1</v>
      </c>
      <c r="J880" s="2">
        <f>H880-Epanet!T882</f>
        <v>-4.0000000000000008E-2</v>
      </c>
      <c r="M880" s="1" t="s">
        <v>2087</v>
      </c>
      <c r="N880" s="2">
        <v>44.27</v>
      </c>
      <c r="P880" s="2">
        <f>N880-Epanet!X881</f>
        <v>0.28000000000000114</v>
      </c>
      <c r="S880" s="1" t="s">
        <v>1911</v>
      </c>
      <c r="T880" s="2">
        <v>0.09</v>
      </c>
      <c r="V880" s="2">
        <f>T880-Epanet!AB882</f>
        <v>-4.0000000000000008E-2</v>
      </c>
      <c r="Y880" s="1" t="s">
        <v>2087</v>
      </c>
      <c r="Z880" s="2">
        <v>43.41</v>
      </c>
      <c r="AB880" s="2">
        <f>Z880-Epanet!P881</f>
        <v>-0.41000000000000369</v>
      </c>
      <c r="AE880" s="1" t="s">
        <v>1913</v>
      </c>
      <c r="AF880" s="2">
        <v>0.09</v>
      </c>
      <c r="AH880" s="2">
        <f>AF880-Epanet!T882</f>
        <v>-5.0000000000000017E-2</v>
      </c>
      <c r="AK880" s="1" t="s">
        <v>2087</v>
      </c>
      <c r="AL880" s="2">
        <v>43.63</v>
      </c>
      <c r="AN880" s="2">
        <f>AL880-Epanet!X881</f>
        <v>-0.35999999999999943</v>
      </c>
      <c r="AQ880" s="1" t="s">
        <v>1913</v>
      </c>
      <c r="AR880" s="2">
        <v>0.09</v>
      </c>
      <c r="AT880" s="2">
        <f>AR880-Epanet!AB882</f>
        <v>-4.0000000000000008E-2</v>
      </c>
      <c r="AW880" s="1" t="s">
        <v>2087</v>
      </c>
      <c r="AX880" s="2">
        <v>43.44</v>
      </c>
      <c r="AZ880" s="2">
        <f>AX880-Epanet!P881</f>
        <v>-0.38000000000000256</v>
      </c>
      <c r="BC880" s="1" t="s">
        <v>1912</v>
      </c>
      <c r="BD880" s="2">
        <v>0.1</v>
      </c>
      <c r="BF880" s="2">
        <f>BD880-Epanet!T882</f>
        <v>-4.0000000000000008E-2</v>
      </c>
      <c r="BI880" s="1" t="s">
        <v>2087</v>
      </c>
      <c r="BJ880" s="2">
        <v>43.65</v>
      </c>
      <c r="BL880" s="2">
        <f>BJ880-Epanet!X881</f>
        <v>-0.34000000000000341</v>
      </c>
      <c r="BO880" s="1" t="s">
        <v>1912</v>
      </c>
      <c r="BP880" s="2">
        <v>0.09</v>
      </c>
      <c r="BR880" s="2">
        <f>BP880-Epanet!AB882</f>
        <v>-4.0000000000000008E-2</v>
      </c>
    </row>
    <row r="881" spans="1:70" x14ac:dyDescent="0.25">
      <c r="A881" s="1" t="s">
        <v>2088</v>
      </c>
      <c r="B881" s="2">
        <v>41.93</v>
      </c>
      <c r="D881" s="10">
        <f>'Skenario DMA'!B881-Epanet!P882</f>
        <v>0.28000000000000114</v>
      </c>
      <c r="E881" s="10"/>
      <c r="G881" s="1" t="s">
        <v>1912</v>
      </c>
      <c r="H881" s="2">
        <v>0.1</v>
      </c>
      <c r="J881" s="2">
        <f>H881-Epanet!T883</f>
        <v>-9.999999999999995E-3</v>
      </c>
      <c r="M881" s="1" t="s">
        <v>2088</v>
      </c>
      <c r="N881" s="2">
        <v>42.05</v>
      </c>
      <c r="P881" s="2">
        <f>N881-Epanet!X882</f>
        <v>0.27999999999999403</v>
      </c>
      <c r="S881" s="1" t="s">
        <v>1912</v>
      </c>
      <c r="T881" s="2">
        <v>0.09</v>
      </c>
      <c r="V881" s="2">
        <f>T881-Epanet!AB883</f>
        <v>-1.0000000000000009E-2</v>
      </c>
      <c r="Y881" s="1" t="s">
        <v>2088</v>
      </c>
      <c r="Z881" s="2">
        <v>41.24</v>
      </c>
      <c r="AB881" s="2">
        <f>Z881-Epanet!P882</f>
        <v>-0.40999999999999659</v>
      </c>
      <c r="AE881" s="1" t="s">
        <v>1914</v>
      </c>
      <c r="AF881" s="2">
        <v>0.09</v>
      </c>
      <c r="AH881" s="2">
        <f>AF881-Epanet!T883</f>
        <v>-2.0000000000000004E-2</v>
      </c>
      <c r="AK881" s="1" t="s">
        <v>2088</v>
      </c>
      <c r="AL881" s="2">
        <v>41.41</v>
      </c>
      <c r="AN881" s="2">
        <f>AL881-Epanet!X882</f>
        <v>-0.36000000000000654</v>
      </c>
      <c r="AQ881" s="1" t="s">
        <v>1914</v>
      </c>
      <c r="AR881" s="2">
        <v>0.09</v>
      </c>
      <c r="AT881" s="2">
        <f>AR881-Epanet!AB883</f>
        <v>-1.0000000000000009E-2</v>
      </c>
      <c r="AW881" s="1" t="s">
        <v>2088</v>
      </c>
      <c r="AX881" s="2">
        <v>41.27</v>
      </c>
      <c r="AZ881" s="2">
        <f>AX881-Epanet!P882</f>
        <v>-0.37999999999999545</v>
      </c>
      <c r="BC881" s="1" t="s">
        <v>1913</v>
      </c>
      <c r="BD881" s="2">
        <v>0.09</v>
      </c>
      <c r="BF881" s="2">
        <f>BD881-Epanet!T883</f>
        <v>-2.0000000000000004E-2</v>
      </c>
      <c r="BI881" s="1" t="s">
        <v>2088</v>
      </c>
      <c r="BJ881" s="2">
        <v>41.43</v>
      </c>
      <c r="BL881" s="2">
        <f>BJ881-Epanet!X882</f>
        <v>-0.34000000000000341</v>
      </c>
      <c r="BO881" s="1" t="s">
        <v>1913</v>
      </c>
      <c r="BP881" s="2">
        <v>0.09</v>
      </c>
      <c r="BR881" s="2">
        <f>BP881-Epanet!AB883</f>
        <v>-1.0000000000000009E-2</v>
      </c>
    </row>
    <row r="882" spans="1:70" x14ac:dyDescent="0.25">
      <c r="A882" s="1" t="s">
        <v>2089</v>
      </c>
      <c r="B882" s="2">
        <v>45.56</v>
      </c>
      <c r="D882" s="10">
        <f>'Skenario DMA'!B882-Epanet!P883</f>
        <v>3.9999999999999147E-2</v>
      </c>
      <c r="E882" s="10"/>
      <c r="G882" s="1" t="s">
        <v>1913</v>
      </c>
      <c r="H882" s="2">
        <v>0.09</v>
      </c>
      <c r="J882" s="2">
        <f>H882-Epanet!T884</f>
        <v>-1.0000000000000009E-2</v>
      </c>
      <c r="M882" s="1" t="s">
        <v>2089</v>
      </c>
      <c r="N882" s="2">
        <v>45.54</v>
      </c>
      <c r="P882" s="2">
        <f>N882-Epanet!X883</f>
        <v>1.9999999999996021E-2</v>
      </c>
      <c r="S882" s="1" t="s">
        <v>1913</v>
      </c>
      <c r="T882" s="2">
        <v>0.09</v>
      </c>
      <c r="V882" s="2">
        <f>T882-Epanet!AB884</f>
        <v>0</v>
      </c>
      <c r="Y882" s="1" t="s">
        <v>2089</v>
      </c>
      <c r="Z882" s="2">
        <v>45.65</v>
      </c>
      <c r="AB882" s="2">
        <f>Z882-Epanet!P883</f>
        <v>0.12999999999999545</v>
      </c>
      <c r="AE882" s="1" t="s">
        <v>1915</v>
      </c>
      <c r="AF882" s="2">
        <v>0.06</v>
      </c>
      <c r="AH882" s="2">
        <f>AF882-Epanet!T884</f>
        <v>-4.0000000000000008E-2</v>
      </c>
      <c r="AK882" s="1" t="s">
        <v>2089</v>
      </c>
      <c r="AL882" s="2">
        <v>45.65</v>
      </c>
      <c r="AN882" s="2">
        <f>AL882-Epanet!X883</f>
        <v>0.12999999999999545</v>
      </c>
      <c r="AQ882" s="1" t="s">
        <v>1915</v>
      </c>
      <c r="AR882" s="2">
        <v>0.05</v>
      </c>
      <c r="AT882" s="2">
        <f>AR882-Epanet!AB884</f>
        <v>-3.9999999999999994E-2</v>
      </c>
      <c r="AW882" s="1" t="s">
        <v>2089</v>
      </c>
      <c r="AX882" s="2">
        <v>41.45</v>
      </c>
      <c r="AZ882" s="2">
        <f>AX882-Epanet!P883</f>
        <v>-4.07</v>
      </c>
      <c r="BC882" s="1" t="s">
        <v>1914</v>
      </c>
      <c r="BD882" s="2">
        <v>0.09</v>
      </c>
      <c r="BF882" s="2">
        <f>BD882-Epanet!T884</f>
        <v>-1.0000000000000009E-2</v>
      </c>
      <c r="BI882" s="1" t="s">
        <v>2089</v>
      </c>
      <c r="BJ882" s="2">
        <v>41.17</v>
      </c>
      <c r="BL882" s="2">
        <f>BJ882-Epanet!X883</f>
        <v>-4.3500000000000014</v>
      </c>
      <c r="BO882" s="1" t="s">
        <v>1914</v>
      </c>
      <c r="BP882" s="2">
        <v>0.09</v>
      </c>
      <c r="BR882" s="2">
        <f>BP882-Epanet!AB884</f>
        <v>0</v>
      </c>
    </row>
    <row r="883" spans="1:70" x14ac:dyDescent="0.25">
      <c r="A883" s="1" t="s">
        <v>2090</v>
      </c>
      <c r="B883" s="2">
        <v>33.229999999999997</v>
      </c>
      <c r="D883" s="10">
        <f>'Skenario DMA'!B883-Epanet!P884</f>
        <v>0</v>
      </c>
      <c r="E883" s="10"/>
      <c r="G883" s="1" t="s">
        <v>1914</v>
      </c>
      <c r="H883" s="2">
        <v>0.09</v>
      </c>
      <c r="J883" s="2">
        <f>H883-Epanet!T885</f>
        <v>-1.0000000000000009E-2</v>
      </c>
      <c r="M883" s="1" t="s">
        <v>2090</v>
      </c>
      <c r="N883" s="2">
        <v>33.229999999999997</v>
      </c>
      <c r="P883" s="2">
        <f>N883-Epanet!X884</f>
        <v>0</v>
      </c>
      <c r="S883" s="1" t="s">
        <v>1914</v>
      </c>
      <c r="T883" s="2">
        <v>0.09</v>
      </c>
      <c r="V883" s="2">
        <f>T883-Epanet!AB885</f>
        <v>0</v>
      </c>
      <c r="Y883" s="1" t="s">
        <v>2090</v>
      </c>
      <c r="Z883" s="2">
        <v>33.229999999999997</v>
      </c>
      <c r="AB883" s="2">
        <f>Z883-Epanet!P884</f>
        <v>0</v>
      </c>
      <c r="AE883" s="1" t="s">
        <v>1916</v>
      </c>
      <c r="AF883" s="2">
        <v>0.02</v>
      </c>
      <c r="AH883" s="2">
        <f>AF883-Epanet!T885</f>
        <v>-0.08</v>
      </c>
      <c r="AK883" s="1" t="s">
        <v>2090</v>
      </c>
      <c r="AL883" s="2">
        <v>33.229999999999997</v>
      </c>
      <c r="AN883" s="2">
        <f>AL883-Epanet!X884</f>
        <v>0</v>
      </c>
      <c r="AQ883" s="1" t="s">
        <v>1916</v>
      </c>
      <c r="AR883" s="2">
        <v>0.02</v>
      </c>
      <c r="AT883" s="2">
        <f>AR883-Epanet!AB885</f>
        <v>-6.9999999999999993E-2</v>
      </c>
      <c r="AW883" s="1" t="s">
        <v>2090</v>
      </c>
      <c r="AX883" s="2">
        <v>33.229999999999997</v>
      </c>
      <c r="AZ883" s="2">
        <f>AX883-Epanet!P884</f>
        <v>0</v>
      </c>
      <c r="BC883" s="1" t="s">
        <v>1915</v>
      </c>
      <c r="BD883" s="2">
        <v>0.06</v>
      </c>
      <c r="BF883" s="2">
        <f>BD883-Epanet!T885</f>
        <v>-4.0000000000000008E-2</v>
      </c>
      <c r="BI883" s="1" t="s">
        <v>2090</v>
      </c>
      <c r="BJ883" s="2">
        <v>33.229999999999997</v>
      </c>
      <c r="BL883" s="2">
        <f>BJ883-Epanet!X884</f>
        <v>0</v>
      </c>
      <c r="BO883" s="1" t="s">
        <v>1915</v>
      </c>
      <c r="BP883" s="2">
        <v>0.05</v>
      </c>
      <c r="BR883" s="2">
        <f>BP883-Epanet!AB885</f>
        <v>-3.9999999999999994E-2</v>
      </c>
    </row>
    <row r="884" spans="1:70" x14ac:dyDescent="0.25">
      <c r="A884" s="1" t="s">
        <v>2091</v>
      </c>
      <c r="B884" s="2">
        <v>32.64</v>
      </c>
      <c r="D884" s="10">
        <f>'Skenario DMA'!B884-Epanet!P885</f>
        <v>0</v>
      </c>
      <c r="E884" s="10"/>
      <c r="G884" s="1" t="s">
        <v>1915</v>
      </c>
      <c r="H884" s="2">
        <v>0.06</v>
      </c>
      <c r="J884" s="2">
        <f>H884-Epanet!T886</f>
        <v>-0.03</v>
      </c>
      <c r="M884" s="1" t="s">
        <v>2091</v>
      </c>
      <c r="N884" s="2">
        <v>32.64</v>
      </c>
      <c r="P884" s="2">
        <f>N884-Epanet!X885</f>
        <v>0</v>
      </c>
      <c r="S884" s="1" t="s">
        <v>1915</v>
      </c>
      <c r="T884" s="2">
        <v>0.05</v>
      </c>
      <c r="V884" s="2">
        <f>T884-Epanet!AB886</f>
        <v>-3.9999999999999994E-2</v>
      </c>
      <c r="Y884" s="1" t="s">
        <v>2091</v>
      </c>
      <c r="Z884" s="2">
        <v>32.64</v>
      </c>
      <c r="AB884" s="2">
        <f>Z884-Epanet!P885</f>
        <v>0</v>
      </c>
      <c r="AE884" s="1" t="s">
        <v>1917</v>
      </c>
      <c r="AF884" s="2">
        <v>0</v>
      </c>
      <c r="AH884" s="2">
        <f>AF884-Epanet!T886</f>
        <v>-0.09</v>
      </c>
      <c r="AK884" s="1" t="s">
        <v>2091</v>
      </c>
      <c r="AL884" s="2">
        <v>32.64</v>
      </c>
      <c r="AN884" s="2">
        <f>AL884-Epanet!X885</f>
        <v>0</v>
      </c>
      <c r="AQ884" s="1" t="s">
        <v>1917</v>
      </c>
      <c r="AR884" s="2">
        <v>0</v>
      </c>
      <c r="AT884" s="2">
        <f>AR884-Epanet!AB886</f>
        <v>-0.09</v>
      </c>
      <c r="AW884" s="1" t="s">
        <v>2091</v>
      </c>
      <c r="AX884" s="2">
        <v>32.64</v>
      </c>
      <c r="AZ884" s="2">
        <f>AX884-Epanet!P885</f>
        <v>0</v>
      </c>
      <c r="BC884" s="1" t="s">
        <v>1916</v>
      </c>
      <c r="BD884" s="2">
        <v>0.02</v>
      </c>
      <c r="BF884" s="2">
        <f>BD884-Epanet!T886</f>
        <v>-6.9999999999999993E-2</v>
      </c>
      <c r="BI884" s="1" t="s">
        <v>2091</v>
      </c>
      <c r="BJ884" s="2">
        <v>32.64</v>
      </c>
      <c r="BL884" s="2">
        <f>BJ884-Epanet!X885</f>
        <v>0</v>
      </c>
      <c r="BO884" s="1" t="s">
        <v>1916</v>
      </c>
      <c r="BP884" s="2">
        <v>0.02</v>
      </c>
      <c r="BR884" s="2">
        <f>BP884-Epanet!AB886</f>
        <v>-6.9999999999999993E-2</v>
      </c>
    </row>
    <row r="885" spans="1:70" x14ac:dyDescent="0.25">
      <c r="A885" s="1" t="s">
        <v>2092</v>
      </c>
      <c r="B885" s="2">
        <v>33.9</v>
      </c>
      <c r="D885" s="10">
        <f>'Skenario DMA'!B885-Epanet!P886</f>
        <v>0.26999999999999602</v>
      </c>
      <c r="E885" s="10"/>
      <c r="G885" s="1" t="s">
        <v>1916</v>
      </c>
      <c r="H885" s="2">
        <v>0.02</v>
      </c>
      <c r="J885" s="2">
        <f>H885-Epanet!T887</f>
        <v>-6.9999999999999993E-2</v>
      </c>
      <c r="M885" s="1" t="s">
        <v>2092</v>
      </c>
      <c r="N885" s="2">
        <v>33.9</v>
      </c>
      <c r="P885" s="2">
        <f>N885-Epanet!X886</f>
        <v>0.25999999999999801</v>
      </c>
      <c r="S885" s="1" t="s">
        <v>1916</v>
      </c>
      <c r="T885" s="2">
        <v>0.02</v>
      </c>
      <c r="V885" s="2">
        <f>T885-Epanet!AB887</f>
        <v>-6.9999999999999993E-2</v>
      </c>
      <c r="Y885" s="1" t="s">
        <v>2092</v>
      </c>
      <c r="Z885" s="2">
        <v>33.9</v>
      </c>
      <c r="AB885" s="2">
        <f>Z885-Epanet!P886</f>
        <v>0.26999999999999602</v>
      </c>
      <c r="AE885" s="1" t="s">
        <v>1918</v>
      </c>
      <c r="AF885" s="2">
        <v>0.01</v>
      </c>
      <c r="AH885" s="2">
        <f>AF885-Epanet!T887</f>
        <v>-0.08</v>
      </c>
      <c r="AK885" s="1" t="s">
        <v>2092</v>
      </c>
      <c r="AL885" s="2">
        <v>33.909999999999997</v>
      </c>
      <c r="AN885" s="2">
        <f>AL885-Epanet!X886</f>
        <v>0.26999999999999602</v>
      </c>
      <c r="AQ885" s="1" t="s">
        <v>1918</v>
      </c>
      <c r="AR885" s="2">
        <v>0.01</v>
      </c>
      <c r="AT885" s="2">
        <f>AR885-Epanet!AB887</f>
        <v>-0.08</v>
      </c>
      <c r="AW885" s="1" t="s">
        <v>2092</v>
      </c>
      <c r="AX885" s="2">
        <v>33.85</v>
      </c>
      <c r="AZ885" s="2">
        <f>AX885-Epanet!P886</f>
        <v>0.21999999999999886</v>
      </c>
      <c r="BC885" s="1" t="s">
        <v>1917</v>
      </c>
      <c r="BD885" s="2">
        <v>0</v>
      </c>
      <c r="BF885" s="2">
        <f>BD885-Epanet!T887</f>
        <v>-0.09</v>
      </c>
      <c r="BI885" s="1" t="s">
        <v>2092</v>
      </c>
      <c r="BJ885" s="2">
        <v>33.86</v>
      </c>
      <c r="BL885" s="2">
        <f>BJ885-Epanet!X886</f>
        <v>0.21999999999999886</v>
      </c>
      <c r="BO885" s="1" t="s">
        <v>1917</v>
      </c>
      <c r="BP885" s="2">
        <v>0</v>
      </c>
      <c r="BR885" s="2">
        <f>BP885-Epanet!AB887</f>
        <v>-0.09</v>
      </c>
    </row>
    <row r="886" spans="1:70" x14ac:dyDescent="0.25">
      <c r="A886" s="1" t="s">
        <v>2093</v>
      </c>
      <c r="B886" s="2">
        <v>33.96</v>
      </c>
      <c r="D886" s="10">
        <f>'Skenario DMA'!B886-Epanet!P887</f>
        <v>0.25999999999999801</v>
      </c>
      <c r="E886" s="10"/>
      <c r="G886" s="1" t="s">
        <v>1917</v>
      </c>
      <c r="H886" s="2">
        <v>0.15</v>
      </c>
      <c r="J886" s="2">
        <f>H886-Epanet!T888</f>
        <v>0.09</v>
      </c>
      <c r="M886" s="1" t="s">
        <v>2093</v>
      </c>
      <c r="N886" s="2">
        <v>33.97</v>
      </c>
      <c r="P886" s="2">
        <f>N886-Epanet!X887</f>
        <v>0.25999999999999801</v>
      </c>
      <c r="S886" s="1" t="s">
        <v>1917</v>
      </c>
      <c r="T886" s="2">
        <v>0.14000000000000001</v>
      </c>
      <c r="V886" s="2">
        <f>T886-Epanet!AB888</f>
        <v>9.0000000000000011E-2</v>
      </c>
      <c r="Y886" s="1" t="s">
        <v>2093</v>
      </c>
      <c r="Z886" s="2">
        <v>33.950000000000003</v>
      </c>
      <c r="AB886" s="2">
        <f>Z886-Epanet!P887</f>
        <v>0.25</v>
      </c>
      <c r="AE886" s="1" t="s">
        <v>1919</v>
      </c>
      <c r="AF886" s="2">
        <v>0.01</v>
      </c>
      <c r="AH886" s="2">
        <f>AF886-Epanet!T888</f>
        <v>-4.9999999999999996E-2</v>
      </c>
      <c r="AK886" s="1" t="s">
        <v>2093</v>
      </c>
      <c r="AL886" s="2">
        <v>33.96</v>
      </c>
      <c r="AN886" s="2">
        <f>AL886-Epanet!X887</f>
        <v>0.25</v>
      </c>
      <c r="AQ886" s="1" t="s">
        <v>1919</v>
      </c>
      <c r="AR886" s="2">
        <v>0.01</v>
      </c>
      <c r="AT886" s="2">
        <f>AR886-Epanet!AB888</f>
        <v>-0.04</v>
      </c>
      <c r="AW886" s="1" t="s">
        <v>2093</v>
      </c>
      <c r="AX886" s="2">
        <v>33.97</v>
      </c>
      <c r="AZ886" s="2">
        <f>AX886-Epanet!P887</f>
        <v>0.26999999999999602</v>
      </c>
      <c r="BC886" s="1" t="s">
        <v>1918</v>
      </c>
      <c r="BD886" s="2">
        <v>0.01</v>
      </c>
      <c r="BF886" s="2">
        <f>BD886-Epanet!T888</f>
        <v>-4.9999999999999996E-2</v>
      </c>
      <c r="BI886" s="1" t="s">
        <v>2093</v>
      </c>
      <c r="BJ886" s="2">
        <v>33.979999999999997</v>
      </c>
      <c r="BL886" s="2">
        <f>BJ886-Epanet!X887</f>
        <v>0.26999999999999602</v>
      </c>
      <c r="BO886" s="1" t="s">
        <v>1918</v>
      </c>
      <c r="BP886" s="2">
        <v>0.01</v>
      </c>
      <c r="BR886" s="2">
        <f>BP886-Epanet!AB888</f>
        <v>-0.04</v>
      </c>
    </row>
    <row r="887" spans="1:70" x14ac:dyDescent="0.25">
      <c r="A887" s="1" t="s">
        <v>2094</v>
      </c>
      <c r="B887" s="2">
        <v>33.950000000000003</v>
      </c>
      <c r="D887" s="10">
        <f>'Skenario DMA'!B887-Epanet!P888</f>
        <v>0.27000000000000313</v>
      </c>
      <c r="E887" s="10"/>
      <c r="G887" s="1" t="s">
        <v>1918</v>
      </c>
      <c r="H887" s="2">
        <v>0.14000000000000001</v>
      </c>
      <c r="J887" s="2">
        <f>H887-Epanet!T889</f>
        <v>0.12000000000000001</v>
      </c>
      <c r="M887" s="1" t="s">
        <v>2094</v>
      </c>
      <c r="N887" s="2">
        <v>33.96</v>
      </c>
      <c r="P887" s="2">
        <f>N887-Epanet!X888</f>
        <v>0.27000000000000313</v>
      </c>
      <c r="S887" s="1" t="s">
        <v>1918</v>
      </c>
      <c r="T887" s="2">
        <v>0.13</v>
      </c>
      <c r="V887" s="2">
        <f>T887-Epanet!AB889</f>
        <v>0.11</v>
      </c>
      <c r="Y887" s="1" t="s">
        <v>2094</v>
      </c>
      <c r="Z887" s="2">
        <v>33.94</v>
      </c>
      <c r="AB887" s="2">
        <f>Z887-Epanet!P888</f>
        <v>0.25999999999999801</v>
      </c>
      <c r="AE887" s="1" t="s">
        <v>1920</v>
      </c>
      <c r="AF887" s="2">
        <v>0.02</v>
      </c>
      <c r="AH887" s="2">
        <f>AF887-Epanet!T889</f>
        <v>0</v>
      </c>
      <c r="AK887" s="1" t="s">
        <v>2094</v>
      </c>
      <c r="AL887" s="2">
        <v>33.94</v>
      </c>
      <c r="AN887" s="2">
        <f>AL887-Epanet!X888</f>
        <v>0.25</v>
      </c>
      <c r="AQ887" s="1" t="s">
        <v>1920</v>
      </c>
      <c r="AR887" s="2">
        <v>0.02</v>
      </c>
      <c r="AT887" s="2">
        <f>AR887-Epanet!AB889</f>
        <v>0</v>
      </c>
      <c r="AW887" s="1" t="s">
        <v>2094</v>
      </c>
      <c r="AX887" s="2">
        <v>33.950000000000003</v>
      </c>
      <c r="AZ887" s="2">
        <f>AX887-Epanet!P888</f>
        <v>0.27000000000000313</v>
      </c>
      <c r="BC887" s="1" t="s">
        <v>1919</v>
      </c>
      <c r="BD887" s="2">
        <v>0.01</v>
      </c>
      <c r="BF887" s="2">
        <f>BD887-Epanet!T889</f>
        <v>-0.01</v>
      </c>
      <c r="BI887" s="1" t="s">
        <v>2094</v>
      </c>
      <c r="BJ887" s="2">
        <v>33.96</v>
      </c>
      <c r="BL887" s="2">
        <f>BJ887-Epanet!X888</f>
        <v>0.27000000000000313</v>
      </c>
      <c r="BO887" s="1" t="s">
        <v>1919</v>
      </c>
      <c r="BP887" s="2">
        <v>0.01</v>
      </c>
      <c r="BR887" s="2">
        <f>BP887-Epanet!AB889</f>
        <v>-0.01</v>
      </c>
    </row>
    <row r="888" spans="1:70" x14ac:dyDescent="0.25">
      <c r="A888" s="1" t="s">
        <v>2095</v>
      </c>
      <c r="B888" s="2">
        <v>33.950000000000003</v>
      </c>
      <c r="D888" s="10">
        <f>'Skenario DMA'!B888-Epanet!P889</f>
        <v>0.27000000000000313</v>
      </c>
      <c r="E888" s="10"/>
      <c r="G888" s="1" t="s">
        <v>1919</v>
      </c>
      <c r="H888" s="2">
        <v>0.14000000000000001</v>
      </c>
      <c r="J888" s="2">
        <f>H888-Epanet!T890</f>
        <v>-9.9999999999999811E-3</v>
      </c>
      <c r="M888" s="1" t="s">
        <v>2095</v>
      </c>
      <c r="N888" s="2">
        <v>33.96</v>
      </c>
      <c r="P888" s="2">
        <f>N888-Epanet!X889</f>
        <v>0.27000000000000313</v>
      </c>
      <c r="S888" s="1" t="s">
        <v>1919</v>
      </c>
      <c r="T888" s="2">
        <v>0.13</v>
      </c>
      <c r="V888" s="2">
        <f>T888-Epanet!AB890</f>
        <v>-1.0000000000000009E-2</v>
      </c>
      <c r="Y888" s="1" t="s">
        <v>2095</v>
      </c>
      <c r="Z888" s="2">
        <v>33.94</v>
      </c>
      <c r="AB888" s="2">
        <f>Z888-Epanet!P889</f>
        <v>0.25999999999999801</v>
      </c>
      <c r="AE888" s="1" t="s">
        <v>1921</v>
      </c>
      <c r="AF888" s="2">
        <v>0.03</v>
      </c>
      <c r="AH888" s="2">
        <f>AF888-Epanet!T890</f>
        <v>-0.12</v>
      </c>
      <c r="AK888" s="1" t="s">
        <v>2095</v>
      </c>
      <c r="AL888" s="2">
        <v>33.950000000000003</v>
      </c>
      <c r="AN888" s="2">
        <f>AL888-Epanet!X889</f>
        <v>0.26000000000000512</v>
      </c>
      <c r="AQ888" s="1" t="s">
        <v>1921</v>
      </c>
      <c r="AR888" s="2">
        <v>0.03</v>
      </c>
      <c r="AT888" s="2">
        <f>AR888-Epanet!AB890</f>
        <v>-0.11000000000000001</v>
      </c>
      <c r="AW888" s="1" t="s">
        <v>2095</v>
      </c>
      <c r="AX888" s="2">
        <v>33.950000000000003</v>
      </c>
      <c r="AZ888" s="2">
        <f>AX888-Epanet!P889</f>
        <v>0.27000000000000313</v>
      </c>
      <c r="BC888" s="1" t="s">
        <v>1920</v>
      </c>
      <c r="BD888" s="2">
        <v>0.02</v>
      </c>
      <c r="BF888" s="2">
        <f>BD888-Epanet!T890</f>
        <v>-0.13</v>
      </c>
      <c r="BI888" s="1" t="s">
        <v>2095</v>
      </c>
      <c r="BJ888" s="2">
        <v>33.96</v>
      </c>
      <c r="BL888" s="2">
        <f>BJ888-Epanet!X889</f>
        <v>0.27000000000000313</v>
      </c>
      <c r="BO888" s="1" t="s">
        <v>1920</v>
      </c>
      <c r="BP888" s="2">
        <v>0.02</v>
      </c>
      <c r="BR888" s="2">
        <f>BP888-Epanet!AB890</f>
        <v>-0.12000000000000001</v>
      </c>
    </row>
    <row r="889" spans="1:70" x14ac:dyDescent="0.25">
      <c r="A889" s="1" t="s">
        <v>2096</v>
      </c>
      <c r="B889" s="2">
        <v>44.08</v>
      </c>
      <c r="D889" s="10">
        <f>'Skenario DMA'!B889-Epanet!P890</f>
        <v>0.28999999999999915</v>
      </c>
      <c r="E889" s="10"/>
      <c r="G889" s="1" t="s">
        <v>1920</v>
      </c>
      <c r="H889" s="2">
        <v>0.13</v>
      </c>
      <c r="J889" s="2">
        <f>H889-Epanet!T891</f>
        <v>-1.0000000000000009E-2</v>
      </c>
      <c r="M889" s="1" t="s">
        <v>2096</v>
      </c>
      <c r="N889" s="2">
        <v>44.24</v>
      </c>
      <c r="P889" s="2">
        <f>N889-Epanet!X890</f>
        <v>0.28000000000000114</v>
      </c>
      <c r="S889" s="1" t="s">
        <v>1920</v>
      </c>
      <c r="T889" s="2">
        <v>0.12</v>
      </c>
      <c r="V889" s="2">
        <f>T889-Epanet!AB891</f>
        <v>-1.0000000000000009E-2</v>
      </c>
      <c r="Y889" s="1" t="s">
        <v>2096</v>
      </c>
      <c r="Z889" s="2">
        <v>43.39</v>
      </c>
      <c r="AB889" s="2">
        <f>Z889-Epanet!P890</f>
        <v>-0.39999999999999858</v>
      </c>
      <c r="AE889" s="1" t="s">
        <v>1922</v>
      </c>
      <c r="AF889" s="2">
        <v>0.04</v>
      </c>
      <c r="AH889" s="2">
        <f>AF889-Epanet!T891</f>
        <v>-0.1</v>
      </c>
      <c r="AK889" s="1" t="s">
        <v>2096</v>
      </c>
      <c r="AL889" s="2">
        <v>43.59</v>
      </c>
      <c r="AN889" s="2">
        <f>AL889-Epanet!X890</f>
        <v>-0.36999999999999744</v>
      </c>
      <c r="AQ889" s="1" t="s">
        <v>1922</v>
      </c>
      <c r="AR889" s="2">
        <v>0.04</v>
      </c>
      <c r="AT889" s="2">
        <f>AR889-Epanet!AB891</f>
        <v>-0.09</v>
      </c>
      <c r="AW889" s="1" t="s">
        <v>2096</v>
      </c>
      <c r="AX889" s="2">
        <v>43.42</v>
      </c>
      <c r="AZ889" s="2">
        <f>AX889-Epanet!P890</f>
        <v>-0.36999999999999744</v>
      </c>
      <c r="BC889" s="1" t="s">
        <v>1921</v>
      </c>
      <c r="BD889" s="2">
        <v>0.03</v>
      </c>
      <c r="BF889" s="2">
        <f>BD889-Epanet!T891</f>
        <v>-0.11000000000000001</v>
      </c>
      <c r="BI889" s="1" t="s">
        <v>2096</v>
      </c>
      <c r="BJ889" s="2">
        <v>43.62</v>
      </c>
      <c r="BL889" s="2">
        <f>BJ889-Epanet!X890</f>
        <v>-0.34000000000000341</v>
      </c>
      <c r="BO889" s="1" t="s">
        <v>1921</v>
      </c>
      <c r="BP889" s="2">
        <v>0.03</v>
      </c>
      <c r="BR889" s="2">
        <f>BP889-Epanet!AB891</f>
        <v>-0.1</v>
      </c>
    </row>
    <row r="890" spans="1:70" x14ac:dyDescent="0.25">
      <c r="A890" s="1" t="s">
        <v>2097</v>
      </c>
      <c r="B890" s="2">
        <v>35.840000000000003</v>
      </c>
      <c r="D890" s="10">
        <f>'Skenario DMA'!B890-Epanet!P891</f>
        <v>0.28000000000000114</v>
      </c>
      <c r="E890" s="10"/>
      <c r="G890" s="1" t="s">
        <v>1921</v>
      </c>
      <c r="H890" s="2">
        <v>0.12</v>
      </c>
      <c r="J890" s="2">
        <f>H890-Epanet!T892</f>
        <v>-2.0000000000000018E-2</v>
      </c>
      <c r="M890" s="1" t="s">
        <v>2097</v>
      </c>
      <c r="N890" s="2">
        <v>35.85</v>
      </c>
      <c r="P890" s="2">
        <f>N890-Epanet!X891</f>
        <v>0.28000000000000114</v>
      </c>
      <c r="S890" s="1" t="s">
        <v>1921</v>
      </c>
      <c r="T890" s="2">
        <v>0.11</v>
      </c>
      <c r="V890" s="2">
        <f>T890-Epanet!AB892</f>
        <v>-2.0000000000000004E-2</v>
      </c>
      <c r="Y890" s="1" t="s">
        <v>2097</v>
      </c>
      <c r="Z890" s="2">
        <v>35.78</v>
      </c>
      <c r="AB890" s="2">
        <f>Z890-Epanet!P891</f>
        <v>0.21999999999999886</v>
      </c>
      <c r="AE890" s="1" t="s">
        <v>1923</v>
      </c>
      <c r="AF890" s="2">
        <v>0.06</v>
      </c>
      <c r="AH890" s="2">
        <f>AF890-Epanet!T892</f>
        <v>-8.0000000000000016E-2</v>
      </c>
      <c r="AK890" s="1" t="s">
        <v>2097</v>
      </c>
      <c r="AL890" s="2">
        <v>35.79</v>
      </c>
      <c r="AN890" s="2">
        <f>AL890-Epanet!X891</f>
        <v>0.21999999999999886</v>
      </c>
      <c r="AQ890" s="1" t="s">
        <v>1923</v>
      </c>
      <c r="AR890" s="2">
        <v>0.06</v>
      </c>
      <c r="AT890" s="2">
        <f>AR890-Epanet!AB892</f>
        <v>-7.0000000000000007E-2</v>
      </c>
      <c r="AW890" s="1" t="s">
        <v>2097</v>
      </c>
      <c r="AX890" s="2">
        <v>35.83</v>
      </c>
      <c r="AZ890" s="2">
        <f>AX890-Epanet!P891</f>
        <v>0.26999999999999602</v>
      </c>
      <c r="BC890" s="1" t="s">
        <v>1922</v>
      </c>
      <c r="BD890" s="2">
        <v>0.03</v>
      </c>
      <c r="BF890" s="2">
        <f>BD890-Epanet!T892</f>
        <v>-0.11000000000000001</v>
      </c>
      <c r="BI890" s="1" t="s">
        <v>2097</v>
      </c>
      <c r="BJ890" s="2">
        <v>35.85</v>
      </c>
      <c r="BL890" s="2">
        <f>BJ890-Epanet!X891</f>
        <v>0.28000000000000114</v>
      </c>
      <c r="BO890" s="1" t="s">
        <v>1922</v>
      </c>
      <c r="BP890" s="2">
        <v>0.03</v>
      </c>
      <c r="BR890" s="2">
        <f>BP890-Epanet!AB892</f>
        <v>-0.1</v>
      </c>
    </row>
    <row r="891" spans="1:70" x14ac:dyDescent="0.25">
      <c r="A891" s="1" t="s">
        <v>2098</v>
      </c>
      <c r="B891" s="2">
        <v>35.840000000000003</v>
      </c>
      <c r="D891" s="10">
        <f>'Skenario DMA'!B891-Epanet!P892</f>
        <v>0.29000000000000625</v>
      </c>
      <c r="E891" s="10"/>
      <c r="G891" s="1" t="s">
        <v>1922</v>
      </c>
      <c r="H891" s="2">
        <v>0.11</v>
      </c>
      <c r="J891" s="2">
        <f>H891-Epanet!T893</f>
        <v>-2.0000000000000004E-2</v>
      </c>
      <c r="M891" s="1" t="s">
        <v>2098</v>
      </c>
      <c r="N891" s="2">
        <v>35.85</v>
      </c>
      <c r="P891" s="2">
        <f>N891-Epanet!X892</f>
        <v>0.28999999999999915</v>
      </c>
      <c r="S891" s="1" t="s">
        <v>1922</v>
      </c>
      <c r="T891" s="2">
        <v>0.1</v>
      </c>
      <c r="V891" s="2">
        <f>T891-Epanet!AB893</f>
        <v>-1.999999999999999E-2</v>
      </c>
      <c r="Y891" s="1" t="s">
        <v>2098</v>
      </c>
      <c r="Z891" s="2">
        <v>35.78</v>
      </c>
      <c r="AB891" s="2">
        <f>Z891-Epanet!P892</f>
        <v>0.23000000000000398</v>
      </c>
      <c r="AE891" s="1" t="s">
        <v>1924</v>
      </c>
      <c r="AF891" s="2">
        <v>0.08</v>
      </c>
      <c r="AH891" s="2">
        <f>AF891-Epanet!T893</f>
        <v>-0.05</v>
      </c>
      <c r="AK891" s="1" t="s">
        <v>2098</v>
      </c>
      <c r="AL891" s="2">
        <v>35.79</v>
      </c>
      <c r="AN891" s="2">
        <f>AL891-Epanet!X892</f>
        <v>0.22999999999999687</v>
      </c>
      <c r="AQ891" s="1" t="s">
        <v>1924</v>
      </c>
      <c r="AR891" s="2">
        <v>0.08</v>
      </c>
      <c r="AT891" s="2">
        <f>AR891-Epanet!AB893</f>
        <v>-3.9999999999999994E-2</v>
      </c>
      <c r="AW891" s="1" t="s">
        <v>2098</v>
      </c>
      <c r="AX891" s="2">
        <v>35.83</v>
      </c>
      <c r="AZ891" s="2">
        <f>AX891-Epanet!P892</f>
        <v>0.28000000000000114</v>
      </c>
      <c r="BC891" s="1" t="s">
        <v>1923</v>
      </c>
      <c r="BD891" s="2">
        <v>0.06</v>
      </c>
      <c r="BF891" s="2">
        <f>BD891-Epanet!T893</f>
        <v>-7.0000000000000007E-2</v>
      </c>
      <c r="BI891" s="1" t="s">
        <v>2098</v>
      </c>
      <c r="BJ891" s="2">
        <v>35.840000000000003</v>
      </c>
      <c r="BL891" s="2">
        <f>BJ891-Epanet!X892</f>
        <v>0.28000000000000114</v>
      </c>
      <c r="BO891" s="1" t="s">
        <v>1923</v>
      </c>
      <c r="BP891" s="2">
        <v>0.06</v>
      </c>
      <c r="BR891" s="2">
        <f>BP891-Epanet!AB893</f>
        <v>-0.06</v>
      </c>
    </row>
    <row r="892" spans="1:70" x14ac:dyDescent="0.25">
      <c r="A892" s="1" t="s">
        <v>2099</v>
      </c>
      <c r="B892" s="2">
        <v>32.18</v>
      </c>
      <c r="D892" s="10">
        <f>'Skenario DMA'!B892-Epanet!P893</f>
        <v>0.25999999999999801</v>
      </c>
      <c r="E892" s="10"/>
      <c r="G892" s="1" t="s">
        <v>1923</v>
      </c>
      <c r="H892" s="2">
        <v>0.09</v>
      </c>
      <c r="J892" s="2">
        <f>H892-Epanet!T894</f>
        <v>-0.03</v>
      </c>
      <c r="M892" s="1" t="s">
        <v>2099</v>
      </c>
      <c r="N892" s="2">
        <v>32.19</v>
      </c>
      <c r="P892" s="2">
        <f>N892-Epanet!X893</f>
        <v>0.25999999999999801</v>
      </c>
      <c r="S892" s="1" t="s">
        <v>1923</v>
      </c>
      <c r="T892" s="2">
        <v>0.08</v>
      </c>
      <c r="V892" s="2">
        <f>T892-Epanet!AB894</f>
        <v>-0.03</v>
      </c>
      <c r="Y892" s="1" t="s">
        <v>2099</v>
      </c>
      <c r="Z892" s="2">
        <v>32.18</v>
      </c>
      <c r="AB892" s="2">
        <f>Z892-Epanet!P893</f>
        <v>0.25999999999999801</v>
      </c>
      <c r="AE892" s="1" t="s">
        <v>1925</v>
      </c>
      <c r="AF892" s="2">
        <v>0.08</v>
      </c>
      <c r="AH892" s="2">
        <f>AF892-Epanet!T894</f>
        <v>-3.9999999999999994E-2</v>
      </c>
      <c r="AK892" s="1" t="s">
        <v>2099</v>
      </c>
      <c r="AL892" s="2">
        <v>32.19</v>
      </c>
      <c r="AN892" s="2">
        <f>AL892-Epanet!X893</f>
        <v>0.25999999999999801</v>
      </c>
      <c r="AQ892" s="1" t="s">
        <v>1925</v>
      </c>
      <c r="AR892" s="2">
        <v>0.08</v>
      </c>
      <c r="AT892" s="2">
        <f>AR892-Epanet!AB894</f>
        <v>-0.03</v>
      </c>
      <c r="AW892" s="1" t="s">
        <v>2099</v>
      </c>
      <c r="AX892" s="2">
        <v>32.18</v>
      </c>
      <c r="AZ892" s="2">
        <f>AX892-Epanet!P893</f>
        <v>0.25999999999999801</v>
      </c>
      <c r="BC892" s="1" t="s">
        <v>1924</v>
      </c>
      <c r="BD892" s="2">
        <v>0.08</v>
      </c>
      <c r="BF892" s="2">
        <f>BD892-Epanet!T894</f>
        <v>-3.9999999999999994E-2</v>
      </c>
      <c r="BI892" s="1" t="s">
        <v>2099</v>
      </c>
      <c r="BJ892" s="2">
        <v>32.19</v>
      </c>
      <c r="BL892" s="2">
        <f>BJ892-Epanet!X893</f>
        <v>0.25999999999999801</v>
      </c>
      <c r="BO892" s="1" t="s">
        <v>1924</v>
      </c>
      <c r="BP892" s="2">
        <v>0.08</v>
      </c>
      <c r="BR892" s="2">
        <f>BP892-Epanet!AB894</f>
        <v>-0.03</v>
      </c>
    </row>
    <row r="893" spans="1:70" x14ac:dyDescent="0.25">
      <c r="A893" s="1" t="s">
        <v>2100</v>
      </c>
      <c r="B893" s="2">
        <v>32.130000000000003</v>
      </c>
      <c r="D893" s="10">
        <f>'Skenario DMA'!B893-Epanet!P894</f>
        <v>0.26000000000000156</v>
      </c>
      <c r="E893" s="10"/>
      <c r="G893" s="1" t="s">
        <v>1924</v>
      </c>
      <c r="H893" s="2">
        <v>0.06</v>
      </c>
      <c r="J893" s="2">
        <f>H893-Epanet!T895</f>
        <v>-0.05</v>
      </c>
      <c r="M893" s="1" t="s">
        <v>2100</v>
      </c>
      <c r="N893" s="2">
        <v>32.14</v>
      </c>
      <c r="P893" s="2">
        <f>N893-Epanet!X894</f>
        <v>0.26000000000000156</v>
      </c>
      <c r="S893" s="1" t="s">
        <v>1924</v>
      </c>
      <c r="T893" s="2">
        <v>0.06</v>
      </c>
      <c r="V893" s="2">
        <f>T893-Epanet!AB895</f>
        <v>-4.0000000000000008E-2</v>
      </c>
      <c r="Y893" s="1" t="s">
        <v>2100</v>
      </c>
      <c r="Z893" s="2">
        <v>32.130000000000003</v>
      </c>
      <c r="AB893" s="2">
        <f>Z893-Epanet!P894</f>
        <v>0.26000000000000156</v>
      </c>
      <c r="AE893" s="1" t="s">
        <v>1926</v>
      </c>
      <c r="AF893" s="2">
        <v>0.08</v>
      </c>
      <c r="AH893" s="2">
        <f>AF893-Epanet!T895</f>
        <v>-0.03</v>
      </c>
      <c r="AK893" s="1" t="s">
        <v>2100</v>
      </c>
      <c r="AL893" s="2">
        <v>32.14</v>
      </c>
      <c r="AN893" s="2">
        <f>AL893-Epanet!X894</f>
        <v>0.26000000000000156</v>
      </c>
      <c r="AQ893" s="1" t="s">
        <v>1926</v>
      </c>
      <c r="AR893" s="2">
        <v>0.08</v>
      </c>
      <c r="AT893" s="2">
        <f>AR893-Epanet!AB895</f>
        <v>-2.0000000000000004E-2</v>
      </c>
      <c r="AW893" s="1" t="s">
        <v>2100</v>
      </c>
      <c r="AX893" s="2">
        <v>32.130000000000003</v>
      </c>
      <c r="AZ893" s="2">
        <f>AX893-Epanet!P894</f>
        <v>0.26000000000000156</v>
      </c>
      <c r="BC893" s="1" t="s">
        <v>1925</v>
      </c>
      <c r="BD893" s="2">
        <v>7.0000000000000007E-2</v>
      </c>
      <c r="BF893" s="2">
        <f>BD893-Epanet!T895</f>
        <v>-3.9999999999999994E-2</v>
      </c>
      <c r="BI893" s="1" t="s">
        <v>2100</v>
      </c>
      <c r="BJ893" s="2">
        <v>32.14</v>
      </c>
      <c r="BL893" s="2">
        <f>BJ893-Epanet!X894</f>
        <v>0.26000000000000156</v>
      </c>
      <c r="BO893" s="1" t="s">
        <v>1925</v>
      </c>
      <c r="BP893" s="2">
        <v>7.0000000000000007E-2</v>
      </c>
      <c r="BR893" s="2">
        <f>BP893-Epanet!AB895</f>
        <v>-0.03</v>
      </c>
    </row>
    <row r="894" spans="1:70" x14ac:dyDescent="0.25">
      <c r="A894" s="1" t="s">
        <v>2101</v>
      </c>
      <c r="B894" s="2">
        <v>72.41</v>
      </c>
      <c r="D894" s="10">
        <f>'Skenario DMA'!B894-Epanet!P895</f>
        <v>0</v>
      </c>
      <c r="E894" s="10"/>
      <c r="G894" s="1" t="s">
        <v>1925</v>
      </c>
      <c r="H894" s="2">
        <v>0.06</v>
      </c>
      <c r="J894" s="2">
        <f>H894-Epanet!T896</f>
        <v>-0.03</v>
      </c>
      <c r="M894" s="1" t="s">
        <v>2101</v>
      </c>
      <c r="N894" s="2">
        <v>72.41</v>
      </c>
      <c r="P894" s="2">
        <f>N894-Epanet!X895</f>
        <v>0</v>
      </c>
      <c r="S894" s="1" t="s">
        <v>1925</v>
      </c>
      <c r="T894" s="2">
        <v>0.05</v>
      </c>
      <c r="V894" s="2">
        <f>T894-Epanet!AB896</f>
        <v>-0.03</v>
      </c>
      <c r="Y894" s="1" t="s">
        <v>2101</v>
      </c>
      <c r="Z894" s="2">
        <v>72.41</v>
      </c>
      <c r="AB894" s="2">
        <f>Z894-Epanet!P895</f>
        <v>0</v>
      </c>
      <c r="AE894" s="1" t="s">
        <v>1927</v>
      </c>
      <c r="AF894" s="2">
        <v>7.0000000000000007E-2</v>
      </c>
      <c r="AH894" s="2">
        <f>AF894-Epanet!T896</f>
        <v>-1.999999999999999E-2</v>
      </c>
      <c r="AK894" s="1" t="s">
        <v>2101</v>
      </c>
      <c r="AL894" s="2">
        <v>72.41</v>
      </c>
      <c r="AN894" s="2">
        <f>AL894-Epanet!X895</f>
        <v>0</v>
      </c>
      <c r="AQ894" s="1" t="s">
        <v>1927</v>
      </c>
      <c r="AR894" s="2">
        <v>7.0000000000000007E-2</v>
      </c>
      <c r="AT894" s="2">
        <f>AR894-Epanet!AB896</f>
        <v>-9.999999999999995E-3</v>
      </c>
      <c r="AW894" s="1" t="s">
        <v>2101</v>
      </c>
      <c r="AX894" s="2">
        <v>72.41</v>
      </c>
      <c r="AZ894" s="2">
        <f>AX894-Epanet!P895</f>
        <v>0</v>
      </c>
      <c r="BC894" s="1" t="s">
        <v>1926</v>
      </c>
      <c r="BD894" s="2">
        <v>7.0000000000000007E-2</v>
      </c>
      <c r="BF894" s="2">
        <f>BD894-Epanet!T896</f>
        <v>-1.999999999999999E-2</v>
      </c>
      <c r="BI894" s="1" t="s">
        <v>2101</v>
      </c>
      <c r="BJ894" s="2">
        <v>72.41</v>
      </c>
      <c r="BL894" s="2">
        <f>BJ894-Epanet!X895</f>
        <v>0</v>
      </c>
      <c r="BO894" s="1" t="s">
        <v>1926</v>
      </c>
      <c r="BP894" s="2">
        <v>7.0000000000000007E-2</v>
      </c>
      <c r="BR894" s="2">
        <f>BP894-Epanet!AB896</f>
        <v>-9.999999999999995E-3</v>
      </c>
    </row>
    <row r="895" spans="1:70" x14ac:dyDescent="0.25">
      <c r="A895" s="1" t="s">
        <v>910</v>
      </c>
      <c r="B895" s="2">
        <v>0</v>
      </c>
      <c r="G895" s="1" t="s">
        <v>1926</v>
      </c>
      <c r="H895" s="2">
        <v>0.06</v>
      </c>
      <c r="J895" s="2">
        <f>H895-Epanet!T897</f>
        <v>0</v>
      </c>
      <c r="M895" s="1" t="s">
        <v>910</v>
      </c>
      <c r="N895" s="2">
        <v>0</v>
      </c>
      <c r="S895" s="1" t="s">
        <v>1926</v>
      </c>
      <c r="T895" s="2">
        <v>0.05</v>
      </c>
      <c r="V895" s="2">
        <f>T895-Epanet!AB897</f>
        <v>-9.999999999999995E-3</v>
      </c>
      <c r="Y895" s="1" t="s">
        <v>910</v>
      </c>
      <c r="Z895" s="2">
        <v>0</v>
      </c>
      <c r="AE895" s="1" t="s">
        <v>1928</v>
      </c>
      <c r="AF895" s="2">
        <v>7.0000000000000007E-2</v>
      </c>
      <c r="AH895" s="2">
        <f>AF895-Epanet!T897</f>
        <v>1.0000000000000009E-2</v>
      </c>
      <c r="AK895" s="1" t="s">
        <v>910</v>
      </c>
      <c r="AL895" s="2">
        <v>0</v>
      </c>
      <c r="AQ895" s="1" t="s">
        <v>1928</v>
      </c>
      <c r="AR895" s="2">
        <v>7.0000000000000007E-2</v>
      </c>
      <c r="AT895" s="2">
        <f>AR895-Epanet!AB897</f>
        <v>1.0000000000000009E-2</v>
      </c>
      <c r="AW895" s="1" t="s">
        <v>910</v>
      </c>
      <c r="AX895" s="2">
        <v>0</v>
      </c>
      <c r="BC895" s="1" t="s">
        <v>1927</v>
      </c>
      <c r="BD895" s="2">
        <v>0.06</v>
      </c>
      <c r="BF895" s="2">
        <f>BD895-Epanet!T897</f>
        <v>0</v>
      </c>
      <c r="BI895" s="1" t="s">
        <v>910</v>
      </c>
      <c r="BJ895" s="2">
        <v>0</v>
      </c>
      <c r="BO895" s="1" t="s">
        <v>1927</v>
      </c>
      <c r="BP895" s="2">
        <v>0.06</v>
      </c>
      <c r="BR895" s="2">
        <f>BP895-Epanet!AB897</f>
        <v>0</v>
      </c>
    </row>
    <row r="896" spans="1:70" x14ac:dyDescent="0.25">
      <c r="A896" s="1" t="s">
        <v>911</v>
      </c>
      <c r="B896" s="2">
        <v>0</v>
      </c>
      <c r="G896" s="1" t="s">
        <v>1927</v>
      </c>
      <c r="H896" s="2">
        <v>0.06</v>
      </c>
      <c r="J896" s="2">
        <f>H896-Epanet!T898</f>
        <v>0</v>
      </c>
      <c r="M896" s="1" t="s">
        <v>911</v>
      </c>
      <c r="N896" s="2">
        <v>0</v>
      </c>
      <c r="S896" s="1" t="s">
        <v>1927</v>
      </c>
      <c r="T896" s="2">
        <v>0.06</v>
      </c>
      <c r="V896" s="2">
        <f>T896-Epanet!AB898</f>
        <v>9.999999999999995E-3</v>
      </c>
      <c r="Y896" s="1" t="s">
        <v>911</v>
      </c>
      <c r="Z896" s="2">
        <v>0</v>
      </c>
      <c r="AE896" s="1" t="s">
        <v>1929</v>
      </c>
      <c r="AF896" s="2">
        <v>1.28</v>
      </c>
      <c r="AH896" s="2">
        <f>AF896-Epanet!T898</f>
        <v>1.22</v>
      </c>
      <c r="AK896" s="1" t="s">
        <v>911</v>
      </c>
      <c r="AL896" s="2">
        <v>0</v>
      </c>
      <c r="AQ896" s="1" t="s">
        <v>1929</v>
      </c>
      <c r="AR896" s="2">
        <v>1.28</v>
      </c>
      <c r="AT896" s="2">
        <f>AR896-Epanet!AB898</f>
        <v>1.23</v>
      </c>
      <c r="AW896" s="1" t="s">
        <v>911</v>
      </c>
      <c r="AX896" s="2">
        <v>0</v>
      </c>
      <c r="BC896" s="1" t="s">
        <v>1928</v>
      </c>
      <c r="BD896" s="2">
        <v>0.06</v>
      </c>
      <c r="BF896" s="2">
        <f>BD896-Epanet!T898</f>
        <v>0</v>
      </c>
      <c r="BI896" s="1" t="s">
        <v>911</v>
      </c>
      <c r="BJ896" s="2">
        <v>0</v>
      </c>
      <c r="BO896" s="1" t="s">
        <v>1928</v>
      </c>
      <c r="BP896" s="2">
        <v>0.06</v>
      </c>
      <c r="BR896" s="2">
        <f>BP896-Epanet!AB898</f>
        <v>9.999999999999995E-3</v>
      </c>
    </row>
    <row r="897" spans="7:70" x14ac:dyDescent="0.25">
      <c r="G897" s="1" t="s">
        <v>1928</v>
      </c>
      <c r="H897" s="2">
        <v>0.06</v>
      </c>
      <c r="J897" s="2">
        <f>H897-Epanet!T899</f>
        <v>0</v>
      </c>
      <c r="S897" s="1" t="s">
        <v>1928</v>
      </c>
      <c r="T897" s="2">
        <v>0.06</v>
      </c>
      <c r="V897" s="2">
        <f>T897-Epanet!AB899</f>
        <v>9.999999999999995E-3</v>
      </c>
      <c r="AE897" s="1" t="s">
        <v>1930</v>
      </c>
      <c r="AF897" s="2">
        <v>1.24</v>
      </c>
      <c r="AH897" s="2">
        <f>AF897-Epanet!T899</f>
        <v>1.18</v>
      </c>
      <c r="AQ897" s="1" t="s">
        <v>1930</v>
      </c>
      <c r="AR897" s="2">
        <v>1.24</v>
      </c>
      <c r="AT897" s="2">
        <f>AR897-Epanet!AB899</f>
        <v>1.19</v>
      </c>
      <c r="BC897" s="1" t="s">
        <v>1929</v>
      </c>
      <c r="BD897" s="2">
        <v>1.43</v>
      </c>
      <c r="BF897" s="2">
        <f>BD897-Epanet!T899</f>
        <v>1.3699999999999999</v>
      </c>
      <c r="BO897" s="1" t="s">
        <v>1929</v>
      </c>
      <c r="BP897" s="2">
        <v>1.44</v>
      </c>
      <c r="BR897" s="2">
        <f>BP897-Epanet!AB899</f>
        <v>1.39</v>
      </c>
    </row>
    <row r="898" spans="7:70" x14ac:dyDescent="0.25">
      <c r="G898" s="1" t="s">
        <v>1929</v>
      </c>
      <c r="H898" s="2">
        <v>1.39</v>
      </c>
      <c r="J898" s="2">
        <f>H898-Epanet!T900</f>
        <v>1.3299999999999998</v>
      </c>
      <c r="S898" s="1" t="s">
        <v>1929</v>
      </c>
      <c r="T898" s="2">
        <v>1.39</v>
      </c>
      <c r="V898" s="2">
        <f>T898-Epanet!AB900</f>
        <v>1.3299999999999998</v>
      </c>
      <c r="AE898" s="1" t="s">
        <v>1931</v>
      </c>
      <c r="AF898" s="2">
        <v>1.34</v>
      </c>
      <c r="AH898" s="2">
        <f>AF898-Epanet!T900</f>
        <v>1.28</v>
      </c>
      <c r="AQ898" s="1" t="s">
        <v>1931</v>
      </c>
      <c r="AR898" s="2">
        <v>1.34</v>
      </c>
      <c r="AT898" s="2">
        <f>AR898-Epanet!AB900</f>
        <v>1.28</v>
      </c>
      <c r="BC898" s="1" t="s">
        <v>1930</v>
      </c>
      <c r="BD898" s="2">
        <v>1.24</v>
      </c>
      <c r="BF898" s="2">
        <f>BD898-Epanet!T900</f>
        <v>1.18</v>
      </c>
      <c r="BO898" s="1" t="s">
        <v>1930</v>
      </c>
      <c r="BP898" s="2">
        <v>1.24</v>
      </c>
      <c r="BR898" s="2">
        <f>BP898-Epanet!AB900</f>
        <v>1.18</v>
      </c>
    </row>
    <row r="899" spans="7:70" x14ac:dyDescent="0.25">
      <c r="G899" s="1" t="s">
        <v>1930</v>
      </c>
      <c r="H899" s="2">
        <v>1.24</v>
      </c>
      <c r="J899" s="2">
        <f>H899-Epanet!T901</f>
        <v>1.18</v>
      </c>
      <c r="S899" s="1" t="s">
        <v>1930</v>
      </c>
      <c r="T899" s="2">
        <v>1.24</v>
      </c>
      <c r="V899" s="2">
        <f>T899-Epanet!AB901</f>
        <v>1.18</v>
      </c>
      <c r="AE899" s="1" t="s">
        <v>1932</v>
      </c>
      <c r="AF899" s="2">
        <v>1.34</v>
      </c>
      <c r="AH899" s="2">
        <f>AF899-Epanet!T901</f>
        <v>1.28</v>
      </c>
      <c r="AQ899" s="1" t="s">
        <v>1932</v>
      </c>
      <c r="AR899" s="2">
        <v>1.34</v>
      </c>
      <c r="AT899" s="2">
        <f>AR899-Epanet!AB901</f>
        <v>1.28</v>
      </c>
      <c r="BC899" s="1" t="s">
        <v>1931</v>
      </c>
      <c r="BD899" s="2">
        <v>1.34</v>
      </c>
      <c r="BF899" s="2">
        <f>BD899-Epanet!T901</f>
        <v>1.28</v>
      </c>
      <c r="BO899" s="1" t="s">
        <v>1931</v>
      </c>
      <c r="BP899" s="2">
        <v>1.34</v>
      </c>
      <c r="BR899" s="2">
        <f>BP899-Epanet!AB901</f>
        <v>1.28</v>
      </c>
    </row>
    <row r="900" spans="7:70" x14ac:dyDescent="0.25">
      <c r="G900" s="1" t="s">
        <v>1931</v>
      </c>
      <c r="H900" s="2">
        <v>1.34</v>
      </c>
      <c r="J900" s="2">
        <f>H900-Epanet!T902</f>
        <v>0</v>
      </c>
      <c r="S900" s="1" t="s">
        <v>1931</v>
      </c>
      <c r="T900" s="2">
        <v>1.34</v>
      </c>
      <c r="V900" s="2">
        <f>T900-Epanet!AB902</f>
        <v>0</v>
      </c>
      <c r="AE900" s="1" t="s">
        <v>1933</v>
      </c>
      <c r="AF900" s="2">
        <v>1.35</v>
      </c>
      <c r="AH900" s="2">
        <f>AF900-Epanet!T902</f>
        <v>1.0000000000000009E-2</v>
      </c>
      <c r="AQ900" s="1" t="s">
        <v>1933</v>
      </c>
      <c r="AR900" s="2">
        <v>1.35</v>
      </c>
      <c r="AT900" s="2">
        <f>AR900-Epanet!AB902</f>
        <v>1.0000000000000009E-2</v>
      </c>
      <c r="BC900" s="1" t="s">
        <v>1932</v>
      </c>
      <c r="BD900" s="2">
        <v>1.34</v>
      </c>
      <c r="BF900" s="2">
        <f>BD900-Epanet!T902</f>
        <v>0</v>
      </c>
      <c r="BO900" s="1" t="s">
        <v>1932</v>
      </c>
      <c r="BP900" s="2">
        <v>1.34</v>
      </c>
      <c r="BR900" s="2">
        <f>BP900-Epanet!AB902</f>
        <v>0</v>
      </c>
    </row>
    <row r="901" spans="7:70" x14ac:dyDescent="0.25">
      <c r="G901" s="1" t="s">
        <v>1932</v>
      </c>
      <c r="H901" s="2">
        <v>1.34</v>
      </c>
      <c r="J901" s="2">
        <f>H901-Epanet!T903</f>
        <v>0.10000000000000009</v>
      </c>
      <c r="S901" s="1" t="s">
        <v>1932</v>
      </c>
      <c r="T901" s="2">
        <v>1.34</v>
      </c>
      <c r="V901" s="2">
        <f>T901-Epanet!AB903</f>
        <v>0.10000000000000009</v>
      </c>
      <c r="AE901" s="1" t="s">
        <v>1934</v>
      </c>
      <c r="AF901" s="2">
        <v>1.35</v>
      </c>
      <c r="AH901" s="2">
        <f>AF901-Epanet!T903</f>
        <v>0.1100000000000001</v>
      </c>
      <c r="AQ901" s="1" t="s">
        <v>1934</v>
      </c>
      <c r="AR901" s="2">
        <v>1.35</v>
      </c>
      <c r="AT901" s="2">
        <f>AR901-Epanet!AB903</f>
        <v>0.1100000000000001</v>
      </c>
      <c r="BC901" s="1" t="s">
        <v>1933</v>
      </c>
      <c r="BD901" s="2">
        <v>1.35</v>
      </c>
      <c r="BF901" s="2">
        <f>BD901-Epanet!T903</f>
        <v>0.1100000000000001</v>
      </c>
      <c r="BO901" s="1" t="s">
        <v>1933</v>
      </c>
      <c r="BP901" s="2">
        <v>1.35</v>
      </c>
      <c r="BR901" s="2">
        <f>BP901-Epanet!AB903</f>
        <v>0.1100000000000001</v>
      </c>
    </row>
    <row r="902" spans="7:70" x14ac:dyDescent="0.25">
      <c r="G902" s="1" t="s">
        <v>1934</v>
      </c>
      <c r="H902" s="2">
        <v>1.35</v>
      </c>
      <c r="J902" s="2">
        <f>H902-Epanet!T904</f>
        <v>1.0000000000000009E-2</v>
      </c>
      <c r="S902" s="1" t="s">
        <v>1934</v>
      </c>
      <c r="T902" s="2">
        <v>1.35</v>
      </c>
      <c r="V902" s="2">
        <f>T902-Epanet!AB904</f>
        <v>1.0000000000000009E-2</v>
      </c>
      <c r="AE902" s="1" t="s">
        <v>1935</v>
      </c>
      <c r="AF902" s="2">
        <v>1.23</v>
      </c>
      <c r="AH902" s="2">
        <f>AF902-Epanet!T904</f>
        <v>-0.1100000000000001</v>
      </c>
      <c r="AQ902" s="1" t="s">
        <v>1935</v>
      </c>
      <c r="AR902" s="2">
        <v>1.23</v>
      </c>
      <c r="AT902" s="2">
        <f>AR902-Epanet!AB904</f>
        <v>-0.1100000000000001</v>
      </c>
      <c r="BC902" s="1" t="s">
        <v>1935</v>
      </c>
      <c r="BD902" s="2">
        <v>1.23</v>
      </c>
      <c r="BF902" s="2">
        <f>BD902-Epanet!T904</f>
        <v>-0.1100000000000001</v>
      </c>
      <c r="BO902" s="1" t="s">
        <v>1935</v>
      </c>
      <c r="BP902" s="2">
        <v>1.23</v>
      </c>
      <c r="BR902" s="2">
        <f>BP902-Epanet!AB904</f>
        <v>-0.1100000000000001</v>
      </c>
    </row>
    <row r="903" spans="7:70" x14ac:dyDescent="0.25">
      <c r="G903" s="1" t="s">
        <v>1935</v>
      </c>
      <c r="H903" s="2">
        <v>1.23</v>
      </c>
      <c r="J903" s="2">
        <f>H903-Epanet!T905</f>
        <v>-0.1100000000000001</v>
      </c>
      <c r="S903" s="1" t="s">
        <v>1935</v>
      </c>
      <c r="T903" s="2">
        <v>1.23</v>
      </c>
      <c r="V903" s="2">
        <f>T903-Epanet!AB905</f>
        <v>-0.1100000000000001</v>
      </c>
      <c r="AE903" s="1" t="s">
        <v>1936</v>
      </c>
      <c r="AF903" s="2">
        <v>0.35</v>
      </c>
      <c r="AH903" s="2">
        <f>AF903-Epanet!T905</f>
        <v>-0.9900000000000001</v>
      </c>
      <c r="AQ903" s="1" t="s">
        <v>1936</v>
      </c>
      <c r="AR903" s="2">
        <v>0.35</v>
      </c>
      <c r="AT903" s="2">
        <f>AR903-Epanet!AB905</f>
        <v>-0.9900000000000001</v>
      </c>
      <c r="BC903" s="1" t="s">
        <v>1936</v>
      </c>
      <c r="BD903" s="2">
        <v>0.35</v>
      </c>
      <c r="BF903" s="2">
        <f>BD903-Epanet!T905</f>
        <v>-0.9900000000000001</v>
      </c>
      <c r="BO903" s="1" t="s">
        <v>1936</v>
      </c>
      <c r="BP903" s="2">
        <v>0.35</v>
      </c>
      <c r="BR903" s="2">
        <f>BP903-Epanet!AB905</f>
        <v>-0.9900000000000001</v>
      </c>
    </row>
    <row r="904" spans="7:70" x14ac:dyDescent="0.25">
      <c r="G904" s="1" t="s">
        <v>1936</v>
      </c>
      <c r="H904" s="2">
        <v>0.35</v>
      </c>
      <c r="J904" s="2">
        <f>H904-Epanet!T906</f>
        <v>-1</v>
      </c>
      <c r="S904" s="1" t="s">
        <v>1936</v>
      </c>
      <c r="T904" s="2">
        <v>0.35</v>
      </c>
      <c r="V904" s="2">
        <f>T904-Epanet!AB906</f>
        <v>-1</v>
      </c>
      <c r="AE904" s="1" t="s">
        <v>1937</v>
      </c>
      <c r="AF904" s="2">
        <v>0.35</v>
      </c>
      <c r="AH904" s="2">
        <f>AF904-Epanet!T906</f>
        <v>-1</v>
      </c>
      <c r="AQ904" s="1" t="s">
        <v>1937</v>
      </c>
      <c r="AR904" s="2">
        <v>0.35</v>
      </c>
      <c r="AT904" s="2">
        <f>AR904-Epanet!AB906</f>
        <v>-1</v>
      </c>
      <c r="BC904" s="1" t="s">
        <v>1937</v>
      </c>
      <c r="BD904" s="2">
        <v>0.35</v>
      </c>
      <c r="BF904" s="2">
        <f>BD904-Epanet!T906</f>
        <v>-1</v>
      </c>
      <c r="BO904" s="1" t="s">
        <v>1937</v>
      </c>
      <c r="BP904" s="2">
        <v>0.35</v>
      </c>
      <c r="BR904" s="2">
        <f>BP904-Epanet!AB906</f>
        <v>-1</v>
      </c>
    </row>
    <row r="905" spans="7:70" x14ac:dyDescent="0.25">
      <c r="G905" s="1" t="s">
        <v>1937</v>
      </c>
      <c r="H905" s="2">
        <v>0.35</v>
      </c>
      <c r="J905" s="2">
        <f>H905-Epanet!T907</f>
        <v>-1</v>
      </c>
      <c r="S905" s="1" t="s">
        <v>1937</v>
      </c>
      <c r="T905" s="2">
        <v>0.35</v>
      </c>
      <c r="V905" s="2">
        <f>T905-Epanet!AB907</f>
        <v>-1</v>
      </c>
      <c r="AE905" s="1" t="s">
        <v>1938</v>
      </c>
      <c r="AF905" s="2">
        <v>0.33</v>
      </c>
      <c r="AH905" s="2">
        <f>AF905-Epanet!T907</f>
        <v>-1.02</v>
      </c>
      <c r="AQ905" s="1" t="s">
        <v>1938</v>
      </c>
      <c r="AR905" s="2">
        <v>0.33</v>
      </c>
      <c r="AT905" s="2">
        <f>AR905-Epanet!AB907</f>
        <v>-1.02</v>
      </c>
      <c r="BC905" s="1" t="s">
        <v>1938</v>
      </c>
      <c r="BD905" s="2">
        <v>0.33</v>
      </c>
      <c r="BF905" s="2">
        <f>BD905-Epanet!T907</f>
        <v>-1.02</v>
      </c>
      <c r="BO905" s="1" t="s">
        <v>1938</v>
      </c>
      <c r="BP905" s="2">
        <v>0.33</v>
      </c>
      <c r="BR905" s="2">
        <f>BP905-Epanet!AB907</f>
        <v>-1.02</v>
      </c>
    </row>
    <row r="906" spans="7:70" x14ac:dyDescent="0.25">
      <c r="G906" s="1" t="s">
        <v>1938</v>
      </c>
      <c r="H906" s="2">
        <v>0.33</v>
      </c>
      <c r="J906" s="2">
        <f>H906-Epanet!T908</f>
        <v>-0.89999999999999991</v>
      </c>
      <c r="S906" s="1" t="s">
        <v>1938</v>
      </c>
      <c r="T906" s="2">
        <v>0.33</v>
      </c>
      <c r="V906" s="2">
        <f>T906-Epanet!AB908</f>
        <v>-0.89999999999999991</v>
      </c>
      <c r="AE906" s="1" t="s">
        <v>1939</v>
      </c>
      <c r="AF906" s="2">
        <v>0.05</v>
      </c>
      <c r="AH906" s="2">
        <f>AF906-Epanet!T908</f>
        <v>-1.18</v>
      </c>
      <c r="AQ906" s="1" t="s">
        <v>1939</v>
      </c>
      <c r="AR906" s="2">
        <v>0.05</v>
      </c>
      <c r="AT906" s="2">
        <f>AR906-Epanet!AB908</f>
        <v>-1.18</v>
      </c>
      <c r="BC906" s="1" t="s">
        <v>1939</v>
      </c>
      <c r="BD906" s="2">
        <v>0.05</v>
      </c>
      <c r="BF906" s="2">
        <f>BD906-Epanet!T908</f>
        <v>-1.18</v>
      </c>
      <c r="BO906" s="1" t="s">
        <v>1939</v>
      </c>
      <c r="BP906" s="2">
        <v>0.05</v>
      </c>
      <c r="BR906" s="2">
        <f>BP906-Epanet!AB908</f>
        <v>-1.18</v>
      </c>
    </row>
    <row r="907" spans="7:70" x14ac:dyDescent="0.25">
      <c r="G907" s="1" t="s">
        <v>1939</v>
      </c>
      <c r="H907" s="2">
        <v>0.05</v>
      </c>
      <c r="J907" s="2">
        <f>H907-Epanet!T909</f>
        <v>-0.3</v>
      </c>
      <c r="S907" s="1" t="s">
        <v>1939</v>
      </c>
      <c r="T907" s="2">
        <v>0.05</v>
      </c>
      <c r="V907" s="2">
        <f>T907-Epanet!AB909</f>
        <v>-0.3</v>
      </c>
      <c r="AE907" s="1" t="s">
        <v>1940</v>
      </c>
      <c r="AF907" s="2">
        <v>0.05</v>
      </c>
      <c r="AH907" s="2">
        <f>AF907-Epanet!T909</f>
        <v>-0.3</v>
      </c>
      <c r="AQ907" s="1" t="s">
        <v>1940</v>
      </c>
      <c r="AR907" s="2">
        <v>0.05</v>
      </c>
      <c r="AT907" s="2">
        <f>AR907-Epanet!AB909</f>
        <v>-0.3</v>
      </c>
      <c r="BC907" s="1" t="s">
        <v>1940</v>
      </c>
      <c r="BD907" s="2">
        <v>0.05</v>
      </c>
      <c r="BF907" s="2">
        <f>BD907-Epanet!T909</f>
        <v>-0.3</v>
      </c>
      <c r="BO907" s="1" t="s">
        <v>1940</v>
      </c>
      <c r="BP907" s="2">
        <v>0.05</v>
      </c>
      <c r="BR907" s="2">
        <f>BP907-Epanet!AB909</f>
        <v>-0.3</v>
      </c>
    </row>
    <row r="908" spans="7:70" x14ac:dyDescent="0.25">
      <c r="G908" s="1" t="s">
        <v>1940</v>
      </c>
      <c r="H908" s="2">
        <v>0.05</v>
      </c>
      <c r="J908" s="2">
        <f>H908-Epanet!T910</f>
        <v>-0.3</v>
      </c>
      <c r="S908" s="1" t="s">
        <v>1940</v>
      </c>
      <c r="T908" s="2">
        <v>0.05</v>
      </c>
      <c r="V908" s="2">
        <f>T908-Epanet!AB910</f>
        <v>-0.3</v>
      </c>
      <c r="AE908" s="1" t="s">
        <v>1941</v>
      </c>
      <c r="AF908" s="2">
        <v>0.05</v>
      </c>
      <c r="AH908" s="2">
        <f>AF908-Epanet!T910</f>
        <v>-0.3</v>
      </c>
      <c r="AQ908" s="1" t="s">
        <v>1941</v>
      </c>
      <c r="AR908" s="2">
        <v>0.05</v>
      </c>
      <c r="AT908" s="2">
        <f>AR908-Epanet!AB910</f>
        <v>-0.3</v>
      </c>
      <c r="BC908" s="1" t="s">
        <v>1941</v>
      </c>
      <c r="BD908" s="2">
        <v>0.05</v>
      </c>
      <c r="BF908" s="2">
        <f>BD908-Epanet!T910</f>
        <v>-0.3</v>
      </c>
      <c r="BO908" s="1" t="s">
        <v>1941</v>
      </c>
      <c r="BP908" s="2">
        <v>0.05</v>
      </c>
      <c r="BR908" s="2">
        <f>BP908-Epanet!AB910</f>
        <v>-0.3</v>
      </c>
    </row>
    <row r="909" spans="7:70" x14ac:dyDescent="0.25">
      <c r="G909" s="1" t="s">
        <v>1941</v>
      </c>
      <c r="H909" s="2">
        <v>0.05</v>
      </c>
      <c r="J909" s="2">
        <f>H909-Epanet!T911</f>
        <v>-0.28000000000000003</v>
      </c>
      <c r="S909" s="1" t="s">
        <v>1941</v>
      </c>
      <c r="T909" s="2">
        <v>0.05</v>
      </c>
      <c r="V909" s="2">
        <f>T909-Epanet!AB911</f>
        <v>-0.28000000000000003</v>
      </c>
      <c r="AE909" s="1" t="s">
        <v>1942</v>
      </c>
      <c r="AF909" s="2">
        <v>0.05</v>
      </c>
      <c r="AH909" s="2">
        <f>AF909-Epanet!T911</f>
        <v>-0.28000000000000003</v>
      </c>
      <c r="AQ909" s="1" t="s">
        <v>1942</v>
      </c>
      <c r="AR909" s="2">
        <v>0.05</v>
      </c>
      <c r="AT909" s="2">
        <f>AR909-Epanet!AB911</f>
        <v>-0.28000000000000003</v>
      </c>
      <c r="BC909" s="1" t="s">
        <v>1942</v>
      </c>
      <c r="BD909" s="2">
        <v>0.05</v>
      </c>
      <c r="BF909" s="2">
        <f>BD909-Epanet!T911</f>
        <v>-0.28000000000000003</v>
      </c>
      <c r="BO909" s="1" t="s">
        <v>1942</v>
      </c>
      <c r="BP909" s="2">
        <v>0.05</v>
      </c>
      <c r="BR909" s="2">
        <f>BP909-Epanet!AB911</f>
        <v>-0.28000000000000003</v>
      </c>
    </row>
    <row r="910" spans="7:70" x14ac:dyDescent="0.25">
      <c r="G910" s="1" t="s">
        <v>1942</v>
      </c>
      <c r="H910" s="2">
        <v>0.05</v>
      </c>
      <c r="J910" s="2">
        <f>H910-Epanet!T912</f>
        <v>0</v>
      </c>
      <c r="S910" s="1" t="s">
        <v>1942</v>
      </c>
      <c r="T910" s="2">
        <v>0.05</v>
      </c>
      <c r="V910" s="2">
        <f>T910-Epanet!AB912</f>
        <v>0</v>
      </c>
      <c r="AE910" s="1" t="s">
        <v>1943</v>
      </c>
      <c r="AF910" s="2">
        <v>0.05</v>
      </c>
      <c r="AH910" s="2">
        <f>AF910-Epanet!T912</f>
        <v>0</v>
      </c>
      <c r="AQ910" s="1" t="s">
        <v>1943</v>
      </c>
      <c r="AR910" s="2">
        <v>0.05</v>
      </c>
      <c r="AT910" s="2">
        <f>AR910-Epanet!AB912</f>
        <v>0</v>
      </c>
      <c r="BC910" s="1" t="s">
        <v>1943</v>
      </c>
      <c r="BD910" s="2">
        <v>0.05</v>
      </c>
      <c r="BF910" s="2">
        <f>BD910-Epanet!T912</f>
        <v>0</v>
      </c>
      <c r="BO910" s="1" t="s">
        <v>1943</v>
      </c>
      <c r="BP910" s="2">
        <v>0.05</v>
      </c>
      <c r="BR910" s="2">
        <f>BP910-Epanet!AB912</f>
        <v>0</v>
      </c>
    </row>
    <row r="911" spans="7:70" x14ac:dyDescent="0.25">
      <c r="G911" s="1" t="s">
        <v>1943</v>
      </c>
      <c r="H911" s="2">
        <v>0.05</v>
      </c>
      <c r="J911" s="2">
        <f>H911-Epanet!T913</f>
        <v>0</v>
      </c>
      <c r="S911" s="1" t="s">
        <v>1943</v>
      </c>
      <c r="T911" s="2">
        <v>0.05</v>
      </c>
      <c r="V911" s="2">
        <f>T911-Epanet!AB913</f>
        <v>0</v>
      </c>
      <c r="AE911" s="1" t="s">
        <v>1944</v>
      </c>
      <c r="AF911" s="2">
        <v>0.05</v>
      </c>
      <c r="AH911" s="2">
        <f>AF911-Epanet!T913</f>
        <v>0</v>
      </c>
      <c r="AQ911" s="1" t="s">
        <v>1944</v>
      </c>
      <c r="AR911" s="2">
        <v>0.05</v>
      </c>
      <c r="AT911" s="2">
        <f>AR911-Epanet!AB913</f>
        <v>0</v>
      </c>
      <c r="BC911" s="1" t="s">
        <v>1944</v>
      </c>
      <c r="BD911" s="2">
        <v>0.05</v>
      </c>
      <c r="BF911" s="2">
        <f>BD911-Epanet!T913</f>
        <v>0</v>
      </c>
      <c r="BO911" s="1" t="s">
        <v>1944</v>
      </c>
      <c r="BP911" s="2">
        <v>0.05</v>
      </c>
      <c r="BR911" s="2">
        <f>BP911-Epanet!AB913</f>
        <v>0</v>
      </c>
    </row>
    <row r="912" spans="7:70" x14ac:dyDescent="0.25">
      <c r="G912" s="1" t="s">
        <v>1944</v>
      </c>
      <c r="H912" s="2">
        <v>0.05</v>
      </c>
      <c r="J912" s="2">
        <f>H912-Epanet!T914</f>
        <v>0</v>
      </c>
      <c r="S912" s="1" t="s">
        <v>1944</v>
      </c>
      <c r="T912" s="2">
        <v>0.05</v>
      </c>
      <c r="V912" s="2">
        <f>T912-Epanet!AB914</f>
        <v>0</v>
      </c>
      <c r="AE912" s="1" t="s">
        <v>1945</v>
      </c>
      <c r="AF912" s="2">
        <v>0.05</v>
      </c>
      <c r="AH912" s="2">
        <f>AF912-Epanet!T914</f>
        <v>0</v>
      </c>
      <c r="AQ912" s="1" t="s">
        <v>1945</v>
      </c>
      <c r="AR912" s="2">
        <v>0.05</v>
      </c>
      <c r="AT912" s="2">
        <f>AR912-Epanet!AB914</f>
        <v>0</v>
      </c>
      <c r="BC912" s="1" t="s">
        <v>1945</v>
      </c>
      <c r="BD912" s="2">
        <v>0.05</v>
      </c>
      <c r="BF912" s="2">
        <f>BD912-Epanet!T914</f>
        <v>0</v>
      </c>
      <c r="BO912" s="1" t="s">
        <v>1945</v>
      </c>
      <c r="BP912" s="2">
        <v>0.05</v>
      </c>
      <c r="BR912" s="2">
        <f>BP912-Epanet!AB914</f>
        <v>0</v>
      </c>
    </row>
    <row r="913" spans="7:70" x14ac:dyDescent="0.25">
      <c r="G913" s="1" t="s">
        <v>1945</v>
      </c>
      <c r="H913" s="2">
        <v>0.05</v>
      </c>
      <c r="J913" s="2">
        <f>H913-Epanet!T915</f>
        <v>0</v>
      </c>
      <c r="S913" s="1" t="s">
        <v>1945</v>
      </c>
      <c r="T913" s="2">
        <v>0.05</v>
      </c>
      <c r="V913" s="2">
        <f>T913-Epanet!AB915</f>
        <v>0</v>
      </c>
      <c r="AE913" s="1" t="s">
        <v>1946</v>
      </c>
      <c r="AF913" s="2">
        <v>0.28000000000000003</v>
      </c>
      <c r="AH913" s="2">
        <f>AF913-Epanet!T915</f>
        <v>0.23000000000000004</v>
      </c>
      <c r="AQ913" s="1" t="s">
        <v>1946</v>
      </c>
      <c r="AR913" s="2">
        <v>0.28000000000000003</v>
      </c>
      <c r="AT913" s="2">
        <f>AR913-Epanet!AB915</f>
        <v>0.23000000000000004</v>
      </c>
      <c r="BC913" s="1" t="s">
        <v>1946</v>
      </c>
      <c r="BD913" s="2">
        <v>0.28000000000000003</v>
      </c>
      <c r="BF913" s="2">
        <f>BD913-Epanet!T915</f>
        <v>0.23000000000000004</v>
      </c>
      <c r="BO913" s="1" t="s">
        <v>1946</v>
      </c>
      <c r="BP913" s="2">
        <v>0.28000000000000003</v>
      </c>
      <c r="BR913" s="2">
        <f>BP913-Epanet!AB915</f>
        <v>0.23000000000000004</v>
      </c>
    </row>
    <row r="914" spans="7:70" x14ac:dyDescent="0.25">
      <c r="G914" s="1" t="s">
        <v>1946</v>
      </c>
      <c r="H914" s="2">
        <v>0.28000000000000003</v>
      </c>
      <c r="J914" s="2">
        <f>H914-Epanet!T916</f>
        <v>0.23000000000000004</v>
      </c>
      <c r="S914" s="1" t="s">
        <v>1946</v>
      </c>
      <c r="T914" s="2">
        <v>0.28000000000000003</v>
      </c>
      <c r="V914" s="2">
        <f>T914-Epanet!AB916</f>
        <v>0.23000000000000004</v>
      </c>
      <c r="AE914" s="1" t="s">
        <v>1947</v>
      </c>
      <c r="AF914" s="2">
        <v>0.28000000000000003</v>
      </c>
      <c r="AH914" s="2">
        <f>AF914-Epanet!T916</f>
        <v>0.23000000000000004</v>
      </c>
      <c r="AQ914" s="1" t="s">
        <v>1947</v>
      </c>
      <c r="AR914" s="2">
        <v>0.28000000000000003</v>
      </c>
      <c r="AT914" s="2">
        <f>AR914-Epanet!AB916</f>
        <v>0.23000000000000004</v>
      </c>
      <c r="BC914" s="1" t="s">
        <v>1947</v>
      </c>
      <c r="BD914" s="2">
        <v>0.28000000000000003</v>
      </c>
      <c r="BF914" s="2">
        <f>BD914-Epanet!T916</f>
        <v>0.23000000000000004</v>
      </c>
      <c r="BO914" s="1" t="s">
        <v>1947</v>
      </c>
      <c r="BP914" s="2">
        <v>0.28000000000000003</v>
      </c>
      <c r="BR914" s="2">
        <f>BP914-Epanet!AB916</f>
        <v>0.23000000000000004</v>
      </c>
    </row>
    <row r="915" spans="7:70" x14ac:dyDescent="0.25">
      <c r="G915" s="1" t="s">
        <v>1947</v>
      </c>
      <c r="H915" s="2">
        <v>0.28000000000000003</v>
      </c>
      <c r="J915" s="2">
        <f>H915-Epanet!T917</f>
        <v>0.23000000000000004</v>
      </c>
      <c r="S915" s="1" t="s">
        <v>1947</v>
      </c>
      <c r="T915" s="2">
        <v>0.28000000000000003</v>
      </c>
      <c r="V915" s="2">
        <f>T915-Epanet!AB917</f>
        <v>0.23000000000000004</v>
      </c>
      <c r="AE915" s="1" t="s">
        <v>1948</v>
      </c>
      <c r="AF915" s="2">
        <v>0.28000000000000003</v>
      </c>
      <c r="AH915" s="2">
        <f>AF915-Epanet!T917</f>
        <v>0.23000000000000004</v>
      </c>
      <c r="AQ915" s="1" t="s">
        <v>1948</v>
      </c>
      <c r="AR915" s="2">
        <v>0.28000000000000003</v>
      </c>
      <c r="AT915" s="2">
        <f>AR915-Epanet!AB917</f>
        <v>0.23000000000000004</v>
      </c>
      <c r="BC915" s="1" t="s">
        <v>1948</v>
      </c>
      <c r="BD915" s="2">
        <v>0.28000000000000003</v>
      </c>
      <c r="BF915" s="2">
        <f>BD915-Epanet!T917</f>
        <v>0.23000000000000004</v>
      </c>
      <c r="BO915" s="1" t="s">
        <v>1948</v>
      </c>
      <c r="BP915" s="2">
        <v>0.28000000000000003</v>
      </c>
      <c r="BR915" s="2">
        <f>BP915-Epanet!AB917</f>
        <v>0.23000000000000004</v>
      </c>
    </row>
    <row r="916" spans="7:70" x14ac:dyDescent="0.25">
      <c r="G916" s="1" t="s">
        <v>1948</v>
      </c>
      <c r="H916" s="2">
        <v>0.28000000000000003</v>
      </c>
      <c r="J916" s="2">
        <f>H916-Epanet!T918</f>
        <v>0.23000000000000004</v>
      </c>
      <c r="S916" s="1" t="s">
        <v>1948</v>
      </c>
      <c r="T916" s="2">
        <v>0.28000000000000003</v>
      </c>
      <c r="V916" s="2">
        <f>T916-Epanet!AB918</f>
        <v>0.23000000000000004</v>
      </c>
      <c r="AE916" s="1" t="s">
        <v>1949</v>
      </c>
      <c r="AF916" s="2">
        <v>0.28000000000000003</v>
      </c>
      <c r="AH916" s="2">
        <f>AF916-Epanet!T918</f>
        <v>0.23000000000000004</v>
      </c>
      <c r="AQ916" s="1" t="s">
        <v>1949</v>
      </c>
      <c r="AR916" s="2">
        <v>0.28000000000000003</v>
      </c>
      <c r="AT916" s="2">
        <f>AR916-Epanet!AB918</f>
        <v>0.23000000000000004</v>
      </c>
      <c r="BC916" s="1" t="s">
        <v>1949</v>
      </c>
      <c r="BD916" s="2">
        <v>0.28000000000000003</v>
      </c>
      <c r="BF916" s="2">
        <f>BD916-Epanet!T918</f>
        <v>0.23000000000000004</v>
      </c>
      <c r="BO916" s="1" t="s">
        <v>1949</v>
      </c>
      <c r="BP916" s="2">
        <v>0.28000000000000003</v>
      </c>
      <c r="BR916" s="2">
        <f>BP916-Epanet!AB918</f>
        <v>0.23000000000000004</v>
      </c>
    </row>
    <row r="917" spans="7:70" x14ac:dyDescent="0.25">
      <c r="G917" s="1" t="s">
        <v>1949</v>
      </c>
      <c r="H917" s="2">
        <v>0.28000000000000003</v>
      </c>
      <c r="J917" s="2">
        <f>H917-Epanet!T919</f>
        <v>0</v>
      </c>
      <c r="S917" s="1" t="s">
        <v>1949</v>
      </c>
      <c r="T917" s="2">
        <v>0.28000000000000003</v>
      </c>
      <c r="V917" s="2">
        <f>T917-Epanet!AB919</f>
        <v>0</v>
      </c>
      <c r="AE917" s="1" t="s">
        <v>1950</v>
      </c>
      <c r="AF917" s="2">
        <v>0.28000000000000003</v>
      </c>
      <c r="AH917" s="2">
        <f>AF917-Epanet!T919</f>
        <v>0</v>
      </c>
      <c r="AQ917" s="1" t="s">
        <v>1950</v>
      </c>
      <c r="AR917" s="2">
        <v>0.28000000000000003</v>
      </c>
      <c r="AT917" s="2">
        <f>AR917-Epanet!AB919</f>
        <v>0</v>
      </c>
      <c r="BC917" s="1" t="s">
        <v>1950</v>
      </c>
      <c r="BD917" s="2">
        <v>0.28000000000000003</v>
      </c>
      <c r="BF917" s="2">
        <f>BD917-Epanet!T919</f>
        <v>0</v>
      </c>
      <c r="BO917" s="1" t="s">
        <v>1950</v>
      </c>
      <c r="BP917" s="2">
        <v>0.28000000000000003</v>
      </c>
      <c r="BR917" s="2">
        <f>BP917-Epanet!AB919</f>
        <v>0</v>
      </c>
    </row>
    <row r="918" spans="7:70" x14ac:dyDescent="0.25">
      <c r="G918" s="1" t="s">
        <v>1950</v>
      </c>
      <c r="H918" s="2">
        <v>0.28000000000000003</v>
      </c>
      <c r="J918" s="2">
        <f>H918-Epanet!T920</f>
        <v>0</v>
      </c>
      <c r="S918" s="1" t="s">
        <v>1950</v>
      </c>
      <c r="T918" s="2">
        <v>0.28000000000000003</v>
      </c>
      <c r="V918" s="2">
        <f>T918-Epanet!AB920</f>
        <v>0</v>
      </c>
      <c r="AE918" s="1" t="s">
        <v>1951</v>
      </c>
      <c r="AF918" s="2">
        <v>0.28000000000000003</v>
      </c>
      <c r="AH918" s="2">
        <f>AF918-Epanet!T920</f>
        <v>0</v>
      </c>
      <c r="AQ918" s="1" t="s">
        <v>1951</v>
      </c>
      <c r="AR918" s="2">
        <v>0.28000000000000003</v>
      </c>
      <c r="AT918" s="2">
        <f>AR918-Epanet!AB920</f>
        <v>0</v>
      </c>
      <c r="BC918" s="1" t="s">
        <v>1951</v>
      </c>
      <c r="BD918" s="2">
        <v>0.28000000000000003</v>
      </c>
      <c r="BF918" s="2">
        <f>BD918-Epanet!T920</f>
        <v>0</v>
      </c>
      <c r="BO918" s="1" t="s">
        <v>1951</v>
      </c>
      <c r="BP918" s="2">
        <v>0.28000000000000003</v>
      </c>
      <c r="BR918" s="2">
        <f>BP918-Epanet!AB920</f>
        <v>0</v>
      </c>
    </row>
    <row r="919" spans="7:70" x14ac:dyDescent="0.25">
      <c r="G919" s="1" t="s">
        <v>1951</v>
      </c>
      <c r="H919" s="2">
        <v>0.28000000000000003</v>
      </c>
      <c r="J919" s="2">
        <f>H919-Epanet!T921</f>
        <v>0</v>
      </c>
      <c r="S919" s="1" t="s">
        <v>1951</v>
      </c>
      <c r="T919" s="2">
        <v>0.28000000000000003</v>
      </c>
      <c r="V919" s="2">
        <f>T919-Epanet!AB921</f>
        <v>0</v>
      </c>
      <c r="AE919" s="1" t="s">
        <v>1952</v>
      </c>
      <c r="AF919" s="2">
        <v>0.28000000000000003</v>
      </c>
      <c r="AH919" s="2">
        <f>AF919-Epanet!T921</f>
        <v>0</v>
      </c>
      <c r="AQ919" s="1" t="s">
        <v>1952</v>
      </c>
      <c r="AR919" s="2">
        <v>0.28000000000000003</v>
      </c>
      <c r="AT919" s="2">
        <f>AR919-Epanet!AB921</f>
        <v>0</v>
      </c>
      <c r="BC919" s="1" t="s">
        <v>1952</v>
      </c>
      <c r="BD919" s="2">
        <v>0.28000000000000003</v>
      </c>
      <c r="BF919" s="2">
        <f>BD919-Epanet!T921</f>
        <v>0</v>
      </c>
      <c r="BO919" s="1" t="s">
        <v>1952</v>
      </c>
      <c r="BP919" s="2">
        <v>0.28000000000000003</v>
      </c>
      <c r="BR919" s="2">
        <f>BP919-Epanet!AB921</f>
        <v>0</v>
      </c>
    </row>
    <row r="920" spans="7:70" x14ac:dyDescent="0.25">
      <c r="G920" s="1" t="s">
        <v>1952</v>
      </c>
      <c r="H920" s="2">
        <v>0.28000000000000003</v>
      </c>
      <c r="J920" s="2">
        <f>H920-Epanet!T922</f>
        <v>0</v>
      </c>
      <c r="S920" s="1" t="s">
        <v>1952</v>
      </c>
      <c r="T920" s="2">
        <v>0.28000000000000003</v>
      </c>
      <c r="V920" s="2">
        <f>T920-Epanet!AB922</f>
        <v>0</v>
      </c>
      <c r="AE920" s="1" t="s">
        <v>1953</v>
      </c>
      <c r="AF920" s="2">
        <v>0.23</v>
      </c>
      <c r="AH920" s="2">
        <f>AF920-Epanet!T922</f>
        <v>-5.0000000000000017E-2</v>
      </c>
      <c r="AQ920" s="1" t="s">
        <v>1953</v>
      </c>
      <c r="AR920" s="2">
        <v>0.23</v>
      </c>
      <c r="AT920" s="2">
        <f>AR920-Epanet!AB922</f>
        <v>-5.0000000000000017E-2</v>
      </c>
      <c r="BC920" s="1" t="s">
        <v>1953</v>
      </c>
      <c r="BD920" s="2">
        <v>0.23</v>
      </c>
      <c r="BF920" s="2">
        <f>BD920-Epanet!T922</f>
        <v>-5.0000000000000017E-2</v>
      </c>
      <c r="BO920" s="1" t="s">
        <v>1953</v>
      </c>
      <c r="BP920" s="2">
        <v>0.23</v>
      </c>
      <c r="BR920" s="2">
        <f>BP920-Epanet!AB922</f>
        <v>-5.0000000000000017E-2</v>
      </c>
    </row>
    <row r="921" spans="7:70" x14ac:dyDescent="0.25">
      <c r="G921" s="1" t="s">
        <v>1953</v>
      </c>
      <c r="H921" s="2">
        <v>0.23</v>
      </c>
      <c r="J921" s="2">
        <f>H921-Epanet!T923</f>
        <v>-5.0000000000000017E-2</v>
      </c>
      <c r="S921" s="1" t="s">
        <v>1953</v>
      </c>
      <c r="T921" s="2">
        <v>0.23</v>
      </c>
      <c r="V921" s="2">
        <f>T921-Epanet!AB923</f>
        <v>-5.0000000000000017E-2</v>
      </c>
      <c r="AE921" s="1" t="s">
        <v>1954</v>
      </c>
      <c r="AF921" s="2">
        <v>0.23</v>
      </c>
      <c r="AH921" s="2">
        <f>AF921-Epanet!T923</f>
        <v>-5.0000000000000017E-2</v>
      </c>
      <c r="AQ921" s="1" t="s">
        <v>1954</v>
      </c>
      <c r="AR921" s="2">
        <v>0.23</v>
      </c>
      <c r="AT921" s="2">
        <f>AR921-Epanet!AB923</f>
        <v>-5.0000000000000017E-2</v>
      </c>
      <c r="BC921" s="1" t="s">
        <v>1954</v>
      </c>
      <c r="BD921" s="2">
        <v>0.23</v>
      </c>
      <c r="BF921" s="2">
        <f>BD921-Epanet!T923</f>
        <v>-5.0000000000000017E-2</v>
      </c>
      <c r="BO921" s="1" t="s">
        <v>1954</v>
      </c>
      <c r="BP921" s="2">
        <v>0.23</v>
      </c>
      <c r="BR921" s="2">
        <f>BP921-Epanet!AB923</f>
        <v>-5.0000000000000017E-2</v>
      </c>
    </row>
    <row r="922" spans="7:70" x14ac:dyDescent="0.25">
      <c r="G922" s="1" t="s">
        <v>1954</v>
      </c>
      <c r="H922" s="2">
        <v>0.23</v>
      </c>
      <c r="J922" s="2">
        <f>H922-Epanet!T924</f>
        <v>-5.0000000000000017E-2</v>
      </c>
      <c r="S922" s="1" t="s">
        <v>1954</v>
      </c>
      <c r="T922" s="2">
        <v>0.23</v>
      </c>
      <c r="V922" s="2">
        <f>T922-Epanet!AB924</f>
        <v>-5.0000000000000017E-2</v>
      </c>
      <c r="AE922" s="1" t="s">
        <v>1955</v>
      </c>
      <c r="AF922" s="2">
        <v>0.23</v>
      </c>
      <c r="AH922" s="2">
        <f>AF922-Epanet!T924</f>
        <v>-5.0000000000000017E-2</v>
      </c>
      <c r="AQ922" s="1" t="s">
        <v>1955</v>
      </c>
      <c r="AR922" s="2">
        <v>0.23</v>
      </c>
      <c r="AT922" s="2">
        <f>AR922-Epanet!AB924</f>
        <v>-5.0000000000000017E-2</v>
      </c>
      <c r="BC922" s="1" t="s">
        <v>1955</v>
      </c>
      <c r="BD922" s="2">
        <v>0.23</v>
      </c>
      <c r="BF922" s="2">
        <f>BD922-Epanet!T924</f>
        <v>-5.0000000000000017E-2</v>
      </c>
      <c r="BO922" s="1" t="s">
        <v>1955</v>
      </c>
      <c r="BP922" s="2">
        <v>0.23</v>
      </c>
      <c r="BR922" s="2">
        <f>BP922-Epanet!AB924</f>
        <v>-5.0000000000000017E-2</v>
      </c>
    </row>
    <row r="923" spans="7:70" x14ac:dyDescent="0.25">
      <c r="G923" s="1" t="s">
        <v>1955</v>
      </c>
      <c r="H923" s="2">
        <v>0.23</v>
      </c>
      <c r="J923" s="2">
        <f>H923-Epanet!T925</f>
        <v>-5.0000000000000017E-2</v>
      </c>
      <c r="S923" s="1" t="s">
        <v>1955</v>
      </c>
      <c r="T923" s="2">
        <v>0.23</v>
      </c>
      <c r="V923" s="2">
        <f>T923-Epanet!AB925</f>
        <v>-5.0000000000000017E-2</v>
      </c>
      <c r="AE923" s="1" t="s">
        <v>1956</v>
      </c>
      <c r="AF923" s="2">
        <v>0.23</v>
      </c>
      <c r="AH923" s="2">
        <f>AF923-Epanet!T925</f>
        <v>-5.0000000000000017E-2</v>
      </c>
      <c r="AQ923" s="1" t="s">
        <v>1956</v>
      </c>
      <c r="AR923" s="2">
        <v>0.23</v>
      </c>
      <c r="AT923" s="2">
        <f>AR923-Epanet!AB925</f>
        <v>-5.0000000000000017E-2</v>
      </c>
      <c r="BC923" s="1" t="s">
        <v>1956</v>
      </c>
      <c r="BD923" s="2">
        <v>0.23</v>
      </c>
      <c r="BF923" s="2">
        <f>BD923-Epanet!T925</f>
        <v>-5.0000000000000017E-2</v>
      </c>
      <c r="BO923" s="1" t="s">
        <v>1956</v>
      </c>
      <c r="BP923" s="2">
        <v>0.23</v>
      </c>
      <c r="BR923" s="2">
        <f>BP923-Epanet!AB925</f>
        <v>-5.0000000000000017E-2</v>
      </c>
    </row>
    <row r="924" spans="7:70" x14ac:dyDescent="0.25">
      <c r="G924" s="1" t="s">
        <v>1956</v>
      </c>
      <c r="H924" s="2">
        <v>0.23</v>
      </c>
      <c r="J924" s="2">
        <f>H924-Epanet!T926</f>
        <v>0</v>
      </c>
      <c r="S924" s="1" t="s">
        <v>1956</v>
      </c>
      <c r="T924" s="2">
        <v>0.23</v>
      </c>
      <c r="V924" s="2">
        <f>T924-Epanet!AB926</f>
        <v>0</v>
      </c>
      <c r="AE924" s="1" t="s">
        <v>1957</v>
      </c>
      <c r="AF924" s="2">
        <v>0.15</v>
      </c>
      <c r="AH924" s="2">
        <f>AF924-Epanet!T926</f>
        <v>-8.0000000000000016E-2</v>
      </c>
      <c r="AQ924" s="1" t="s">
        <v>1957</v>
      </c>
      <c r="AR924" s="2">
        <v>0.15</v>
      </c>
      <c r="AT924" s="2">
        <f>AR924-Epanet!AB926</f>
        <v>-8.0000000000000016E-2</v>
      </c>
      <c r="BC924" s="1" t="s">
        <v>1957</v>
      </c>
      <c r="BD924" s="2">
        <v>0.15</v>
      </c>
      <c r="BF924" s="2">
        <f>BD924-Epanet!T926</f>
        <v>-8.0000000000000016E-2</v>
      </c>
      <c r="BO924" s="1" t="s">
        <v>1957</v>
      </c>
      <c r="BP924" s="2">
        <v>0.15</v>
      </c>
      <c r="BR924" s="2">
        <f>BP924-Epanet!AB926</f>
        <v>-8.0000000000000016E-2</v>
      </c>
    </row>
    <row r="925" spans="7:70" x14ac:dyDescent="0.25">
      <c r="G925" s="1" t="s">
        <v>1957</v>
      </c>
      <c r="H925" s="2">
        <v>0.15</v>
      </c>
      <c r="J925" s="2">
        <f>H925-Epanet!T927</f>
        <v>-8.0000000000000016E-2</v>
      </c>
      <c r="S925" s="1" t="s">
        <v>1957</v>
      </c>
      <c r="T925" s="2">
        <v>0.15</v>
      </c>
      <c r="V925" s="2">
        <f>T925-Epanet!AB927</f>
        <v>-8.0000000000000016E-2</v>
      </c>
      <c r="AE925" s="1" t="s">
        <v>1958</v>
      </c>
      <c r="AF925" s="2">
        <v>0.15</v>
      </c>
      <c r="AH925" s="2">
        <f>AF925-Epanet!T927</f>
        <v>-8.0000000000000016E-2</v>
      </c>
      <c r="AQ925" s="1" t="s">
        <v>1958</v>
      </c>
      <c r="AR925" s="2">
        <v>0.15</v>
      </c>
      <c r="AT925" s="2">
        <f>AR925-Epanet!AB927</f>
        <v>-8.0000000000000016E-2</v>
      </c>
      <c r="BC925" s="1" t="s">
        <v>1958</v>
      </c>
      <c r="BD925" s="2">
        <v>0.15</v>
      </c>
      <c r="BF925" s="2">
        <f>BD925-Epanet!T927</f>
        <v>-8.0000000000000016E-2</v>
      </c>
      <c r="BO925" s="1" t="s">
        <v>1958</v>
      </c>
      <c r="BP925" s="2">
        <v>0.15</v>
      </c>
      <c r="BR925" s="2">
        <f>BP925-Epanet!AB927</f>
        <v>-8.0000000000000016E-2</v>
      </c>
    </row>
    <row r="926" spans="7:70" x14ac:dyDescent="0.25">
      <c r="G926" s="1" t="s">
        <v>1958</v>
      </c>
      <c r="H926" s="2">
        <v>0.15</v>
      </c>
      <c r="J926" s="2">
        <f>H926-Epanet!T928</f>
        <v>-8.0000000000000016E-2</v>
      </c>
      <c r="S926" s="1" t="s">
        <v>1958</v>
      </c>
      <c r="T926" s="2">
        <v>0.15</v>
      </c>
      <c r="V926" s="2">
        <f>T926-Epanet!AB928</f>
        <v>-8.0000000000000016E-2</v>
      </c>
      <c r="AE926" s="1" t="s">
        <v>1959</v>
      </c>
      <c r="AF926" s="2">
        <v>0.15</v>
      </c>
      <c r="AH926" s="2">
        <f>AF926-Epanet!T928</f>
        <v>-8.0000000000000016E-2</v>
      </c>
      <c r="AQ926" s="1" t="s">
        <v>1959</v>
      </c>
      <c r="AR926" s="2">
        <v>0.15</v>
      </c>
      <c r="AT926" s="2">
        <f>AR926-Epanet!AB928</f>
        <v>-8.0000000000000016E-2</v>
      </c>
      <c r="BC926" s="1" t="s">
        <v>1959</v>
      </c>
      <c r="BD926" s="2">
        <v>0.15</v>
      </c>
      <c r="BF926" s="2">
        <f>BD926-Epanet!T928</f>
        <v>-8.0000000000000016E-2</v>
      </c>
      <c r="BO926" s="1" t="s">
        <v>1959</v>
      </c>
      <c r="BP926" s="2">
        <v>0.15</v>
      </c>
      <c r="BR926" s="2">
        <f>BP926-Epanet!AB928</f>
        <v>-8.0000000000000016E-2</v>
      </c>
    </row>
    <row r="927" spans="7:70" x14ac:dyDescent="0.25">
      <c r="G927" s="1" t="s">
        <v>1959</v>
      </c>
      <c r="H927" s="2">
        <v>0.15</v>
      </c>
      <c r="J927" s="2">
        <f>H927-Epanet!T929</f>
        <v>-8.0000000000000016E-2</v>
      </c>
      <c r="S927" s="1" t="s">
        <v>1959</v>
      </c>
      <c r="T927" s="2">
        <v>0.15</v>
      </c>
      <c r="V927" s="2">
        <f>T927-Epanet!AB929</f>
        <v>-8.0000000000000016E-2</v>
      </c>
      <c r="AE927" s="1" t="s">
        <v>1961</v>
      </c>
      <c r="AF927" s="2">
        <v>0.09</v>
      </c>
      <c r="AH927" s="2">
        <f>AF927-Epanet!T929</f>
        <v>-0.14000000000000001</v>
      </c>
      <c r="AQ927" s="1" t="s">
        <v>1961</v>
      </c>
      <c r="AR927" s="2">
        <v>0.09</v>
      </c>
      <c r="AT927" s="2">
        <f>AR927-Epanet!AB929</f>
        <v>-0.14000000000000001</v>
      </c>
      <c r="BC927" s="1" t="s">
        <v>1961</v>
      </c>
      <c r="BD927" s="2">
        <v>0.09</v>
      </c>
      <c r="BF927" s="2">
        <f>BD927-Epanet!T929</f>
        <v>-0.14000000000000001</v>
      </c>
      <c r="BO927" s="1" t="s">
        <v>1961</v>
      </c>
      <c r="BP927" s="2">
        <v>0.09</v>
      </c>
      <c r="BR927" s="2">
        <f>BP927-Epanet!AB929</f>
        <v>-0.14000000000000001</v>
      </c>
    </row>
    <row r="928" spans="7:70" x14ac:dyDescent="0.25">
      <c r="G928" s="1" t="s">
        <v>1960</v>
      </c>
      <c r="H928" s="2">
        <v>0.11</v>
      </c>
      <c r="J928" s="2">
        <f>H928-Epanet!T930</f>
        <v>-3.9999999999999994E-2</v>
      </c>
      <c r="S928" s="1" t="s">
        <v>1960</v>
      </c>
      <c r="T928" s="2">
        <v>0.11</v>
      </c>
      <c r="V928" s="2">
        <f>T928-Epanet!AB930</f>
        <v>-3.9999999999999994E-2</v>
      </c>
      <c r="AE928" s="1" t="s">
        <v>1962</v>
      </c>
      <c r="AF928" s="2">
        <v>7.0000000000000007E-2</v>
      </c>
      <c r="AH928" s="2">
        <f>AF928-Epanet!T930</f>
        <v>-7.9999999999999988E-2</v>
      </c>
      <c r="AQ928" s="1" t="s">
        <v>1962</v>
      </c>
      <c r="AR928" s="2">
        <v>7.0000000000000007E-2</v>
      </c>
      <c r="AT928" s="2">
        <f>AR928-Epanet!AB930</f>
        <v>-7.9999999999999988E-2</v>
      </c>
      <c r="BC928" s="1" t="s">
        <v>1962</v>
      </c>
      <c r="BD928" s="2">
        <v>7.0000000000000007E-2</v>
      </c>
      <c r="BF928" s="2">
        <f>BD928-Epanet!T930</f>
        <v>-7.9999999999999988E-2</v>
      </c>
      <c r="BO928" s="1" t="s">
        <v>1962</v>
      </c>
      <c r="BP928" s="2">
        <v>7.0000000000000007E-2</v>
      </c>
      <c r="BR928" s="2">
        <f>BP928-Epanet!AB930</f>
        <v>-7.9999999999999988E-2</v>
      </c>
    </row>
    <row r="929" spans="7:70" x14ac:dyDescent="0.25">
      <c r="G929" s="1" t="s">
        <v>1961</v>
      </c>
      <c r="H929" s="2">
        <v>0.09</v>
      </c>
      <c r="J929" s="2">
        <f>H929-Epanet!T931</f>
        <v>-0.06</v>
      </c>
      <c r="S929" s="1" t="s">
        <v>1961</v>
      </c>
      <c r="T929" s="2">
        <v>0.09</v>
      </c>
      <c r="V929" s="2">
        <f>T929-Epanet!AB931</f>
        <v>-0.06</v>
      </c>
      <c r="AE929" s="1" t="s">
        <v>1963</v>
      </c>
      <c r="AF929" s="2">
        <v>0.05</v>
      </c>
      <c r="AH929" s="2">
        <f>AF929-Epanet!T931</f>
        <v>-9.9999999999999992E-2</v>
      </c>
      <c r="AQ929" s="1" t="s">
        <v>1963</v>
      </c>
      <c r="AR929" s="2">
        <v>0.05</v>
      </c>
      <c r="AT929" s="2">
        <f>AR929-Epanet!AB931</f>
        <v>-9.9999999999999992E-2</v>
      </c>
      <c r="BC929" s="1" t="s">
        <v>1963</v>
      </c>
      <c r="BD929" s="2">
        <v>0.05</v>
      </c>
      <c r="BF929" s="2">
        <f>BD929-Epanet!T931</f>
        <v>-9.9999999999999992E-2</v>
      </c>
      <c r="BO929" s="1" t="s">
        <v>1963</v>
      </c>
      <c r="BP929" s="2">
        <v>0.05</v>
      </c>
      <c r="BR929" s="2">
        <f>BP929-Epanet!AB931</f>
        <v>-9.9999999999999992E-2</v>
      </c>
    </row>
    <row r="930" spans="7:70" x14ac:dyDescent="0.25">
      <c r="G930" s="1" t="s">
        <v>1962</v>
      </c>
      <c r="H930" s="2">
        <v>7.0000000000000007E-2</v>
      </c>
      <c r="J930" s="2">
        <f>H930-Epanet!T932</f>
        <v>-7.9999999999999988E-2</v>
      </c>
      <c r="S930" s="1" t="s">
        <v>1962</v>
      </c>
      <c r="T930" s="2">
        <v>7.0000000000000007E-2</v>
      </c>
      <c r="V930" s="2">
        <f>T930-Epanet!AB932</f>
        <v>-7.9999999999999988E-2</v>
      </c>
      <c r="AE930" s="1" t="s">
        <v>1964</v>
      </c>
      <c r="AF930" s="2">
        <v>0.03</v>
      </c>
      <c r="AH930" s="2">
        <f>AF930-Epanet!T932</f>
        <v>-0.12</v>
      </c>
      <c r="AQ930" s="1" t="s">
        <v>1964</v>
      </c>
      <c r="AR930" s="2">
        <v>0.03</v>
      </c>
      <c r="AT930" s="2">
        <f>AR930-Epanet!AB932</f>
        <v>-0.12</v>
      </c>
      <c r="BC930" s="1" t="s">
        <v>1964</v>
      </c>
      <c r="BD930" s="2">
        <v>0.03</v>
      </c>
      <c r="BF930" s="2">
        <f>BD930-Epanet!T932</f>
        <v>-0.12</v>
      </c>
      <c r="BO930" s="1" t="s">
        <v>1964</v>
      </c>
      <c r="BP930" s="2">
        <v>0.03</v>
      </c>
      <c r="BR930" s="2">
        <f>BP930-Epanet!AB932</f>
        <v>-0.12</v>
      </c>
    </row>
    <row r="931" spans="7:70" x14ac:dyDescent="0.25">
      <c r="G931" s="1" t="s">
        <v>1963</v>
      </c>
      <c r="H931" s="2">
        <v>0.05</v>
      </c>
      <c r="J931" s="2">
        <f>H931-Epanet!T933</f>
        <v>-0.06</v>
      </c>
      <c r="S931" s="1" t="s">
        <v>1963</v>
      </c>
      <c r="T931" s="2">
        <v>0.05</v>
      </c>
      <c r="V931" s="2">
        <f>T931-Epanet!AB933</f>
        <v>-0.06</v>
      </c>
      <c r="AE931" s="1" t="s">
        <v>1965</v>
      </c>
      <c r="AF931" s="2">
        <v>0.02</v>
      </c>
      <c r="AH931" s="2">
        <f>AF931-Epanet!T933</f>
        <v>-0.09</v>
      </c>
      <c r="AQ931" s="1" t="s">
        <v>1965</v>
      </c>
      <c r="AR931" s="2">
        <v>0.02</v>
      </c>
      <c r="AT931" s="2">
        <f>AR931-Epanet!AB933</f>
        <v>-0.09</v>
      </c>
      <c r="BC931" s="1" t="s">
        <v>1965</v>
      </c>
      <c r="BD931" s="2">
        <v>0.02</v>
      </c>
      <c r="BF931" s="2">
        <f>BD931-Epanet!T933</f>
        <v>-0.09</v>
      </c>
      <c r="BO931" s="1" t="s">
        <v>1965</v>
      </c>
      <c r="BP931" s="2">
        <v>0.02</v>
      </c>
      <c r="BR931" s="2">
        <f>BP931-Epanet!AB933</f>
        <v>-0.09</v>
      </c>
    </row>
    <row r="932" spans="7:70" x14ac:dyDescent="0.25">
      <c r="G932" s="1" t="s">
        <v>1964</v>
      </c>
      <c r="H932" s="2">
        <v>0.03</v>
      </c>
      <c r="J932" s="2">
        <f>H932-Epanet!T934</f>
        <v>-0.06</v>
      </c>
      <c r="S932" s="1" t="s">
        <v>1964</v>
      </c>
      <c r="T932" s="2">
        <v>0.03</v>
      </c>
      <c r="V932" s="2">
        <f>T932-Epanet!AB934</f>
        <v>-0.06</v>
      </c>
      <c r="AE932" s="1" t="s">
        <v>1966</v>
      </c>
      <c r="AF932" s="2">
        <v>0.02</v>
      </c>
      <c r="AH932" s="2">
        <f>AF932-Epanet!T934</f>
        <v>-6.9999999999999993E-2</v>
      </c>
      <c r="AQ932" s="1" t="s">
        <v>1966</v>
      </c>
      <c r="AR932" s="2">
        <v>0.02</v>
      </c>
      <c r="AT932" s="2">
        <f>AR932-Epanet!AB934</f>
        <v>-6.9999999999999993E-2</v>
      </c>
      <c r="BC932" s="1" t="s">
        <v>1966</v>
      </c>
      <c r="BD932" s="2">
        <v>0.02</v>
      </c>
      <c r="BF932" s="2">
        <f>BD932-Epanet!T934</f>
        <v>-6.9999999999999993E-2</v>
      </c>
      <c r="BO932" s="1" t="s">
        <v>1966</v>
      </c>
      <c r="BP932" s="2">
        <v>0.02</v>
      </c>
      <c r="BR932" s="2">
        <f>BP932-Epanet!AB934</f>
        <v>-6.9999999999999993E-2</v>
      </c>
    </row>
    <row r="933" spans="7:70" x14ac:dyDescent="0.25">
      <c r="G933" s="1" t="s">
        <v>1965</v>
      </c>
      <c r="H933" s="2">
        <v>0.02</v>
      </c>
      <c r="J933" s="2">
        <f>H933-Epanet!T935</f>
        <v>-0.05</v>
      </c>
      <c r="S933" s="1" t="s">
        <v>1965</v>
      </c>
      <c r="T933" s="2">
        <v>0.02</v>
      </c>
      <c r="V933" s="2">
        <f>T933-Epanet!AB935</f>
        <v>-0.05</v>
      </c>
      <c r="AE933" s="1" t="s">
        <v>1967</v>
      </c>
      <c r="AF933" s="2">
        <v>0.01</v>
      </c>
      <c r="AH933" s="2">
        <f>AF933-Epanet!T935</f>
        <v>-6.0000000000000005E-2</v>
      </c>
      <c r="AQ933" s="1" t="s">
        <v>1967</v>
      </c>
      <c r="AR933" s="2">
        <v>0.01</v>
      </c>
      <c r="AT933" s="2">
        <f>AR933-Epanet!AB935</f>
        <v>-6.0000000000000005E-2</v>
      </c>
      <c r="BC933" s="1" t="s">
        <v>1967</v>
      </c>
      <c r="BD933" s="2">
        <v>0.01</v>
      </c>
      <c r="BF933" s="2">
        <f>BD933-Epanet!T935</f>
        <v>-6.0000000000000005E-2</v>
      </c>
      <c r="BO933" s="1" t="s">
        <v>1967</v>
      </c>
      <c r="BP933" s="2">
        <v>0.01</v>
      </c>
      <c r="BR933" s="2">
        <f>BP933-Epanet!AB935</f>
        <v>-6.0000000000000005E-2</v>
      </c>
    </row>
    <row r="934" spans="7:70" x14ac:dyDescent="0.25">
      <c r="G934" s="1" t="s">
        <v>1966</v>
      </c>
      <c r="H934" s="2">
        <v>0.02</v>
      </c>
      <c r="J934" s="2">
        <f>H934-Epanet!T936</f>
        <v>-3.0000000000000002E-2</v>
      </c>
      <c r="S934" s="1" t="s">
        <v>1966</v>
      </c>
      <c r="T934" s="2">
        <v>0.02</v>
      </c>
      <c r="V934" s="2">
        <f>T934-Epanet!AB936</f>
        <v>-3.0000000000000002E-2</v>
      </c>
      <c r="AE934" s="1" t="s">
        <v>1968</v>
      </c>
      <c r="AF934" s="2">
        <v>0.03</v>
      </c>
      <c r="AH934" s="2">
        <f>AF934-Epanet!T936</f>
        <v>-2.0000000000000004E-2</v>
      </c>
      <c r="AQ934" s="1" t="s">
        <v>1968</v>
      </c>
      <c r="AR934" s="2">
        <v>0.03</v>
      </c>
      <c r="AT934" s="2">
        <f>AR934-Epanet!AB936</f>
        <v>-2.0000000000000004E-2</v>
      </c>
      <c r="BC934" s="1" t="s">
        <v>1968</v>
      </c>
      <c r="BD934" s="2">
        <v>0.12</v>
      </c>
      <c r="BF934" s="2">
        <f>BD934-Epanet!T936</f>
        <v>6.9999999999999993E-2</v>
      </c>
      <c r="BO934" s="1" t="s">
        <v>1968</v>
      </c>
      <c r="BP934" s="2">
        <v>0.13</v>
      </c>
      <c r="BR934" s="2">
        <f>BP934-Epanet!AB936</f>
        <v>0.08</v>
      </c>
    </row>
    <row r="935" spans="7:70" x14ac:dyDescent="0.25">
      <c r="G935" s="1" t="s">
        <v>1967</v>
      </c>
      <c r="H935" s="2">
        <v>0.01</v>
      </c>
      <c r="J935" s="2">
        <f>H935-Epanet!T937</f>
        <v>-1.9999999999999997E-2</v>
      </c>
      <c r="S935" s="1" t="s">
        <v>1967</v>
      </c>
      <c r="T935" s="2">
        <v>0.01</v>
      </c>
      <c r="V935" s="2">
        <f>T935-Epanet!AB937</f>
        <v>-1.9999999999999997E-2</v>
      </c>
      <c r="AE935" s="1" t="s">
        <v>1969</v>
      </c>
      <c r="AF935" s="2">
        <v>0.03</v>
      </c>
      <c r="AH935" s="2">
        <f>AF935-Epanet!T937</f>
        <v>0</v>
      </c>
      <c r="AQ935" s="1" t="s">
        <v>1969</v>
      </c>
      <c r="AR935" s="2">
        <v>0.03</v>
      </c>
      <c r="AT935" s="2">
        <f>AR935-Epanet!AB937</f>
        <v>0</v>
      </c>
      <c r="BC935" s="1" t="s">
        <v>1969</v>
      </c>
      <c r="BD935" s="2">
        <v>0.12</v>
      </c>
      <c r="BF935" s="2">
        <f>BD935-Epanet!T937</f>
        <v>0.09</v>
      </c>
      <c r="BO935" s="1" t="s">
        <v>1969</v>
      </c>
      <c r="BP935" s="2">
        <v>0.13</v>
      </c>
      <c r="BR935" s="2">
        <f>BP935-Epanet!AB937</f>
        <v>0.1</v>
      </c>
    </row>
    <row r="936" spans="7:70" x14ac:dyDescent="0.25">
      <c r="G936" s="1" t="s">
        <v>1968</v>
      </c>
      <c r="H936" s="2">
        <v>0.08</v>
      </c>
      <c r="J936" s="2">
        <f>H936-Epanet!T938</f>
        <v>0.06</v>
      </c>
      <c r="S936" s="1" t="s">
        <v>1968</v>
      </c>
      <c r="T936" s="2">
        <v>0.08</v>
      </c>
      <c r="V936" s="2">
        <f>T936-Epanet!AB938</f>
        <v>0.06</v>
      </c>
      <c r="AE936" s="1" t="s">
        <v>1970</v>
      </c>
      <c r="AF936" s="2">
        <v>0.03</v>
      </c>
      <c r="AH936" s="2">
        <f>AF936-Epanet!T938</f>
        <v>9.9999999999999985E-3</v>
      </c>
      <c r="AQ936" s="1" t="s">
        <v>1970</v>
      </c>
      <c r="AR936" s="2">
        <v>0.03</v>
      </c>
      <c r="AT936" s="2">
        <f>AR936-Epanet!AB938</f>
        <v>9.9999999999999985E-3</v>
      </c>
      <c r="BC936" s="1" t="s">
        <v>1970</v>
      </c>
      <c r="BD936" s="2">
        <v>0.12</v>
      </c>
      <c r="BF936" s="2">
        <f>BD936-Epanet!T938</f>
        <v>9.9999999999999992E-2</v>
      </c>
      <c r="BO936" s="1" t="s">
        <v>1970</v>
      </c>
      <c r="BP936" s="2">
        <v>0.13</v>
      </c>
      <c r="BR936" s="2">
        <f>BP936-Epanet!AB938</f>
        <v>0.11</v>
      </c>
    </row>
    <row r="937" spans="7:70" x14ac:dyDescent="0.25">
      <c r="G937" s="1" t="s">
        <v>1969</v>
      </c>
      <c r="H937" s="2">
        <v>0.08</v>
      </c>
      <c r="J937" s="2">
        <f>H937-Epanet!T939</f>
        <v>0.06</v>
      </c>
      <c r="S937" s="1" t="s">
        <v>1969</v>
      </c>
      <c r="T937" s="2">
        <v>0.08</v>
      </c>
      <c r="V937" s="2">
        <f>T937-Epanet!AB939</f>
        <v>0.06</v>
      </c>
      <c r="AE937" s="1" t="s">
        <v>1971</v>
      </c>
      <c r="AF937" s="2">
        <v>0.03</v>
      </c>
      <c r="AH937" s="2">
        <f>AF937-Epanet!T939</f>
        <v>9.9999999999999985E-3</v>
      </c>
      <c r="AQ937" s="1" t="s">
        <v>1971</v>
      </c>
      <c r="AR937" s="2">
        <v>0.03</v>
      </c>
      <c r="AT937" s="2">
        <f>AR937-Epanet!AB939</f>
        <v>9.9999999999999985E-3</v>
      </c>
      <c r="BC937" s="1" t="s">
        <v>1971</v>
      </c>
      <c r="BD937" s="2">
        <v>0.12</v>
      </c>
      <c r="BF937" s="2">
        <f>BD937-Epanet!T939</f>
        <v>9.9999999999999992E-2</v>
      </c>
      <c r="BO937" s="1" t="s">
        <v>1971</v>
      </c>
      <c r="BP937" s="2">
        <v>0.13</v>
      </c>
      <c r="BR937" s="2">
        <f>BP937-Epanet!AB939</f>
        <v>0.11</v>
      </c>
    </row>
    <row r="938" spans="7:70" x14ac:dyDescent="0.25">
      <c r="G938" s="1" t="s">
        <v>1970</v>
      </c>
      <c r="H938" s="2">
        <v>0.08</v>
      </c>
      <c r="J938" s="2">
        <f>H938-Epanet!T940</f>
        <v>7.0000000000000007E-2</v>
      </c>
      <c r="S938" s="1" t="s">
        <v>1970</v>
      </c>
      <c r="T938" s="2">
        <v>0.08</v>
      </c>
      <c r="V938" s="2">
        <f>T938-Epanet!AB940</f>
        <v>7.0000000000000007E-2</v>
      </c>
      <c r="AE938" s="1" t="s">
        <v>1972</v>
      </c>
      <c r="AF938" s="2">
        <v>0.14000000000000001</v>
      </c>
      <c r="AH938" s="2">
        <f>AF938-Epanet!T940</f>
        <v>0.13</v>
      </c>
      <c r="AQ938" s="1" t="s">
        <v>1972</v>
      </c>
      <c r="AR938" s="2">
        <v>0.14000000000000001</v>
      </c>
      <c r="AT938" s="2">
        <f>AR938-Epanet!AB940</f>
        <v>0.13</v>
      </c>
      <c r="BC938" s="1" t="s">
        <v>1972</v>
      </c>
      <c r="BD938" s="2">
        <v>0.14000000000000001</v>
      </c>
      <c r="BF938" s="2">
        <f>BD938-Epanet!T940</f>
        <v>0.13</v>
      </c>
      <c r="BO938" s="1" t="s">
        <v>1972</v>
      </c>
      <c r="BP938" s="2">
        <v>0.14000000000000001</v>
      </c>
      <c r="BR938" s="2">
        <f>BP938-Epanet!AB940</f>
        <v>0.13</v>
      </c>
    </row>
    <row r="939" spans="7:70" x14ac:dyDescent="0.25">
      <c r="G939" s="1" t="s">
        <v>1971</v>
      </c>
      <c r="H939" s="2">
        <v>0.08</v>
      </c>
      <c r="J939" s="2">
        <f>H939-Epanet!T941</f>
        <v>0.06</v>
      </c>
      <c r="S939" s="1" t="s">
        <v>1971</v>
      </c>
      <c r="T939" s="2">
        <v>0.08</v>
      </c>
      <c r="V939" s="2">
        <f>T939-Epanet!AB941</f>
        <v>0.06</v>
      </c>
      <c r="AE939" s="1" t="s">
        <v>1973</v>
      </c>
      <c r="AF939" s="2">
        <v>0.24</v>
      </c>
      <c r="AH939" s="2">
        <f>AF939-Epanet!T941</f>
        <v>0.22</v>
      </c>
      <c r="AQ939" s="1" t="s">
        <v>1973</v>
      </c>
      <c r="AR939" s="2">
        <v>0.24</v>
      </c>
      <c r="AT939" s="2">
        <f>AR939-Epanet!AB941</f>
        <v>0.22</v>
      </c>
      <c r="BC939" s="1" t="s">
        <v>1973</v>
      </c>
      <c r="BD939" s="2">
        <v>0.24</v>
      </c>
      <c r="BF939" s="2">
        <f>BD939-Epanet!T941</f>
        <v>0.22</v>
      </c>
      <c r="BO939" s="1" t="s">
        <v>1973</v>
      </c>
      <c r="BP939" s="2">
        <v>0.24</v>
      </c>
      <c r="BR939" s="2">
        <f>BP939-Epanet!AB941</f>
        <v>0.22</v>
      </c>
    </row>
    <row r="940" spans="7:70" x14ac:dyDescent="0.25">
      <c r="G940" s="1" t="s">
        <v>1972</v>
      </c>
      <c r="H940" s="2">
        <v>0.14000000000000001</v>
      </c>
      <c r="J940" s="2">
        <f>H940-Epanet!T942</f>
        <v>0.12000000000000001</v>
      </c>
      <c r="S940" s="1" t="s">
        <v>1972</v>
      </c>
      <c r="T940" s="2">
        <v>0.14000000000000001</v>
      </c>
      <c r="V940" s="2">
        <f>T940-Epanet!AB942</f>
        <v>0.12000000000000001</v>
      </c>
      <c r="AE940" s="1" t="s">
        <v>1974</v>
      </c>
      <c r="AF940" s="2">
        <v>0.2</v>
      </c>
      <c r="AH940" s="2">
        <f>AF940-Epanet!T942</f>
        <v>0.18000000000000002</v>
      </c>
      <c r="AQ940" s="1" t="s">
        <v>1974</v>
      </c>
      <c r="AR940" s="2">
        <v>0.2</v>
      </c>
      <c r="AT940" s="2">
        <f>AR940-Epanet!AB942</f>
        <v>0.18000000000000002</v>
      </c>
      <c r="BC940" s="1" t="s">
        <v>1974</v>
      </c>
      <c r="BD940" s="2">
        <v>0.2</v>
      </c>
      <c r="BF940" s="2">
        <f>BD940-Epanet!T942</f>
        <v>0.18000000000000002</v>
      </c>
      <c r="BO940" s="1" t="s">
        <v>1974</v>
      </c>
      <c r="BP940" s="2">
        <v>0.2</v>
      </c>
      <c r="BR940" s="2">
        <f>BP940-Epanet!AB942</f>
        <v>0.18000000000000002</v>
      </c>
    </row>
    <row r="941" spans="7:70" x14ac:dyDescent="0.25">
      <c r="G941" s="1" t="s">
        <v>1973</v>
      </c>
      <c r="H941" s="2">
        <v>0.24</v>
      </c>
      <c r="J941" s="2">
        <f>H941-Epanet!T943</f>
        <v>0.22</v>
      </c>
      <c r="S941" s="1" t="s">
        <v>1973</v>
      </c>
      <c r="T941" s="2">
        <v>0.24</v>
      </c>
      <c r="V941" s="2">
        <f>T941-Epanet!AB943</f>
        <v>0.22</v>
      </c>
      <c r="AE941" s="1" t="s">
        <v>1975</v>
      </c>
      <c r="AF941" s="2">
        <v>0.09</v>
      </c>
      <c r="AH941" s="2">
        <f>AF941-Epanet!T943</f>
        <v>6.9999999999999993E-2</v>
      </c>
      <c r="AQ941" s="1" t="s">
        <v>1975</v>
      </c>
      <c r="AR941" s="2">
        <v>0.09</v>
      </c>
      <c r="AT941" s="2">
        <f>AR941-Epanet!AB943</f>
        <v>6.9999999999999993E-2</v>
      </c>
      <c r="BC941" s="1" t="s">
        <v>1975</v>
      </c>
      <c r="BD941" s="2">
        <v>0</v>
      </c>
      <c r="BF941" s="2">
        <f>BD941-Epanet!T943</f>
        <v>-0.02</v>
      </c>
      <c r="BO941" s="1" t="s">
        <v>1975</v>
      </c>
      <c r="BP941" s="2">
        <v>0</v>
      </c>
      <c r="BR941" s="2">
        <f>BP941-Epanet!AB943</f>
        <v>-0.02</v>
      </c>
    </row>
    <row r="942" spans="7:70" x14ac:dyDescent="0.25">
      <c r="G942" s="1" t="s">
        <v>1974</v>
      </c>
      <c r="H942" s="2">
        <v>0.2</v>
      </c>
      <c r="J942" s="2">
        <f>H942-Epanet!T944</f>
        <v>0.18000000000000002</v>
      </c>
      <c r="S942" s="1" t="s">
        <v>1974</v>
      </c>
      <c r="T942" s="2">
        <v>0.2</v>
      </c>
      <c r="V942" s="2">
        <f>T942-Epanet!AB944</f>
        <v>0.18000000000000002</v>
      </c>
      <c r="AE942" s="1" t="s">
        <v>1976</v>
      </c>
      <c r="AF942" s="2">
        <v>0.01</v>
      </c>
      <c r="AH942" s="2">
        <f>AF942-Epanet!T944</f>
        <v>-0.01</v>
      </c>
      <c r="AQ942" s="1" t="s">
        <v>1976</v>
      </c>
      <c r="AR942" s="2">
        <v>0.01</v>
      </c>
      <c r="AT942" s="2">
        <f>AR942-Epanet!AB944</f>
        <v>-0.01</v>
      </c>
      <c r="BC942" s="1" t="s">
        <v>1976</v>
      </c>
      <c r="BD942" s="2">
        <v>7.0000000000000007E-2</v>
      </c>
      <c r="BF942" s="2">
        <f>BD942-Epanet!T944</f>
        <v>0.05</v>
      </c>
      <c r="BO942" s="1" t="s">
        <v>1976</v>
      </c>
      <c r="BP942" s="2">
        <v>7.0000000000000007E-2</v>
      </c>
      <c r="BR942" s="2">
        <f>BP942-Epanet!AB944</f>
        <v>0.05</v>
      </c>
    </row>
    <row r="943" spans="7:70" x14ac:dyDescent="0.25">
      <c r="G943" s="1" t="s">
        <v>1975</v>
      </c>
      <c r="H943" s="2">
        <v>0</v>
      </c>
      <c r="J943" s="2">
        <f>H943-Epanet!T945</f>
        <v>-0.14000000000000001</v>
      </c>
      <c r="S943" s="1" t="s">
        <v>1975</v>
      </c>
      <c r="T943" s="2">
        <v>0</v>
      </c>
      <c r="V943" s="2">
        <f>T943-Epanet!AB945</f>
        <v>-0.14000000000000001</v>
      </c>
      <c r="AE943" s="1" t="s">
        <v>1977</v>
      </c>
      <c r="AF943" s="2">
        <v>0.05</v>
      </c>
      <c r="AH943" s="2">
        <f>AF943-Epanet!T945</f>
        <v>-9.0000000000000011E-2</v>
      </c>
      <c r="AQ943" s="1" t="s">
        <v>1977</v>
      </c>
      <c r="AR943" s="2">
        <v>0.05</v>
      </c>
      <c r="AT943" s="2">
        <f>AR943-Epanet!AB945</f>
        <v>-9.0000000000000011E-2</v>
      </c>
      <c r="BC943" s="1" t="s">
        <v>1977</v>
      </c>
      <c r="BD943" s="2">
        <v>0.03</v>
      </c>
      <c r="BF943" s="2">
        <f>BD943-Epanet!T945</f>
        <v>-0.11000000000000001</v>
      </c>
      <c r="BO943" s="1" t="s">
        <v>1977</v>
      </c>
      <c r="BP943" s="2">
        <v>0.03</v>
      </c>
      <c r="BR943" s="2">
        <f>BP943-Epanet!AB945</f>
        <v>-0.11000000000000001</v>
      </c>
    </row>
    <row r="944" spans="7:70" x14ac:dyDescent="0.25">
      <c r="G944" s="1" t="s">
        <v>1976</v>
      </c>
      <c r="H944" s="2">
        <v>0.04</v>
      </c>
      <c r="J944" s="2">
        <f>H944-Epanet!T946</f>
        <v>-0.19999999999999998</v>
      </c>
      <c r="S944" s="1" t="s">
        <v>1976</v>
      </c>
      <c r="T944" s="2">
        <v>0.05</v>
      </c>
      <c r="V944" s="2">
        <f>T944-Epanet!AB946</f>
        <v>-0.19</v>
      </c>
      <c r="AE944" s="1" t="s">
        <v>1978</v>
      </c>
      <c r="AF944" s="2">
        <v>0.05</v>
      </c>
      <c r="AH944" s="2">
        <f>AF944-Epanet!T946</f>
        <v>-0.19</v>
      </c>
      <c r="AQ944" s="1" t="s">
        <v>1978</v>
      </c>
      <c r="AR944" s="2">
        <v>0.05</v>
      </c>
      <c r="AT944" s="2">
        <f>AR944-Epanet!AB946</f>
        <v>-0.19</v>
      </c>
      <c r="BC944" s="1" t="s">
        <v>1978</v>
      </c>
      <c r="BD944" s="2">
        <v>0.03</v>
      </c>
      <c r="BF944" s="2">
        <f>BD944-Epanet!T946</f>
        <v>-0.21</v>
      </c>
      <c r="BO944" s="1" t="s">
        <v>1978</v>
      </c>
      <c r="BP944" s="2">
        <v>0.03</v>
      </c>
      <c r="BR944" s="2">
        <f>BP944-Epanet!AB946</f>
        <v>-0.21</v>
      </c>
    </row>
    <row r="945" spans="7:70" x14ac:dyDescent="0.25">
      <c r="G945" s="1" t="s">
        <v>1977</v>
      </c>
      <c r="H945" s="2">
        <v>0.03</v>
      </c>
      <c r="J945" s="2">
        <f>H945-Epanet!T947</f>
        <v>-0.17</v>
      </c>
      <c r="S945" s="1" t="s">
        <v>1977</v>
      </c>
      <c r="T945" s="2">
        <v>0.03</v>
      </c>
      <c r="V945" s="2">
        <f>T945-Epanet!AB947</f>
        <v>-0.17</v>
      </c>
      <c r="AE945" s="1" t="s">
        <v>1979</v>
      </c>
      <c r="AF945" s="2">
        <v>0.09</v>
      </c>
      <c r="AH945" s="2">
        <f>AF945-Epanet!T947</f>
        <v>-0.11000000000000001</v>
      </c>
      <c r="AQ945" s="1" t="s">
        <v>1979</v>
      </c>
      <c r="AR945" s="2">
        <v>0.09</v>
      </c>
      <c r="AT945" s="2">
        <f>AR945-Epanet!AB947</f>
        <v>-0.11000000000000001</v>
      </c>
      <c r="BC945" s="1" t="s">
        <v>1979</v>
      </c>
      <c r="BD945" s="2">
        <v>0</v>
      </c>
      <c r="BF945" s="2">
        <f>BD945-Epanet!T947</f>
        <v>-0.2</v>
      </c>
      <c r="BO945" s="1" t="s">
        <v>1979</v>
      </c>
      <c r="BP945" s="2">
        <v>0</v>
      </c>
      <c r="BR945" s="2">
        <f>BP945-Epanet!AB947</f>
        <v>-0.2</v>
      </c>
    </row>
    <row r="946" spans="7:70" x14ac:dyDescent="0.25">
      <c r="G946" s="1" t="s">
        <v>1978</v>
      </c>
      <c r="H946" s="2">
        <v>0.03</v>
      </c>
      <c r="J946" s="2">
        <f>H946-Epanet!T948</f>
        <v>-2.0000000000000004E-2</v>
      </c>
      <c r="S946" s="1" t="s">
        <v>1978</v>
      </c>
      <c r="T946" s="2">
        <v>0.03</v>
      </c>
      <c r="V946" s="2">
        <f>T946-Epanet!AB948</f>
        <v>-2.0000000000000004E-2</v>
      </c>
      <c r="AE946" s="1" t="s">
        <v>1980</v>
      </c>
      <c r="AF946" s="2">
        <v>0.08</v>
      </c>
      <c r="AH946" s="2">
        <f>AF946-Epanet!T948</f>
        <v>0.03</v>
      </c>
      <c r="AQ946" s="1" t="s">
        <v>1980</v>
      </c>
      <c r="AR946" s="2">
        <v>0.08</v>
      </c>
      <c r="AT946" s="2">
        <f>AR946-Epanet!AB948</f>
        <v>0.03</v>
      </c>
      <c r="BC946" s="1" t="s">
        <v>1980</v>
      </c>
      <c r="BD946" s="2">
        <v>0.08</v>
      </c>
      <c r="BF946" s="2">
        <f>BD946-Epanet!T948</f>
        <v>0.03</v>
      </c>
      <c r="BO946" s="1" t="s">
        <v>1980</v>
      </c>
      <c r="BP946" s="2">
        <v>0.08</v>
      </c>
      <c r="BR946" s="2">
        <f>BP946-Epanet!AB948</f>
        <v>0.03</v>
      </c>
    </row>
    <row r="947" spans="7:70" x14ac:dyDescent="0.25">
      <c r="G947" s="1" t="s">
        <v>1979</v>
      </c>
      <c r="H947" s="2">
        <v>0</v>
      </c>
      <c r="J947" s="2">
        <f>H947-Epanet!T949</f>
        <v>-0.02</v>
      </c>
      <c r="S947" s="1" t="s">
        <v>1979</v>
      </c>
      <c r="T947" s="2">
        <v>0</v>
      </c>
      <c r="V947" s="2">
        <f>T947-Epanet!AB949</f>
        <v>-0.02</v>
      </c>
      <c r="AE947" s="1" t="s">
        <v>1981</v>
      </c>
      <c r="AF947" s="2">
        <v>0.08</v>
      </c>
      <c r="AH947" s="2">
        <f>AF947-Epanet!T949</f>
        <v>0.06</v>
      </c>
      <c r="AQ947" s="1" t="s">
        <v>1981</v>
      </c>
      <c r="AR947" s="2">
        <v>0.08</v>
      </c>
      <c r="AT947" s="2">
        <f>AR947-Epanet!AB949</f>
        <v>0.06</v>
      </c>
      <c r="BC947" s="1" t="s">
        <v>1981</v>
      </c>
      <c r="BD947" s="2">
        <v>0.08</v>
      </c>
      <c r="BF947" s="2">
        <f>BD947-Epanet!T949</f>
        <v>0.06</v>
      </c>
      <c r="BO947" s="1" t="s">
        <v>1981</v>
      </c>
      <c r="BP947" s="2">
        <v>0.08</v>
      </c>
      <c r="BR947" s="2">
        <f>BP947-Epanet!AB949</f>
        <v>0.06</v>
      </c>
    </row>
    <row r="948" spans="7:70" x14ac:dyDescent="0.25">
      <c r="G948" s="1" t="s">
        <v>1980</v>
      </c>
      <c r="H948" s="2">
        <v>0.08</v>
      </c>
      <c r="J948" s="2">
        <f>H948-Epanet!T950</f>
        <v>7.0000000000000007E-2</v>
      </c>
      <c r="S948" s="1" t="s">
        <v>1980</v>
      </c>
      <c r="T948" s="2">
        <v>0.08</v>
      </c>
      <c r="V948" s="2">
        <f>T948-Epanet!AB950</f>
        <v>7.0000000000000007E-2</v>
      </c>
      <c r="AE948" s="1" t="s">
        <v>1982</v>
      </c>
      <c r="AF948" s="2">
        <v>0.15</v>
      </c>
      <c r="AH948" s="2">
        <f>AF948-Epanet!T950</f>
        <v>0.13999999999999999</v>
      </c>
      <c r="AQ948" s="1" t="s">
        <v>1982</v>
      </c>
      <c r="AR948" s="2">
        <v>0.15</v>
      </c>
      <c r="AT948" s="2">
        <f>AR948-Epanet!AB950</f>
        <v>0.13999999999999999</v>
      </c>
      <c r="BC948" s="1" t="s">
        <v>1982</v>
      </c>
      <c r="BD948" s="2">
        <v>0.15</v>
      </c>
      <c r="BF948" s="2">
        <f>BD948-Epanet!T950</f>
        <v>0.13999999999999999</v>
      </c>
      <c r="BO948" s="1" t="s">
        <v>1982</v>
      </c>
      <c r="BP948" s="2">
        <v>0.15</v>
      </c>
      <c r="BR948" s="2">
        <f>BP948-Epanet!AB950</f>
        <v>0.13999999999999999</v>
      </c>
    </row>
    <row r="949" spans="7:70" x14ac:dyDescent="0.25">
      <c r="G949" s="1" t="s">
        <v>1981</v>
      </c>
      <c r="H949" s="2">
        <v>0.08</v>
      </c>
      <c r="J949" s="2">
        <f>H949-Epanet!T951</f>
        <v>7.0000000000000007E-2</v>
      </c>
      <c r="S949" s="1" t="s">
        <v>1981</v>
      </c>
      <c r="T949" s="2">
        <v>0.08</v>
      </c>
      <c r="V949" s="2">
        <f>T949-Epanet!AB951</f>
        <v>7.0000000000000007E-2</v>
      </c>
      <c r="AE949" s="1" t="s">
        <v>1983</v>
      </c>
      <c r="AF949" s="2">
        <v>0.06</v>
      </c>
      <c r="AH949" s="2">
        <f>AF949-Epanet!T951</f>
        <v>4.9999999999999996E-2</v>
      </c>
      <c r="AQ949" s="1" t="s">
        <v>1983</v>
      </c>
      <c r="AR949" s="2">
        <v>0.06</v>
      </c>
      <c r="AT949" s="2">
        <f>AR949-Epanet!AB951</f>
        <v>4.9999999999999996E-2</v>
      </c>
      <c r="BC949" s="1" t="s">
        <v>1983</v>
      </c>
      <c r="BD949" s="2">
        <v>7.0000000000000007E-2</v>
      </c>
      <c r="BF949" s="2">
        <f>BD949-Epanet!T951</f>
        <v>6.0000000000000005E-2</v>
      </c>
      <c r="BO949" s="1" t="s">
        <v>1983</v>
      </c>
      <c r="BP949" s="2">
        <v>7.0000000000000007E-2</v>
      </c>
      <c r="BR949" s="2">
        <f>BP949-Epanet!AB951</f>
        <v>6.0000000000000005E-2</v>
      </c>
    </row>
    <row r="950" spans="7:70" x14ac:dyDescent="0.25">
      <c r="G950" s="1" t="s">
        <v>1982</v>
      </c>
      <c r="H950" s="2">
        <v>0.15</v>
      </c>
      <c r="J950" s="2">
        <f>H950-Epanet!T952</f>
        <v>9.9999999999999992E-2</v>
      </c>
      <c r="S950" s="1" t="s">
        <v>1982</v>
      </c>
      <c r="T950" s="2">
        <v>0.15</v>
      </c>
      <c r="V950" s="2">
        <f>T950-Epanet!AB952</f>
        <v>9.9999999999999992E-2</v>
      </c>
      <c r="AE950" s="1" t="s">
        <v>1984</v>
      </c>
      <c r="AF950" s="2">
        <v>0.04</v>
      </c>
      <c r="AH950" s="2">
        <f>AF950-Epanet!T952</f>
        <v>-1.0000000000000002E-2</v>
      </c>
      <c r="AQ950" s="1" t="s">
        <v>1984</v>
      </c>
      <c r="AR950" s="2">
        <v>0.04</v>
      </c>
      <c r="AT950" s="2">
        <f>AR950-Epanet!AB952</f>
        <v>-1.0000000000000002E-2</v>
      </c>
      <c r="BC950" s="1" t="s">
        <v>1984</v>
      </c>
      <c r="BD950" s="2">
        <v>0.02</v>
      </c>
      <c r="BF950" s="2">
        <f>BD950-Epanet!T952</f>
        <v>-3.0000000000000002E-2</v>
      </c>
      <c r="BO950" s="1" t="s">
        <v>1984</v>
      </c>
      <c r="BP950" s="2">
        <v>0.02</v>
      </c>
      <c r="BR950" s="2">
        <f>BP950-Epanet!AB952</f>
        <v>-3.0000000000000002E-2</v>
      </c>
    </row>
    <row r="951" spans="7:70" x14ac:dyDescent="0.25">
      <c r="G951" s="1" t="s">
        <v>1983</v>
      </c>
      <c r="H951" s="2">
        <v>0.08</v>
      </c>
      <c r="J951" s="2">
        <f>H951-Epanet!T953</f>
        <v>0</v>
      </c>
      <c r="S951" s="1" t="s">
        <v>1983</v>
      </c>
      <c r="T951" s="2">
        <v>0.08</v>
      </c>
      <c r="V951" s="2">
        <f>T951-Epanet!AB953</f>
        <v>0</v>
      </c>
      <c r="AE951" s="1" t="s">
        <v>1985</v>
      </c>
      <c r="AF951" s="2">
        <v>0.04</v>
      </c>
      <c r="AH951" s="2">
        <f>AF951-Epanet!T953</f>
        <v>-0.04</v>
      </c>
      <c r="AQ951" s="1" t="s">
        <v>1985</v>
      </c>
      <c r="AR951" s="2">
        <v>0.04</v>
      </c>
      <c r="AT951" s="2">
        <f>AR951-Epanet!AB953</f>
        <v>-0.04</v>
      </c>
      <c r="BC951" s="1" t="s">
        <v>1985</v>
      </c>
      <c r="BD951" s="2">
        <v>0.05</v>
      </c>
      <c r="BF951" s="2">
        <f>BD951-Epanet!T953</f>
        <v>-0.03</v>
      </c>
      <c r="BO951" s="1" t="s">
        <v>1985</v>
      </c>
      <c r="BP951" s="2">
        <v>0.05</v>
      </c>
      <c r="BR951" s="2">
        <f>BP951-Epanet!AB953</f>
        <v>-0.03</v>
      </c>
    </row>
    <row r="952" spans="7:70" x14ac:dyDescent="0.25">
      <c r="G952" s="1" t="s">
        <v>1984</v>
      </c>
      <c r="H952" s="2">
        <v>0.02</v>
      </c>
      <c r="J952" s="2">
        <f>H952-Epanet!T954</f>
        <v>-0.06</v>
      </c>
      <c r="S952" s="1" t="s">
        <v>1984</v>
      </c>
      <c r="T952" s="2">
        <v>0.02</v>
      </c>
      <c r="V952" s="2">
        <f>T952-Epanet!AB954</f>
        <v>-0.06</v>
      </c>
      <c r="AE952" s="1" t="s">
        <v>1986</v>
      </c>
      <c r="AF952" s="2">
        <v>0.17</v>
      </c>
      <c r="AH952" s="2">
        <f>AF952-Epanet!T954</f>
        <v>9.0000000000000011E-2</v>
      </c>
      <c r="AQ952" s="1" t="s">
        <v>1986</v>
      </c>
      <c r="AR952" s="2">
        <v>0.17</v>
      </c>
      <c r="AT952" s="2">
        <f>AR952-Epanet!AB954</f>
        <v>9.0000000000000011E-2</v>
      </c>
      <c r="BC952" s="1" t="s">
        <v>1986</v>
      </c>
      <c r="BD952" s="2">
        <v>0.17</v>
      </c>
      <c r="BF952" s="2">
        <f>BD952-Epanet!T954</f>
        <v>9.0000000000000011E-2</v>
      </c>
      <c r="BO952" s="1" t="s">
        <v>1986</v>
      </c>
      <c r="BP952" s="2">
        <v>0.17</v>
      </c>
      <c r="BR952" s="2">
        <f>BP952-Epanet!AB954</f>
        <v>9.0000000000000011E-2</v>
      </c>
    </row>
    <row r="953" spans="7:70" x14ac:dyDescent="0.25">
      <c r="G953" s="1" t="s">
        <v>1985</v>
      </c>
      <c r="H953" s="2">
        <v>0.05</v>
      </c>
      <c r="J953" s="2">
        <f>H953-Epanet!T955</f>
        <v>-9.9999999999999992E-2</v>
      </c>
      <c r="S953" s="1" t="s">
        <v>1985</v>
      </c>
      <c r="T953" s="2">
        <v>0.05</v>
      </c>
      <c r="V953" s="2">
        <f>T953-Epanet!AB955</f>
        <v>-9.9999999999999992E-2</v>
      </c>
      <c r="AE953" s="1" t="s">
        <v>1987</v>
      </c>
      <c r="AF953" s="2">
        <v>0.17</v>
      </c>
      <c r="AH953" s="2">
        <f>AF953-Epanet!T955</f>
        <v>2.0000000000000018E-2</v>
      </c>
      <c r="AQ953" s="1" t="s">
        <v>1987</v>
      </c>
      <c r="AR953" s="2">
        <v>0.17</v>
      </c>
      <c r="AT953" s="2">
        <f>AR953-Epanet!AB955</f>
        <v>2.0000000000000018E-2</v>
      </c>
      <c r="BC953" s="1" t="s">
        <v>1987</v>
      </c>
      <c r="BD953" s="2">
        <v>0.17</v>
      </c>
      <c r="BF953" s="2">
        <f>BD953-Epanet!T955</f>
        <v>2.0000000000000018E-2</v>
      </c>
      <c r="BO953" s="1" t="s">
        <v>1987</v>
      </c>
      <c r="BP953" s="2">
        <v>0.17</v>
      </c>
      <c r="BR953" s="2">
        <f>BP953-Epanet!AB955</f>
        <v>2.0000000000000018E-2</v>
      </c>
    </row>
    <row r="954" spans="7:70" x14ac:dyDescent="0.25">
      <c r="G954" s="1" t="s">
        <v>1986</v>
      </c>
      <c r="H954" s="2">
        <v>0.17</v>
      </c>
      <c r="J954" s="2">
        <f>H954-Epanet!T956</f>
        <v>0.11000000000000001</v>
      </c>
      <c r="S954" s="1" t="s">
        <v>1986</v>
      </c>
      <c r="T954" s="2">
        <v>0.17</v>
      </c>
      <c r="V954" s="2">
        <f>T954-Epanet!AB956</f>
        <v>0.11000000000000001</v>
      </c>
      <c r="AE954" s="1" t="s">
        <v>1988</v>
      </c>
      <c r="AF954" s="2">
        <v>0.05</v>
      </c>
      <c r="AH954" s="2">
        <f>AF954-Epanet!T956</f>
        <v>-9.999999999999995E-3</v>
      </c>
      <c r="AQ954" s="1" t="s">
        <v>1988</v>
      </c>
      <c r="AR954" s="2">
        <v>0.05</v>
      </c>
      <c r="AT954" s="2">
        <f>AR954-Epanet!AB956</f>
        <v>-9.999999999999995E-3</v>
      </c>
      <c r="BC954" s="1" t="s">
        <v>1988</v>
      </c>
      <c r="BD954" s="2">
        <v>0.05</v>
      </c>
      <c r="BF954" s="2">
        <f>BD954-Epanet!T956</f>
        <v>-9.999999999999995E-3</v>
      </c>
      <c r="BO954" s="1" t="s">
        <v>1988</v>
      </c>
      <c r="BP954" s="2">
        <v>0.05</v>
      </c>
      <c r="BR954" s="2">
        <f>BP954-Epanet!AB956</f>
        <v>-9.999999999999995E-3</v>
      </c>
    </row>
    <row r="955" spans="7:70" x14ac:dyDescent="0.25">
      <c r="G955" s="1" t="s">
        <v>1987</v>
      </c>
      <c r="H955" s="2">
        <v>0.17</v>
      </c>
      <c r="J955" s="2">
        <f>H955-Epanet!T957</f>
        <v>0.13</v>
      </c>
      <c r="S955" s="1" t="s">
        <v>1987</v>
      </c>
      <c r="T955" s="2">
        <v>0.17</v>
      </c>
      <c r="V955" s="2">
        <f>T955-Epanet!AB957</f>
        <v>0.13</v>
      </c>
      <c r="AE955" s="1" t="s">
        <v>1989</v>
      </c>
      <c r="AF955" s="2">
        <v>0.04</v>
      </c>
      <c r="AH955" s="2">
        <f>AF955-Epanet!T957</f>
        <v>0</v>
      </c>
      <c r="AQ955" s="1" t="s">
        <v>1989</v>
      </c>
      <c r="AR955" s="2">
        <v>0.04</v>
      </c>
      <c r="AT955" s="2">
        <f>AR955-Epanet!AB957</f>
        <v>0</v>
      </c>
      <c r="BC955" s="1" t="s">
        <v>1989</v>
      </c>
      <c r="BD955" s="2">
        <v>0.04</v>
      </c>
      <c r="BF955" s="2">
        <f>BD955-Epanet!T957</f>
        <v>0</v>
      </c>
      <c r="BO955" s="1" t="s">
        <v>1989</v>
      </c>
      <c r="BP955" s="2">
        <v>0.04</v>
      </c>
      <c r="BR955" s="2">
        <f>BP955-Epanet!AB957</f>
        <v>0</v>
      </c>
    </row>
    <row r="956" spans="7:70" x14ac:dyDescent="0.25">
      <c r="G956" s="1" t="s">
        <v>1988</v>
      </c>
      <c r="H956" s="2">
        <v>0.05</v>
      </c>
      <c r="J956" s="2">
        <f>H956-Epanet!T958</f>
        <v>1.0000000000000002E-2</v>
      </c>
      <c r="S956" s="1" t="s">
        <v>1988</v>
      </c>
      <c r="T956" s="2">
        <v>0.05</v>
      </c>
      <c r="V956" s="2">
        <f>T956-Epanet!AB958</f>
        <v>1.0000000000000002E-2</v>
      </c>
      <c r="AE956" s="1" t="s">
        <v>1990</v>
      </c>
      <c r="AF956" s="2">
        <v>0.09</v>
      </c>
      <c r="AH956" s="2">
        <f>AF956-Epanet!T958</f>
        <v>4.9999999999999996E-2</v>
      </c>
      <c r="AQ956" s="1" t="s">
        <v>1990</v>
      </c>
      <c r="AR956" s="2">
        <v>0.08</v>
      </c>
      <c r="AT956" s="2">
        <f>AR956-Epanet!AB958</f>
        <v>0.04</v>
      </c>
      <c r="BC956" s="1" t="s">
        <v>1990</v>
      </c>
      <c r="BD956" s="2">
        <v>0.09</v>
      </c>
      <c r="BF956" s="2">
        <f>BD956-Epanet!T958</f>
        <v>4.9999999999999996E-2</v>
      </c>
      <c r="BO956" s="1" t="s">
        <v>1990</v>
      </c>
      <c r="BP956" s="2">
        <v>0.08</v>
      </c>
      <c r="BR956" s="2">
        <f>BP956-Epanet!AB958</f>
        <v>0.04</v>
      </c>
    </row>
    <row r="957" spans="7:70" x14ac:dyDescent="0.25">
      <c r="G957" s="1" t="s">
        <v>1989</v>
      </c>
      <c r="H957" s="2">
        <v>0.04</v>
      </c>
      <c r="J957" s="2">
        <f>H957-Epanet!T959</f>
        <v>-0.13</v>
      </c>
      <c r="S957" s="1" t="s">
        <v>1989</v>
      </c>
      <c r="T957" s="2">
        <v>0.04</v>
      </c>
      <c r="V957" s="2">
        <f>T957-Epanet!AB959</f>
        <v>-0.13</v>
      </c>
      <c r="AE957" s="1" t="s">
        <v>1991</v>
      </c>
      <c r="AF957" s="2">
        <v>0.16</v>
      </c>
      <c r="AH957" s="2">
        <f>AF957-Epanet!T959</f>
        <v>-1.0000000000000009E-2</v>
      </c>
      <c r="AQ957" s="1" t="s">
        <v>1991</v>
      </c>
      <c r="AR957" s="2">
        <v>0.15</v>
      </c>
      <c r="AT957" s="2">
        <f>AR957-Epanet!AB959</f>
        <v>-2.0000000000000018E-2</v>
      </c>
      <c r="BC957" s="1" t="s">
        <v>1992</v>
      </c>
      <c r="BD957" s="2">
        <v>0.15</v>
      </c>
      <c r="BF957" s="2">
        <f>BD957-Epanet!T959</f>
        <v>-2.0000000000000018E-2</v>
      </c>
      <c r="BO957" s="1" t="s">
        <v>1992</v>
      </c>
      <c r="BP957" s="2">
        <v>0.14000000000000001</v>
      </c>
      <c r="BR957" s="2">
        <f>BP957-Epanet!AB959</f>
        <v>-0.03</v>
      </c>
    </row>
    <row r="958" spans="7:70" x14ac:dyDescent="0.25">
      <c r="G958" s="1" t="s">
        <v>1990</v>
      </c>
      <c r="H958" s="2">
        <v>0.09</v>
      </c>
      <c r="J958" s="2">
        <f>H958-Epanet!T960</f>
        <v>-8.0000000000000016E-2</v>
      </c>
      <c r="S958" s="1" t="s">
        <v>1990</v>
      </c>
      <c r="T958" s="2">
        <v>0.08</v>
      </c>
      <c r="V958" s="2">
        <f>T958-Epanet!AB960</f>
        <v>-9.0000000000000011E-2</v>
      </c>
      <c r="AE958" s="1" t="s">
        <v>1992</v>
      </c>
      <c r="AF958" s="2">
        <v>0.15</v>
      </c>
      <c r="AH958" s="2">
        <f>AF958-Epanet!T960</f>
        <v>-2.0000000000000018E-2</v>
      </c>
      <c r="AQ958" s="1" t="s">
        <v>1992</v>
      </c>
      <c r="AR958" s="2">
        <v>0.14000000000000001</v>
      </c>
      <c r="AT958" s="2">
        <f>AR958-Epanet!AB960</f>
        <v>-0.03</v>
      </c>
      <c r="BC958" s="1" t="s">
        <v>1993</v>
      </c>
      <c r="BD958" s="2">
        <v>0.15</v>
      </c>
      <c r="BF958" s="2">
        <f>BD958-Epanet!T960</f>
        <v>-2.0000000000000018E-2</v>
      </c>
      <c r="BO958" s="1" t="s">
        <v>1993</v>
      </c>
      <c r="BP958" s="2">
        <v>0.14000000000000001</v>
      </c>
      <c r="BR958" s="2">
        <f>BP958-Epanet!AB960</f>
        <v>-0.03</v>
      </c>
    </row>
    <row r="959" spans="7:70" x14ac:dyDescent="0.25">
      <c r="G959" s="1" t="s">
        <v>1991</v>
      </c>
      <c r="H959" s="2">
        <v>0.16</v>
      </c>
      <c r="J959" s="2">
        <f>H959-Epanet!T961</f>
        <v>0.11</v>
      </c>
      <c r="S959" s="1" t="s">
        <v>1991</v>
      </c>
      <c r="T959" s="2">
        <v>0.15</v>
      </c>
      <c r="V959" s="2">
        <f>T959-Epanet!AB961</f>
        <v>9.9999999999999992E-2</v>
      </c>
      <c r="AE959" s="1" t="s">
        <v>1993</v>
      </c>
      <c r="AF959" s="2">
        <v>0.15</v>
      </c>
      <c r="AH959" s="2">
        <f>AF959-Epanet!T961</f>
        <v>9.9999999999999992E-2</v>
      </c>
      <c r="AQ959" s="1" t="s">
        <v>1993</v>
      </c>
      <c r="AR959" s="2">
        <v>0.14000000000000001</v>
      </c>
      <c r="AT959" s="2">
        <f>AR959-Epanet!AB961</f>
        <v>9.0000000000000011E-2</v>
      </c>
      <c r="BC959" s="1" t="s">
        <v>1994</v>
      </c>
      <c r="BD959" s="2">
        <v>0.15</v>
      </c>
      <c r="BF959" s="2">
        <f>BD959-Epanet!T961</f>
        <v>9.9999999999999992E-2</v>
      </c>
      <c r="BO959" s="1" t="s">
        <v>1994</v>
      </c>
      <c r="BP959" s="2">
        <v>0.14000000000000001</v>
      </c>
      <c r="BR959" s="2">
        <f>BP959-Epanet!AB961</f>
        <v>9.0000000000000011E-2</v>
      </c>
    </row>
    <row r="960" spans="7:70" x14ac:dyDescent="0.25">
      <c r="G960" s="1" t="s">
        <v>1992</v>
      </c>
      <c r="H960" s="2">
        <v>0.15</v>
      </c>
      <c r="J960" s="2">
        <f>H960-Epanet!T962</f>
        <v>0.10999999999999999</v>
      </c>
      <c r="S960" s="1" t="s">
        <v>1992</v>
      </c>
      <c r="T960" s="2">
        <v>0.14000000000000001</v>
      </c>
      <c r="V960" s="2">
        <f>T960-Epanet!AB962</f>
        <v>0.1</v>
      </c>
      <c r="AE960" s="1" t="s">
        <v>1994</v>
      </c>
      <c r="AF960" s="2">
        <v>0.15</v>
      </c>
      <c r="AH960" s="2">
        <f>AF960-Epanet!T962</f>
        <v>0.10999999999999999</v>
      </c>
      <c r="AQ960" s="1" t="s">
        <v>1994</v>
      </c>
      <c r="AR960" s="2">
        <v>0.14000000000000001</v>
      </c>
      <c r="AT960" s="2">
        <f>AR960-Epanet!AB962</f>
        <v>0.1</v>
      </c>
      <c r="BC960" s="1" t="s">
        <v>1995</v>
      </c>
      <c r="BD960" s="2">
        <v>0.09</v>
      </c>
      <c r="BF960" s="2">
        <f>BD960-Epanet!T962</f>
        <v>4.9999999999999996E-2</v>
      </c>
      <c r="BO960" s="1" t="s">
        <v>1995</v>
      </c>
      <c r="BP960" s="2">
        <v>0.08</v>
      </c>
      <c r="BR960" s="2">
        <f>BP960-Epanet!AB962</f>
        <v>0.04</v>
      </c>
    </row>
    <row r="961" spans="7:70" x14ac:dyDescent="0.25">
      <c r="G961" s="1" t="s">
        <v>1993</v>
      </c>
      <c r="H961" s="2">
        <v>0.15</v>
      </c>
      <c r="J961" s="2">
        <f>H961-Epanet!T963</f>
        <v>0.06</v>
      </c>
      <c r="S961" s="1" t="s">
        <v>1993</v>
      </c>
      <c r="T961" s="2">
        <v>0.14000000000000001</v>
      </c>
      <c r="V961" s="2">
        <f>T961-Epanet!AB963</f>
        <v>6.0000000000000012E-2</v>
      </c>
      <c r="AE961" s="1" t="s">
        <v>1995</v>
      </c>
      <c r="AF961" s="2">
        <v>0.09</v>
      </c>
      <c r="AH961" s="2">
        <f>AF961-Epanet!T963</f>
        <v>0</v>
      </c>
      <c r="AQ961" s="1" t="s">
        <v>1995</v>
      </c>
      <c r="AR961" s="2">
        <v>0.08</v>
      </c>
      <c r="AT961" s="2">
        <f>AR961-Epanet!AB963</f>
        <v>0</v>
      </c>
      <c r="BC961" s="1" t="s">
        <v>1996</v>
      </c>
      <c r="BD961" s="2">
        <v>0.06</v>
      </c>
      <c r="BF961" s="2">
        <f>BD961-Epanet!T963</f>
        <v>-0.03</v>
      </c>
      <c r="BO961" s="1" t="s">
        <v>1996</v>
      </c>
      <c r="BP961" s="2">
        <v>0.06</v>
      </c>
      <c r="BR961" s="2">
        <f>BP961-Epanet!AB963</f>
        <v>-2.0000000000000004E-2</v>
      </c>
    </row>
    <row r="962" spans="7:70" x14ac:dyDescent="0.25">
      <c r="G962" s="1" t="s">
        <v>1994</v>
      </c>
      <c r="H962" s="2">
        <v>0.15</v>
      </c>
      <c r="J962" s="2">
        <f>H962-Epanet!T964</f>
        <v>-1.0000000000000009E-2</v>
      </c>
      <c r="S962" s="1" t="s">
        <v>1994</v>
      </c>
      <c r="T962" s="2">
        <v>0.14000000000000001</v>
      </c>
      <c r="V962" s="2">
        <f>T962-Epanet!AB964</f>
        <v>-9.9999999999999811E-3</v>
      </c>
      <c r="AE962" s="1" t="s">
        <v>1996</v>
      </c>
      <c r="AF962" s="2">
        <v>0.06</v>
      </c>
      <c r="AH962" s="2">
        <f>AF962-Epanet!T964</f>
        <v>-0.1</v>
      </c>
      <c r="AQ962" s="1" t="s">
        <v>1996</v>
      </c>
      <c r="AR962" s="2">
        <v>0.06</v>
      </c>
      <c r="AT962" s="2">
        <f>AR962-Epanet!AB964</f>
        <v>-0.09</v>
      </c>
      <c r="BC962" s="1" t="s">
        <v>1997</v>
      </c>
      <c r="BD962" s="2">
        <v>0.23</v>
      </c>
      <c r="BF962" s="2">
        <f>BD962-Epanet!T964</f>
        <v>7.0000000000000007E-2</v>
      </c>
      <c r="BO962" s="1" t="s">
        <v>1997</v>
      </c>
      <c r="BP962" s="2">
        <v>0.23</v>
      </c>
      <c r="BR962" s="2">
        <f>BP962-Epanet!AB964</f>
        <v>8.0000000000000016E-2</v>
      </c>
    </row>
    <row r="963" spans="7:70" x14ac:dyDescent="0.25">
      <c r="G963" s="1" t="s">
        <v>1995</v>
      </c>
      <c r="H963" s="2">
        <v>0.09</v>
      </c>
      <c r="J963" s="2">
        <f>H963-Epanet!T965</f>
        <v>-0.06</v>
      </c>
      <c r="S963" s="1" t="s">
        <v>1995</v>
      </c>
      <c r="T963" s="2">
        <v>0.08</v>
      </c>
      <c r="V963" s="2">
        <f>T963-Epanet!AB965</f>
        <v>-6.0000000000000012E-2</v>
      </c>
      <c r="AE963" s="1" t="s">
        <v>1997</v>
      </c>
      <c r="AF963" s="2">
        <v>0.23</v>
      </c>
      <c r="AH963" s="2">
        <f>AF963-Epanet!T965</f>
        <v>8.0000000000000016E-2</v>
      </c>
      <c r="AQ963" s="1" t="s">
        <v>1997</v>
      </c>
      <c r="AR963" s="2">
        <v>0.23</v>
      </c>
      <c r="AT963" s="2">
        <f>AR963-Epanet!AB965</f>
        <v>0.09</v>
      </c>
      <c r="BC963" s="1" t="s">
        <v>1998</v>
      </c>
      <c r="BD963" s="2">
        <v>0.5</v>
      </c>
      <c r="BF963" s="2">
        <f>BD963-Epanet!T965</f>
        <v>0.35</v>
      </c>
      <c r="BO963" s="1" t="s">
        <v>1998</v>
      </c>
      <c r="BP963" s="2">
        <v>0.5</v>
      </c>
      <c r="BR963" s="2">
        <f>BP963-Epanet!AB965</f>
        <v>0.36</v>
      </c>
    </row>
    <row r="964" spans="7:70" x14ac:dyDescent="0.25">
      <c r="G964" s="1" t="s">
        <v>1996</v>
      </c>
      <c r="H964" s="2">
        <v>0.06</v>
      </c>
      <c r="J964" s="2">
        <f>H964-Epanet!T966</f>
        <v>-0.09</v>
      </c>
      <c r="S964" s="1" t="s">
        <v>1996</v>
      </c>
      <c r="T964" s="2">
        <v>0.06</v>
      </c>
      <c r="V964" s="2">
        <f>T964-Epanet!AB966</f>
        <v>-8.0000000000000016E-2</v>
      </c>
      <c r="AE964" s="1" t="s">
        <v>1998</v>
      </c>
      <c r="AF964" s="2">
        <v>0.5</v>
      </c>
      <c r="AH964" s="2">
        <f>AF964-Epanet!T966</f>
        <v>0.35</v>
      </c>
      <c r="AQ964" s="1" t="s">
        <v>1998</v>
      </c>
      <c r="AR964" s="2">
        <v>0.5</v>
      </c>
      <c r="AT964" s="2">
        <f>AR964-Epanet!AB966</f>
        <v>0.36</v>
      </c>
      <c r="BC964" s="1" t="s">
        <v>1999</v>
      </c>
      <c r="BD964" s="2">
        <v>0</v>
      </c>
      <c r="BF964" s="2">
        <f>BD964-Epanet!T966</f>
        <v>-0.15</v>
      </c>
      <c r="BO964" s="1" t="s">
        <v>1999</v>
      </c>
      <c r="BP964" s="2">
        <v>0</v>
      </c>
      <c r="BR964" s="2">
        <f>BP964-Epanet!AB966</f>
        <v>-0.14000000000000001</v>
      </c>
    </row>
    <row r="965" spans="7:70" x14ac:dyDescent="0.25">
      <c r="G965" s="1" t="s">
        <v>1997</v>
      </c>
      <c r="H965" s="2">
        <v>0.23</v>
      </c>
      <c r="J965" s="2">
        <f>H965-Epanet!T967</f>
        <v>8.0000000000000016E-2</v>
      </c>
      <c r="S965" s="1" t="s">
        <v>1997</v>
      </c>
      <c r="T965" s="2">
        <v>0.23</v>
      </c>
      <c r="V965" s="2">
        <f>T965-Epanet!AB967</f>
        <v>0.09</v>
      </c>
      <c r="AE965" s="1" t="s">
        <v>1999</v>
      </c>
      <c r="AF965" s="2">
        <v>0</v>
      </c>
      <c r="AH965" s="2">
        <f>AF965-Epanet!T967</f>
        <v>-0.15</v>
      </c>
      <c r="AQ965" s="1" t="s">
        <v>1999</v>
      </c>
      <c r="AR965" s="2">
        <v>0</v>
      </c>
      <c r="AT965" s="2">
        <f>AR965-Epanet!AB967</f>
        <v>-0.14000000000000001</v>
      </c>
      <c r="BC965" s="1" t="s">
        <v>2000</v>
      </c>
      <c r="BD965" s="2">
        <v>0.08</v>
      </c>
      <c r="BF965" s="2">
        <f>BD965-Epanet!T967</f>
        <v>-6.9999999999999993E-2</v>
      </c>
      <c r="BO965" s="1" t="s">
        <v>2000</v>
      </c>
      <c r="BP965" s="2">
        <v>0.08</v>
      </c>
      <c r="BR965" s="2">
        <f>BP965-Epanet!AB967</f>
        <v>-6.0000000000000012E-2</v>
      </c>
    </row>
    <row r="966" spans="7:70" x14ac:dyDescent="0.25">
      <c r="G966" s="1" t="s">
        <v>1998</v>
      </c>
      <c r="H966" s="2">
        <v>0.5</v>
      </c>
      <c r="J966" s="2">
        <f>H966-Epanet!T968</f>
        <v>0.41000000000000003</v>
      </c>
      <c r="S966" s="1" t="s">
        <v>1998</v>
      </c>
      <c r="T966" s="2">
        <v>0.5</v>
      </c>
      <c r="V966" s="2">
        <f>T966-Epanet!AB968</f>
        <v>0.42</v>
      </c>
      <c r="AE966" s="1" t="s">
        <v>2000</v>
      </c>
      <c r="AF966" s="2">
        <v>0.08</v>
      </c>
      <c r="AH966" s="2">
        <f>AF966-Epanet!T968</f>
        <v>-9.999999999999995E-3</v>
      </c>
      <c r="AQ966" s="1" t="s">
        <v>2000</v>
      </c>
      <c r="AR966" s="2">
        <v>0.08</v>
      </c>
      <c r="AT966" s="2">
        <f>AR966-Epanet!AB968</f>
        <v>0</v>
      </c>
      <c r="BC966" s="1" t="s">
        <v>2001</v>
      </c>
      <c r="BD966" s="2">
        <v>0.16</v>
      </c>
      <c r="BF966" s="2">
        <f>BD966-Epanet!T968</f>
        <v>7.0000000000000007E-2</v>
      </c>
      <c r="BO966" s="1" t="s">
        <v>2001</v>
      </c>
      <c r="BP966" s="2">
        <v>0.18</v>
      </c>
      <c r="BR966" s="2">
        <f>BP966-Epanet!AB968</f>
        <v>9.9999999999999992E-2</v>
      </c>
    </row>
    <row r="967" spans="7:70" x14ac:dyDescent="0.25">
      <c r="G967" s="1" t="s">
        <v>1999</v>
      </c>
      <c r="H967" s="2">
        <v>0</v>
      </c>
      <c r="J967" s="2">
        <f>H967-Epanet!T969</f>
        <v>-0.06</v>
      </c>
      <c r="S967" s="1" t="s">
        <v>1999</v>
      </c>
      <c r="T967" s="2">
        <v>0</v>
      </c>
      <c r="V967" s="2">
        <f>T967-Epanet!AB969</f>
        <v>-0.06</v>
      </c>
      <c r="AE967" s="1" t="s">
        <v>2001</v>
      </c>
      <c r="AF967" s="2">
        <v>0.16</v>
      </c>
      <c r="AH967" s="2">
        <f>AF967-Epanet!T969</f>
        <v>0.1</v>
      </c>
      <c r="AQ967" s="1" t="s">
        <v>2001</v>
      </c>
      <c r="AR967" s="2">
        <v>0.18</v>
      </c>
      <c r="AT967" s="2">
        <f>AR967-Epanet!AB969</f>
        <v>0.12</v>
      </c>
      <c r="BC967" s="1" t="s">
        <v>2002</v>
      </c>
      <c r="BD967" s="2">
        <v>0.16</v>
      </c>
      <c r="BF967" s="2">
        <f>BD967-Epanet!T969</f>
        <v>0.1</v>
      </c>
      <c r="BO967" s="1" t="s">
        <v>2002</v>
      </c>
      <c r="BP967" s="2">
        <v>0.18</v>
      </c>
      <c r="BR967" s="2">
        <f>BP967-Epanet!AB969</f>
        <v>0.12</v>
      </c>
    </row>
    <row r="968" spans="7:70" x14ac:dyDescent="0.25">
      <c r="G968" s="1" t="s">
        <v>2000</v>
      </c>
      <c r="H968" s="2">
        <v>0.08</v>
      </c>
      <c r="J968" s="2">
        <f>H968-Epanet!T970</f>
        <v>-0.15000000000000002</v>
      </c>
      <c r="S968" s="1" t="s">
        <v>2000</v>
      </c>
      <c r="T968" s="2">
        <v>0.08</v>
      </c>
      <c r="V968" s="2">
        <f>T968-Epanet!AB970</f>
        <v>-0.15000000000000002</v>
      </c>
      <c r="AE968" s="1" t="s">
        <v>2002</v>
      </c>
      <c r="AF968" s="2">
        <v>0.16</v>
      </c>
      <c r="AH968" s="2">
        <f>AF968-Epanet!T970</f>
        <v>-7.0000000000000007E-2</v>
      </c>
      <c r="AQ968" s="1" t="s">
        <v>2002</v>
      </c>
      <c r="AR968" s="2">
        <v>0.18</v>
      </c>
      <c r="AT968" s="2">
        <f>AR968-Epanet!AB970</f>
        <v>-5.0000000000000017E-2</v>
      </c>
      <c r="BC968" s="1" t="s">
        <v>2003</v>
      </c>
      <c r="BD968" s="2">
        <v>0.08</v>
      </c>
      <c r="BF968" s="2">
        <f>BD968-Epanet!T970</f>
        <v>-0.15000000000000002</v>
      </c>
      <c r="BO968" s="1" t="s">
        <v>2003</v>
      </c>
      <c r="BP968" s="2">
        <v>0.08</v>
      </c>
      <c r="BR968" s="2">
        <f>BP968-Epanet!AB970</f>
        <v>-0.15000000000000002</v>
      </c>
    </row>
    <row r="969" spans="7:70" x14ac:dyDescent="0.25">
      <c r="G969" s="1" t="s">
        <v>2001</v>
      </c>
      <c r="H969" s="2">
        <v>0.16</v>
      </c>
      <c r="J969" s="2">
        <f>H969-Epanet!T971</f>
        <v>-0.33999999999999997</v>
      </c>
      <c r="S969" s="1" t="s">
        <v>2001</v>
      </c>
      <c r="T969" s="2">
        <v>0.18</v>
      </c>
      <c r="V969" s="2">
        <f>T969-Epanet!AB971</f>
        <v>-0.32</v>
      </c>
      <c r="AE969" s="1" t="s">
        <v>2003</v>
      </c>
      <c r="AF969" s="2">
        <v>0.08</v>
      </c>
      <c r="AH969" s="2">
        <f>AF969-Epanet!T971</f>
        <v>-0.42</v>
      </c>
      <c r="AQ969" s="1" t="s">
        <v>2003</v>
      </c>
      <c r="AR969" s="2">
        <v>0.08</v>
      </c>
      <c r="AT969" s="2">
        <f>AR969-Epanet!AB971</f>
        <v>-0.42</v>
      </c>
      <c r="BC969" s="1" t="s">
        <v>2004</v>
      </c>
      <c r="BD969" s="2">
        <v>0.01</v>
      </c>
      <c r="BF969" s="2">
        <f>BD969-Epanet!T971</f>
        <v>-0.49</v>
      </c>
      <c r="BO969" s="1" t="s">
        <v>2004</v>
      </c>
      <c r="BP969" s="2">
        <v>0.01</v>
      </c>
      <c r="BR969" s="2">
        <f>BP969-Epanet!AB971</f>
        <v>-0.49</v>
      </c>
    </row>
    <row r="970" spans="7:70" x14ac:dyDescent="0.25">
      <c r="G970" s="1" t="s">
        <v>2002</v>
      </c>
      <c r="H970" s="2">
        <v>0.16</v>
      </c>
      <c r="J970" s="2">
        <f>H970-Epanet!T972</f>
        <v>0.16</v>
      </c>
      <c r="S970" s="1" t="s">
        <v>2002</v>
      </c>
      <c r="T970" s="2">
        <v>0.18</v>
      </c>
      <c r="V970" s="2">
        <f>T970-Epanet!AB972</f>
        <v>0.18</v>
      </c>
      <c r="AE970" s="1" t="s">
        <v>2004</v>
      </c>
      <c r="AF970" s="2">
        <v>0.08</v>
      </c>
      <c r="AH970" s="2">
        <f>AF970-Epanet!T972</f>
        <v>0.08</v>
      </c>
      <c r="AQ970" s="1" t="s">
        <v>2004</v>
      </c>
      <c r="AR970" s="2">
        <v>0.08</v>
      </c>
      <c r="AT970" s="2">
        <f>AR970-Epanet!AB972</f>
        <v>0.08</v>
      </c>
      <c r="BC970" s="1" t="s">
        <v>2005</v>
      </c>
      <c r="BD970" s="2">
        <v>0.01</v>
      </c>
      <c r="BF970" s="2">
        <f>BD970-Epanet!T972</f>
        <v>0.01</v>
      </c>
      <c r="BO970" s="1" t="s">
        <v>2005</v>
      </c>
      <c r="BP970" s="2">
        <v>0.01</v>
      </c>
      <c r="BR970" s="2">
        <f>BP970-Epanet!AB972</f>
        <v>0.01</v>
      </c>
    </row>
    <row r="971" spans="7:70" x14ac:dyDescent="0.25">
      <c r="G971" s="1" t="s">
        <v>2003</v>
      </c>
      <c r="H971" s="2">
        <v>0.08</v>
      </c>
      <c r="J971" s="2">
        <f>H971-Epanet!T973</f>
        <v>0</v>
      </c>
      <c r="S971" s="1" t="s">
        <v>2003</v>
      </c>
      <c r="T971" s="2">
        <v>0.08</v>
      </c>
      <c r="V971" s="2">
        <f>T971-Epanet!AB973</f>
        <v>0</v>
      </c>
      <c r="AE971" s="1" t="s">
        <v>2005</v>
      </c>
      <c r="AF971" s="2">
        <v>0.08</v>
      </c>
      <c r="AH971" s="2">
        <f>AF971-Epanet!T973</f>
        <v>0</v>
      </c>
      <c r="AQ971" s="1" t="s">
        <v>2005</v>
      </c>
      <c r="AR971" s="2">
        <v>0.08</v>
      </c>
      <c r="AT971" s="2">
        <f>AR971-Epanet!AB973</f>
        <v>0</v>
      </c>
      <c r="BC971" s="1" t="s">
        <v>2006</v>
      </c>
      <c r="BD971" s="2">
        <v>7.0000000000000007E-2</v>
      </c>
      <c r="BF971" s="2">
        <f>BD971-Epanet!T973</f>
        <v>-9.999999999999995E-3</v>
      </c>
      <c r="BO971" s="1" t="s">
        <v>2006</v>
      </c>
      <c r="BP971" s="2">
        <v>7.0000000000000007E-2</v>
      </c>
      <c r="BR971" s="2">
        <f>BP971-Epanet!AB973</f>
        <v>-9.999999999999995E-3</v>
      </c>
    </row>
    <row r="972" spans="7:70" x14ac:dyDescent="0.25">
      <c r="G972" s="1" t="s">
        <v>2004</v>
      </c>
      <c r="H972" s="2">
        <v>0.03</v>
      </c>
      <c r="J972" s="2">
        <f>H972-Epanet!T974</f>
        <v>-0.13</v>
      </c>
      <c r="S972" s="1" t="s">
        <v>2004</v>
      </c>
      <c r="T972" s="2">
        <v>0.03</v>
      </c>
      <c r="V972" s="2">
        <f>T972-Epanet!AB974</f>
        <v>-0.15</v>
      </c>
      <c r="AE972" s="1" t="s">
        <v>2006</v>
      </c>
      <c r="AF972" s="2">
        <v>7.0000000000000007E-2</v>
      </c>
      <c r="AH972" s="2">
        <f>AF972-Epanet!T974</f>
        <v>-0.09</v>
      </c>
      <c r="AQ972" s="1" t="s">
        <v>2006</v>
      </c>
      <c r="AR972" s="2">
        <v>7.0000000000000007E-2</v>
      </c>
      <c r="AT972" s="2">
        <f>AR972-Epanet!AB974</f>
        <v>-0.10999999999999999</v>
      </c>
      <c r="BC972" s="1" t="s">
        <v>2007</v>
      </c>
      <c r="BD972" s="2">
        <v>7.0000000000000007E-2</v>
      </c>
      <c r="BF972" s="2">
        <f>BD972-Epanet!T974</f>
        <v>-0.09</v>
      </c>
      <c r="BO972" s="1" t="s">
        <v>2007</v>
      </c>
      <c r="BP972" s="2">
        <v>7.0000000000000007E-2</v>
      </c>
      <c r="BR972" s="2">
        <f>BP972-Epanet!AB974</f>
        <v>-0.10999999999999999</v>
      </c>
    </row>
    <row r="973" spans="7:70" x14ac:dyDescent="0.25">
      <c r="G973" s="1" t="s">
        <v>2005</v>
      </c>
      <c r="H973" s="2">
        <v>0.03</v>
      </c>
      <c r="J973" s="2">
        <f>H973-Epanet!T975</f>
        <v>-0.13</v>
      </c>
      <c r="S973" s="1" t="s">
        <v>2005</v>
      </c>
      <c r="T973" s="2">
        <v>0.03</v>
      </c>
      <c r="V973" s="2">
        <f>T973-Epanet!AB975</f>
        <v>-0.15</v>
      </c>
      <c r="AE973" s="1" t="s">
        <v>2007</v>
      </c>
      <c r="AF973" s="2">
        <v>7.0000000000000007E-2</v>
      </c>
      <c r="AH973" s="2">
        <f>AF973-Epanet!T975</f>
        <v>-0.09</v>
      </c>
      <c r="AQ973" s="1" t="s">
        <v>2007</v>
      </c>
      <c r="AR973" s="2">
        <v>7.0000000000000007E-2</v>
      </c>
      <c r="AT973" s="2">
        <f>AR973-Epanet!AB975</f>
        <v>-0.10999999999999999</v>
      </c>
      <c r="BC973" s="1" t="s">
        <v>2008</v>
      </c>
      <c r="BD973" s="2">
        <v>0.15</v>
      </c>
      <c r="BF973" s="2">
        <f>BD973-Epanet!T975</f>
        <v>-1.0000000000000009E-2</v>
      </c>
      <c r="BO973" s="1" t="s">
        <v>2008</v>
      </c>
      <c r="BP973" s="2">
        <v>0.15</v>
      </c>
      <c r="BR973" s="2">
        <f>BP973-Epanet!AB975</f>
        <v>-0.03</v>
      </c>
    </row>
    <row r="974" spans="7:70" x14ac:dyDescent="0.25">
      <c r="G974" s="1" t="s">
        <v>2006</v>
      </c>
      <c r="H974" s="2">
        <v>0.04</v>
      </c>
      <c r="J974" s="2">
        <f>H974-Epanet!T976</f>
        <v>-0.04</v>
      </c>
      <c r="S974" s="1" t="s">
        <v>2006</v>
      </c>
      <c r="T974" s="2">
        <v>0.04</v>
      </c>
      <c r="V974" s="2">
        <f>T974-Epanet!AB976</f>
        <v>-0.04</v>
      </c>
      <c r="AE974" s="1" t="s">
        <v>2008</v>
      </c>
      <c r="AF974" s="2">
        <v>0.17</v>
      </c>
      <c r="AH974" s="2">
        <f>AF974-Epanet!T976</f>
        <v>9.0000000000000011E-2</v>
      </c>
      <c r="AQ974" s="1" t="s">
        <v>2008</v>
      </c>
      <c r="AR974" s="2">
        <v>0.17</v>
      </c>
      <c r="AT974" s="2">
        <f>AR974-Epanet!AB976</f>
        <v>9.0000000000000011E-2</v>
      </c>
      <c r="BC974" s="1" t="s">
        <v>2009</v>
      </c>
      <c r="BD974" s="2">
        <v>0.15</v>
      </c>
      <c r="BF974" s="2">
        <f>BD974-Epanet!T976</f>
        <v>6.9999999999999993E-2</v>
      </c>
      <c r="BO974" s="1" t="s">
        <v>2009</v>
      </c>
      <c r="BP974" s="2">
        <v>0.15</v>
      </c>
      <c r="BR974" s="2">
        <f>BP974-Epanet!AB976</f>
        <v>6.9999999999999993E-2</v>
      </c>
    </row>
    <row r="975" spans="7:70" x14ac:dyDescent="0.25">
      <c r="G975" s="1" t="s">
        <v>2007</v>
      </c>
      <c r="H975" s="2">
        <v>0.04</v>
      </c>
      <c r="J975" s="2">
        <f>H975-Epanet!T977</f>
        <v>-1.9999999999999997E-2</v>
      </c>
      <c r="S975" s="1" t="s">
        <v>2007</v>
      </c>
      <c r="T975" s="2">
        <v>0.04</v>
      </c>
      <c r="V975" s="2">
        <f>T975-Epanet!AB977</f>
        <v>-1.9999999999999997E-2</v>
      </c>
      <c r="AE975" s="1" t="s">
        <v>2009</v>
      </c>
      <c r="AF975" s="2">
        <v>0.17</v>
      </c>
      <c r="AH975" s="2">
        <f>AF975-Epanet!T977</f>
        <v>0.11000000000000001</v>
      </c>
      <c r="AQ975" s="1" t="s">
        <v>2009</v>
      </c>
      <c r="AR975" s="2">
        <v>0.17</v>
      </c>
      <c r="AT975" s="2">
        <f>AR975-Epanet!AB977</f>
        <v>0.11000000000000001</v>
      </c>
      <c r="BC975" s="1" t="s">
        <v>2010</v>
      </c>
      <c r="BD975" s="2">
        <v>0.09</v>
      </c>
      <c r="BF975" s="2">
        <f>BD975-Epanet!T977</f>
        <v>0.03</v>
      </c>
      <c r="BO975" s="1" t="s">
        <v>2010</v>
      </c>
      <c r="BP975" s="2">
        <v>0.09</v>
      </c>
      <c r="BR975" s="2">
        <f>BP975-Epanet!AB977</f>
        <v>0.03</v>
      </c>
    </row>
    <row r="976" spans="7:70" x14ac:dyDescent="0.25">
      <c r="G976" s="1" t="s">
        <v>2008</v>
      </c>
      <c r="H976" s="2">
        <v>0.16</v>
      </c>
      <c r="J976" s="2">
        <f>H976-Epanet!T978</f>
        <v>0.1</v>
      </c>
      <c r="S976" s="1" t="s">
        <v>2008</v>
      </c>
      <c r="T976" s="2">
        <v>0.15</v>
      </c>
      <c r="V976" s="2">
        <f>T976-Epanet!AB978</f>
        <v>0.09</v>
      </c>
      <c r="AE976" s="1" t="s">
        <v>2010</v>
      </c>
      <c r="AF976" s="2">
        <v>0.09</v>
      </c>
      <c r="AH976" s="2">
        <f>AF976-Epanet!T978</f>
        <v>0.03</v>
      </c>
      <c r="AQ976" s="1" t="s">
        <v>2010</v>
      </c>
      <c r="AR976" s="2">
        <v>0.09</v>
      </c>
      <c r="AT976" s="2">
        <f>AR976-Epanet!AB978</f>
        <v>0.03</v>
      </c>
      <c r="BC976" s="1" t="s">
        <v>2011</v>
      </c>
      <c r="BD976" s="2">
        <v>0.11</v>
      </c>
      <c r="BF976" s="2">
        <f>BD976-Epanet!T978</f>
        <v>0.05</v>
      </c>
      <c r="BO976" s="1" t="s">
        <v>2011</v>
      </c>
      <c r="BP976" s="2">
        <v>0.11</v>
      </c>
      <c r="BR976" s="2">
        <f>BP976-Epanet!AB978</f>
        <v>0.05</v>
      </c>
    </row>
    <row r="977" spans="7:70" x14ac:dyDescent="0.25">
      <c r="G977" s="1" t="s">
        <v>2009</v>
      </c>
      <c r="H977" s="2">
        <v>0.16</v>
      </c>
      <c r="J977" s="2">
        <f>H977-Epanet!T979</f>
        <v>0.11</v>
      </c>
      <c r="S977" s="1" t="s">
        <v>2009</v>
      </c>
      <c r="T977" s="2">
        <v>0.16</v>
      </c>
      <c r="V977" s="2">
        <f>T977-Epanet!AB979</f>
        <v>0.11</v>
      </c>
      <c r="AE977" s="1" t="s">
        <v>2011</v>
      </c>
      <c r="AF977" s="2">
        <v>0.11</v>
      </c>
      <c r="AH977" s="2">
        <f>AF977-Epanet!T979</f>
        <v>0.06</v>
      </c>
      <c r="AQ977" s="1" t="s">
        <v>2011</v>
      </c>
      <c r="AR977" s="2">
        <v>0.11</v>
      </c>
      <c r="AT977" s="2">
        <f>AR977-Epanet!AB979</f>
        <v>0.06</v>
      </c>
      <c r="BC977" s="1" t="s">
        <v>2012</v>
      </c>
      <c r="BD977" s="2">
        <v>0.47</v>
      </c>
      <c r="BF977" s="2">
        <f>BD977-Epanet!T979</f>
        <v>0.42</v>
      </c>
      <c r="BO977" s="1" t="s">
        <v>2012</v>
      </c>
      <c r="BP977" s="2">
        <v>0.47</v>
      </c>
      <c r="BR977" s="2">
        <f>BP977-Epanet!AB979</f>
        <v>0.42</v>
      </c>
    </row>
    <row r="978" spans="7:70" x14ac:dyDescent="0.25">
      <c r="G978" s="1" t="s">
        <v>2010</v>
      </c>
      <c r="H978" s="2">
        <v>0.09</v>
      </c>
      <c r="J978" s="2">
        <f>H978-Epanet!T980</f>
        <v>3.9999999999999994E-2</v>
      </c>
      <c r="S978" s="1" t="s">
        <v>2010</v>
      </c>
      <c r="T978" s="2">
        <v>0.09</v>
      </c>
      <c r="V978" s="2">
        <f>T978-Epanet!AB980</f>
        <v>3.9999999999999994E-2</v>
      </c>
      <c r="AE978" s="1" t="s">
        <v>2012</v>
      </c>
      <c r="AF978" s="2">
        <v>0.47</v>
      </c>
      <c r="AH978" s="2">
        <f>AF978-Epanet!T980</f>
        <v>0.42</v>
      </c>
      <c r="AQ978" s="1" t="s">
        <v>2012</v>
      </c>
      <c r="AR978" s="2">
        <v>0.47</v>
      </c>
      <c r="AT978" s="2">
        <f>AR978-Epanet!AB980</f>
        <v>0.42</v>
      </c>
      <c r="BC978" s="1" t="s">
        <v>2013</v>
      </c>
      <c r="BD978" s="2">
        <v>0.26</v>
      </c>
      <c r="BF978" s="2">
        <f>BD978-Epanet!T980</f>
        <v>0.21000000000000002</v>
      </c>
      <c r="BO978" s="1" t="s">
        <v>2013</v>
      </c>
      <c r="BP978" s="2">
        <v>0.26</v>
      </c>
      <c r="BR978" s="2">
        <f>BP978-Epanet!AB980</f>
        <v>0.21000000000000002</v>
      </c>
    </row>
    <row r="979" spans="7:70" x14ac:dyDescent="0.25">
      <c r="G979" s="1" t="s">
        <v>2011</v>
      </c>
      <c r="H979" s="2">
        <v>0.11</v>
      </c>
      <c r="J979" s="2">
        <f>H979-Epanet!T981</f>
        <v>-0.05</v>
      </c>
      <c r="S979" s="1" t="s">
        <v>2011</v>
      </c>
      <c r="T979" s="2">
        <v>0.11</v>
      </c>
      <c r="V979" s="2">
        <f>T979-Epanet!AB981</f>
        <v>-0.05</v>
      </c>
      <c r="AE979" s="1" t="s">
        <v>2013</v>
      </c>
      <c r="AF979" s="2">
        <v>0.26</v>
      </c>
      <c r="AH979" s="2">
        <f>AF979-Epanet!T981</f>
        <v>0.1</v>
      </c>
      <c r="AQ979" s="1" t="s">
        <v>2013</v>
      </c>
      <c r="AR979" s="2">
        <v>0.26</v>
      </c>
      <c r="AT979" s="2">
        <f>AR979-Epanet!AB981</f>
        <v>0.1</v>
      </c>
      <c r="BC979" s="1" t="s">
        <v>2014</v>
      </c>
      <c r="BD979" s="2">
        <v>0.49</v>
      </c>
      <c r="BF979" s="2">
        <f>BD979-Epanet!T981</f>
        <v>0.32999999999999996</v>
      </c>
      <c r="BO979" s="1" t="s">
        <v>2014</v>
      </c>
      <c r="BP979" s="2">
        <v>0.49</v>
      </c>
      <c r="BR979" s="2">
        <f>BP979-Epanet!AB981</f>
        <v>0.32999999999999996</v>
      </c>
    </row>
    <row r="980" spans="7:70" x14ac:dyDescent="0.25">
      <c r="G980" s="1" t="s">
        <v>2012</v>
      </c>
      <c r="H980" s="2">
        <v>0.47</v>
      </c>
      <c r="J980" s="2">
        <f>H980-Epanet!T982</f>
        <v>0.30999999999999994</v>
      </c>
      <c r="S980" s="1" t="s">
        <v>2012</v>
      </c>
      <c r="T980" s="2">
        <v>0.47</v>
      </c>
      <c r="V980" s="2">
        <f>T980-Epanet!AB982</f>
        <v>0.30999999999999994</v>
      </c>
      <c r="AE980" s="1" t="s">
        <v>2014</v>
      </c>
      <c r="AF980" s="2">
        <v>0.49</v>
      </c>
      <c r="AH980" s="2">
        <f>AF980-Epanet!T982</f>
        <v>0.32999999999999996</v>
      </c>
      <c r="AQ980" s="1" t="s">
        <v>2014</v>
      </c>
      <c r="AR980" s="2">
        <v>0.49</v>
      </c>
      <c r="AT980" s="2">
        <f>AR980-Epanet!AB982</f>
        <v>0.32999999999999996</v>
      </c>
      <c r="BC980" s="1" t="s">
        <v>2015</v>
      </c>
      <c r="BD980" s="2">
        <v>0.16</v>
      </c>
      <c r="BF980" s="2">
        <f>BD980-Epanet!T982</f>
        <v>0</v>
      </c>
      <c r="BO980" s="1" t="s">
        <v>2015</v>
      </c>
      <c r="BP980" s="2">
        <v>0.18</v>
      </c>
      <c r="BR980" s="2">
        <f>BP980-Epanet!AB982</f>
        <v>1.999999999999999E-2</v>
      </c>
    </row>
    <row r="981" spans="7:70" x14ac:dyDescent="0.25">
      <c r="G981" s="1" t="s">
        <v>2013</v>
      </c>
      <c r="H981" s="2">
        <v>0.26</v>
      </c>
      <c r="J981" s="2">
        <f>H981-Epanet!T983</f>
        <v>0.17</v>
      </c>
      <c r="S981" s="1" t="s">
        <v>2013</v>
      </c>
      <c r="T981" s="2">
        <v>0.26</v>
      </c>
      <c r="V981" s="2">
        <f>T981-Epanet!AB983</f>
        <v>0.17</v>
      </c>
      <c r="AE981" s="1" t="s">
        <v>2015</v>
      </c>
      <c r="AF981" s="2">
        <v>0.16</v>
      </c>
      <c r="AH981" s="2">
        <f>AF981-Epanet!T983</f>
        <v>7.0000000000000007E-2</v>
      </c>
      <c r="AQ981" s="1" t="s">
        <v>2015</v>
      </c>
      <c r="AR981" s="2">
        <v>0.18</v>
      </c>
      <c r="AT981" s="2">
        <f>AR981-Epanet!AB983</f>
        <v>0.09</v>
      </c>
      <c r="BC981" s="1" t="s">
        <v>2116</v>
      </c>
      <c r="BD981" s="2">
        <v>0.27</v>
      </c>
      <c r="BF981" s="2">
        <f>BD981-Epanet!T983</f>
        <v>0.18000000000000002</v>
      </c>
      <c r="BO981" s="1" t="s">
        <v>2116</v>
      </c>
      <c r="BP981" s="2">
        <v>0.27</v>
      </c>
      <c r="BR981" s="2">
        <f>BP981-Epanet!AB983</f>
        <v>0.18000000000000002</v>
      </c>
    </row>
    <row r="982" spans="7:70" x14ac:dyDescent="0.25">
      <c r="G982" s="1" t="s">
        <v>2014</v>
      </c>
      <c r="H982" s="2">
        <v>0.49</v>
      </c>
      <c r="J982" s="2">
        <f>H982-Epanet!T984</f>
        <v>0.38</v>
      </c>
      <c r="S982" s="1" t="s">
        <v>2014</v>
      </c>
      <c r="T982" s="2">
        <v>0.49</v>
      </c>
      <c r="V982" s="2">
        <f>T982-Epanet!AB984</f>
        <v>0.38</v>
      </c>
      <c r="AE982" s="1" t="s">
        <v>2116</v>
      </c>
      <c r="AF982" s="2">
        <v>0.27</v>
      </c>
      <c r="AH982" s="2">
        <f>AF982-Epanet!T984</f>
        <v>0.16000000000000003</v>
      </c>
      <c r="AQ982" s="1" t="s">
        <v>2116</v>
      </c>
      <c r="AR982" s="2">
        <v>0.27</v>
      </c>
      <c r="AT982" s="2">
        <f>AR982-Epanet!AB984</f>
        <v>0.16000000000000003</v>
      </c>
      <c r="BC982" s="1" t="s">
        <v>2117</v>
      </c>
      <c r="BD982" s="2">
        <v>0.26</v>
      </c>
      <c r="BF982" s="2">
        <f>BD982-Epanet!T984</f>
        <v>0.15000000000000002</v>
      </c>
      <c r="BO982" s="1" t="s">
        <v>2117</v>
      </c>
      <c r="BP982" s="2">
        <v>0.26</v>
      </c>
      <c r="BR982" s="2">
        <f>BP982-Epanet!AB984</f>
        <v>0.15000000000000002</v>
      </c>
    </row>
    <row r="983" spans="7:70" x14ac:dyDescent="0.25">
      <c r="G983" s="1" t="s">
        <v>2015</v>
      </c>
      <c r="H983" s="2">
        <v>0.16</v>
      </c>
      <c r="J983" s="2">
        <f>H983-Epanet!T985</f>
        <v>-0.30999999999999994</v>
      </c>
      <c r="S983" s="1" t="s">
        <v>2015</v>
      </c>
      <c r="T983" s="2">
        <v>0.18</v>
      </c>
      <c r="V983" s="2">
        <f>T983-Epanet!AB985</f>
        <v>-0.28999999999999998</v>
      </c>
      <c r="AE983" s="1" t="s">
        <v>2117</v>
      </c>
      <c r="AF983" s="2">
        <v>0.26</v>
      </c>
      <c r="AH983" s="2">
        <f>AF983-Epanet!T985</f>
        <v>-0.20999999999999996</v>
      </c>
      <c r="AQ983" s="1" t="s">
        <v>2117</v>
      </c>
      <c r="AR983" s="2">
        <v>0.26</v>
      </c>
      <c r="AT983" s="2">
        <f>AR983-Epanet!AB985</f>
        <v>-0.20999999999999996</v>
      </c>
      <c r="BC983" s="1" t="s">
        <v>2118</v>
      </c>
      <c r="BD983" s="2">
        <v>0.09</v>
      </c>
      <c r="BF983" s="2">
        <f>BD983-Epanet!T985</f>
        <v>-0.38</v>
      </c>
      <c r="BO983" s="1" t="s">
        <v>2118</v>
      </c>
      <c r="BP983" s="2">
        <v>0.09</v>
      </c>
      <c r="BR983" s="2">
        <f>BP983-Epanet!AB985</f>
        <v>-0.38</v>
      </c>
    </row>
    <row r="984" spans="7:70" x14ac:dyDescent="0.25">
      <c r="G984" s="1" t="s">
        <v>2116</v>
      </c>
      <c r="H984" s="2">
        <v>0.12</v>
      </c>
      <c r="J984" s="2">
        <f>H984-Epanet!T986</f>
        <v>-0.14000000000000001</v>
      </c>
      <c r="S984" s="1" t="s">
        <v>2116</v>
      </c>
      <c r="T984" s="2">
        <v>0.12</v>
      </c>
      <c r="V984" s="2">
        <f>T984-Epanet!AB986</f>
        <v>-0.14000000000000001</v>
      </c>
      <c r="AE984" s="1" t="s">
        <v>2118</v>
      </c>
      <c r="AF984" s="2">
        <v>0.09</v>
      </c>
      <c r="AH984" s="2">
        <f>AF984-Epanet!T986</f>
        <v>-0.17</v>
      </c>
      <c r="AQ984" s="1" t="s">
        <v>2118</v>
      </c>
      <c r="AR984" s="2">
        <v>0.09</v>
      </c>
      <c r="AT984" s="2">
        <f>AR984-Epanet!AB986</f>
        <v>-0.17</v>
      </c>
      <c r="BC984" s="1" t="s">
        <v>1897</v>
      </c>
      <c r="BD984" s="2">
        <v>0.35</v>
      </c>
      <c r="BF984" s="2">
        <f>BD984-Epanet!T986</f>
        <v>8.9999999999999969E-2</v>
      </c>
      <c r="BO984" s="1" t="s">
        <v>1897</v>
      </c>
      <c r="BP984" s="2">
        <v>0.34</v>
      </c>
      <c r="BR984" s="2">
        <f>BP984-Epanet!AB986</f>
        <v>8.0000000000000016E-2</v>
      </c>
    </row>
    <row r="985" spans="7:70" x14ac:dyDescent="0.25">
      <c r="G985" s="1" t="s">
        <v>2117</v>
      </c>
      <c r="H985" s="2">
        <v>0.12</v>
      </c>
      <c r="J985" s="2">
        <f>H985-Epanet!T987</f>
        <v>-0.37</v>
      </c>
      <c r="S985" s="1" t="s">
        <v>2117</v>
      </c>
      <c r="T985" s="2">
        <v>0.11</v>
      </c>
      <c r="V985" s="2">
        <f>T985-Epanet!AB987</f>
        <v>-0.38</v>
      </c>
      <c r="AE985" s="1" t="s">
        <v>1897</v>
      </c>
      <c r="AF985" s="2">
        <v>0.35</v>
      </c>
      <c r="AH985" s="2">
        <f>AF985-Epanet!T987</f>
        <v>-0.14000000000000001</v>
      </c>
      <c r="AQ985" s="1" t="s">
        <v>1897</v>
      </c>
      <c r="AR985" s="2">
        <v>0.34</v>
      </c>
      <c r="AT985" s="2">
        <f>AR985-Epanet!AB987</f>
        <v>-0.14999999999999997</v>
      </c>
      <c r="BC985" s="1" t="s">
        <v>2119</v>
      </c>
      <c r="BD985" s="2">
        <v>0.34</v>
      </c>
      <c r="BF985" s="2">
        <f>BD985-Epanet!T987</f>
        <v>-0.14999999999999997</v>
      </c>
      <c r="BO985" s="1" t="s">
        <v>2119</v>
      </c>
      <c r="BP985" s="2">
        <v>0.34</v>
      </c>
      <c r="BR985" s="2">
        <f>BP985-Epanet!AB987</f>
        <v>-0.14999999999999997</v>
      </c>
    </row>
    <row r="986" spans="7:70" x14ac:dyDescent="0.25">
      <c r="G986" s="1" t="s">
        <v>2118</v>
      </c>
      <c r="H986" s="2">
        <v>0.09</v>
      </c>
      <c r="J986" s="2">
        <f>H986-Epanet!T988</f>
        <v>-7.0000000000000007E-2</v>
      </c>
      <c r="S986" s="1" t="s">
        <v>2118</v>
      </c>
      <c r="T986" s="2">
        <v>0.09</v>
      </c>
      <c r="V986" s="2">
        <f>T986-Epanet!AB988</f>
        <v>-0.09</v>
      </c>
      <c r="AE986" s="1" t="s">
        <v>2119</v>
      </c>
      <c r="AF986" s="2">
        <v>0.34</v>
      </c>
      <c r="AH986" s="2">
        <f>AF986-Epanet!T988</f>
        <v>0.18000000000000002</v>
      </c>
      <c r="AQ986" s="1" t="s">
        <v>2119</v>
      </c>
      <c r="AR986" s="2">
        <v>0.34</v>
      </c>
      <c r="AT986" s="2">
        <f>AR986-Epanet!AB988</f>
        <v>0.16000000000000003</v>
      </c>
      <c r="BC986" s="1" t="s">
        <v>2120</v>
      </c>
      <c r="BD986" s="2">
        <v>0.27</v>
      </c>
      <c r="BF986" s="2">
        <f>BD986-Epanet!T988</f>
        <v>0.11000000000000001</v>
      </c>
      <c r="BO986" s="1" t="s">
        <v>2120</v>
      </c>
      <c r="BP986" s="2">
        <v>0.27</v>
      </c>
      <c r="BR986" s="2">
        <f>BP986-Epanet!AB988</f>
        <v>9.0000000000000024E-2</v>
      </c>
    </row>
    <row r="987" spans="7:70" x14ac:dyDescent="0.25">
      <c r="G987" s="1" t="s">
        <v>1897</v>
      </c>
      <c r="H987" s="2">
        <v>0.35</v>
      </c>
      <c r="J987" s="2">
        <f>H987-Epanet!T989</f>
        <v>0.22999999999999998</v>
      </c>
      <c r="S987" s="1" t="s">
        <v>1897</v>
      </c>
      <c r="T987" s="2">
        <v>0.34</v>
      </c>
      <c r="V987" s="2">
        <f>T987-Epanet!AB989</f>
        <v>0.22000000000000003</v>
      </c>
      <c r="AE987" s="1" t="s">
        <v>2120</v>
      </c>
      <c r="AF987" s="2">
        <v>0.27</v>
      </c>
      <c r="AH987" s="2">
        <f>AF987-Epanet!T989</f>
        <v>0.15000000000000002</v>
      </c>
      <c r="AQ987" s="1" t="s">
        <v>2120</v>
      </c>
      <c r="AR987" s="2">
        <v>0.27</v>
      </c>
      <c r="AT987" s="2">
        <f>AR987-Epanet!AB989</f>
        <v>0.15000000000000002</v>
      </c>
      <c r="BC987" s="1" t="s">
        <v>1797</v>
      </c>
      <c r="BD987" s="2">
        <v>0</v>
      </c>
      <c r="BF987" s="2">
        <f>BD987-Epanet!T989</f>
        <v>-0.12</v>
      </c>
      <c r="BO987" s="1" t="s">
        <v>1797</v>
      </c>
      <c r="BP987" s="2">
        <v>0</v>
      </c>
      <c r="BR987" s="2">
        <f>BP987-Epanet!AB989</f>
        <v>-0.12</v>
      </c>
    </row>
    <row r="988" spans="7:70" x14ac:dyDescent="0.25">
      <c r="G988" s="1" t="s">
        <v>2119</v>
      </c>
      <c r="H988" s="2">
        <v>0.34</v>
      </c>
      <c r="J988" s="2">
        <f>H988-Epanet!T990</f>
        <v>0.22000000000000003</v>
      </c>
      <c r="S988" s="1" t="s">
        <v>2119</v>
      </c>
      <c r="T988" s="2">
        <v>0.34</v>
      </c>
      <c r="V988" s="2">
        <f>T988-Epanet!AB990</f>
        <v>0.23000000000000004</v>
      </c>
      <c r="AE988" s="1" t="s">
        <v>1797</v>
      </c>
      <c r="AF988" s="2">
        <v>0</v>
      </c>
      <c r="AH988" s="2">
        <f>AF988-Epanet!T990</f>
        <v>-0.12</v>
      </c>
      <c r="AQ988" s="1" t="s">
        <v>1797</v>
      </c>
      <c r="AR988" s="2">
        <v>0</v>
      </c>
      <c r="AT988" s="2">
        <f>AR988-Epanet!AB990</f>
        <v>-0.11</v>
      </c>
      <c r="BC988" s="1" t="s">
        <v>2121</v>
      </c>
      <c r="BD988" s="2">
        <v>0</v>
      </c>
      <c r="BF988" s="2">
        <f>BD988-Epanet!T990</f>
        <v>-0.12</v>
      </c>
      <c r="BO988" s="1" t="s">
        <v>2121</v>
      </c>
      <c r="BP988" s="2">
        <v>0</v>
      </c>
      <c r="BR988" s="2">
        <f>BP988-Epanet!AB990</f>
        <v>-0.11</v>
      </c>
    </row>
    <row r="989" spans="7:70" x14ac:dyDescent="0.25">
      <c r="G989" s="1" t="s">
        <v>2120</v>
      </c>
      <c r="H989" s="2">
        <v>0.27</v>
      </c>
      <c r="J989" s="2">
        <f>H989-Epanet!T991</f>
        <v>0.18000000000000002</v>
      </c>
      <c r="S989" s="1" t="s">
        <v>2120</v>
      </c>
      <c r="T989" s="2">
        <v>0.27</v>
      </c>
      <c r="V989" s="2">
        <f>T989-Epanet!AB991</f>
        <v>0.18000000000000002</v>
      </c>
      <c r="AE989" s="1" t="s">
        <v>2121</v>
      </c>
      <c r="AF989" s="2">
        <v>0</v>
      </c>
      <c r="AH989" s="2">
        <f>AF989-Epanet!T991</f>
        <v>-0.09</v>
      </c>
      <c r="AQ989" s="1" t="s">
        <v>2121</v>
      </c>
      <c r="AR989" s="2">
        <v>0</v>
      </c>
      <c r="AT989" s="2">
        <f>AR989-Epanet!AB991</f>
        <v>-0.09</v>
      </c>
      <c r="BC989" s="1" t="s">
        <v>2128</v>
      </c>
      <c r="BD989" s="2">
        <v>0.16</v>
      </c>
      <c r="BF989" s="2">
        <f>BD989-Epanet!T991</f>
        <v>7.0000000000000007E-2</v>
      </c>
      <c r="BO989" s="1" t="s">
        <v>2128</v>
      </c>
      <c r="BP989" s="2">
        <v>0.15</v>
      </c>
      <c r="BR989" s="2">
        <f>BP989-Epanet!AB991</f>
        <v>0.06</v>
      </c>
    </row>
    <row r="990" spans="7:70" x14ac:dyDescent="0.25">
      <c r="G990" s="1" t="s">
        <v>1797</v>
      </c>
      <c r="H990" s="2">
        <v>0</v>
      </c>
      <c r="J990" s="2">
        <f>H990-Epanet!T992</f>
        <v>-0.35</v>
      </c>
      <c r="S990" s="1" t="s">
        <v>1797</v>
      </c>
      <c r="T990" s="2">
        <v>0</v>
      </c>
      <c r="V990" s="2">
        <f>T990-Epanet!AB992</f>
        <v>-0.34</v>
      </c>
      <c r="AE990" s="1" t="s">
        <v>1801</v>
      </c>
      <c r="AF990" s="2">
        <v>0.18</v>
      </c>
      <c r="AH990" s="2">
        <f>AF990-Epanet!T992</f>
        <v>-0.16999999999999998</v>
      </c>
      <c r="AQ990" s="1" t="s">
        <v>1801</v>
      </c>
      <c r="AR990" s="2">
        <v>0.17</v>
      </c>
      <c r="AT990" s="2">
        <f>AR990-Epanet!AB992</f>
        <v>-0.17</v>
      </c>
      <c r="BC990" s="1" t="s">
        <v>2129</v>
      </c>
      <c r="BD990" s="2">
        <v>0.11</v>
      </c>
      <c r="BF990" s="2">
        <f>BD990-Epanet!T992</f>
        <v>-0.24</v>
      </c>
      <c r="BO990" s="1" t="s">
        <v>2129</v>
      </c>
      <c r="BP990" s="2">
        <v>0.11</v>
      </c>
      <c r="BR990" s="2">
        <f>BP990-Epanet!AB992</f>
        <v>-0.23000000000000004</v>
      </c>
    </row>
    <row r="991" spans="7:70" x14ac:dyDescent="0.25">
      <c r="G991" s="1" t="s">
        <v>2121</v>
      </c>
      <c r="H991" s="2">
        <v>0</v>
      </c>
      <c r="J991" s="2">
        <f>H991-Epanet!T993</f>
        <v>-0.34</v>
      </c>
      <c r="S991" s="1" t="s">
        <v>2121</v>
      </c>
      <c r="T991" s="2">
        <v>0</v>
      </c>
      <c r="V991" s="2">
        <f>T991-Epanet!AB993</f>
        <v>-0.34</v>
      </c>
      <c r="AE991" s="1" t="s">
        <v>2128</v>
      </c>
      <c r="AF991" s="2">
        <v>0.22</v>
      </c>
      <c r="AH991" s="2">
        <f>AF991-Epanet!T993</f>
        <v>-0.12000000000000002</v>
      </c>
      <c r="AQ991" s="1" t="s">
        <v>2128</v>
      </c>
      <c r="AR991" s="2">
        <v>0.21</v>
      </c>
      <c r="AT991" s="2">
        <f>AR991-Epanet!AB993</f>
        <v>-0.13000000000000003</v>
      </c>
      <c r="BC991" s="1" t="s">
        <v>2130</v>
      </c>
      <c r="BD991" s="2">
        <v>1.35</v>
      </c>
      <c r="BF991" s="2">
        <f>BD991-Epanet!T993</f>
        <v>1.01</v>
      </c>
      <c r="BO991" s="1" t="s">
        <v>2130</v>
      </c>
      <c r="BP991" s="2">
        <v>1.35</v>
      </c>
      <c r="BR991" s="2">
        <f>BP991-Epanet!AB993</f>
        <v>1.01</v>
      </c>
    </row>
    <row r="992" spans="7:70" x14ac:dyDescent="0.25">
      <c r="G992" s="1" t="s">
        <v>2128</v>
      </c>
      <c r="H992" s="2">
        <v>0.08</v>
      </c>
      <c r="J992" s="2">
        <f>H992-Epanet!T994</f>
        <v>-0.19</v>
      </c>
      <c r="S992" s="1" t="s">
        <v>2128</v>
      </c>
      <c r="T992" s="2">
        <v>0.08</v>
      </c>
      <c r="V992" s="2">
        <f>T992-Epanet!AB994</f>
        <v>-0.19</v>
      </c>
      <c r="AE992" s="1" t="s">
        <v>2129</v>
      </c>
      <c r="AF992" s="2">
        <v>0.11</v>
      </c>
      <c r="AH992" s="2">
        <f>AF992-Epanet!T994</f>
        <v>-0.16000000000000003</v>
      </c>
      <c r="AQ992" s="1" t="s">
        <v>2129</v>
      </c>
      <c r="AR992" s="2">
        <v>0.11</v>
      </c>
      <c r="AT992" s="2">
        <f>AR992-Epanet!AB994</f>
        <v>-0.16000000000000003</v>
      </c>
      <c r="BC992" s="1" t="s">
        <v>2140</v>
      </c>
      <c r="BD992" s="2">
        <v>0.09</v>
      </c>
      <c r="BF992" s="2">
        <f>BD992-Epanet!T994</f>
        <v>-0.18000000000000002</v>
      </c>
      <c r="BO992" s="1" t="s">
        <v>2140</v>
      </c>
      <c r="BP992" s="2">
        <v>0.09</v>
      </c>
      <c r="BR992" s="2">
        <f>BP992-Epanet!AB994</f>
        <v>-0.18000000000000002</v>
      </c>
    </row>
    <row r="993" spans="7:70" x14ac:dyDescent="0.25">
      <c r="G993" s="1" t="s">
        <v>2129</v>
      </c>
      <c r="H993" s="2">
        <v>1.35</v>
      </c>
      <c r="J993" s="2">
        <f>H993-Epanet!T995</f>
        <v>1.35</v>
      </c>
      <c r="S993" s="1" t="s">
        <v>2129</v>
      </c>
      <c r="T993" s="2">
        <v>1.35</v>
      </c>
      <c r="V993" s="2">
        <f>T993-Epanet!AB995</f>
        <v>1.35</v>
      </c>
      <c r="AE993" s="1" t="s">
        <v>2130</v>
      </c>
      <c r="AF993" s="2">
        <v>0.02</v>
      </c>
      <c r="AH993" s="2">
        <f>AF993-Epanet!T995</f>
        <v>0.02</v>
      </c>
      <c r="AQ993" s="1" t="s">
        <v>2130</v>
      </c>
      <c r="AR993" s="2">
        <v>0.02</v>
      </c>
      <c r="AT993" s="2">
        <f>AR993-Epanet!AB995</f>
        <v>0.02</v>
      </c>
      <c r="BC993" s="1" t="s">
        <v>2142</v>
      </c>
      <c r="BD993" s="2">
        <v>0.51</v>
      </c>
      <c r="BF993" s="2">
        <f>BD993-Epanet!T995</f>
        <v>0.51</v>
      </c>
      <c r="BO993" s="1" t="s">
        <v>2142</v>
      </c>
      <c r="BP993" s="2">
        <v>0.5</v>
      </c>
      <c r="BR993" s="2">
        <f>BP993-Epanet!AB995</f>
        <v>0.5</v>
      </c>
    </row>
    <row r="994" spans="7:70" x14ac:dyDescent="0.25">
      <c r="G994" s="1" t="s">
        <v>2130</v>
      </c>
      <c r="H994" s="2">
        <v>0.51</v>
      </c>
      <c r="J994" s="2">
        <f>H994-Epanet!T996</f>
        <v>0.51</v>
      </c>
      <c r="S994" s="1" t="s">
        <v>2130</v>
      </c>
      <c r="T994" s="2">
        <v>0.5</v>
      </c>
      <c r="V994" s="2">
        <f>T994-Epanet!AB996</f>
        <v>0.5</v>
      </c>
      <c r="AE994" s="1" t="s">
        <v>2140</v>
      </c>
      <c r="AF994" s="2">
        <v>0.51</v>
      </c>
      <c r="AH994" s="2">
        <f>AF994-Epanet!T996</f>
        <v>0.51</v>
      </c>
      <c r="AQ994" s="1" t="s">
        <v>2140</v>
      </c>
      <c r="AR994" s="2">
        <v>0.5</v>
      </c>
      <c r="AT994" s="2">
        <f>AR994-Epanet!AB996</f>
        <v>0.5</v>
      </c>
      <c r="BC994" s="1" t="s">
        <v>2143</v>
      </c>
      <c r="BD994" s="2">
        <v>0.08</v>
      </c>
      <c r="BF994" s="2">
        <f>BD994-Epanet!T996</f>
        <v>0.08</v>
      </c>
      <c r="BO994" s="1" t="s">
        <v>2143</v>
      </c>
      <c r="BP994" s="2">
        <v>7.0000000000000007E-2</v>
      </c>
      <c r="BR994" s="2">
        <f>BP994-Epanet!AB996</f>
        <v>7.0000000000000007E-2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Air</vt:lpstr>
      <vt:lpstr>Katalog Pipa (PDAM)</vt:lpstr>
      <vt:lpstr>Elevasi</vt:lpstr>
      <vt:lpstr>Elevasi (2)</vt:lpstr>
      <vt:lpstr>Kalibrasi (2)debit</vt:lpstr>
      <vt:lpstr>Kalibrasi (3)</vt:lpstr>
      <vt:lpstr>Epanet</vt:lpstr>
      <vt:lpstr>Skenario DMA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2022-10-21T10:59:20Z</dcterms:created>
  <dcterms:modified xsi:type="dcterms:W3CDTF">2023-01-17T07:49:48Z</dcterms:modified>
</cp:coreProperties>
</file>