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rinterSettings/printerSettings1.bin" ContentType="application/vnd.openxmlformats-officedocument.spreadsheetml.printerSettings"/>
  <Override PartName="/xl/charts/chart3.xml" ContentType="application/vnd.openxmlformats-officedocument.drawingml.chart+xml"/>
  <Override PartName="/xl/printerSettings/printerSettings2.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oleObjec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26" yWindow="65426" windowWidth="19420" windowHeight="10420" activeTab="2"/>
  </bookViews>
  <sheets>
    <sheet name="Data" sheetId="4" r:id="rId1"/>
    <sheet name="Valjamae" sheetId="20" r:id="rId2"/>
    <sheet name="Kopelman" sheetId="24" r:id="rId3"/>
    <sheet name="k vs enzyme" sheetId="23" r:id="rId4"/>
  </sheets>
  <definedNames>
    <definedName name="solver_adj" localSheetId="0" hidden="1">'Data'!$AB$19</definedName>
    <definedName name="solver_adj" localSheetId="2" hidden="1">'Kopelman'!$B$58:$B$59</definedName>
    <definedName name="solver_adj" localSheetId="1" hidden="1">'Valjamae'!$B$59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2147483647</definedName>
    <definedName name="solver_itr" localSheetId="2" hidden="1">2147483647</definedName>
    <definedName name="solver_itr" localSheetId="1" hidden="1">2147483647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um" localSheetId="0" hidden="1">0</definedName>
    <definedName name="solver_num" localSheetId="2" hidden="1">0</definedName>
    <definedName name="solver_num" localSheetId="1" hidden="1">0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'Data'!$AI$19</definedName>
    <definedName name="solver_opt" localSheetId="2" hidden="1">'Kopelman'!$I$72</definedName>
    <definedName name="solver_opt" localSheetId="1" hidden="1">'Valjamae'!$R$72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lx" localSheetId="0" hidden="1">2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scl" localSheetId="0" hidden="1">1</definedName>
    <definedName name="solver_scl" localSheetId="2" hidden="1">1</definedName>
    <definedName name="solver_scl" localSheetId="1" hidden="1">1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tim" localSheetId="0" hidden="1">2147483647</definedName>
    <definedName name="solver_tim" localSheetId="2" hidden="1">2147483647</definedName>
    <definedName name="solver_tim" localSheetId="1" hidden="1">2147483647</definedName>
    <definedName name="solver_tol" localSheetId="0" hidden="1">0.01</definedName>
    <definedName name="solver_tol" localSheetId="2" hidden="1">0.01</definedName>
    <definedName name="solver_tol" localSheetId="1" hidden="1">0.01</definedName>
    <definedName name="solver_typ" localSheetId="0" hidden="1">3</definedName>
    <definedName name="solver_typ" localSheetId="2" hidden="1">2</definedName>
    <definedName name="solver_typ" localSheetId="1" hidden="1">2</definedName>
    <definedName name="solver_val" localSheetId="0" hidden="1">0.006470667</definedName>
    <definedName name="solver_val" localSheetId="2" hidden="1">0.002304</definedName>
    <definedName name="solver_val" localSheetId="1" hidden="1">0.002304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calcId="191029"/>
  <extLst/>
</workbook>
</file>

<file path=xl/sharedStrings.xml><?xml version="1.0" encoding="utf-8"?>
<sst xmlns="http://schemas.openxmlformats.org/spreadsheetml/2006/main" count="170" uniqueCount="50">
  <si>
    <t>Vol. fehling (ml)</t>
  </si>
  <si>
    <t>M fehling</t>
  </si>
  <si>
    <t xml:space="preserve">CA0 = </t>
  </si>
  <si>
    <t>XS =</t>
  </si>
  <si>
    <t>m lig =</t>
  </si>
  <si>
    <t>Total</t>
  </si>
  <si>
    <t>XH =</t>
  </si>
  <si>
    <t>V =</t>
  </si>
  <si>
    <t>CA0</t>
  </si>
  <si>
    <t>CA=CA0-CB</t>
  </si>
  <si>
    <t>CA data</t>
  </si>
  <si>
    <t>h =</t>
  </si>
  <si>
    <t>k =</t>
  </si>
  <si>
    <t>g</t>
  </si>
  <si>
    <t>g/L</t>
  </si>
  <si>
    <t xml:space="preserve">      </t>
  </si>
  <si>
    <t>Kopelman</t>
  </si>
  <si>
    <t>Valjamae</t>
  </si>
  <si>
    <t>ln</t>
  </si>
  <si>
    <t>Sample</t>
  </si>
  <si>
    <t>Vol. glucose (ml)</t>
  </si>
  <si>
    <t>Enzyme volume =</t>
  </si>
  <si>
    <t>ml</t>
  </si>
  <si>
    <t>Time, h</t>
  </si>
  <si>
    <t>Glucose Concen., CB, mol/L</t>
  </si>
  <si>
    <t>Yield, %</t>
  </si>
  <si>
    <t>Enzyme 3 ml</t>
  </si>
  <si>
    <t>C0, g/L</t>
  </si>
  <si>
    <t>t^(1-h)</t>
  </si>
  <si>
    <t>exp()</t>
  </si>
  <si>
    <t>-k*()</t>
  </si>
  <si>
    <t>1-()</t>
  </si>
  <si>
    <t>CA0, mol/L</t>
  </si>
  <si>
    <t>CP (Cal.), mol/L</t>
  </si>
  <si>
    <t>CA (data), mol/L</t>
  </si>
  <si>
    <t>Time, t</t>
  </si>
  <si>
    <t>CA (Cal.), mol/L</t>
  </si>
  <si>
    <t>% error</t>
  </si>
  <si>
    <t>Enzyme 5 ml</t>
  </si>
  <si>
    <t>Enzyme 9 ml</t>
  </si>
  <si>
    <t>Enzyme 7 ml</t>
  </si>
  <si>
    <t xml:space="preserve">CB g/L </t>
  </si>
  <si>
    <t>()</t>
  </si>
  <si>
    <t>Error total</t>
  </si>
  <si>
    <t>Error</t>
  </si>
  <si>
    <t>CS, mol/L</t>
  </si>
  <si>
    <t xml:space="preserve">Enzyme </t>
  </si>
  <si>
    <t>Average error</t>
  </si>
  <si>
    <t>Fehling solution concentration regarded on glucose concentration</t>
  </si>
  <si>
    <t>M Glucose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</si>
</sst>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"/>
    <numFmt numFmtId="176" formatCode="_(* #,##0.0000_);_(* \(#,##0.00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 tint="0.35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4" fillId="0" borderId="0" xfId="0" applyFont="1"/>
    <xf numFmtId="0" fontId="0" fillId="0" borderId="0" xfId="0" quotePrefix="1"/>
    <xf numFmtId="0" fontId="0" fillId="0" borderId="0" xfId="0" applyFont="1"/>
    <xf numFmtId="0" fontId="0" fillId="0" borderId="0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/>
    <xf numFmtId="0" fontId="0" fillId="2" borderId="0" xfId="0" applyFill="1"/>
    <xf numFmtId="0" fontId="0" fillId="0" borderId="0" xfId="0" applyFont="1"/>
    <xf numFmtId="2" fontId="0" fillId="0" borderId="0" xfId="0" applyNumberFormat="1"/>
    <xf numFmtId="0" fontId="0" fillId="0" borderId="2" xfId="0" applyFont="1" applyFill="1" applyBorder="1"/>
    <xf numFmtId="0" fontId="0" fillId="0" borderId="2" xfId="0" applyBorder="1"/>
    <xf numFmtId="0" fontId="0" fillId="3" borderId="0" xfId="0" applyFont="1" applyFill="1" applyBorder="1"/>
    <xf numFmtId="0" fontId="0" fillId="3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76" fontId="0" fillId="0" borderId="0" xfId="18" applyNumberFormat="1" applyFont="1" applyFill="1" applyBorder="1" applyAlignment="1">
      <alignment/>
    </xf>
    <xf numFmtId="176" fontId="0" fillId="0" borderId="0" xfId="18" applyNumberFormat="1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25"/>
          <c:y val="0.0515"/>
          <c:w val="0.79325"/>
          <c:h val="0.776"/>
        </c:manualLayout>
      </c:layout>
      <c:scatterChart>
        <c:scatterStyle val="smoothMarker"/>
        <c:varyColors val="0"/>
        <c:ser>
          <c:idx val="0"/>
          <c:order val="0"/>
          <c:tx>
            <c:v>3% v/v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Data!$A$11:$A$20</c:f>
              <c:numCache/>
            </c:numRef>
          </c:xVal>
          <c:yVal>
            <c:numRef>
              <c:f>Data!$C$11:$C$20</c:f>
              <c:numCache/>
            </c:numRef>
          </c:yVal>
          <c:smooth val="1"/>
        </c:ser>
        <c:ser>
          <c:idx val="1"/>
          <c:order val="1"/>
          <c:tx>
            <c:v>5% v/v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Data!$A$11:$A$20</c:f>
              <c:numCache/>
            </c:numRef>
          </c:xVal>
          <c:yVal>
            <c:numRef>
              <c:f>Data!$C$26:$C$35</c:f>
              <c:numCache/>
            </c:numRef>
          </c:yVal>
          <c:smooth val="1"/>
        </c:ser>
        <c:ser>
          <c:idx val="2"/>
          <c:order val="2"/>
          <c:tx>
            <c:v>7% v/v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Data!$A$11:$A$20</c:f>
              <c:numCache/>
            </c:numRef>
          </c:xVal>
          <c:yVal>
            <c:numRef>
              <c:f>Data!$C$40:$C$49</c:f>
              <c:numCache/>
            </c:numRef>
          </c:yVal>
          <c:smooth val="1"/>
        </c:ser>
        <c:ser>
          <c:idx val="3"/>
          <c:order val="3"/>
          <c:tx>
            <c:v>9% v/v</c:v>
          </c:tx>
          <c:spPr>
            <a:ln w="19050">
              <a:noFill/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Data!$A$11:$A$20</c:f>
              <c:numCache/>
            </c:numRef>
          </c:xVal>
          <c:yVal>
            <c:numRef>
              <c:f>Data!$C$54:$C$63</c:f>
              <c:numCache/>
            </c:numRef>
          </c:yVal>
          <c:smooth val="1"/>
        </c:ser>
        <c:axId val="20557490"/>
        <c:axId val="50799683"/>
      </c:scatterChart>
      <c:valAx>
        <c:axId val="20557490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Time,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0799683"/>
        <c:crosses val="autoZero"/>
        <c:crossBetween val="midCat"/>
        <c:dispUnits/>
        <c:majorUnit val="1"/>
      </c:valAx>
      <c:valAx>
        <c:axId val="50799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Sugar</a:t>
                </a: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 yield,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1"/>
        <c:majorTickMark val="out"/>
        <c:minorTickMark val="none"/>
        <c:tickLblPos val="nextTo"/>
        <c:spPr>
          <a:noFill/>
          <a:ln w="1270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0557490"/>
        <c:crosses val="autoZero"/>
        <c:crossBetween val="midCat"/>
        <c:dispUnits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41325"/>
          <c:w val="0.17475"/>
          <c:h val="0.3125"/>
        </c:manualLayout>
      </c:layout>
      <c:overlay val="0"/>
      <c:spPr>
        <a:noFill/>
        <a:ln w="12700">
          <a:solidFill>
            <a:schemeClr val="tx1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5"/>
          <c:y val="0.04575"/>
          <c:w val="0.78225"/>
          <c:h val="0.78275"/>
        </c:manualLayout>
      </c:layout>
      <c:scatterChart>
        <c:scatterStyle val="smoothMarker"/>
        <c:varyColors val="0"/>
        <c:ser>
          <c:idx val="0"/>
          <c:order val="0"/>
          <c:tx>
            <c:v>3% v/v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Data!$B$11:$B$20</c:f>
              <c:numCache/>
            </c:numRef>
          </c:yVal>
          <c:smooth val="1"/>
        </c:ser>
        <c:ser>
          <c:idx val="1"/>
          <c:order val="1"/>
          <c:tx>
            <c:v>3% v/v</c:v>
          </c:tx>
          <c:spPr>
            <a:ln w="9525" cap="rnd">
              <a:solidFill>
                <a:schemeClr val="tx1"/>
              </a:solidFill>
              <a:prstDash val="lg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Valjamae!$F$14:$F$23</c:f>
              <c:numCache/>
            </c:numRef>
          </c:yVal>
          <c:smooth val="1"/>
        </c:ser>
        <c:ser>
          <c:idx val="2"/>
          <c:order val="2"/>
          <c:tx>
            <c:v>5% v/v</c:v>
          </c:tx>
          <c:spPr>
            <a:ln w="9525" cap="rnd">
              <a:solidFill>
                <a:schemeClr val="tx1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Valjamae!$F$30:$F$39</c:f>
              <c:numCache/>
            </c:numRef>
          </c:yVal>
          <c:smooth val="1"/>
        </c:ser>
        <c:ser>
          <c:idx val="3"/>
          <c:order val="3"/>
          <c:tx>
            <c:v>7% v/v</c:v>
          </c:tx>
          <c:spPr>
            <a:ln w="9525" cap="rnd">
              <a:solidFill>
                <a:schemeClr val="tx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Valjamae!$F$46:$F$55</c:f>
              <c:numCache/>
            </c:numRef>
          </c:yVal>
          <c:smooth val="1"/>
        </c:ser>
        <c:ser>
          <c:idx val="4"/>
          <c:order val="4"/>
          <c:tx>
            <c:v>9% v/v</c:v>
          </c:tx>
          <c:spPr>
            <a:ln w="952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Valjamae!$F$62:$F$71</c:f>
              <c:numCache/>
            </c:numRef>
          </c:yVal>
          <c:smooth val="1"/>
        </c:ser>
        <c:ser>
          <c:idx val="5"/>
          <c:order val="5"/>
          <c:tx>
            <c:v>5% v/v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Data!$B$26:$B$35</c:f>
              <c:numCache/>
            </c:numRef>
          </c:yVal>
          <c:smooth val="1"/>
        </c:ser>
        <c:ser>
          <c:idx val="6"/>
          <c:order val="6"/>
          <c:tx>
            <c:v>7% v/v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chemeClr val="tx1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Data!$B$40:$B$49</c:f>
              <c:numCache/>
            </c:numRef>
          </c:yVal>
          <c:smooth val="1"/>
        </c:ser>
        <c:ser>
          <c:idx val="7"/>
          <c:order val="7"/>
          <c:tx>
            <c:v>9% v/v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Valjamae!$I$14:$I$23</c:f>
              <c:numCache/>
            </c:numRef>
          </c:xVal>
          <c:yVal>
            <c:numRef>
              <c:f>Data!$B$54:$B$63</c:f>
              <c:numCache/>
            </c:numRef>
          </c:yVal>
          <c:smooth val="1"/>
        </c:ser>
        <c:axId val="54543964"/>
        <c:axId val="21133629"/>
      </c:scatterChart>
      <c:valAx>
        <c:axId val="54543964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Time,</a:t>
                </a: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1133629"/>
        <c:crosses val="autoZero"/>
        <c:crossBetween val="midCat"/>
        <c:dispUnits/>
        <c:majorUnit val="1"/>
      </c:valAx>
      <c:valAx>
        <c:axId val="21133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Sugas concentration, mol/L</a:t>
                </a:r>
              </a:p>
            </c:rich>
          </c:tx>
          <c:layout>
            <c:manualLayout>
              <c:xMode val="edge"/>
              <c:yMode val="edge"/>
              <c:x val="0.013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4543964"/>
        <c:crosses val="autoZero"/>
        <c:crossBetween val="midCat"/>
        <c:dispUnits/>
      </c:valAx>
      <c:spPr>
        <a:noFill/>
        <a:ln w="12700"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</c:legendEntry>
      <c:layout>
        <c:manualLayout>
          <c:xMode val="edge"/>
          <c:yMode val="edge"/>
          <c:x val="0.683"/>
          <c:y val="0.518"/>
          <c:w val="0.22675"/>
          <c:h val="0.255"/>
        </c:manualLayout>
      </c:layout>
      <c:overlay val="0"/>
      <c:spPr>
        <a:noFill/>
        <a:ln w="12700">
          <a:solidFill>
            <a:schemeClr val="tx1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"/>
          <c:y val="0.04575"/>
          <c:w val="0.78775"/>
          <c:h val="0.771"/>
        </c:manualLayout>
      </c:layout>
      <c:scatterChart>
        <c:scatterStyle val="smoothMarker"/>
        <c:varyColors val="0"/>
        <c:ser>
          <c:idx val="0"/>
          <c:order val="0"/>
          <c:tx>
            <c:v>3% v/v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Kopelman!$J$14:$J$23</c:f>
              <c:numCache/>
            </c:numRef>
          </c:yVal>
          <c:smooth val="1"/>
        </c:ser>
        <c:ser>
          <c:idx val="1"/>
          <c:order val="1"/>
          <c:tx>
            <c:v>3% v/v</c:v>
          </c:tx>
          <c:spPr>
            <a:ln w="15875" cap="rnd">
              <a:solidFill>
                <a:schemeClr val="tx1"/>
              </a:solidFill>
              <a:prstDash val="dash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Kopelman!$J$14:$J$23</c:f>
              <c:numCache/>
            </c:numRef>
          </c:yVal>
          <c:smooth val="1"/>
        </c:ser>
        <c:ser>
          <c:idx val="2"/>
          <c:order val="2"/>
          <c:tx>
            <c:v>5% v/v</c:v>
          </c:tx>
          <c:spPr>
            <a:ln w="15875" cap="rnd">
              <a:solidFill>
                <a:schemeClr val="tx1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Kopelman!$J$30:$J$39</c:f>
              <c:numCache/>
            </c:numRef>
          </c:yVal>
          <c:smooth val="1"/>
        </c:ser>
        <c:ser>
          <c:idx val="3"/>
          <c:order val="3"/>
          <c:tx>
            <c:v>7% v/v</c:v>
          </c:tx>
          <c:spPr>
            <a:ln w="19050" cap="rnd">
              <a:solidFill>
                <a:schemeClr val="tx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Kopelman!$J$46:$J$55</c:f>
              <c:numCache/>
            </c:numRef>
          </c:yVal>
          <c:smooth val="1"/>
        </c:ser>
        <c:ser>
          <c:idx val="4"/>
          <c:order val="4"/>
          <c:tx>
            <c:v>9% v/v</c:v>
          </c:tx>
          <c:spPr>
            <a:ln w="1270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Kopelman!$J$62:$J$71</c:f>
              <c:numCache/>
            </c:numRef>
          </c:yVal>
          <c:smooth val="1"/>
        </c:ser>
        <c:ser>
          <c:idx val="5"/>
          <c:order val="5"/>
          <c:tx>
            <c:v>5% v/v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Data!$B$26:$B$35</c:f>
              <c:numCache/>
            </c:numRef>
          </c:yVal>
          <c:smooth val="1"/>
        </c:ser>
        <c:ser>
          <c:idx val="6"/>
          <c:order val="6"/>
          <c:tx>
            <c:v>7% v/v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Data!$B$40:$B$49</c:f>
              <c:numCache/>
            </c:numRef>
          </c:yVal>
          <c:smooth val="1"/>
        </c:ser>
        <c:ser>
          <c:idx val="7"/>
          <c:order val="7"/>
          <c:tx>
            <c:v>9% v/v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Kopelman!$H$14:$H$23</c:f>
              <c:numCache/>
            </c:numRef>
          </c:xVal>
          <c:yVal>
            <c:numRef>
              <c:f>Data!$B$54:$B$63</c:f>
              <c:numCache/>
            </c:numRef>
          </c:yVal>
          <c:smooth val="1"/>
        </c:ser>
        <c:axId val="55984934"/>
        <c:axId val="34102359"/>
      </c:scatterChart>
      <c:valAx>
        <c:axId val="55984934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Time,</a:t>
                </a: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4102359"/>
        <c:crosses val="autoZero"/>
        <c:crossBetween val="midCat"/>
        <c:dispUnits/>
        <c:majorUnit val="1"/>
      </c:valAx>
      <c:valAx>
        <c:axId val="3410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Sugas concentration, mol/L</a:t>
                </a:r>
              </a:p>
            </c:rich>
          </c:tx>
          <c:layout>
            <c:manualLayout>
              <c:xMode val="edge"/>
              <c:yMode val="edge"/>
              <c:x val="0.013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5984934"/>
        <c:crosses val="autoZero"/>
        <c:crossBetween val="midCat"/>
        <c:dispUnits/>
      </c:valAx>
      <c:spPr>
        <a:noFill/>
        <a:ln w="12700"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</c:legendEntry>
      <c:layout>
        <c:manualLayout>
          <c:xMode val="edge"/>
          <c:yMode val="edge"/>
          <c:x val="0.71025"/>
          <c:y val="0.4235"/>
          <c:w val="0.19625"/>
          <c:h val="0.3135"/>
        </c:manualLayout>
      </c:layout>
      <c:overlay val="0"/>
      <c:spPr>
        <a:noFill/>
        <a:ln w="12700">
          <a:solidFill>
            <a:schemeClr val="tx1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"/>
          <c:y val="0.1205"/>
          <c:w val="0.8335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v>Valjamae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 cap="rnd">
                <a:solidFill>
                  <a:schemeClr val="tx1"/>
                </a:solidFill>
                <a:prstDash val="sysDash"/>
              </a:ln>
            </c:spPr>
            <c:trendlineType val="linear"/>
            <c:dispEq val="1"/>
            <c:dispRSqr val="1"/>
            <c:trendlineLbl>
              <c:layout>
                <c:manualLayout>
                  <c:x val="-0.14075"/>
                  <c:y val="0.1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'k vs enzyme'!$A$8:$A$11</c:f>
              <c:numCache/>
            </c:numRef>
          </c:xVal>
          <c:yVal>
            <c:numRef>
              <c:f>'k vs enzyme'!$C$8:$C$11</c:f>
              <c:numCache/>
            </c:numRef>
          </c:yVal>
          <c:smooth val="1"/>
        </c:ser>
        <c:ser>
          <c:idx val="2"/>
          <c:order val="1"/>
          <c:tx>
            <c:v>Kopelman</c:v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 cap="rnd">
                <a:solidFill>
                  <a:schemeClr val="tx1"/>
                </a:solidFill>
                <a:prstDash val="solid"/>
              </a:ln>
            </c:spPr>
            <c:trendlineType val="linear"/>
            <c:dispEq val="1"/>
            <c:dispRSqr val="1"/>
            <c:trendlineLbl>
              <c:layout>
                <c:manualLayout>
                  <c:x val="0.1125"/>
                  <c:y val="0.16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tx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'k vs enzyme'!$A$8:$A$11</c:f>
              <c:numCache/>
            </c:numRef>
          </c:xVal>
          <c:yVal>
            <c:numRef>
              <c:f>'k vs enzyme'!$B$8:$B$11</c:f>
              <c:numCache/>
            </c:numRef>
          </c:yVal>
          <c:smooth val="1"/>
        </c:ser>
        <c:axId val="38485776"/>
        <c:axId val="10827665"/>
      </c:scatterChart>
      <c:valAx>
        <c:axId val="38485776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Enzyme volume ratio, % v/v</a:t>
                </a:r>
              </a:p>
            </c:rich>
          </c:tx>
          <c:layout>
            <c:manualLayout>
              <c:xMode val="edge"/>
              <c:yMode val="edge"/>
              <c:x val="0.3622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1270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0827665"/>
        <c:crosses val="autoZero"/>
        <c:crossBetween val="midCat"/>
        <c:dispUnits/>
      </c:valAx>
      <c:valAx>
        <c:axId val="10827665"/>
        <c:scaling>
          <c:orientation val="minMax"/>
          <c:max val="-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ln (k)</a:t>
                </a:r>
              </a:p>
            </c:rich>
          </c:tx>
          <c:layout>
            <c:manualLayout>
              <c:xMode val="edge"/>
              <c:yMode val="edge"/>
              <c:x val="0.00375"/>
              <c:y val="0.4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1270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8485776"/>
        <c:crosses val="autoZero"/>
        <c:crossBetween val="midCat"/>
        <c:dispUnits/>
      </c:valAx>
      <c:spPr>
        <a:noFill/>
        <a:ln w="12700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175"/>
          <c:y val="0.76125"/>
          <c:w val="0.20525"/>
          <c:h val="0.11725"/>
        </c:manualLayout>
      </c:layout>
      <c:overlay val="0"/>
      <c:spPr>
        <a:noFill/>
        <a:ln w="12700">
          <a:solidFill>
            <a:schemeClr val="tx1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png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Relationship Id="rId6" Type="http://schemas.openxmlformats.org/officeDocument/2006/relationships/image" Target="../media/image3.wmf" /><Relationship Id="rId7" Type="http://schemas.openxmlformats.org/officeDocument/2006/relationships/image" Target="../media/image3.wmf" /><Relationship Id="rId8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Relationship Id="rId6" Type="http://schemas.openxmlformats.org/officeDocument/2006/relationships/image" Target="../media/image3.wmf" /><Relationship Id="rId7" Type="http://schemas.openxmlformats.org/officeDocument/2006/relationships/image" Target="../media/image3.wmf" /><Relationship Id="rId8" Type="http://schemas.openxmlformats.org/officeDocument/2006/relationships/image" Target="../media/image3.wmf" /><Relationship Id="rId9" Type="http://schemas.openxmlformats.org/officeDocument/2006/relationships/image" Target="../media/image3.wmf" /><Relationship Id="rId10" Type="http://schemas.openxmlformats.org/officeDocument/2006/relationships/image" Target="../media/image3.wmf" /><Relationship Id="rId11" Type="http://schemas.openxmlformats.org/officeDocument/2006/relationships/image" Target="../media/image3.wmf" /><Relationship Id="rId12" Type="http://schemas.openxmlformats.org/officeDocument/2006/relationships/image" Target="../media/image3.wmf" /><Relationship Id="rId13" Type="http://schemas.openxmlformats.org/officeDocument/2006/relationships/image" Target="../media/image3.wmf" /><Relationship Id="rId14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Relationship Id="rId6" Type="http://schemas.openxmlformats.org/officeDocument/2006/relationships/image" Target="../media/image3.wmf" /><Relationship Id="rId7" Type="http://schemas.openxmlformats.org/officeDocument/2006/relationships/image" Target="../media/image3.wmf" /><Relationship Id="rId8" Type="http://schemas.openxmlformats.org/officeDocument/2006/relationships/image" Target="../media/image3.wmf" /><Relationship Id="rId9" Type="http://schemas.openxmlformats.org/officeDocument/2006/relationships/image" Target="../media/image3.wmf" /><Relationship Id="rId10" Type="http://schemas.openxmlformats.org/officeDocument/2006/relationships/image" Target="../media/image3.wmf" /><Relationship Id="rId11" Type="http://schemas.openxmlformats.org/officeDocument/2006/relationships/image" Target="../media/image3.wmf" /><Relationship Id="rId12" Type="http://schemas.openxmlformats.org/officeDocument/2006/relationships/image" Target="../media/image3.wmf" /><Relationship Id="rId1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152400</xdr:rowOff>
    </xdr:from>
    <xdr:to>
      <xdr:col>9</xdr:col>
      <xdr:colOff>476250</xdr:colOff>
      <xdr:row>2</xdr:row>
      <xdr:rowOff>114300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152400"/>
          <a:ext cx="2314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0</xdr:colOff>
          <xdr:row>5</xdr:row>
          <xdr:rowOff>0</xdr:rowOff>
        </xdr:from>
        <xdr:to>
          <xdr:col>26</xdr:col>
          <xdr:colOff>114300</xdr:colOff>
          <xdr:row>6</xdr:row>
          <xdr:rowOff>38100</xdr:rowOff>
        </xdr:to>
        <xdr:sp macro="" textlink="">
          <xdr:nvSpPr>
            <xdr:cNvPr id="2061" name="Object 13" hidden="1">
              <a:extLst xmlns:a="http://schemas.openxmlformats.org/drawingml/2006/main"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0</xdr:colOff>
          <xdr:row>20</xdr:row>
          <xdr:rowOff>0</xdr:rowOff>
        </xdr:from>
        <xdr:to>
          <xdr:col>26</xdr:col>
          <xdr:colOff>114300</xdr:colOff>
          <xdr:row>21</xdr:row>
          <xdr:rowOff>38100</xdr:rowOff>
        </xdr:to>
        <xdr:sp macro="" textlink="">
          <xdr:nvSpPr>
            <xdr:cNvPr id="2465" name="Object 417" hidden="1">
              <a:extLst xmlns:a="http://schemas.openxmlformats.org/drawingml/2006/main"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0</xdr:colOff>
          <xdr:row>32</xdr:row>
          <xdr:rowOff>0</xdr:rowOff>
        </xdr:from>
        <xdr:to>
          <xdr:col>26</xdr:col>
          <xdr:colOff>114300</xdr:colOff>
          <xdr:row>33</xdr:row>
          <xdr:rowOff>38100</xdr:rowOff>
        </xdr:to>
        <xdr:sp macro="" textlink="">
          <xdr:nvSpPr>
            <xdr:cNvPr id="2467" name="Object 419" hidden="1">
              <a:extLst xmlns:a="http://schemas.openxmlformats.org/drawingml/2006/main"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40</xdr:col>
          <xdr:colOff>0</xdr:colOff>
          <xdr:row>5</xdr:row>
          <xdr:rowOff>0</xdr:rowOff>
        </xdr:from>
        <xdr:to>
          <xdr:col>40</xdr:col>
          <xdr:colOff>114300</xdr:colOff>
          <xdr:row>6</xdr:row>
          <xdr:rowOff>38100</xdr:rowOff>
        </xdr:to>
        <xdr:sp macro="" textlink="">
          <xdr:nvSpPr>
            <xdr:cNvPr id="2469" name="Object 421" hidden="1">
              <a:extLst xmlns:a="http://schemas.openxmlformats.org/drawingml/2006/main"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40</xdr:col>
          <xdr:colOff>0</xdr:colOff>
          <xdr:row>20</xdr:row>
          <xdr:rowOff>0</xdr:rowOff>
        </xdr:from>
        <xdr:to>
          <xdr:col>40</xdr:col>
          <xdr:colOff>114300</xdr:colOff>
          <xdr:row>21</xdr:row>
          <xdr:rowOff>38100</xdr:rowOff>
        </xdr:to>
        <xdr:sp macro="" textlink="">
          <xdr:nvSpPr>
            <xdr:cNvPr id="2470" name="Object 422" hidden="1">
              <a:extLst xmlns:a="http://schemas.openxmlformats.org/drawingml/2006/main"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40</xdr:col>
          <xdr:colOff>0</xdr:colOff>
          <xdr:row>32</xdr:row>
          <xdr:rowOff>0</xdr:rowOff>
        </xdr:from>
        <xdr:to>
          <xdr:col>40</xdr:col>
          <xdr:colOff>114300</xdr:colOff>
          <xdr:row>33</xdr:row>
          <xdr:rowOff>38100</xdr:rowOff>
        </xdr:to>
        <xdr:sp macro="" textlink="">
          <xdr:nvSpPr>
            <xdr:cNvPr id="2472" name="Object 424" hidden="1">
              <a:extLst xmlns:a="http://schemas.openxmlformats.org/drawingml/2006/main"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247650</xdr:colOff>
      <xdr:row>44</xdr:row>
      <xdr:rowOff>38100</xdr:rowOff>
    </xdr:from>
    <xdr:to>
      <xdr:col>36</xdr:col>
      <xdr:colOff>209550</xdr:colOff>
      <xdr:row>45</xdr:row>
      <xdr:rowOff>47625</xdr:rowOff>
    </xdr:to>
    <xdr:sp macro="" textlink="">
      <xdr:nvSpPr>
        <xdr:cNvPr id="11" name="Rectangle 10"/>
        <xdr:cNvSpPr/>
      </xdr:nvSpPr>
      <xdr:spPr>
        <a:xfrm>
          <a:off x="27832050" y="8420100"/>
          <a:ext cx="104775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4</xdr:col>
      <xdr:colOff>733425</xdr:colOff>
      <xdr:row>9</xdr:row>
      <xdr:rowOff>66675</xdr:rowOff>
    </xdr:from>
    <xdr:to>
      <xdr:col>9</xdr:col>
      <xdr:colOff>76200</xdr:colOff>
      <xdr:row>24</xdr:row>
      <xdr:rowOff>47625</xdr:rowOff>
    </xdr:to>
    <xdr:graphicFrame macro="">
      <xdr:nvGraphicFramePr>
        <xdr:cNvPr id="3" name="Chart 2"/>
        <xdr:cNvGraphicFramePr/>
      </xdr:nvGraphicFramePr>
      <xdr:xfrm>
        <a:off x="5295900" y="1781175"/>
        <a:ext cx="38671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7</xdr:row>
          <xdr:rowOff>0</xdr:rowOff>
        </xdr:from>
        <xdr:to>
          <xdr:col>0</xdr:col>
          <xdr:colOff>114300</xdr:colOff>
          <xdr:row>8</xdr:row>
          <xdr:rowOff>38100</xdr:rowOff>
        </xdr:to>
        <xdr:sp macro="" textlink="">
          <xdr:nvSpPr>
            <xdr:cNvPr id="20481" name="Object 1" hidden="1">
              <a:extLst xmlns:a="http://schemas.openxmlformats.org/drawingml/2006/main"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23</xdr:row>
          <xdr:rowOff>0</xdr:rowOff>
        </xdr:from>
        <xdr:to>
          <xdr:col>0</xdr:col>
          <xdr:colOff>114300</xdr:colOff>
          <xdr:row>24</xdr:row>
          <xdr:rowOff>38100</xdr:rowOff>
        </xdr:to>
        <xdr:sp macro="" textlink="">
          <xdr:nvSpPr>
            <xdr:cNvPr id="20482" name="Object 2" hidden="1">
              <a:extLst xmlns:a="http://schemas.openxmlformats.org/drawingml/2006/main"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39</xdr:row>
          <xdr:rowOff>0</xdr:rowOff>
        </xdr:from>
        <xdr:to>
          <xdr:col>0</xdr:col>
          <xdr:colOff>114300</xdr:colOff>
          <xdr:row>40</xdr:row>
          <xdr:rowOff>38100</xdr:rowOff>
        </xdr:to>
        <xdr:sp macro="" textlink="">
          <xdr:nvSpPr>
            <xdr:cNvPr id="20483" name="Object 3" hidden="1">
              <a:extLst xmlns:a="http://schemas.openxmlformats.org/drawingml/2006/main"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55</xdr:row>
          <xdr:rowOff>0</xdr:rowOff>
        </xdr:from>
        <xdr:to>
          <xdr:col>0</xdr:col>
          <xdr:colOff>114300</xdr:colOff>
          <xdr:row>56</xdr:row>
          <xdr:rowOff>38100</xdr:rowOff>
        </xdr:to>
        <xdr:sp macro="" textlink="">
          <xdr:nvSpPr>
            <xdr:cNvPr id="20484" name="Object 4" hidden="1">
              <a:extLst xmlns:a="http://schemas.openxmlformats.org/drawingml/2006/main"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100-000004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0</xdr:colOff>
          <xdr:row>26</xdr:row>
          <xdr:rowOff>0</xdr:rowOff>
        </xdr:from>
        <xdr:to>
          <xdr:col>22</xdr:col>
          <xdr:colOff>114300</xdr:colOff>
          <xdr:row>27</xdr:row>
          <xdr:rowOff>38100</xdr:rowOff>
        </xdr:to>
        <xdr:sp macro="" textlink="">
          <xdr:nvSpPr>
            <xdr:cNvPr id="20486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100-000006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0</xdr:colOff>
          <xdr:row>42</xdr:row>
          <xdr:rowOff>0</xdr:rowOff>
        </xdr:from>
        <xdr:to>
          <xdr:col>22</xdr:col>
          <xdr:colOff>114300</xdr:colOff>
          <xdr:row>43</xdr:row>
          <xdr:rowOff>38100</xdr:rowOff>
        </xdr:to>
        <xdr:sp macro="" textlink="">
          <xdr:nvSpPr>
            <xdr:cNvPr id="20487" name="Object 7" hidden="1">
              <a:extLst xmlns:a="http://schemas.openxmlformats.org/drawingml/2006/main"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100-000007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0</xdr:colOff>
          <xdr:row>58</xdr:row>
          <xdr:rowOff>0</xdr:rowOff>
        </xdr:from>
        <xdr:to>
          <xdr:col>22</xdr:col>
          <xdr:colOff>114300</xdr:colOff>
          <xdr:row>59</xdr:row>
          <xdr:rowOff>38100</xdr:rowOff>
        </xdr:to>
        <xdr:sp macro="" textlink="">
          <xdr:nvSpPr>
            <xdr:cNvPr id="20488" name="Object 8" hidden="1">
              <a:extLst xmlns:a="http://schemas.openxmlformats.org/drawingml/2006/main"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100-000008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228600</xdr:colOff>
      <xdr:row>0</xdr:row>
      <xdr:rowOff>0</xdr:rowOff>
    </xdr:from>
    <xdr:to>
      <xdr:col>10</xdr:col>
      <xdr:colOff>180975</xdr:colOff>
      <xdr:row>11</xdr:row>
      <xdr:rowOff>95250</xdr:rowOff>
    </xdr:to>
    <xdr:graphicFrame macro="">
      <xdr:nvGraphicFramePr>
        <xdr:cNvPr id="22" name="Chart 21"/>
        <xdr:cNvGraphicFramePr/>
      </xdr:nvGraphicFramePr>
      <xdr:xfrm>
        <a:off x="2847975" y="0"/>
        <a:ext cx="38957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95250</xdr:rowOff>
    </xdr:from>
    <xdr:to>
      <xdr:col>2</xdr:col>
      <xdr:colOff>295275</xdr:colOff>
      <xdr:row>1</xdr:row>
      <xdr:rowOff>95250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95250"/>
          <a:ext cx="1504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23</xdr:row>
          <xdr:rowOff>0</xdr:rowOff>
        </xdr:from>
        <xdr:to>
          <xdr:col>0</xdr:col>
          <xdr:colOff>114300</xdr:colOff>
          <xdr:row>24</xdr:row>
          <xdr:rowOff>38100</xdr:rowOff>
        </xdr:to>
        <xdr:sp macro="" textlink="">
          <xdr:nvSpPr>
            <xdr:cNvPr id="20489" name="Object 9" hidden="1">
              <a:extLst xmlns:a="http://schemas.openxmlformats.org/drawingml/2006/main"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100-000009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39</xdr:row>
          <xdr:rowOff>0</xdr:rowOff>
        </xdr:from>
        <xdr:to>
          <xdr:col>0</xdr:col>
          <xdr:colOff>114300</xdr:colOff>
          <xdr:row>40</xdr:row>
          <xdr:rowOff>38100</xdr:rowOff>
        </xdr:to>
        <xdr:sp macro="" textlink="">
          <xdr:nvSpPr>
            <xdr:cNvPr id="20490" name="Object 10" hidden="1">
              <a:extLst xmlns:a="http://schemas.openxmlformats.org/drawingml/2006/main"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100-00000A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39</xdr:row>
          <xdr:rowOff>0</xdr:rowOff>
        </xdr:from>
        <xdr:to>
          <xdr:col>0</xdr:col>
          <xdr:colOff>114300</xdr:colOff>
          <xdr:row>40</xdr:row>
          <xdr:rowOff>38100</xdr:rowOff>
        </xdr:to>
        <xdr:sp macro="" textlink="">
          <xdr:nvSpPr>
            <xdr:cNvPr id="20491" name="Object 11" hidden="1">
              <a:extLst xmlns:a="http://schemas.openxmlformats.org/drawingml/2006/main"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100-00000B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55</xdr:row>
          <xdr:rowOff>0</xdr:rowOff>
        </xdr:from>
        <xdr:to>
          <xdr:col>0</xdr:col>
          <xdr:colOff>114300</xdr:colOff>
          <xdr:row>56</xdr:row>
          <xdr:rowOff>38100</xdr:rowOff>
        </xdr:to>
        <xdr:sp macro="" textlink="">
          <xdr:nvSpPr>
            <xdr:cNvPr id="20492" name="Object 12" hidden="1">
              <a:extLst xmlns:a="http://schemas.openxmlformats.org/drawingml/2006/main"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100-00000C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55</xdr:row>
          <xdr:rowOff>0</xdr:rowOff>
        </xdr:from>
        <xdr:to>
          <xdr:col>0</xdr:col>
          <xdr:colOff>114300</xdr:colOff>
          <xdr:row>56</xdr:row>
          <xdr:rowOff>38100</xdr:rowOff>
        </xdr:to>
        <xdr:sp macro="" textlink="">
          <xdr:nvSpPr>
            <xdr:cNvPr id="20493" name="Object 13" hidden="1">
              <a:extLst xmlns:a="http://schemas.openxmlformats.org/drawingml/2006/main"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100-00000D5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6</xdr:row>
          <xdr:rowOff>0</xdr:rowOff>
        </xdr:from>
        <xdr:to>
          <xdr:col>0</xdr:col>
          <xdr:colOff>114300</xdr:colOff>
          <xdr:row>7</xdr:row>
          <xdr:rowOff>38100</xdr:rowOff>
        </xdr:to>
        <xdr:sp macro="" textlink="">
          <xdr:nvSpPr>
            <xdr:cNvPr id="26625" name="Object 1" hidden="1">
              <a:extLst xmlns:a="http://schemas.openxmlformats.org/drawingml/2006/main"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200-000001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23</xdr:row>
          <xdr:rowOff>0</xdr:rowOff>
        </xdr:from>
        <xdr:to>
          <xdr:col>0</xdr:col>
          <xdr:colOff>114300</xdr:colOff>
          <xdr:row>24</xdr:row>
          <xdr:rowOff>38100</xdr:rowOff>
        </xdr:to>
        <xdr:sp macro="" textlink="">
          <xdr:nvSpPr>
            <xdr:cNvPr id="26626" name="Object 2" hidden="1">
              <a:extLst xmlns:a="http://schemas.openxmlformats.org/drawingml/2006/main"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200-000002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39</xdr:row>
          <xdr:rowOff>0</xdr:rowOff>
        </xdr:from>
        <xdr:to>
          <xdr:col>0</xdr:col>
          <xdr:colOff>114300</xdr:colOff>
          <xdr:row>40</xdr:row>
          <xdr:rowOff>38100</xdr:rowOff>
        </xdr:to>
        <xdr:sp macro="" textlink="">
          <xdr:nvSpPr>
            <xdr:cNvPr id="26627" name="Object 3" hidden="1">
              <a:extLst xmlns:a="http://schemas.openxmlformats.org/drawingml/2006/main"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200-000003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55</xdr:row>
          <xdr:rowOff>0</xdr:rowOff>
        </xdr:from>
        <xdr:to>
          <xdr:col>0</xdr:col>
          <xdr:colOff>114300</xdr:colOff>
          <xdr:row>56</xdr:row>
          <xdr:rowOff>38100</xdr:rowOff>
        </xdr:to>
        <xdr:sp macro="" textlink="">
          <xdr:nvSpPr>
            <xdr:cNvPr id="26628" name="Object 4" hidden="1">
              <a:extLst xmlns:a="http://schemas.openxmlformats.org/drawingml/2006/main"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200-000004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0</xdr:colOff>
          <xdr:row>10</xdr:row>
          <xdr:rowOff>0</xdr:rowOff>
        </xdr:from>
        <xdr:to>
          <xdr:col>22</xdr:col>
          <xdr:colOff>114300</xdr:colOff>
          <xdr:row>11</xdr:row>
          <xdr:rowOff>38100</xdr:rowOff>
        </xdr:to>
        <xdr:sp macro="" textlink="">
          <xdr:nvSpPr>
            <xdr:cNvPr id="26629" name="Object 5" hidden="1">
              <a:extLst xmlns:a="http://schemas.openxmlformats.org/drawingml/2006/main"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200-000005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0</xdr:colOff>
          <xdr:row>26</xdr:row>
          <xdr:rowOff>0</xdr:rowOff>
        </xdr:from>
        <xdr:to>
          <xdr:col>22</xdr:col>
          <xdr:colOff>114300</xdr:colOff>
          <xdr:row>27</xdr:row>
          <xdr:rowOff>38100</xdr:rowOff>
        </xdr:to>
        <xdr:sp macro="" textlink="">
          <xdr:nvSpPr>
            <xdr:cNvPr id="26630" name="Object 6" hidden="1">
              <a:extLst xmlns:a="http://schemas.openxmlformats.org/drawingml/2006/main"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200-000006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0</xdr:colOff>
          <xdr:row>42</xdr:row>
          <xdr:rowOff>0</xdr:rowOff>
        </xdr:from>
        <xdr:to>
          <xdr:col>22</xdr:col>
          <xdr:colOff>114300</xdr:colOff>
          <xdr:row>43</xdr:row>
          <xdr:rowOff>38100</xdr:rowOff>
        </xdr:to>
        <xdr:sp macro="" textlink="">
          <xdr:nvSpPr>
            <xdr:cNvPr id="26631" name="Object 7" hidden="1">
              <a:extLst xmlns:a="http://schemas.openxmlformats.org/drawingml/2006/main"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200-000007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0</xdr:colOff>
          <xdr:row>58</xdr:row>
          <xdr:rowOff>0</xdr:rowOff>
        </xdr:from>
        <xdr:to>
          <xdr:col>22</xdr:col>
          <xdr:colOff>114300</xdr:colOff>
          <xdr:row>59</xdr:row>
          <xdr:rowOff>38100</xdr:rowOff>
        </xdr:to>
        <xdr:sp macro="" textlink="">
          <xdr:nvSpPr>
            <xdr:cNvPr id="26632" name="Object 8" hidden="1">
              <a:extLst xmlns:a="http://schemas.openxmlformats.org/drawingml/2006/main"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200-000008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152400</xdr:colOff>
      <xdr:row>0</xdr:row>
      <xdr:rowOff>0</xdr:rowOff>
    </xdr:from>
    <xdr:to>
      <xdr:col>11</xdr:col>
      <xdr:colOff>485775</xdr:colOff>
      <xdr:row>10</xdr:row>
      <xdr:rowOff>180975</xdr:rowOff>
    </xdr:to>
    <xdr:graphicFrame macro="">
      <xdr:nvGraphicFramePr>
        <xdr:cNvPr id="17" name="Chart 16"/>
        <xdr:cNvGraphicFramePr/>
      </xdr:nvGraphicFramePr>
      <xdr:xfrm>
        <a:off x="3162300" y="0"/>
        <a:ext cx="45243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114300</xdr:rowOff>
    </xdr:from>
    <xdr:to>
      <xdr:col>3</xdr:col>
      <xdr:colOff>447675</xdr:colOff>
      <xdr:row>2</xdr:row>
      <xdr:rowOff>133350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14300"/>
          <a:ext cx="2105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23</xdr:row>
          <xdr:rowOff>0</xdr:rowOff>
        </xdr:from>
        <xdr:to>
          <xdr:col>0</xdr:col>
          <xdr:colOff>114300</xdr:colOff>
          <xdr:row>24</xdr:row>
          <xdr:rowOff>38100</xdr:rowOff>
        </xdr:to>
        <xdr:sp macro="" textlink="">
          <xdr:nvSpPr>
            <xdr:cNvPr id="26633" name="Object 9" hidden="1">
              <a:extLst xmlns:a="http://schemas.openxmlformats.org/drawingml/2006/main"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1FF1F455-4F3B-46D6-A754-5D1864203B0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39</xdr:row>
          <xdr:rowOff>0</xdr:rowOff>
        </xdr:from>
        <xdr:to>
          <xdr:col>0</xdr:col>
          <xdr:colOff>114300</xdr:colOff>
          <xdr:row>40</xdr:row>
          <xdr:rowOff>38100</xdr:rowOff>
        </xdr:to>
        <xdr:sp macro="" textlink="">
          <xdr:nvSpPr>
            <xdr:cNvPr id="26634" name="Object 10" hidden="1">
              <a:extLst xmlns:a="http://schemas.openxmlformats.org/drawingml/2006/main"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4ABE7A37-EDF2-45FC-92C9-B1CB183040B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55</xdr:row>
          <xdr:rowOff>0</xdr:rowOff>
        </xdr:from>
        <xdr:to>
          <xdr:col>0</xdr:col>
          <xdr:colOff>114300</xdr:colOff>
          <xdr:row>56</xdr:row>
          <xdr:rowOff>38100</xdr:rowOff>
        </xdr:to>
        <xdr:sp macro="" textlink="">
          <xdr:nvSpPr>
            <xdr:cNvPr id="26635" name="Object 11" hidden="1">
              <a:extLst xmlns:a="http://schemas.openxmlformats.org/drawingml/2006/main"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53014208-CFE6-4C0D-9286-7ACAEDC536F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123825</xdr:rowOff>
    </xdr:from>
    <xdr:to>
      <xdr:col>8</xdr:col>
      <xdr:colOff>457200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171450" y="2219325"/>
        <a:ext cx="5734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image" Target="../media/image1.w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5" Type="http://schemas.openxmlformats.org/officeDocument/2006/relationships/oleObject" Target="../embeddings/oleObject4.bin" /><Relationship Id="rId6" Type="http://schemas.openxmlformats.org/officeDocument/2006/relationships/oleObject" Target="../embeddings/oleObject5.bin" /><Relationship Id="rId7" Type="http://schemas.openxmlformats.org/officeDocument/2006/relationships/oleObject" Target="../embeddings/oleObject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wmf" /><Relationship Id="rId1" Type="http://schemas.openxmlformats.org/officeDocument/2006/relationships/oleObject" Target="../embeddings/oleObject7.bin" /><Relationship Id="rId2" Type="http://schemas.openxmlformats.org/officeDocument/2006/relationships/oleObject" Target="../embeddings/oleObject8.bin" /><Relationship Id="rId3" Type="http://schemas.openxmlformats.org/officeDocument/2006/relationships/oleObject" Target="../embeddings/oleObject9.bin" /><Relationship Id="rId4" Type="http://schemas.openxmlformats.org/officeDocument/2006/relationships/oleObject" Target="../embeddings/oleObject10.bin" /><Relationship Id="rId6" Type="http://schemas.openxmlformats.org/officeDocument/2006/relationships/oleObject" Target="../embeddings/oleObject11.bin" /><Relationship Id="rId7" Type="http://schemas.openxmlformats.org/officeDocument/2006/relationships/oleObject" Target="../embeddings/oleObject12.bin" /><Relationship Id="rId8" Type="http://schemas.openxmlformats.org/officeDocument/2006/relationships/oleObject" Target="../embeddings/oleObject13.bin" /><Relationship Id="rId9" Type="http://schemas.openxmlformats.org/officeDocument/2006/relationships/oleObject" Target="../embeddings/oleObject14.bin" /><Relationship Id="rId10" Type="http://schemas.openxmlformats.org/officeDocument/2006/relationships/oleObject" Target="../embeddings/oleObject15.bin" /><Relationship Id="rId11" Type="http://schemas.openxmlformats.org/officeDocument/2006/relationships/oleObject" Target="../embeddings/oleObject16.bin" /><Relationship Id="rId12" Type="http://schemas.openxmlformats.org/officeDocument/2006/relationships/oleObject" Target="../embeddings/oleObject17.bin" /><Relationship Id="rId13" Type="http://schemas.openxmlformats.org/officeDocument/2006/relationships/oleObject" Target="../embeddings/oleObject18.bin" /><Relationship Id="rId14" Type="http://schemas.openxmlformats.org/officeDocument/2006/relationships/vmlDrawing" Target="../drawings/vmlDrawing2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wmf" /><Relationship Id="rId1" Type="http://schemas.openxmlformats.org/officeDocument/2006/relationships/oleObject" Target="../embeddings/oleObject19.bin" /><Relationship Id="rId2" Type="http://schemas.openxmlformats.org/officeDocument/2006/relationships/oleObject" Target="../embeddings/oleObject20.bin" /><Relationship Id="rId3" Type="http://schemas.openxmlformats.org/officeDocument/2006/relationships/oleObject" Target="../embeddings/oleObject21.bin" /><Relationship Id="rId4" Type="http://schemas.openxmlformats.org/officeDocument/2006/relationships/oleObject" Target="../embeddings/oleObject22.bin" /><Relationship Id="rId6" Type="http://schemas.openxmlformats.org/officeDocument/2006/relationships/oleObject" Target="../embeddings/oleObject23.bin" /><Relationship Id="rId7" Type="http://schemas.openxmlformats.org/officeDocument/2006/relationships/oleObject" Target="../embeddings/oleObject24.bin" /><Relationship Id="rId8" Type="http://schemas.openxmlformats.org/officeDocument/2006/relationships/oleObject" Target="../embeddings/oleObject25.bin" /><Relationship Id="rId9" Type="http://schemas.openxmlformats.org/officeDocument/2006/relationships/oleObject" Target="../embeddings/oleObject26.bin" /><Relationship Id="rId10" Type="http://schemas.openxmlformats.org/officeDocument/2006/relationships/oleObject" Target="../embeddings/oleObject27.bin" /><Relationship Id="rId11" Type="http://schemas.openxmlformats.org/officeDocument/2006/relationships/oleObject" Target="../embeddings/oleObject28.bin" /><Relationship Id="rId12" Type="http://schemas.openxmlformats.org/officeDocument/2006/relationships/oleObject" Target="../embeddings/oleObject29.bin" /><Relationship Id="rId13" Type="http://schemas.openxmlformats.org/officeDocument/2006/relationships/vmlDrawing" Target="../drawings/vmlDrawing3.vml" /><Relationship Id="rId14" Type="http://schemas.openxmlformats.org/officeDocument/2006/relationships/drawing" Target="../drawings/drawing3.xml" /><Relationship Id="rId1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55"/>
  <sheetViews>
    <sheetView workbookViewId="0" topLeftCell="A55">
      <selection activeCell="J21" sqref="J21"/>
    </sheetView>
  </sheetViews>
  <sheetFormatPr defaultColWidth="9.00390625" defaultRowHeight="15"/>
  <cols>
    <col min="1" max="1" width="9.7109375" style="0" customWidth="1"/>
    <col min="2" max="2" width="23.8515625" style="0" customWidth="1"/>
    <col min="3" max="3" width="15.7109375" style="0" customWidth="1"/>
    <col min="4" max="4" width="19.140625" style="0" customWidth="1"/>
    <col min="5" max="5" width="24.8515625" style="12" customWidth="1"/>
    <col min="7" max="7" width="10.28125" style="12" customWidth="1"/>
    <col min="8" max="8" width="12.8515625" style="0" customWidth="1"/>
    <col min="9" max="9" width="10.8515625" style="0" customWidth="1"/>
    <col min="10" max="10" width="11.7109375" style="0" customWidth="1"/>
    <col min="11" max="11" width="10.28125" style="0" customWidth="1"/>
    <col min="15" max="15" width="16.7109375" style="0" customWidth="1"/>
    <col min="16" max="16" width="15.28125" style="0" customWidth="1"/>
    <col min="17" max="17" width="18.8515625" style="0" customWidth="1"/>
    <col min="31" max="31" width="13.00390625" style="0" customWidth="1"/>
    <col min="32" max="32" width="8.8515625" style="0" customWidth="1"/>
    <col min="33" max="33" width="12.140625" style="0" customWidth="1"/>
    <col min="34" max="34" width="13.00390625" style="0" customWidth="1"/>
    <col min="35" max="35" width="13.57421875" style="0" customWidth="1"/>
    <col min="36" max="36" width="16.28125" style="0" customWidth="1"/>
    <col min="37" max="37" width="15.00390625" style="0" customWidth="1"/>
    <col min="38" max="38" width="14.57421875" style="0" customWidth="1"/>
    <col min="45" max="46" width="13.00390625" style="0" customWidth="1"/>
    <col min="47" max="47" width="12.421875" style="0" customWidth="1"/>
    <col min="48" max="48" width="11.57421875" style="0" customWidth="1"/>
    <col min="49" max="49" width="13.00390625" style="0" customWidth="1"/>
    <col min="52" max="52" width="16.28125" style="0" customWidth="1"/>
    <col min="53" max="53" width="13.57421875" style="0" customWidth="1"/>
    <col min="54" max="54" width="14.57421875" style="0" customWidth="1"/>
  </cols>
  <sheetData>
    <row r="1" spans="1:2" ht="15">
      <c r="A1" s="60" t="s">
        <v>48</v>
      </c>
      <c r="B1" s="5"/>
    </row>
    <row r="2" spans="1:7" ht="15">
      <c r="A2" s="28" t="s">
        <v>19</v>
      </c>
      <c r="B2" s="29" t="s">
        <v>0</v>
      </c>
      <c r="C2" s="29" t="s">
        <v>1</v>
      </c>
      <c r="D2" s="28" t="s">
        <v>20</v>
      </c>
      <c r="E2" s="61" t="s">
        <v>49</v>
      </c>
      <c r="G2" s="12" t="s">
        <v>2</v>
      </c>
    </row>
    <row r="3" spans="1:17" ht="15">
      <c r="A3" s="31">
        <v>1</v>
      </c>
      <c r="B3" s="31">
        <v>10</v>
      </c>
      <c r="C3" s="31">
        <f>E3*D3/B3</f>
        <v>0.006</v>
      </c>
      <c r="D3" s="31">
        <v>0.6</v>
      </c>
      <c r="E3" s="30">
        <v>0.1</v>
      </c>
      <c r="P3" s="12"/>
      <c r="Q3" s="12"/>
    </row>
    <row r="4" spans="1:17" ht="15">
      <c r="A4" s="31">
        <v>2</v>
      </c>
      <c r="B4" s="31">
        <v>10</v>
      </c>
      <c r="C4" s="31">
        <f>E4*D4/B4</f>
        <v>0.009000000000000001</v>
      </c>
      <c r="D4" s="31">
        <v>0.9</v>
      </c>
      <c r="E4" s="30">
        <v>0.1</v>
      </c>
      <c r="G4" s="5" t="s">
        <v>3</v>
      </c>
      <c r="H4" s="1">
        <f>0.48</f>
        <v>0.48</v>
      </c>
      <c r="P4" s="12"/>
      <c r="Q4" s="12"/>
    </row>
    <row r="5" spans="1:17" ht="15">
      <c r="A5" s="31">
        <v>3</v>
      </c>
      <c r="B5" s="31">
        <v>10</v>
      </c>
      <c r="C5" s="31">
        <f>E5*D5/B5</f>
        <v>0.006999999999999999</v>
      </c>
      <c r="D5" s="31">
        <v>0.7</v>
      </c>
      <c r="E5" s="30">
        <v>0.1</v>
      </c>
      <c r="G5" s="5" t="s">
        <v>4</v>
      </c>
      <c r="H5" s="1">
        <v>10</v>
      </c>
      <c r="P5" s="12"/>
      <c r="Q5" s="12"/>
    </row>
    <row r="6" spans="1:30" ht="15.5">
      <c r="A6" s="32" t="s">
        <v>5</v>
      </c>
      <c r="B6" s="32">
        <f>AVERAGE(B3:B5)</f>
        <v>10</v>
      </c>
      <c r="C6" s="33">
        <f>D6*E6/B6</f>
        <v>0.007333333333333335</v>
      </c>
      <c r="D6" s="32">
        <f>AVERAGE(D3:D5)</f>
        <v>0.7333333333333334</v>
      </c>
      <c r="E6" s="34">
        <f>AVERAGE(E3:E5)</f>
        <v>0.10000000000000002</v>
      </c>
      <c r="G6" s="5" t="s">
        <v>6</v>
      </c>
      <c r="H6" s="1">
        <f>0.18</f>
        <v>0.18</v>
      </c>
      <c r="P6" s="12"/>
      <c r="Q6" s="12"/>
      <c r="AD6" s="6"/>
    </row>
    <row r="7" spans="7:55" ht="15">
      <c r="G7" s="5" t="s">
        <v>7</v>
      </c>
      <c r="H7" s="1">
        <f>0.25</f>
        <v>0.25</v>
      </c>
      <c r="P7" s="12"/>
      <c r="Q7" s="1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7:55" ht="15">
      <c r="G8" s="18" t="s">
        <v>8</v>
      </c>
      <c r="H8" s="19">
        <f>((H4*H5*1.111)+(H6*H5*1.136*(150/180)))/180*10</f>
        <v>0.39093333333333324</v>
      </c>
      <c r="P8" s="12"/>
      <c r="Q8" s="1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2" customFormat="1" ht="15">
      <c r="A9" s="20" t="s">
        <v>21</v>
      </c>
      <c r="B9" s="21"/>
      <c r="C9" s="21">
        <v>3</v>
      </c>
      <c r="D9" s="22" t="s">
        <v>22</v>
      </c>
      <c r="E9" s="3"/>
      <c r="G9" s="3"/>
      <c r="P9" s="3"/>
      <c r="Q9" s="3"/>
      <c r="AA9" s="3"/>
      <c r="AB9" s="3"/>
      <c r="AC9" s="3"/>
      <c r="AD9" s="3"/>
      <c r="AE9" s="3"/>
      <c r="AF9" s="3"/>
      <c r="AG9" s="3"/>
      <c r="AH9" s="4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4"/>
      <c r="AX9" s="3"/>
      <c r="AY9" s="3"/>
      <c r="AZ9" s="3"/>
      <c r="BA9" s="3"/>
      <c r="BB9" s="3"/>
      <c r="BC9" s="3"/>
    </row>
    <row r="10" spans="1:49" s="3" customFormat="1" ht="15">
      <c r="A10" s="35" t="s">
        <v>23</v>
      </c>
      <c r="B10" s="35" t="s">
        <v>24</v>
      </c>
      <c r="C10" s="35" t="s">
        <v>25</v>
      </c>
      <c r="D10" s="36" t="s">
        <v>9</v>
      </c>
      <c r="AH10" s="4"/>
      <c r="AW10" s="4"/>
    </row>
    <row r="11" spans="1:49" s="3" customFormat="1" ht="15">
      <c r="A11" s="37">
        <v>0</v>
      </c>
      <c r="B11" s="38">
        <v>0</v>
      </c>
      <c r="C11" s="39">
        <f aca="true" t="shared" si="0" ref="C11:C20">B11/H$8*100</f>
        <v>0</v>
      </c>
      <c r="D11" s="40">
        <f>H$8-B11</f>
        <v>0.39093333333333324</v>
      </c>
      <c r="AH11" s="4"/>
      <c r="AW11" s="4"/>
    </row>
    <row r="12" spans="1:55" s="2" customFormat="1" ht="15">
      <c r="A12" s="41">
        <v>1</v>
      </c>
      <c r="B12" s="39">
        <v>0.0746913580246913</v>
      </c>
      <c r="C12" s="39">
        <f t="shared" si="0"/>
        <v>19.105906725279155</v>
      </c>
      <c r="D12" s="40">
        <f aca="true" t="shared" si="1" ref="D12:D20">H$8-B12</f>
        <v>0.31624197530864195</v>
      </c>
      <c r="P12" s="3"/>
      <c r="Q12" s="4"/>
      <c r="AA12" s="3"/>
      <c r="AB12" s="3"/>
      <c r="AC12" s="3"/>
      <c r="AD12" s="3"/>
      <c r="AE12" s="3"/>
      <c r="AF12" s="3"/>
      <c r="AG12" s="3"/>
      <c r="AH12" s="4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4"/>
      <c r="AX12" s="3"/>
      <c r="AY12" s="3"/>
      <c r="AZ12" s="3"/>
      <c r="BA12" s="3"/>
      <c r="BB12" s="3"/>
      <c r="BC12" s="3"/>
    </row>
    <row r="13" spans="1:55" s="2" customFormat="1" ht="15">
      <c r="A13" s="41">
        <v>2</v>
      </c>
      <c r="B13" s="39">
        <v>0.12604166666666658</v>
      </c>
      <c r="C13" s="39">
        <f t="shared" si="0"/>
        <v>32.24121759890858</v>
      </c>
      <c r="D13" s="40">
        <f t="shared" si="1"/>
        <v>0.26489166666666664</v>
      </c>
      <c r="Q13" s="26"/>
      <c r="AA13" s="3"/>
      <c r="AB13" s="3"/>
      <c r="AC13" s="3"/>
      <c r="AD13" s="3"/>
      <c r="AE13" s="3"/>
      <c r="AF13" s="3"/>
      <c r="AG13" s="3"/>
      <c r="AH13" s="4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  <c r="AX13" s="3"/>
      <c r="AY13" s="3"/>
      <c r="AZ13" s="3"/>
      <c r="BA13" s="3"/>
      <c r="BB13" s="3"/>
      <c r="BC13" s="3"/>
    </row>
    <row r="14" spans="1:55" s="2" customFormat="1" ht="15">
      <c r="A14" s="41">
        <v>3</v>
      </c>
      <c r="B14" s="39">
        <v>0.1440476190476192</v>
      </c>
      <c r="C14" s="39">
        <f t="shared" si="0"/>
        <v>36.84710582732416</v>
      </c>
      <c r="D14" s="40">
        <f t="shared" si="1"/>
        <v>0.24688571428571404</v>
      </c>
      <c r="Q14" s="26"/>
      <c r="AA14" s="3"/>
      <c r="AB14" s="3"/>
      <c r="AC14" s="3"/>
      <c r="AD14" s="3"/>
      <c r="AE14" s="3"/>
      <c r="AF14" s="3"/>
      <c r="AG14" s="3"/>
      <c r="AH14" s="4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4"/>
      <c r="AX14" s="3"/>
      <c r="AY14" s="3"/>
      <c r="AZ14" s="3"/>
      <c r="BA14" s="3"/>
      <c r="BB14" s="3"/>
      <c r="BC14" s="3"/>
    </row>
    <row r="15" spans="1:55" s="2" customFormat="1" ht="15">
      <c r="A15" s="41">
        <v>4</v>
      </c>
      <c r="B15" s="39">
        <v>0.16805555555555618</v>
      </c>
      <c r="C15" s="39">
        <f t="shared" si="0"/>
        <v>42.9882901318783</v>
      </c>
      <c r="D15" s="40">
        <f t="shared" si="1"/>
        <v>0.22287777777777706</v>
      </c>
      <c r="Q15" s="26"/>
      <c r="AA15" s="3"/>
      <c r="AB15" s="3"/>
      <c r="AC15" s="3"/>
      <c r="AD15" s="3"/>
      <c r="AE15" s="3"/>
      <c r="AF15" s="3"/>
      <c r="AG15" s="3"/>
      <c r="AH15" s="4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4"/>
      <c r="AX15" s="3"/>
      <c r="AY15" s="3"/>
      <c r="AZ15" s="3"/>
      <c r="BA15" s="3"/>
      <c r="BB15" s="3"/>
      <c r="BC15" s="3"/>
    </row>
    <row r="16" spans="1:55" s="2" customFormat="1" ht="15">
      <c r="A16" s="41">
        <v>5</v>
      </c>
      <c r="B16" s="39">
        <v>0.20166666666666672</v>
      </c>
      <c r="C16" s="39">
        <f t="shared" si="0"/>
        <v>51.58594815825378</v>
      </c>
      <c r="D16" s="40">
        <f t="shared" si="1"/>
        <v>0.18926666666666653</v>
      </c>
      <c r="Q16" s="26"/>
      <c r="AA16" s="3"/>
      <c r="AB16" s="3"/>
      <c r="AC16" s="3"/>
      <c r="AD16" s="3"/>
      <c r="AE16" s="3"/>
      <c r="AF16" s="3"/>
      <c r="AG16" s="3"/>
      <c r="AH16" s="4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4"/>
      <c r="AX16" s="3"/>
      <c r="AY16" s="3"/>
      <c r="AZ16" s="3"/>
      <c r="BA16" s="3"/>
      <c r="BB16" s="3"/>
      <c r="BC16" s="3"/>
    </row>
    <row r="17" spans="1:55" s="2" customFormat="1" ht="15">
      <c r="A17" s="41">
        <v>6</v>
      </c>
      <c r="B17" s="39">
        <v>0.22407407407407448</v>
      </c>
      <c r="C17" s="39">
        <f t="shared" si="0"/>
        <v>57.317720175837614</v>
      </c>
      <c r="D17" s="40">
        <f t="shared" si="1"/>
        <v>0.16685925925925876</v>
      </c>
      <c r="Q17" s="26"/>
      <c r="AA17" s="3"/>
      <c r="AB17" s="3"/>
      <c r="AC17" s="3"/>
      <c r="AD17" s="3"/>
      <c r="AE17" s="3"/>
      <c r="AF17" s="3"/>
      <c r="AG17" s="3"/>
      <c r="AH17" s="4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4"/>
      <c r="AX17" s="3"/>
      <c r="AY17" s="3"/>
      <c r="AZ17" s="3"/>
      <c r="BA17" s="3"/>
      <c r="BB17" s="3"/>
      <c r="BC17" s="3"/>
    </row>
    <row r="18" spans="1:55" s="2" customFormat="1" ht="15">
      <c r="A18" s="41">
        <v>7</v>
      </c>
      <c r="B18" s="39">
        <v>0.23725490196078397</v>
      </c>
      <c r="C18" s="39">
        <f t="shared" si="0"/>
        <v>60.689350774416106</v>
      </c>
      <c r="D18" s="40">
        <f t="shared" si="1"/>
        <v>0.15367843137254927</v>
      </c>
      <c r="Q18" s="26"/>
      <c r="AA18" s="3"/>
      <c r="AB18" s="3"/>
      <c r="AC18" s="3"/>
      <c r="AD18" s="3"/>
      <c r="AE18" s="3"/>
      <c r="AF18" s="3"/>
      <c r="AG18" s="3"/>
      <c r="AH18" s="4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4"/>
      <c r="AX18" s="3"/>
      <c r="AY18" s="3"/>
      <c r="AZ18" s="3"/>
      <c r="BA18" s="3"/>
      <c r="BB18" s="3"/>
      <c r="BC18" s="3"/>
    </row>
    <row r="19" spans="1:55" s="2" customFormat="1" ht="15">
      <c r="A19" s="41">
        <v>8</v>
      </c>
      <c r="B19" s="39">
        <v>0.24297188755020133</v>
      </c>
      <c r="C19" s="39">
        <f t="shared" si="0"/>
        <v>62.15174476898058</v>
      </c>
      <c r="D19" s="40">
        <f t="shared" si="1"/>
        <v>0.14796144578313192</v>
      </c>
      <c r="Q19" s="26"/>
      <c r="AA19" s="3"/>
      <c r="AB19" s="3"/>
      <c r="AC19" s="3"/>
      <c r="AD19" s="3"/>
      <c r="AE19" s="3"/>
      <c r="AF19" s="3"/>
      <c r="AG19" s="3"/>
      <c r="AH19" s="4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4"/>
      <c r="AX19" s="3"/>
      <c r="AY19" s="3"/>
      <c r="AZ19" s="3"/>
      <c r="BA19" s="3"/>
      <c r="BB19" s="3"/>
      <c r="BC19" s="3"/>
    </row>
    <row r="20" spans="1:55" s="2" customFormat="1" ht="15">
      <c r="A20" s="41">
        <v>9</v>
      </c>
      <c r="B20" s="39">
        <v>0.25208333333333427</v>
      </c>
      <c r="C20" s="39">
        <f t="shared" si="0"/>
        <v>64.48243519781744</v>
      </c>
      <c r="D20" s="40">
        <f t="shared" si="1"/>
        <v>0.13884999999999897</v>
      </c>
      <c r="L20" s="3"/>
      <c r="Q20" s="2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5:55" s="2" customFormat="1" ht="15">
      <c r="E21" s="3"/>
      <c r="G21" s="3"/>
      <c r="L21" s="3"/>
      <c r="Q21" s="2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5:55" s="2" customFormat="1" ht="15">
      <c r="E22" s="3"/>
      <c r="G22" s="3"/>
      <c r="L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5:55" s="2" customFormat="1" ht="15">
      <c r="E23" s="3"/>
      <c r="G23" s="3"/>
      <c r="AA23" s="3"/>
      <c r="AB23" s="3"/>
      <c r="AC23" s="3"/>
      <c r="AD23" s="3"/>
      <c r="AE23" s="3"/>
      <c r="AF23" s="3"/>
      <c r="AG23" s="3"/>
      <c r="AH23" s="4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4"/>
      <c r="AX23" s="3"/>
      <c r="AY23" s="3"/>
      <c r="AZ23" s="3"/>
      <c r="BA23" s="3"/>
      <c r="BB23" s="3"/>
      <c r="BC23" s="3"/>
    </row>
    <row r="24" spans="1:55" s="2" customFormat="1" ht="15">
      <c r="A24" s="20" t="s">
        <v>21</v>
      </c>
      <c r="B24" s="21"/>
      <c r="C24" s="21">
        <v>5</v>
      </c>
      <c r="D24" s="22" t="s">
        <v>22</v>
      </c>
      <c r="E24" s="3"/>
      <c r="G24" s="3"/>
      <c r="AA24" s="3"/>
      <c r="AB24" s="3"/>
      <c r="AC24" s="3"/>
      <c r="AD24" s="3"/>
      <c r="AE24" s="3"/>
      <c r="AF24" s="3"/>
      <c r="AG24" s="3"/>
      <c r="AH24" s="4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4"/>
      <c r="AX24" s="3"/>
      <c r="AY24" s="3"/>
      <c r="AZ24" s="3"/>
      <c r="BA24" s="3"/>
      <c r="BB24" s="3"/>
      <c r="BC24" s="3"/>
    </row>
    <row r="25" spans="1:55" s="2" customFormat="1" ht="15">
      <c r="A25" s="35" t="s">
        <v>23</v>
      </c>
      <c r="B25" s="35" t="s">
        <v>24</v>
      </c>
      <c r="C25" s="35" t="s">
        <v>25</v>
      </c>
      <c r="D25" s="36" t="s">
        <v>9</v>
      </c>
      <c r="E25" s="25"/>
      <c r="F25" s="3"/>
      <c r="G25" s="3"/>
      <c r="H25" s="3"/>
      <c r="I25" s="3"/>
      <c r="J25" s="3"/>
      <c r="K25" s="24"/>
      <c r="AA25" s="3"/>
      <c r="AB25" s="3"/>
      <c r="AC25" s="3"/>
      <c r="AD25" s="3"/>
      <c r="AE25" s="3"/>
      <c r="AF25" s="3"/>
      <c r="AG25" s="3"/>
      <c r="AH25" s="4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4"/>
      <c r="AX25" s="3"/>
      <c r="AY25" s="3"/>
      <c r="AZ25" s="3"/>
      <c r="BA25" s="3"/>
      <c r="BB25" s="3"/>
      <c r="BC25" s="3"/>
    </row>
    <row r="26" spans="1:49" s="3" customFormat="1" ht="15">
      <c r="A26" s="37">
        <v>0</v>
      </c>
      <c r="B26" s="38">
        <v>0</v>
      </c>
      <c r="C26" s="39">
        <f aca="true" t="shared" si="2" ref="C26:C35">B26/H$8*100</f>
        <v>0</v>
      </c>
      <c r="D26" s="40">
        <f>H$8-B26</f>
        <v>0.39093333333333324</v>
      </c>
      <c r="K26" s="24"/>
      <c r="AH26" s="4"/>
      <c r="AW26" s="4"/>
    </row>
    <row r="27" spans="1:55" s="2" customFormat="1" ht="15">
      <c r="A27" s="41">
        <v>1</v>
      </c>
      <c r="B27" s="39">
        <v>0.09837398373983756</v>
      </c>
      <c r="C27" s="39">
        <f t="shared" si="2"/>
        <v>25.163877150367732</v>
      </c>
      <c r="D27" s="40">
        <f aca="true" t="shared" si="3" ref="D27:D35">H$8-B27</f>
        <v>0.29255934959349567</v>
      </c>
      <c r="E27" s="3"/>
      <c r="F27" s="3"/>
      <c r="G27" s="3"/>
      <c r="H27" s="3"/>
      <c r="I27" s="3"/>
      <c r="J27" s="3"/>
      <c r="K27" s="3"/>
      <c r="AA27" s="3"/>
      <c r="AB27" s="3"/>
      <c r="AC27" s="3"/>
      <c r="AD27" s="3"/>
      <c r="AE27" s="3"/>
      <c r="AF27" s="3"/>
      <c r="AG27" s="3"/>
      <c r="AH27" s="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4"/>
      <c r="AX27" s="3"/>
      <c r="AY27" s="3"/>
      <c r="AZ27" s="3"/>
      <c r="BA27" s="3"/>
      <c r="BB27" s="3"/>
      <c r="BC27" s="3"/>
    </row>
    <row r="28" spans="1:55" s="2" customFormat="1" ht="15">
      <c r="A28" s="41">
        <v>2</v>
      </c>
      <c r="B28" s="39">
        <v>0.14404761904761923</v>
      </c>
      <c r="C28" s="39">
        <f t="shared" si="2"/>
        <v>36.847105827324164</v>
      </c>
      <c r="D28" s="40">
        <f t="shared" si="3"/>
        <v>0.24688571428571401</v>
      </c>
      <c r="E28" s="3"/>
      <c r="F28" s="3"/>
      <c r="G28" s="3"/>
      <c r="H28" s="3"/>
      <c r="I28" s="3"/>
      <c r="J28" s="3"/>
      <c r="K28" s="3"/>
      <c r="AA28" s="3"/>
      <c r="AB28" s="3"/>
      <c r="AC28" s="3"/>
      <c r="AD28" s="3"/>
      <c r="AE28" s="3"/>
      <c r="AF28" s="3"/>
      <c r="AG28" s="3"/>
      <c r="AH28" s="4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4"/>
      <c r="AX28" s="3"/>
      <c r="AY28" s="3"/>
      <c r="AZ28" s="3"/>
      <c r="BA28" s="3"/>
      <c r="BB28" s="3"/>
      <c r="BC28" s="3"/>
    </row>
    <row r="29" spans="1:55" s="2" customFormat="1" ht="15">
      <c r="A29" s="41">
        <v>3</v>
      </c>
      <c r="B29" s="39">
        <v>0.18333333333333315</v>
      </c>
      <c r="C29" s="39">
        <f t="shared" si="2"/>
        <v>46.89631650750338</v>
      </c>
      <c r="D29" s="40">
        <f t="shared" si="3"/>
        <v>0.2076000000000001</v>
      </c>
      <c r="E29" s="3"/>
      <c r="F29" s="3"/>
      <c r="G29" s="3"/>
      <c r="H29" s="3"/>
      <c r="I29" s="3"/>
      <c r="J29" s="3"/>
      <c r="K29" s="3"/>
      <c r="AA29" s="3"/>
      <c r="AB29" s="3"/>
      <c r="AC29" s="3"/>
      <c r="AD29" s="3"/>
      <c r="AE29" s="3"/>
      <c r="AF29" s="3"/>
      <c r="AG29" s="3"/>
      <c r="AH29" s="4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4"/>
      <c r="AX29" s="3"/>
      <c r="AY29" s="3"/>
      <c r="AZ29" s="3"/>
      <c r="BA29" s="3"/>
      <c r="BB29" s="3"/>
      <c r="BC29" s="3"/>
    </row>
    <row r="30" spans="1:55" s="2" customFormat="1" ht="15">
      <c r="A30" s="41">
        <v>4</v>
      </c>
      <c r="B30" s="39">
        <v>0.20166666666666672</v>
      </c>
      <c r="C30" s="39">
        <f t="shared" si="2"/>
        <v>51.58594815825378</v>
      </c>
      <c r="D30" s="40">
        <f t="shared" si="3"/>
        <v>0.18926666666666653</v>
      </c>
      <c r="E30" s="3"/>
      <c r="F30" s="3"/>
      <c r="G30" s="3"/>
      <c r="H30" s="3"/>
      <c r="I30" s="3"/>
      <c r="J30" s="3"/>
      <c r="K30" s="3"/>
      <c r="AA30" s="3"/>
      <c r="AB30" s="3"/>
      <c r="AC30" s="3"/>
      <c r="AD30" s="3"/>
      <c r="AE30" s="3"/>
      <c r="AF30" s="3"/>
      <c r="AG30" s="3"/>
      <c r="AH30" s="4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4"/>
      <c r="AX30" s="3"/>
      <c r="AY30" s="3"/>
      <c r="AZ30" s="3"/>
      <c r="BA30" s="3"/>
      <c r="BB30" s="3"/>
      <c r="BC30" s="3"/>
    </row>
    <row r="31" spans="1:55" s="2" customFormat="1" ht="15">
      <c r="A31" s="41">
        <v>5</v>
      </c>
      <c r="B31" s="39">
        <v>0.22407407407407448</v>
      </c>
      <c r="C31" s="39">
        <f t="shared" si="2"/>
        <v>57.317720175837614</v>
      </c>
      <c r="D31" s="40">
        <f t="shared" si="3"/>
        <v>0.16685925925925876</v>
      </c>
      <c r="E31" s="3"/>
      <c r="F31" s="3"/>
      <c r="G31" s="3"/>
      <c r="H31" s="3"/>
      <c r="I31" s="3"/>
      <c r="J31" s="3"/>
      <c r="K31" s="3"/>
      <c r="AA31" s="3"/>
      <c r="AB31" s="3"/>
      <c r="AC31" s="3"/>
      <c r="AD31" s="3"/>
      <c r="AE31" s="3"/>
      <c r="AF31" s="3"/>
      <c r="AG31" s="3"/>
      <c r="AH31" s="4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4"/>
      <c r="AX31" s="3"/>
      <c r="AY31" s="3"/>
      <c r="AZ31" s="3"/>
      <c r="BA31" s="3"/>
      <c r="BB31" s="3"/>
      <c r="BC31" s="3"/>
    </row>
    <row r="32" spans="1:55" s="2" customFormat="1" ht="15">
      <c r="A32" s="41">
        <v>6</v>
      </c>
      <c r="B32" s="39">
        <v>0.25208333333333427</v>
      </c>
      <c r="C32" s="39">
        <f t="shared" si="2"/>
        <v>64.48243519781744</v>
      </c>
      <c r="D32" s="40">
        <f t="shared" si="3"/>
        <v>0.13884999999999897</v>
      </c>
      <c r="E32" s="3"/>
      <c r="F32" s="3"/>
      <c r="G32" s="3"/>
      <c r="H32" s="3"/>
      <c r="I32" s="3"/>
      <c r="J32" s="3"/>
      <c r="K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s="2" customFormat="1" ht="15">
      <c r="A33" s="41">
        <v>7</v>
      </c>
      <c r="B33" s="39">
        <v>0.26888888888888896</v>
      </c>
      <c r="C33" s="39">
        <f t="shared" si="2"/>
        <v>68.78126421100504</v>
      </c>
      <c r="D33" s="40">
        <f t="shared" si="3"/>
        <v>0.12204444444444429</v>
      </c>
      <c r="E33" s="3"/>
      <c r="F33" s="3"/>
      <c r="G33" s="3"/>
      <c r="H33" s="3"/>
      <c r="I33" s="3"/>
      <c r="J33" s="3"/>
      <c r="K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s="2" customFormat="1" ht="15">
      <c r="A34" s="41">
        <v>8</v>
      </c>
      <c r="B34" s="39">
        <v>0.288095238095237</v>
      </c>
      <c r="C34" s="39">
        <f t="shared" si="2"/>
        <v>73.69421165464796</v>
      </c>
      <c r="D34" s="40">
        <f t="shared" si="3"/>
        <v>0.10283809523809623</v>
      </c>
      <c r="E34" s="3"/>
      <c r="F34" s="3"/>
      <c r="G34" s="3"/>
      <c r="H34" s="3"/>
      <c r="I34" s="3"/>
      <c r="J34" s="3"/>
      <c r="K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s="2" customFormat="1" ht="15">
      <c r="A35" s="41">
        <v>9</v>
      </c>
      <c r="B35" s="39">
        <v>0.288095238095237</v>
      </c>
      <c r="C35" s="39">
        <f t="shared" si="2"/>
        <v>73.69421165464796</v>
      </c>
      <c r="D35" s="40">
        <f t="shared" si="3"/>
        <v>0.10283809523809623</v>
      </c>
      <c r="E35" s="3"/>
      <c r="F35" s="3"/>
      <c r="G35" s="3"/>
      <c r="H35" s="3"/>
      <c r="I35" s="3"/>
      <c r="J35" s="3"/>
      <c r="K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5:55" s="2" customFormat="1" ht="15">
      <c r="E36" s="3"/>
      <c r="F36" s="27"/>
      <c r="G36" s="27"/>
      <c r="H36" s="3"/>
      <c r="I36" s="3"/>
      <c r="J36" s="3"/>
      <c r="K36" s="3"/>
      <c r="AA36" s="3"/>
      <c r="AB36" s="3"/>
      <c r="AC36" s="3"/>
      <c r="AD36" s="3"/>
      <c r="AE36" s="3"/>
      <c r="AF36" s="3"/>
      <c r="AG36" s="3"/>
      <c r="AH36" s="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4"/>
      <c r="AX36" s="3"/>
      <c r="AY36" s="3"/>
      <c r="AZ36" s="3"/>
      <c r="BA36" s="3"/>
      <c r="BB36" s="3"/>
      <c r="BC36" s="3"/>
    </row>
    <row r="37" spans="5:7" s="2" customFormat="1" ht="15">
      <c r="E37" s="3"/>
      <c r="G37" s="3"/>
    </row>
    <row r="38" spans="1:7" s="2" customFormat="1" ht="15">
      <c r="A38" s="20" t="s">
        <v>21</v>
      </c>
      <c r="B38" s="21"/>
      <c r="C38" s="21">
        <v>7</v>
      </c>
      <c r="D38" s="22" t="s">
        <v>22</v>
      </c>
      <c r="E38" s="3"/>
      <c r="G38" s="3"/>
    </row>
    <row r="39" spans="1:12" s="2" customFormat="1" ht="15">
      <c r="A39" s="35" t="s">
        <v>23</v>
      </c>
      <c r="B39" s="35" t="s">
        <v>24</v>
      </c>
      <c r="C39" s="35" t="s">
        <v>25</v>
      </c>
      <c r="D39" s="36" t="s">
        <v>9</v>
      </c>
      <c r="E39" s="25"/>
      <c r="F39" s="3"/>
      <c r="G39" s="3"/>
      <c r="H39" s="3"/>
      <c r="I39" s="3"/>
      <c r="J39" s="3"/>
      <c r="K39" s="3"/>
      <c r="L39" s="3"/>
    </row>
    <row r="40" spans="1:4" s="3" customFormat="1" ht="15">
      <c r="A40" s="37">
        <v>0</v>
      </c>
      <c r="B40" s="38">
        <v>0</v>
      </c>
      <c r="C40" s="39">
        <f aca="true" t="shared" si="4" ref="C40:C49">B40/H$8*100</f>
        <v>0</v>
      </c>
      <c r="D40" s="39">
        <f>H$8-B40</f>
        <v>0.39093333333333324</v>
      </c>
    </row>
    <row r="41" spans="1:12" s="2" customFormat="1" ht="15">
      <c r="A41" s="41">
        <v>1</v>
      </c>
      <c r="B41" s="39">
        <v>0.1186274509803925</v>
      </c>
      <c r="C41" s="39">
        <f t="shared" si="4"/>
        <v>30.34467538720818</v>
      </c>
      <c r="D41" s="39">
        <f aca="true" t="shared" si="5" ref="D41:D49">H$8-B41</f>
        <v>0.27230588235294073</v>
      </c>
      <c r="E41" s="3"/>
      <c r="F41" s="3"/>
      <c r="G41" s="3"/>
      <c r="H41" s="3"/>
      <c r="I41" s="3"/>
      <c r="J41" s="3"/>
      <c r="K41" s="3"/>
      <c r="L41" s="3"/>
    </row>
    <row r="42" spans="1:12" s="2" customFormat="1" ht="15">
      <c r="A42" s="41">
        <v>2</v>
      </c>
      <c r="B42" s="39">
        <v>0.18333333333333435</v>
      </c>
      <c r="C42" s="39">
        <f t="shared" si="4"/>
        <v>46.896316507503684</v>
      </c>
      <c r="D42" s="39">
        <f t="shared" si="5"/>
        <v>0.2075999999999989</v>
      </c>
      <c r="E42" s="3"/>
      <c r="F42" s="3"/>
      <c r="G42" s="3"/>
      <c r="H42" s="3"/>
      <c r="I42" s="3"/>
      <c r="J42" s="3"/>
      <c r="K42" s="3"/>
      <c r="L42" s="3"/>
    </row>
    <row r="43" spans="1:12" s="2" customFormat="1" ht="15">
      <c r="A43" s="41">
        <v>3</v>
      </c>
      <c r="B43" s="39">
        <v>0.2122807017543854</v>
      </c>
      <c r="C43" s="39">
        <f t="shared" si="4"/>
        <v>54.3009980613196</v>
      </c>
      <c r="D43" s="39">
        <f t="shared" si="5"/>
        <v>0.17865263157894784</v>
      </c>
      <c r="E43" s="3"/>
      <c r="F43" s="3"/>
      <c r="G43" s="3"/>
      <c r="H43" s="3"/>
      <c r="I43" s="3"/>
      <c r="J43" s="3"/>
      <c r="K43" s="3"/>
      <c r="L43" s="3"/>
    </row>
    <row r="44" spans="1:12" s="2" customFormat="1" ht="15">
      <c r="A44" s="41">
        <v>4</v>
      </c>
      <c r="B44" s="39">
        <v>0.23725490196078397</v>
      </c>
      <c r="C44" s="39">
        <f t="shared" si="4"/>
        <v>60.689350774416106</v>
      </c>
      <c r="D44" s="39">
        <f t="shared" si="5"/>
        <v>0.15367843137254927</v>
      </c>
      <c r="E44" s="3"/>
      <c r="F44" s="3"/>
      <c r="G44" s="3"/>
      <c r="H44" s="3"/>
      <c r="I44" s="3"/>
      <c r="J44" s="3"/>
      <c r="K44" s="3"/>
      <c r="L44" s="3"/>
    </row>
    <row r="45" spans="1:12" s="2" customFormat="1" ht="15">
      <c r="A45" s="41">
        <v>5</v>
      </c>
      <c r="B45" s="39">
        <v>0.25208333333333427</v>
      </c>
      <c r="C45" s="39">
        <f t="shared" si="4"/>
        <v>64.48243519781744</v>
      </c>
      <c r="D45" s="39">
        <f t="shared" si="5"/>
        <v>0.13884999999999897</v>
      </c>
      <c r="E45" s="3"/>
      <c r="F45" s="3"/>
      <c r="G45" s="3"/>
      <c r="H45" s="3"/>
      <c r="I45" s="3"/>
      <c r="J45" s="3"/>
      <c r="K45" s="3"/>
      <c r="L45" s="3"/>
    </row>
    <row r="46" spans="1:12" s="2" customFormat="1" ht="15">
      <c r="A46" s="41">
        <v>6</v>
      </c>
      <c r="B46" s="39">
        <v>0.27625570776255837</v>
      </c>
      <c r="C46" s="39">
        <f t="shared" si="4"/>
        <v>70.66568240856714</v>
      </c>
      <c r="D46" s="39">
        <f t="shared" si="5"/>
        <v>0.11467762557077488</v>
      </c>
      <c r="E46" s="3"/>
      <c r="F46" s="3"/>
      <c r="G46" s="3"/>
      <c r="H46" s="3"/>
      <c r="I46" s="3"/>
      <c r="J46" s="3"/>
      <c r="K46" s="3"/>
      <c r="L46" s="3"/>
    </row>
    <row r="47" spans="1:12" s="2" customFormat="1" ht="15">
      <c r="A47" s="41">
        <v>7</v>
      </c>
      <c r="B47" s="39">
        <v>0.310256410256411</v>
      </c>
      <c r="C47" s="39">
        <f t="shared" si="4"/>
        <v>79.36299716654443</v>
      </c>
      <c r="D47" s="39">
        <f t="shared" si="5"/>
        <v>0.08067692307692226</v>
      </c>
      <c r="E47" s="3"/>
      <c r="F47" s="3"/>
      <c r="G47" s="3"/>
      <c r="H47" s="3"/>
      <c r="I47" s="3"/>
      <c r="J47" s="3"/>
      <c r="K47" s="3"/>
      <c r="L47" s="3"/>
    </row>
    <row r="48" spans="1:12" s="2" customFormat="1" ht="15">
      <c r="A48" s="41">
        <v>8</v>
      </c>
      <c r="B48" s="39">
        <v>0.310256410256411</v>
      </c>
      <c r="C48" s="39">
        <f t="shared" si="4"/>
        <v>79.36299716654443</v>
      </c>
      <c r="D48" s="39">
        <f t="shared" si="5"/>
        <v>0.08067692307692226</v>
      </c>
      <c r="E48" s="3"/>
      <c r="F48" s="3"/>
      <c r="G48" s="3"/>
      <c r="H48" s="3"/>
      <c r="I48" s="3"/>
      <c r="J48" s="3"/>
      <c r="K48" s="3"/>
      <c r="L48" s="3"/>
    </row>
    <row r="49" spans="1:12" s="2" customFormat="1" ht="15">
      <c r="A49" s="41">
        <v>9</v>
      </c>
      <c r="B49" s="39">
        <v>0.3361111111111104</v>
      </c>
      <c r="C49" s="39">
        <f t="shared" si="4"/>
        <v>85.97658026375609</v>
      </c>
      <c r="D49" s="39">
        <f t="shared" si="5"/>
        <v>0.05482222222222283</v>
      </c>
      <c r="E49" s="3"/>
      <c r="F49" s="3"/>
      <c r="G49" s="3"/>
      <c r="H49" s="3"/>
      <c r="I49" s="3"/>
      <c r="J49" s="3"/>
      <c r="K49" s="3"/>
      <c r="L49" s="3"/>
    </row>
    <row r="50" spans="5:12" s="2" customFormat="1" ht="15">
      <c r="E50" s="3"/>
      <c r="F50" s="27"/>
      <c r="G50" s="27"/>
      <c r="H50" s="3"/>
      <c r="I50" s="3"/>
      <c r="J50" s="3"/>
      <c r="K50" s="3"/>
      <c r="L50" s="3"/>
    </row>
    <row r="51" spans="5:12" s="2" customFormat="1" ht="15">
      <c r="E51" s="3"/>
      <c r="F51" s="3"/>
      <c r="G51" s="3"/>
      <c r="H51" s="3"/>
      <c r="I51" s="3"/>
      <c r="J51" s="3"/>
      <c r="K51" s="3"/>
      <c r="L51" s="3"/>
    </row>
    <row r="52" spans="1:12" s="2" customFormat="1" ht="15">
      <c r="A52" s="20" t="s">
        <v>21</v>
      </c>
      <c r="B52" s="21"/>
      <c r="C52" s="21">
        <v>9</v>
      </c>
      <c r="D52" s="22" t="s">
        <v>22</v>
      </c>
      <c r="E52" s="3"/>
      <c r="F52" s="3"/>
      <c r="G52" s="3"/>
      <c r="H52" s="3"/>
      <c r="I52" s="3"/>
      <c r="J52" s="3"/>
      <c r="K52" s="3"/>
      <c r="L52" s="3"/>
    </row>
    <row r="53" spans="1:12" s="2" customFormat="1" ht="15">
      <c r="A53" s="35" t="s">
        <v>23</v>
      </c>
      <c r="B53" s="35" t="s">
        <v>24</v>
      </c>
      <c r="C53" s="35" t="s">
        <v>25</v>
      </c>
      <c r="D53" s="36" t="s">
        <v>9</v>
      </c>
      <c r="E53" s="3"/>
      <c r="F53" s="3"/>
      <c r="G53" s="3"/>
      <c r="H53" s="3"/>
      <c r="I53" s="3"/>
      <c r="J53" s="3"/>
      <c r="K53" s="3"/>
      <c r="L53" s="3"/>
    </row>
    <row r="54" spans="1:10" s="2" customFormat="1" ht="15">
      <c r="A54" s="42">
        <v>0</v>
      </c>
      <c r="B54" s="39">
        <v>0</v>
      </c>
      <c r="C54" s="39">
        <f aca="true" t="shared" si="6" ref="C54:C63">B54/H$8*100</f>
        <v>0</v>
      </c>
      <c r="D54" s="40">
        <f>H$8-B54</f>
        <v>0.39093333333333324</v>
      </c>
      <c r="E54" s="3"/>
      <c r="F54" s="3"/>
      <c r="G54" s="3"/>
      <c r="H54" s="3"/>
      <c r="I54" s="3"/>
      <c r="J54" s="3"/>
    </row>
    <row r="55" spans="1:10" s="2" customFormat="1" ht="15">
      <c r="A55" s="41">
        <v>1</v>
      </c>
      <c r="B55" s="39">
        <v>0.18333333333333435</v>
      </c>
      <c r="C55" s="39">
        <f t="shared" si="6"/>
        <v>46.896316507503684</v>
      </c>
      <c r="D55" s="40">
        <f>H$8-B55</f>
        <v>0.2075999999999989</v>
      </c>
      <c r="E55" s="3"/>
      <c r="F55" s="3"/>
      <c r="G55" s="3"/>
      <c r="H55" s="3"/>
      <c r="I55" s="3"/>
      <c r="J55" s="3"/>
    </row>
    <row r="56" spans="1:10" s="2" customFormat="1" ht="15">
      <c r="A56" s="41">
        <v>2</v>
      </c>
      <c r="B56" s="39">
        <v>0.22407407407407448</v>
      </c>
      <c r="C56" s="39">
        <f t="shared" si="6"/>
        <v>57.317720175837614</v>
      </c>
      <c r="D56" s="40">
        <f aca="true" t="shared" si="7" ref="D56:D63">H$8-B56</f>
        <v>0.16685925925925876</v>
      </c>
      <c r="E56" s="3"/>
      <c r="F56" s="3"/>
      <c r="G56" s="3"/>
      <c r="H56" s="3"/>
      <c r="I56" s="3"/>
      <c r="J56" s="3"/>
    </row>
    <row r="57" spans="1:10" s="2" customFormat="1" ht="15">
      <c r="A57" s="41">
        <v>3</v>
      </c>
      <c r="B57" s="39">
        <v>0.25208333333333427</v>
      </c>
      <c r="C57" s="39">
        <f t="shared" si="6"/>
        <v>64.48243519781744</v>
      </c>
      <c r="D57" s="40">
        <f t="shared" si="7"/>
        <v>0.13884999999999897</v>
      </c>
      <c r="E57" s="3"/>
      <c r="F57" s="3"/>
      <c r="G57" s="3"/>
      <c r="H57" s="3"/>
      <c r="I57" s="3"/>
      <c r="J57" s="3"/>
    </row>
    <row r="58" spans="1:10" s="2" customFormat="1" ht="15">
      <c r="A58" s="41">
        <v>4</v>
      </c>
      <c r="B58" s="39">
        <v>0.2800925925925927</v>
      </c>
      <c r="C58" s="39">
        <f t="shared" si="6"/>
        <v>71.64715021979693</v>
      </c>
      <c r="D58" s="40">
        <f t="shared" si="7"/>
        <v>0.11084074074074052</v>
      </c>
      <c r="E58" s="3"/>
      <c r="F58" s="3"/>
      <c r="G58" s="3"/>
      <c r="H58" s="3"/>
      <c r="I58" s="3"/>
      <c r="J58" s="3"/>
    </row>
    <row r="59" spans="1:10" s="2" customFormat="1" ht="15">
      <c r="A59" s="41">
        <v>5</v>
      </c>
      <c r="B59" s="39">
        <v>0.3102564102564103</v>
      </c>
      <c r="C59" s="39">
        <f t="shared" si="6"/>
        <v>79.36299716654428</v>
      </c>
      <c r="D59" s="40">
        <f t="shared" si="7"/>
        <v>0.08067692307692292</v>
      </c>
      <c r="E59" s="3"/>
      <c r="F59" s="3"/>
      <c r="G59" s="3"/>
      <c r="H59" s="3"/>
      <c r="I59" s="3"/>
      <c r="J59" s="3"/>
    </row>
    <row r="60" spans="1:10" s="2" customFormat="1" ht="15">
      <c r="A60" s="41">
        <v>6</v>
      </c>
      <c r="B60" s="39">
        <v>0.33060109289617495</v>
      </c>
      <c r="C60" s="39">
        <f t="shared" si="6"/>
        <v>84.56712812828488</v>
      </c>
      <c r="D60" s="40">
        <f t="shared" si="7"/>
        <v>0.06033224043715829</v>
      </c>
      <c r="E60" s="3"/>
      <c r="F60" s="3"/>
      <c r="G60" s="3"/>
      <c r="H60" s="3"/>
      <c r="I60" s="3"/>
      <c r="J60" s="3"/>
    </row>
    <row r="61" spans="1:10" s="2" customFormat="1" ht="15">
      <c r="A61" s="41">
        <v>7</v>
      </c>
      <c r="B61" s="39">
        <v>0.3477011494252875</v>
      </c>
      <c r="C61" s="39">
        <f t="shared" si="6"/>
        <v>88.94128992802376</v>
      </c>
      <c r="D61" s="40">
        <f t="shared" si="7"/>
        <v>0.04323218390804573</v>
      </c>
      <c r="E61" s="3"/>
      <c r="F61" s="3"/>
      <c r="G61" s="3"/>
      <c r="H61" s="3"/>
      <c r="I61" s="3"/>
      <c r="J61" s="3"/>
    </row>
    <row r="62" spans="1:10" s="2" customFormat="1" ht="15">
      <c r="A62" s="41">
        <v>8</v>
      </c>
      <c r="B62" s="39">
        <v>0.3538011695906432</v>
      </c>
      <c r="C62" s="39">
        <f t="shared" si="6"/>
        <v>90.5016634355329</v>
      </c>
      <c r="D62" s="40">
        <f t="shared" si="7"/>
        <v>0.037132163742690016</v>
      </c>
      <c r="E62" s="3"/>
      <c r="F62" s="3"/>
      <c r="G62" s="3"/>
      <c r="H62" s="3"/>
      <c r="I62" s="3"/>
      <c r="J62" s="3"/>
    </row>
    <row r="63" spans="1:10" s="2" customFormat="1" ht="15">
      <c r="A63" s="41">
        <v>9</v>
      </c>
      <c r="B63" s="39">
        <v>0.3666666666666639</v>
      </c>
      <c r="C63" s="39">
        <f t="shared" si="6"/>
        <v>93.79263301500615</v>
      </c>
      <c r="D63" s="40">
        <f t="shared" si="7"/>
        <v>0.024266666666669323</v>
      </c>
      <c r="E63" s="3"/>
      <c r="F63" s="3"/>
      <c r="G63" s="3"/>
      <c r="H63" s="3"/>
      <c r="I63" s="3"/>
      <c r="J63" s="3"/>
    </row>
    <row r="64" spans="5:10" s="2" customFormat="1" ht="15">
      <c r="E64" s="3"/>
      <c r="F64" s="3"/>
      <c r="G64" s="3"/>
      <c r="H64" s="3"/>
      <c r="I64" s="3"/>
      <c r="J64" s="3"/>
    </row>
    <row r="65" spans="5:10" s="2" customFormat="1" ht="15">
      <c r="E65" s="3"/>
      <c r="F65" s="3"/>
      <c r="G65" s="3"/>
      <c r="H65" s="3"/>
      <c r="I65" s="3"/>
      <c r="J65" s="3"/>
    </row>
    <row r="66" spans="5:10" s="2" customFormat="1" ht="15">
      <c r="E66" s="3"/>
      <c r="F66" s="3"/>
      <c r="G66" s="3"/>
      <c r="H66" s="3"/>
      <c r="I66" s="3"/>
      <c r="J66" s="3"/>
    </row>
    <row r="67" spans="5:10" s="2" customFormat="1" ht="15">
      <c r="E67" s="3"/>
      <c r="F67" s="3"/>
      <c r="G67" s="3"/>
      <c r="H67" s="3"/>
      <c r="I67" s="3"/>
      <c r="J67" s="3"/>
    </row>
    <row r="68" spans="5:7" s="2" customFormat="1" ht="15">
      <c r="E68" s="3"/>
      <c r="G68" s="3"/>
    </row>
    <row r="69" spans="5:7" s="2" customFormat="1" ht="15">
      <c r="E69" s="3"/>
      <c r="G69" s="3"/>
    </row>
    <row r="70" spans="5:7" s="2" customFormat="1" ht="15">
      <c r="E70" s="3"/>
      <c r="G70" s="3"/>
    </row>
    <row r="71" spans="5:7" s="2" customFormat="1" ht="15">
      <c r="E71" s="3"/>
      <c r="G71" s="3"/>
    </row>
    <row r="72" spans="5:7" s="2" customFormat="1" ht="15">
      <c r="E72" s="3"/>
      <c r="G72" s="3"/>
    </row>
    <row r="73" spans="5:7" s="2" customFormat="1" ht="15">
      <c r="E73" s="3"/>
      <c r="G73" s="3"/>
    </row>
    <row r="74" spans="5:7" s="2" customFormat="1" ht="15">
      <c r="E74" s="3"/>
      <c r="G74" s="3"/>
    </row>
    <row r="75" spans="5:7" s="2" customFormat="1" ht="15">
      <c r="E75" s="3"/>
      <c r="G75" s="3"/>
    </row>
    <row r="76" spans="5:7" s="2" customFormat="1" ht="15">
      <c r="E76" s="3"/>
      <c r="G76" s="3"/>
    </row>
    <row r="77" spans="5:7" s="2" customFormat="1" ht="15">
      <c r="E77" s="3"/>
      <c r="G77" s="3"/>
    </row>
    <row r="78" spans="5:7" s="2" customFormat="1" ht="15">
      <c r="E78" s="3"/>
      <c r="G78" s="3"/>
    </row>
    <row r="79" spans="5:7" s="2" customFormat="1" ht="15">
      <c r="E79" s="3"/>
      <c r="G79" s="3"/>
    </row>
    <row r="80" spans="5:7" s="2" customFormat="1" ht="15">
      <c r="E80" s="3"/>
      <c r="G80" s="3"/>
    </row>
    <row r="81" spans="5:7" s="2" customFormat="1" ht="15">
      <c r="E81" s="3"/>
      <c r="G81" s="3"/>
    </row>
    <row r="82" spans="5:7" s="2" customFormat="1" ht="15">
      <c r="E82" s="3"/>
      <c r="G82" s="3"/>
    </row>
    <row r="83" spans="5:7" s="2" customFormat="1" ht="15">
      <c r="E83" s="3"/>
      <c r="G83" s="3"/>
    </row>
    <row r="84" spans="5:7" s="2" customFormat="1" ht="15">
      <c r="E84" s="3"/>
      <c r="G84" s="3"/>
    </row>
    <row r="85" spans="5:7" s="2" customFormat="1" ht="15">
      <c r="E85" s="3"/>
      <c r="G85" s="3"/>
    </row>
    <row r="86" spans="5:7" s="2" customFormat="1" ht="15">
      <c r="E86" s="3"/>
      <c r="G86" s="3"/>
    </row>
    <row r="87" spans="5:7" s="2" customFormat="1" ht="15">
      <c r="E87" s="3"/>
      <c r="G87" s="3"/>
    </row>
    <row r="88" spans="5:7" s="2" customFormat="1" ht="15">
      <c r="E88" s="3"/>
      <c r="G88" s="3"/>
    </row>
    <row r="89" spans="5:7" s="2" customFormat="1" ht="15">
      <c r="E89" s="3"/>
      <c r="G89" s="3"/>
    </row>
    <row r="90" spans="5:7" s="2" customFormat="1" ht="15">
      <c r="E90" s="3"/>
      <c r="G90" s="3"/>
    </row>
    <row r="91" spans="5:7" s="2" customFormat="1" ht="15">
      <c r="E91" s="3"/>
      <c r="G91" s="3"/>
    </row>
    <row r="92" spans="5:7" s="2" customFormat="1" ht="15">
      <c r="E92" s="3"/>
      <c r="G92" s="3"/>
    </row>
    <row r="93" spans="5:7" s="2" customFormat="1" ht="15">
      <c r="E93" s="3"/>
      <c r="G93" s="3"/>
    </row>
    <row r="94" spans="5:7" s="2" customFormat="1" ht="15">
      <c r="E94" s="3"/>
      <c r="G94" s="3"/>
    </row>
    <row r="95" spans="5:7" s="2" customFormat="1" ht="15">
      <c r="E95" s="3"/>
      <c r="G95" s="3"/>
    </row>
    <row r="96" spans="5:7" s="2" customFormat="1" ht="15">
      <c r="E96" s="3"/>
      <c r="G96" s="3"/>
    </row>
    <row r="97" spans="5:7" s="2" customFormat="1" ht="15">
      <c r="E97" s="3"/>
      <c r="G97" s="3"/>
    </row>
    <row r="98" spans="5:7" s="2" customFormat="1" ht="15">
      <c r="E98" s="3"/>
      <c r="G98" s="3"/>
    </row>
    <row r="99" spans="5:7" s="2" customFormat="1" ht="15">
      <c r="E99" s="3"/>
      <c r="G99" s="3"/>
    </row>
    <row r="100" spans="5:7" s="2" customFormat="1" ht="15">
      <c r="E100" s="3"/>
      <c r="G100" s="3"/>
    </row>
    <row r="101" spans="5:7" s="2" customFormat="1" ht="15">
      <c r="E101" s="3"/>
      <c r="G101" s="3"/>
    </row>
    <row r="102" spans="5:7" s="2" customFormat="1" ht="15">
      <c r="E102" s="3"/>
      <c r="G102" s="3"/>
    </row>
    <row r="103" spans="5:7" s="2" customFormat="1" ht="15">
      <c r="E103" s="3"/>
      <c r="G103" s="3"/>
    </row>
    <row r="104" spans="5:7" s="2" customFormat="1" ht="15">
      <c r="E104" s="3"/>
      <c r="G104" s="3"/>
    </row>
    <row r="105" spans="5:7" s="2" customFormat="1" ht="15">
      <c r="E105" s="3"/>
      <c r="G105" s="3"/>
    </row>
    <row r="106" spans="5:7" s="2" customFormat="1" ht="15">
      <c r="E106" s="3"/>
      <c r="G106" s="3"/>
    </row>
    <row r="107" spans="5:7" s="2" customFormat="1" ht="15">
      <c r="E107" s="3"/>
      <c r="G107" s="3"/>
    </row>
    <row r="108" spans="5:7" s="2" customFormat="1" ht="15">
      <c r="E108" s="3"/>
      <c r="G108" s="3"/>
    </row>
    <row r="109" spans="5:7" s="2" customFormat="1" ht="15">
      <c r="E109" s="3"/>
      <c r="G109" s="3"/>
    </row>
    <row r="110" spans="5:7" s="2" customFormat="1" ht="15">
      <c r="E110" s="3"/>
      <c r="G110" s="3"/>
    </row>
    <row r="111" spans="5:7" s="2" customFormat="1" ht="15">
      <c r="E111" s="3"/>
      <c r="G111" s="3"/>
    </row>
    <row r="112" spans="5:7" s="2" customFormat="1" ht="15">
      <c r="E112" s="3"/>
      <c r="G112" s="3"/>
    </row>
    <row r="113" spans="5:7" s="2" customFormat="1" ht="15">
      <c r="E113" s="3"/>
      <c r="G113" s="3"/>
    </row>
    <row r="114" spans="5:7" s="2" customFormat="1" ht="15">
      <c r="E114" s="3"/>
      <c r="G114" s="3"/>
    </row>
    <row r="115" spans="5:7" s="2" customFormat="1" ht="15">
      <c r="E115" s="3"/>
      <c r="G115" s="3"/>
    </row>
    <row r="116" spans="5:7" s="2" customFormat="1" ht="15">
      <c r="E116" s="3"/>
      <c r="G116" s="3"/>
    </row>
    <row r="117" spans="5:7" s="2" customFormat="1" ht="15">
      <c r="E117" s="3"/>
      <c r="G117" s="3"/>
    </row>
    <row r="118" spans="5:7" s="2" customFormat="1" ht="15">
      <c r="E118" s="3"/>
      <c r="G118" s="3"/>
    </row>
    <row r="119" spans="5:7" s="2" customFormat="1" ht="15">
      <c r="E119" s="3"/>
      <c r="G119" s="3"/>
    </row>
    <row r="120" spans="5:7" s="2" customFormat="1" ht="15">
      <c r="E120" s="3"/>
      <c r="G120" s="3"/>
    </row>
    <row r="121" spans="5:7" s="2" customFormat="1" ht="15">
      <c r="E121" s="3"/>
      <c r="G121" s="3"/>
    </row>
    <row r="122" spans="5:7" s="2" customFormat="1" ht="15">
      <c r="E122" s="3"/>
      <c r="G122" s="3"/>
    </row>
    <row r="123" spans="5:7" s="2" customFormat="1" ht="15">
      <c r="E123" s="3"/>
      <c r="G123" s="3"/>
    </row>
    <row r="124" spans="5:7" s="2" customFormat="1" ht="15">
      <c r="E124" s="3"/>
      <c r="G124" s="3"/>
    </row>
    <row r="125" spans="5:7" s="2" customFormat="1" ht="15">
      <c r="E125" s="3"/>
      <c r="G125" s="3"/>
    </row>
    <row r="126" spans="5:7" s="2" customFormat="1" ht="15">
      <c r="E126" s="3"/>
      <c r="G126" s="3"/>
    </row>
    <row r="127" spans="5:7" s="2" customFormat="1" ht="15">
      <c r="E127" s="3"/>
      <c r="G127" s="3"/>
    </row>
    <row r="128" spans="5:7" s="2" customFormat="1" ht="15">
      <c r="E128" s="3"/>
      <c r="G128" s="3"/>
    </row>
    <row r="129" spans="5:7" s="2" customFormat="1" ht="15">
      <c r="E129" s="3"/>
      <c r="G129" s="3"/>
    </row>
    <row r="130" spans="5:7" s="2" customFormat="1" ht="15">
      <c r="E130" s="3"/>
      <c r="G130" s="3"/>
    </row>
    <row r="131" spans="5:7" s="2" customFormat="1" ht="15">
      <c r="E131" s="3"/>
      <c r="G131" s="3"/>
    </row>
    <row r="132" spans="5:7" s="2" customFormat="1" ht="15">
      <c r="E132" s="3"/>
      <c r="G132" s="3"/>
    </row>
    <row r="133" spans="5:7" s="2" customFormat="1" ht="15">
      <c r="E133" s="3"/>
      <c r="G133" s="3"/>
    </row>
    <row r="134" spans="5:7" s="2" customFormat="1" ht="15">
      <c r="E134" s="3"/>
      <c r="G134" s="3"/>
    </row>
    <row r="135" spans="5:7" s="2" customFormat="1" ht="15">
      <c r="E135" s="3"/>
      <c r="G135" s="3"/>
    </row>
    <row r="136" spans="5:7" s="2" customFormat="1" ht="15">
      <c r="E136" s="3"/>
      <c r="G136" s="3"/>
    </row>
    <row r="137" spans="5:7" s="2" customFormat="1" ht="15">
      <c r="E137" s="3"/>
      <c r="G137" s="3"/>
    </row>
    <row r="138" spans="5:7" s="2" customFormat="1" ht="15">
      <c r="E138" s="3"/>
      <c r="G138" s="3"/>
    </row>
    <row r="139" spans="5:7" s="2" customFormat="1" ht="15">
      <c r="E139" s="3"/>
      <c r="G139" s="3"/>
    </row>
    <row r="140" spans="5:7" s="2" customFormat="1" ht="15">
      <c r="E140" s="3"/>
      <c r="G140" s="3"/>
    </row>
    <row r="141" spans="5:7" s="2" customFormat="1" ht="15">
      <c r="E141" s="3"/>
      <c r="G141" s="3"/>
    </row>
    <row r="142" spans="5:7" s="2" customFormat="1" ht="15">
      <c r="E142" s="3"/>
      <c r="G142" s="3"/>
    </row>
    <row r="143" spans="5:7" s="2" customFormat="1" ht="15">
      <c r="E143" s="3"/>
      <c r="G143" s="3"/>
    </row>
    <row r="144" spans="5:7" s="2" customFormat="1" ht="15">
      <c r="E144" s="3"/>
      <c r="G144" s="3"/>
    </row>
    <row r="145" spans="5:7" s="2" customFormat="1" ht="15">
      <c r="E145" s="3"/>
      <c r="G145" s="3"/>
    </row>
    <row r="146" spans="5:7" s="2" customFormat="1" ht="15">
      <c r="E146" s="3"/>
      <c r="G146" s="3"/>
    </row>
    <row r="147" spans="5:7" s="2" customFormat="1" ht="15">
      <c r="E147" s="3"/>
      <c r="G147" s="3"/>
    </row>
    <row r="148" spans="5:7" s="2" customFormat="1" ht="15">
      <c r="E148" s="3"/>
      <c r="G148" s="3"/>
    </row>
    <row r="149" spans="5:7" s="2" customFormat="1" ht="15">
      <c r="E149" s="3"/>
      <c r="G149" s="3"/>
    </row>
    <row r="150" spans="5:7" s="2" customFormat="1" ht="15">
      <c r="E150" s="3"/>
      <c r="G150" s="3"/>
    </row>
    <row r="151" spans="5:7" s="2" customFormat="1" ht="15">
      <c r="E151" s="3"/>
      <c r="G151" s="3"/>
    </row>
    <row r="152" spans="5:7" s="2" customFormat="1" ht="15">
      <c r="E152" s="3"/>
      <c r="G152" s="3"/>
    </row>
    <row r="153" spans="5:7" s="2" customFormat="1" ht="15">
      <c r="E153" s="3"/>
      <c r="G153" s="3"/>
    </row>
    <row r="154" spans="5:7" s="2" customFormat="1" ht="15">
      <c r="E154" s="3"/>
      <c r="G154" s="3"/>
    </row>
    <row r="155" spans="5:7" s="2" customFormat="1" ht="15">
      <c r="E155" s="3"/>
      <c r="G155" s="3"/>
    </row>
  </sheetData>
  <printOptions/>
  <pageMargins left="0.699305555555556" right="0.699305555555556" top="0.75" bottom="0.75" header="0.3" footer="0.3"/>
  <pageSetup orientation="portrait" paperSize="9"/>
  <drawing r:id="rId9"/>
  <legacyDrawing r:id="rId8"/>
  <oleObjects>
    <mc:AlternateContent xmlns:mc="http://schemas.openxmlformats.org/markup-compatibility/2006">
      <mc:Choice Requires="x14">
        <oleObject progId="Equation.3" shapeId="2061" r:id="rId1">
          <objectPr r:id="rId4">
            <anchor>
              <from>
                <xdr:col>26</xdr:col>
                <xdr:colOff>0</xdr:colOff>
                <xdr:row>5</xdr:row>
                <xdr:rowOff>0</xdr:rowOff>
              </from>
              <to>
                <xdr:col>26</xdr:col>
                <xdr:colOff>114300</xdr:colOff>
                <xdr:row>6</xdr:row>
                <xdr:rowOff>38100</xdr:rowOff>
              </to>
            </anchor>
          </objectPr>
        </oleObject>
      </mc:Choice>
      <mc:Fallback>
        <oleObject progId="Equation.3" shapeId="2061" r:id="rId1"/>
      </mc:Fallback>
    </mc:AlternateContent>
    <mc:AlternateContent xmlns:mc="http://schemas.openxmlformats.org/markup-compatibility/2006">
      <mc:Choice Requires="x14">
        <oleObject progId="Equation.3" shapeId="2465" r:id="rId2">
          <objectPr r:id="rId4">
            <anchor>
              <from>
                <xdr:col>26</xdr:col>
                <xdr:colOff>0</xdr:colOff>
                <xdr:row>20</xdr:row>
                <xdr:rowOff>0</xdr:rowOff>
              </from>
              <to>
                <xdr:col>26</xdr:col>
                <xdr:colOff>114300</xdr:colOff>
                <xdr:row>21</xdr:row>
                <xdr:rowOff>38100</xdr:rowOff>
              </to>
            </anchor>
          </objectPr>
        </oleObject>
      </mc:Choice>
      <mc:Fallback>
        <oleObject progId="Equation.3" shapeId="2465" r:id="rId2"/>
      </mc:Fallback>
    </mc:AlternateContent>
    <mc:AlternateContent xmlns:mc="http://schemas.openxmlformats.org/markup-compatibility/2006">
      <mc:Choice Requires="x14">
        <oleObject progId="Equation.3" shapeId="2467" r:id="rId3">
          <objectPr r:id="rId4">
            <anchor>
              <from>
                <xdr:col>26</xdr:col>
                <xdr:colOff>0</xdr:colOff>
                <xdr:row>32</xdr:row>
                <xdr:rowOff>0</xdr:rowOff>
              </from>
              <to>
                <xdr:col>26</xdr:col>
                <xdr:colOff>114300</xdr:colOff>
                <xdr:row>33</xdr:row>
                <xdr:rowOff>38100</xdr:rowOff>
              </to>
            </anchor>
          </objectPr>
        </oleObject>
      </mc:Choice>
      <mc:Fallback>
        <oleObject progId="Equation.3" shapeId="2467" r:id="rId3"/>
      </mc:Fallback>
    </mc:AlternateContent>
    <mc:AlternateContent xmlns:mc="http://schemas.openxmlformats.org/markup-compatibility/2006">
      <mc:Choice Requires="x14">
        <oleObject progId="Equation.3" shapeId="2469" r:id="rId5">
          <objectPr r:id="rId4">
            <anchor>
              <from>
                <xdr:col>40</xdr:col>
                <xdr:colOff>0</xdr:colOff>
                <xdr:row>5</xdr:row>
                <xdr:rowOff>0</xdr:rowOff>
              </from>
              <to>
                <xdr:col>40</xdr:col>
                <xdr:colOff>114300</xdr:colOff>
                <xdr:row>6</xdr:row>
                <xdr:rowOff>38100</xdr:rowOff>
              </to>
            </anchor>
          </objectPr>
        </oleObject>
      </mc:Choice>
      <mc:Fallback>
        <oleObject progId="Equation.3" shapeId="2469" r:id="rId5"/>
      </mc:Fallback>
    </mc:AlternateContent>
    <mc:AlternateContent xmlns:mc="http://schemas.openxmlformats.org/markup-compatibility/2006">
      <mc:Choice Requires="x14">
        <oleObject progId="Equation.3" shapeId="2470" r:id="rId6">
          <objectPr r:id="rId4">
            <anchor>
              <from>
                <xdr:col>40</xdr:col>
                <xdr:colOff>0</xdr:colOff>
                <xdr:row>20</xdr:row>
                <xdr:rowOff>0</xdr:rowOff>
              </from>
              <to>
                <xdr:col>40</xdr:col>
                <xdr:colOff>114300</xdr:colOff>
                <xdr:row>21</xdr:row>
                <xdr:rowOff>38100</xdr:rowOff>
              </to>
            </anchor>
          </objectPr>
        </oleObject>
      </mc:Choice>
      <mc:Fallback>
        <oleObject progId="Equation.3" shapeId="2470" r:id="rId6"/>
      </mc:Fallback>
    </mc:AlternateContent>
    <mc:AlternateContent xmlns:mc="http://schemas.openxmlformats.org/markup-compatibility/2006">
      <mc:Choice Requires="x14">
        <oleObject progId="Equation.3" shapeId="2472" r:id="rId7">
          <objectPr r:id="rId4">
            <anchor>
              <from>
                <xdr:col>40</xdr:col>
                <xdr:colOff>0</xdr:colOff>
                <xdr:row>32</xdr:row>
                <xdr:rowOff>0</xdr:rowOff>
              </from>
              <to>
                <xdr:col>40</xdr:col>
                <xdr:colOff>114300</xdr:colOff>
                <xdr:row>33</xdr:row>
                <xdr:rowOff>38100</xdr:rowOff>
              </to>
            </anchor>
          </objectPr>
        </oleObject>
      </mc:Choice>
      <mc:Fallback>
        <oleObject progId="Equation.3" shapeId="2472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79"/>
  <sheetViews>
    <sheetView zoomScale="118" zoomScaleNormal="118" workbookViewId="0" topLeftCell="A46">
      <selection activeCell="K74" sqref="K74"/>
    </sheetView>
  </sheetViews>
  <sheetFormatPr defaultColWidth="9.00390625" defaultRowHeight="15"/>
  <cols>
    <col min="1" max="1" width="11.8515625" style="0" customWidth="1"/>
    <col min="2" max="2" width="7.421875" style="0" customWidth="1"/>
    <col min="3" max="3" width="7.00390625" style="0" customWidth="1"/>
    <col min="4" max="4" width="6.57421875" style="0" customWidth="1"/>
    <col min="5" max="5" width="6.421875" style="0" customWidth="1"/>
    <col min="6" max="6" width="14.140625" style="0" customWidth="1"/>
    <col min="7" max="7" width="10.00390625" style="0" customWidth="1"/>
    <col min="8" max="8" width="13.8515625" style="12" customWidth="1"/>
    <col min="9" max="9" width="6.57421875" style="0" customWidth="1"/>
    <col min="10" max="10" width="14.57421875" style="0" customWidth="1"/>
    <col min="11" max="11" width="12.00390625" style="0" customWidth="1"/>
    <col min="12" max="12" width="10.140625" style="12" customWidth="1"/>
    <col min="13" max="13" width="8.7109375" style="0" customWidth="1"/>
    <col min="16" max="16" width="14.28125" style="0" customWidth="1"/>
    <col min="17" max="17" width="10.00390625" style="0" customWidth="1"/>
    <col min="18" max="18" width="12.8515625" style="0" customWidth="1"/>
    <col min="20" max="20" width="9.00390625" style="12" customWidth="1"/>
    <col min="21" max="21" width="14.28125" style="0" customWidth="1"/>
    <col min="23" max="23" width="14.140625" style="0" customWidth="1"/>
    <col min="28" max="28" width="13.7109375" style="0" customWidth="1"/>
    <col min="33" max="33" width="12.28125" style="0" customWidth="1"/>
    <col min="34" max="34" width="10.421875" style="0" customWidth="1"/>
    <col min="35" max="35" width="12.57421875" style="0" customWidth="1"/>
    <col min="37" max="37" width="11.00390625" style="0" customWidth="1"/>
    <col min="40" max="40" width="12.140625" style="0" customWidth="1"/>
    <col min="46" max="46" width="11.421875" style="0" customWidth="1"/>
    <col min="49" max="49" width="12.140625" style="0" customWidth="1"/>
    <col min="50" max="50" width="10.57421875" style="0" customWidth="1"/>
    <col min="51" max="51" width="13.8515625" style="0" customWidth="1"/>
    <col min="53" max="53" width="11.8515625" style="0" customWidth="1"/>
    <col min="54" max="54" width="10.140625" style="0" customWidth="1"/>
    <col min="55" max="55" width="13.140625" style="0" customWidth="1"/>
  </cols>
  <sheetData>
    <row r="1" spans="4:11" ht="15.75">
      <c r="D1" s="8"/>
      <c r="G1" s="8"/>
      <c r="K1" s="6" t="s">
        <v>15</v>
      </c>
    </row>
    <row r="2" spans="4:7" ht="15">
      <c r="D2" s="8"/>
      <c r="G2" s="8"/>
    </row>
    <row r="3" spans="4:7" ht="15">
      <c r="D3" s="8"/>
      <c r="G3" s="8"/>
    </row>
    <row r="4" spans="4:7" ht="15">
      <c r="D4" s="8"/>
      <c r="G4" s="8"/>
    </row>
    <row r="5" spans="4:7" ht="15">
      <c r="D5" s="8"/>
      <c r="G5" s="8"/>
    </row>
    <row r="6" spans="4:7" ht="15">
      <c r="D6" s="8"/>
      <c r="G6" s="8"/>
    </row>
    <row r="7" spans="4:7" ht="15">
      <c r="D7" s="8"/>
      <c r="G7" s="8"/>
    </row>
    <row r="8" ht="15">
      <c r="G8" s="8"/>
    </row>
    <row r="9" spans="1:7" ht="15">
      <c r="A9" s="23" t="s">
        <v>26</v>
      </c>
      <c r="B9" s="3">
        <v>3</v>
      </c>
      <c r="C9" s="9" t="s">
        <v>13</v>
      </c>
      <c r="D9" s="3">
        <f>B9*10</f>
        <v>30</v>
      </c>
      <c r="E9" s="9" t="s">
        <v>14</v>
      </c>
      <c r="F9" s="9"/>
      <c r="G9" s="8"/>
    </row>
    <row r="10" spans="1:7" ht="15">
      <c r="A10" s="8" t="s">
        <v>11</v>
      </c>
      <c r="B10" s="15">
        <v>0.2656</v>
      </c>
      <c r="C10" s="8"/>
      <c r="G10" s="8"/>
    </row>
    <row r="11" spans="1:2" ht="15">
      <c r="A11" s="8" t="s">
        <v>12</v>
      </c>
      <c r="B11" s="15">
        <v>0.21202932490024207</v>
      </c>
    </row>
    <row r="12" ht="15"/>
    <row r="13" spans="1:55" ht="15">
      <c r="A13" s="45" t="s">
        <v>27</v>
      </c>
      <c r="B13" s="45" t="s">
        <v>28</v>
      </c>
      <c r="C13" s="46" t="s">
        <v>30</v>
      </c>
      <c r="D13" s="45" t="s">
        <v>29</v>
      </c>
      <c r="E13" s="45" t="s">
        <v>31</v>
      </c>
      <c r="F13" s="45" t="s">
        <v>33</v>
      </c>
      <c r="G13" s="35" t="s">
        <v>32</v>
      </c>
      <c r="H13" s="35" t="s">
        <v>34</v>
      </c>
      <c r="I13" s="35" t="s">
        <v>35</v>
      </c>
      <c r="J13" s="35" t="s">
        <v>36</v>
      </c>
      <c r="K13" s="35" t="s">
        <v>37</v>
      </c>
      <c r="L13" s="43"/>
      <c r="M13" s="8"/>
      <c r="N13" s="3"/>
      <c r="O13" s="3"/>
      <c r="P13" s="3"/>
      <c r="Q13" s="3"/>
      <c r="S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BB13" s="3"/>
      <c r="BC13" s="3"/>
    </row>
    <row r="14" spans="1:55" ht="15">
      <c r="A14" s="47">
        <f>Data!B11*180</f>
        <v>0</v>
      </c>
      <c r="B14" s="48">
        <f aca="true" t="shared" si="0" ref="B14:B23">I14^(1-B$10)</f>
        <v>0</v>
      </c>
      <c r="C14" s="48">
        <f aca="true" t="shared" si="1" ref="C14:C23">-B$11*B14</f>
        <v>0</v>
      </c>
      <c r="D14" s="48">
        <f>EXP(C14)</f>
        <v>1</v>
      </c>
      <c r="E14" s="48">
        <f>1-D14</f>
        <v>0</v>
      </c>
      <c r="F14" s="47">
        <f>G14*E14</f>
        <v>0</v>
      </c>
      <c r="G14" s="49">
        <f>Data!H8</f>
        <v>0.39093333333333324</v>
      </c>
      <c r="H14" s="50">
        <f>G14</f>
        <v>0.39093333333333324</v>
      </c>
      <c r="I14" s="37">
        <v>0</v>
      </c>
      <c r="J14" s="48">
        <f aca="true" t="shared" si="2" ref="J14:J23">G14-F14</f>
        <v>0.39093333333333324</v>
      </c>
      <c r="K14" s="39">
        <v>0</v>
      </c>
      <c r="L14" s="44"/>
      <c r="N14" s="3"/>
      <c r="O14" s="3"/>
      <c r="P14" s="3"/>
      <c r="Q14" s="3"/>
      <c r="S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BB14" s="3"/>
      <c r="BC14" s="3"/>
    </row>
    <row r="15" spans="1:55" ht="15">
      <c r="A15" s="48">
        <f>Data!B12*180</f>
        <v>13.444444444444434</v>
      </c>
      <c r="B15" s="48">
        <f t="shared" si="0"/>
        <v>1</v>
      </c>
      <c r="C15" s="48">
        <f t="shared" si="1"/>
        <v>-0.21202932490024207</v>
      </c>
      <c r="D15" s="48">
        <f>EXP(C15)</f>
        <v>0.8089409751052754</v>
      </c>
      <c r="E15" s="48">
        <f>1-D15</f>
        <v>0.1910590248947246</v>
      </c>
      <c r="F15" s="47">
        <f>G15*E15</f>
        <v>0.07469134146551099</v>
      </c>
      <c r="G15" s="49">
        <f>G14</f>
        <v>0.39093333333333324</v>
      </c>
      <c r="H15" s="51">
        <f>Data!D12</f>
        <v>0.31624197530864195</v>
      </c>
      <c r="I15" s="37">
        <v>1</v>
      </c>
      <c r="J15" s="48">
        <f t="shared" si="2"/>
        <v>0.31624199186782226</v>
      </c>
      <c r="K15" s="39">
        <f aca="true" t="shared" si="3" ref="K15:K23">ABS((J15-H15)/H15)*100</f>
        <v>5.236237311185986E-06</v>
      </c>
      <c r="L15" s="44"/>
      <c r="M15" s="17"/>
      <c r="N15" s="3"/>
      <c r="O15" s="3"/>
      <c r="P15" s="3"/>
      <c r="Q15" s="3"/>
      <c r="S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BB15" s="3"/>
      <c r="BC15" s="3"/>
    </row>
    <row r="16" spans="1:55" ht="15">
      <c r="A16" s="48">
        <f>Data!B13*180</f>
        <v>22.687499999999986</v>
      </c>
      <c r="B16" s="48">
        <f t="shared" si="0"/>
        <v>1.6637054098948</v>
      </c>
      <c r="C16" s="48">
        <f t="shared" si="1"/>
        <v>-0.35275433489287494</v>
      </c>
      <c r="D16" s="48">
        <f aca="true" t="shared" si="4" ref="D16:D23">EXP(C16)</f>
        <v>0.7027498132811916</v>
      </c>
      <c r="E16" s="48">
        <f aca="true" t="shared" si="5" ref="E16:E23">1-D16</f>
        <v>0.29725018671880843</v>
      </c>
      <c r="F16" s="47">
        <f aca="true" t="shared" si="6" ref="F16:F23">G16*E16</f>
        <v>0.11620500632793948</v>
      </c>
      <c r="G16" s="49">
        <f aca="true" t="shared" si="7" ref="G16:G23">G15</f>
        <v>0.39093333333333324</v>
      </c>
      <c r="H16" s="51">
        <f>Data!D13</f>
        <v>0.26489166666666664</v>
      </c>
      <c r="I16" s="37">
        <v>2</v>
      </c>
      <c r="J16" s="48">
        <f t="shared" si="2"/>
        <v>0.27472832700539374</v>
      </c>
      <c r="K16" s="39">
        <f t="shared" si="3"/>
        <v>3.713465380964709</v>
      </c>
      <c r="L16" s="44"/>
      <c r="M16" s="17"/>
      <c r="N16" s="3"/>
      <c r="O16" s="3"/>
      <c r="P16" s="3"/>
      <c r="Q16" s="3"/>
      <c r="S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BB16" s="3"/>
      <c r="BC16" s="3"/>
    </row>
    <row r="17" spans="1:55" ht="15">
      <c r="A17" s="48">
        <f>Data!B14*180</f>
        <v>25.928571428571455</v>
      </c>
      <c r="B17" s="48">
        <f t="shared" si="0"/>
        <v>2.2407729309277467</v>
      </c>
      <c r="C17" s="48">
        <f t="shared" si="1"/>
        <v>-0.4751095717993469</v>
      </c>
      <c r="D17" s="48">
        <f t="shared" si="4"/>
        <v>0.6218169191334294</v>
      </c>
      <c r="E17" s="48">
        <f t="shared" si="5"/>
        <v>0.3781830808665706</v>
      </c>
      <c r="F17" s="47">
        <f t="shared" si="6"/>
        <v>0.14784437241343795</v>
      </c>
      <c r="G17" s="49">
        <f t="shared" si="7"/>
        <v>0.39093333333333324</v>
      </c>
      <c r="H17" s="51">
        <f>Data!D14</f>
        <v>0.24688571428571404</v>
      </c>
      <c r="I17" s="37">
        <v>3</v>
      </c>
      <c r="J17" s="48">
        <f t="shared" si="2"/>
        <v>0.2430889609198953</v>
      </c>
      <c r="K17" s="39">
        <f t="shared" si="3"/>
        <v>1.537858671492378</v>
      </c>
      <c r="L17" s="44"/>
      <c r="M17" s="17"/>
      <c r="N17" s="3"/>
      <c r="O17" s="3"/>
      <c r="P17" s="3"/>
      <c r="Q17" s="3"/>
      <c r="S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BB17" s="3"/>
      <c r="BC17" s="3"/>
    </row>
    <row r="18" spans="1:55" ht="15">
      <c r="A18" s="48">
        <f>Data!B15*180</f>
        <v>30.250000000000114</v>
      </c>
      <c r="B18" s="48">
        <f t="shared" si="0"/>
        <v>2.767915690913225</v>
      </c>
      <c r="C18" s="48">
        <f t="shared" si="1"/>
        <v>-0.5868792953251182</v>
      </c>
      <c r="D18" s="48">
        <f t="shared" si="4"/>
        <v>0.5560598785340627</v>
      </c>
      <c r="E18" s="48">
        <f t="shared" si="5"/>
        <v>0.4439401214659373</v>
      </c>
      <c r="F18" s="47">
        <f>G18*E18</f>
        <v>0.1735509914850837</v>
      </c>
      <c r="G18" s="49">
        <f t="shared" si="7"/>
        <v>0.39093333333333324</v>
      </c>
      <c r="H18" s="51">
        <f>Data!D15</f>
        <v>0.22287777777777706</v>
      </c>
      <c r="I18" s="37">
        <v>4</v>
      </c>
      <c r="J18" s="48">
        <f t="shared" si="2"/>
        <v>0.21738234184824953</v>
      </c>
      <c r="K18" s="39">
        <f t="shared" si="3"/>
        <v>2.4656724346053114</v>
      </c>
      <c r="L18" s="44"/>
      <c r="M18" s="17"/>
      <c r="N18" s="3"/>
      <c r="O18" s="3"/>
      <c r="P18" s="3"/>
      <c r="Q18" s="3"/>
      <c r="S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BB18" s="3"/>
      <c r="BC18" s="3"/>
    </row>
    <row r="19" spans="1:55" ht="15">
      <c r="A19" s="48">
        <f>Data!B16*180</f>
        <v>36.30000000000001</v>
      </c>
      <c r="B19" s="48">
        <f t="shared" si="0"/>
        <v>3.260795561549888</v>
      </c>
      <c r="C19" s="48">
        <f t="shared" si="1"/>
        <v>-0.6913842815531285</v>
      </c>
      <c r="D19" s="48">
        <f t="shared" si="4"/>
        <v>0.5008822269134001</v>
      </c>
      <c r="E19" s="48">
        <f t="shared" si="5"/>
        <v>0.4991177730865999</v>
      </c>
      <c r="F19" s="47">
        <f t="shared" si="6"/>
        <v>0.19512177475865475</v>
      </c>
      <c r="G19" s="49">
        <f t="shared" si="7"/>
        <v>0.39093333333333324</v>
      </c>
      <c r="H19" s="51">
        <f>Data!D16</f>
        <v>0.18926666666666653</v>
      </c>
      <c r="I19" s="37">
        <v>5</v>
      </c>
      <c r="J19" s="48">
        <f t="shared" si="2"/>
        <v>0.1958115585746785</v>
      </c>
      <c r="K19" s="39">
        <f t="shared" si="3"/>
        <v>3.458026721387094</v>
      </c>
      <c r="L19" s="44"/>
      <c r="M19" s="17"/>
      <c r="N19" s="3"/>
      <c r="O19" s="3"/>
      <c r="P19" s="3"/>
      <c r="Q19" s="3"/>
      <c r="S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BB19" s="3"/>
      <c r="BC19" s="3"/>
    </row>
    <row r="20" spans="1:55" ht="15">
      <c r="A20" s="48">
        <f>Data!B17*180</f>
        <v>40.33333333333341</v>
      </c>
      <c r="B20" s="48">
        <f t="shared" si="0"/>
        <v>3.7279860475303193</v>
      </c>
      <c r="C20" s="48">
        <f t="shared" si="1"/>
        <v>-0.7904423648953753</v>
      </c>
      <c r="D20" s="48">
        <f t="shared" si="4"/>
        <v>0.4536440746761223</v>
      </c>
      <c r="E20" s="48">
        <f t="shared" si="5"/>
        <v>0.5463559253238777</v>
      </c>
      <c r="F20" s="47">
        <f t="shared" si="6"/>
        <v>0.21358874307328118</v>
      </c>
      <c r="G20" s="49">
        <f t="shared" si="7"/>
        <v>0.39093333333333324</v>
      </c>
      <c r="H20" s="51">
        <f>Data!D17</f>
        <v>0.16685925925925876</v>
      </c>
      <c r="I20" s="37">
        <v>6</v>
      </c>
      <c r="J20" s="48">
        <f t="shared" si="2"/>
        <v>0.17734459026005206</v>
      </c>
      <c r="K20" s="39">
        <f t="shared" si="3"/>
        <v>6.283937161977711</v>
      </c>
      <c r="L20" s="44"/>
      <c r="M20" s="17"/>
      <c r="N20" s="3"/>
      <c r="O20" s="3"/>
      <c r="P20" s="3"/>
      <c r="Q20" s="3"/>
      <c r="S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BB20" s="3"/>
      <c r="BC20" s="3"/>
    </row>
    <row r="21" spans="1:55" ht="15">
      <c r="A21" s="48">
        <f>Data!B18*180</f>
        <v>42.70588235294112</v>
      </c>
      <c r="B21" s="48">
        <f t="shared" si="0"/>
        <v>4.174841583312775</v>
      </c>
      <c r="C21" s="48">
        <f t="shared" si="1"/>
        <v>-0.8851888424752653</v>
      </c>
      <c r="D21" s="48">
        <f t="shared" si="4"/>
        <v>0.4126362426715266</v>
      </c>
      <c r="E21" s="48">
        <f t="shared" si="5"/>
        <v>0.5873637573284733</v>
      </c>
      <c r="F21" s="47">
        <f t="shared" si="6"/>
        <v>0.22962007153161113</v>
      </c>
      <c r="G21" s="49">
        <f t="shared" si="7"/>
        <v>0.39093333333333324</v>
      </c>
      <c r="H21" s="51">
        <f>Data!D18</f>
        <v>0.15367843137254927</v>
      </c>
      <c r="I21" s="37">
        <v>7</v>
      </c>
      <c r="J21" s="48">
        <f t="shared" si="2"/>
        <v>0.16131326180172212</v>
      </c>
      <c r="K21" s="39">
        <f t="shared" si="3"/>
        <v>4.96805593405908</v>
      </c>
      <c r="L21" s="44"/>
      <c r="M21" s="17"/>
      <c r="N21" s="3"/>
      <c r="O21" s="3"/>
      <c r="P21" s="3"/>
      <c r="Q21" s="3"/>
      <c r="S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BB21" s="3"/>
      <c r="BC21" s="3"/>
    </row>
    <row r="22" spans="1:55" ht="15">
      <c r="A22" s="48">
        <f>Data!B19*180</f>
        <v>43.73493975903624</v>
      </c>
      <c r="B22" s="48">
        <f t="shared" si="0"/>
        <v>4.6049963091050365</v>
      </c>
      <c r="C22" s="48">
        <f t="shared" si="1"/>
        <v>-0.9763942585876474</v>
      </c>
      <c r="D22" s="48">
        <f t="shared" si="4"/>
        <v>0.3766668163375367</v>
      </c>
      <c r="E22" s="48">
        <f t="shared" si="5"/>
        <v>0.6233331836624634</v>
      </c>
      <c r="F22" s="47">
        <f t="shared" si="6"/>
        <v>0.24368171926644563</v>
      </c>
      <c r="G22" s="49">
        <f t="shared" si="7"/>
        <v>0.39093333333333324</v>
      </c>
      <c r="H22" s="51">
        <f>Data!D19</f>
        <v>0.14796144578313192</v>
      </c>
      <c r="I22" s="37">
        <v>8</v>
      </c>
      <c r="J22" s="48">
        <f t="shared" si="2"/>
        <v>0.1472516140668876</v>
      </c>
      <c r="K22" s="39">
        <f t="shared" si="3"/>
        <v>0.47974099772228035</v>
      </c>
      <c r="L22" s="44"/>
      <c r="M22" s="17"/>
      <c r="N22" s="3"/>
      <c r="O22" s="3"/>
      <c r="P22" s="3"/>
      <c r="Q22" s="3"/>
      <c r="S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BB22" s="3"/>
      <c r="BC22" s="3"/>
    </row>
    <row r="23" spans="1:55" ht="15">
      <c r="A23" s="48">
        <f>Data!B20*180</f>
        <v>45.37500000000017</v>
      </c>
      <c r="B23" s="48">
        <f t="shared" si="0"/>
        <v>5.021063327978524</v>
      </c>
      <c r="C23" s="48">
        <f t="shared" si="1"/>
        <v>-1.0646126677126493</v>
      </c>
      <c r="D23" s="48">
        <f t="shared" si="4"/>
        <v>0.3448614048581821</v>
      </c>
      <c r="E23" s="48">
        <f t="shared" si="5"/>
        <v>0.6551385951418178</v>
      </c>
      <c r="F23" s="47">
        <f t="shared" si="6"/>
        <v>0.25611551479410793</v>
      </c>
      <c r="G23" s="49">
        <f t="shared" si="7"/>
        <v>0.39093333333333324</v>
      </c>
      <c r="H23" s="51">
        <f>Data!D20</f>
        <v>0.13884999999999897</v>
      </c>
      <c r="I23" s="37">
        <v>9</v>
      </c>
      <c r="J23" s="48">
        <f t="shared" si="2"/>
        <v>0.1348178185392253</v>
      </c>
      <c r="K23" s="39">
        <f t="shared" si="3"/>
        <v>2.9039837672118796</v>
      </c>
      <c r="L23" s="44"/>
      <c r="M23" s="17"/>
      <c r="N23" s="3"/>
      <c r="O23" s="3"/>
      <c r="P23" s="3"/>
      <c r="Q23" s="3"/>
      <c r="S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BB23" s="3"/>
      <c r="BC23" s="3"/>
    </row>
    <row r="24" spans="1:55" ht="15">
      <c r="A24" s="52"/>
      <c r="B24" s="52"/>
      <c r="C24" s="52"/>
      <c r="D24" s="52"/>
      <c r="E24" s="52"/>
      <c r="F24" s="52"/>
      <c r="G24" s="52"/>
      <c r="H24" s="53"/>
      <c r="I24" s="52"/>
      <c r="J24" s="52"/>
      <c r="K24" s="39">
        <f>AVERAGE(K14:K23)</f>
        <v>2.5810746305657757</v>
      </c>
      <c r="P24" s="3"/>
      <c r="Q24" s="3"/>
      <c r="S24" s="3"/>
      <c r="AG24" s="3"/>
      <c r="AH24" s="3"/>
      <c r="AI24" s="3"/>
      <c r="AJ24" s="3"/>
      <c r="AK24" s="3"/>
      <c r="BB24" s="3"/>
      <c r="BC24" s="3"/>
    </row>
    <row r="25" spans="1:7" ht="15">
      <c r="A25" s="23" t="s">
        <v>38</v>
      </c>
      <c r="B25" s="3">
        <v>5</v>
      </c>
      <c r="C25" s="9" t="s">
        <v>13</v>
      </c>
      <c r="D25" s="3">
        <f>B25*10</f>
        <v>50</v>
      </c>
      <c r="E25" s="9" t="s">
        <v>14</v>
      </c>
      <c r="G25" s="8"/>
    </row>
    <row r="26" spans="1:7" ht="15">
      <c r="A26" s="8" t="s">
        <v>11</v>
      </c>
      <c r="B26" s="15">
        <v>0.2656</v>
      </c>
      <c r="G26" s="8"/>
    </row>
    <row r="27" spans="1:2" ht="15">
      <c r="A27" s="8" t="s">
        <v>12</v>
      </c>
      <c r="B27" s="15">
        <v>0.27538116649190314</v>
      </c>
    </row>
    <row r="28" spans="12:31" ht="15">
      <c r="L28" s="9"/>
      <c r="M28" s="3"/>
      <c r="N28" s="3"/>
      <c r="O28" s="3"/>
      <c r="W28" s="3"/>
      <c r="X28" s="3"/>
      <c r="Y28" s="3"/>
      <c r="Z28" s="3"/>
      <c r="AA28" s="3"/>
      <c r="AB28" s="3"/>
      <c r="AC28" s="3"/>
      <c r="AD28" s="3"/>
      <c r="AE28" s="3"/>
    </row>
    <row r="29" spans="1:55" ht="15">
      <c r="A29" s="45" t="s">
        <v>27</v>
      </c>
      <c r="B29" s="45" t="s">
        <v>28</v>
      </c>
      <c r="C29" s="46" t="s">
        <v>30</v>
      </c>
      <c r="D29" s="45" t="s">
        <v>29</v>
      </c>
      <c r="E29" s="45" t="s">
        <v>31</v>
      </c>
      <c r="F29" s="45" t="s">
        <v>33</v>
      </c>
      <c r="G29" s="35" t="s">
        <v>32</v>
      </c>
      <c r="H29" s="35" t="s">
        <v>34</v>
      </c>
      <c r="I29" s="35" t="s">
        <v>35</v>
      </c>
      <c r="J29" s="35" t="s">
        <v>36</v>
      </c>
      <c r="K29" s="35" t="s">
        <v>37</v>
      </c>
      <c r="L29" s="43"/>
      <c r="M29" s="8"/>
      <c r="N29" s="3"/>
      <c r="O29" s="3"/>
      <c r="P29" s="3"/>
      <c r="Q29" s="3"/>
      <c r="R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K29" s="3"/>
      <c r="BB29" s="3"/>
      <c r="BC29" s="3"/>
    </row>
    <row r="30" spans="1:55" ht="15">
      <c r="A30" s="48">
        <v>0</v>
      </c>
      <c r="B30" s="52">
        <f aca="true" t="shared" si="8" ref="B30:B39">I30^(1-B$26)</f>
        <v>0</v>
      </c>
      <c r="C30" s="52">
        <f aca="true" t="shared" si="9" ref="C30:C39">-B$27*B30</f>
        <v>0</v>
      </c>
      <c r="D30" s="52">
        <f aca="true" t="shared" si="10" ref="D30:D39">EXP(C30)</f>
        <v>1</v>
      </c>
      <c r="E30" s="52">
        <f aca="true" t="shared" si="11" ref="E30:E39">1-D30</f>
        <v>0</v>
      </c>
      <c r="F30" s="47">
        <f aca="true" t="shared" si="12" ref="F30:F39">G30*E30</f>
        <v>0</v>
      </c>
      <c r="G30" s="49">
        <f>G14</f>
        <v>0.39093333333333324</v>
      </c>
      <c r="H30" s="51">
        <f>G30</f>
        <v>0.39093333333333324</v>
      </c>
      <c r="I30" s="37">
        <v>0</v>
      </c>
      <c r="J30" s="48">
        <f>G30-F30</f>
        <v>0.39093333333333324</v>
      </c>
      <c r="K30" s="39">
        <v>0</v>
      </c>
      <c r="L30" s="44"/>
      <c r="N30" s="3"/>
      <c r="O30" s="3"/>
      <c r="P30" s="3"/>
      <c r="Q30" s="3"/>
      <c r="R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K30" s="3"/>
      <c r="BB30" s="3"/>
      <c r="BC30" s="3"/>
    </row>
    <row r="31" spans="1:55" ht="15">
      <c r="A31" s="48">
        <f>Data!B27*180</f>
        <v>17.70731707317076</v>
      </c>
      <c r="B31" s="52">
        <f t="shared" si="8"/>
        <v>1</v>
      </c>
      <c r="C31" s="52">
        <f t="shared" si="9"/>
        <v>-0.27538116649190314</v>
      </c>
      <c r="D31" s="52">
        <f t="shared" si="10"/>
        <v>0.7592826549547186</v>
      </c>
      <c r="E31" s="52">
        <f t="shared" si="11"/>
        <v>0.24071734504528142</v>
      </c>
      <c r="F31" s="47">
        <f t="shared" si="12"/>
        <v>0.094104434089702</v>
      </c>
      <c r="G31" s="49">
        <f>G30</f>
        <v>0.39093333333333324</v>
      </c>
      <c r="H31" s="51">
        <f>Data!D27</f>
        <v>0.29255934959349567</v>
      </c>
      <c r="I31" s="37">
        <v>1</v>
      </c>
      <c r="J31" s="48">
        <f aca="true" t="shared" si="13" ref="J31:J39">G31-F31</f>
        <v>0.29682889924363126</v>
      </c>
      <c r="K31" s="39">
        <f>ABS((J31-H31)/H31)*100</f>
        <v>1.4593789793653953</v>
      </c>
      <c r="L31" s="44"/>
      <c r="M31" s="17"/>
      <c r="N31" s="3"/>
      <c r="O31" s="3"/>
      <c r="P31" s="3"/>
      <c r="Q31" s="3"/>
      <c r="R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K31" s="3"/>
      <c r="BB31" s="3"/>
      <c r="BC31" s="3"/>
    </row>
    <row r="32" spans="1:55" ht="15">
      <c r="A32" s="48">
        <f>Data!B28*180</f>
        <v>25.928571428571463</v>
      </c>
      <c r="B32" s="52">
        <f t="shared" si="8"/>
        <v>1.6637054098948</v>
      </c>
      <c r="C32" s="52">
        <f t="shared" si="9"/>
        <v>-0.4581531364757199</v>
      </c>
      <c r="D32" s="52">
        <f t="shared" si="10"/>
        <v>0.6324506175326188</v>
      </c>
      <c r="E32" s="52">
        <f t="shared" si="11"/>
        <v>0.3675493824673812</v>
      </c>
      <c r="F32" s="47">
        <f t="shared" si="12"/>
        <v>0.14368730525258153</v>
      </c>
      <c r="G32" s="49">
        <f aca="true" t="shared" si="14" ref="G32:G39">G31</f>
        <v>0.39093333333333324</v>
      </c>
      <c r="H32" s="51">
        <f>Data!D28</f>
        <v>0.24688571428571401</v>
      </c>
      <c r="I32" s="37">
        <v>2</v>
      </c>
      <c r="J32" s="48">
        <f t="shared" si="13"/>
        <v>0.24724602808075172</v>
      </c>
      <c r="K32" s="39">
        <f aca="true" t="shared" si="15" ref="K32:K39">ABS((J32-H32)/H32)*100</f>
        <v>0.14594355776321757</v>
      </c>
      <c r="L32" s="44"/>
      <c r="M32" s="17"/>
      <c r="N32" s="3"/>
      <c r="O32" s="3"/>
      <c r="P32" s="3"/>
      <c r="Q32" s="3"/>
      <c r="R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K32" s="3"/>
      <c r="BB32" s="3"/>
      <c r="BC32" s="3"/>
    </row>
    <row r="33" spans="1:55" ht="15">
      <c r="A33" s="48">
        <f>Data!B29*180</f>
        <v>32.999999999999964</v>
      </c>
      <c r="B33" s="52">
        <f t="shared" si="8"/>
        <v>2.2407729309277467</v>
      </c>
      <c r="C33" s="52">
        <f t="shared" si="9"/>
        <v>-0.6170666635623636</v>
      </c>
      <c r="D33" s="52">
        <f t="shared" si="10"/>
        <v>0.539524726240901</v>
      </c>
      <c r="E33" s="52">
        <f t="shared" si="11"/>
        <v>0.460475273759099</v>
      </c>
      <c r="F33" s="47">
        <f t="shared" si="12"/>
        <v>0.18001513368822375</v>
      </c>
      <c r="G33" s="49">
        <f t="shared" si="14"/>
        <v>0.39093333333333324</v>
      </c>
      <c r="H33" s="51">
        <f>Data!D29</f>
        <v>0.2076000000000001</v>
      </c>
      <c r="I33" s="37">
        <v>3</v>
      </c>
      <c r="J33" s="48">
        <f t="shared" si="13"/>
        <v>0.2109181996451095</v>
      </c>
      <c r="K33" s="39">
        <f t="shared" si="15"/>
        <v>1.5983620641182095</v>
      </c>
      <c r="L33" s="44"/>
      <c r="M33" s="17"/>
      <c r="N33" s="3"/>
      <c r="O33" s="3"/>
      <c r="P33" s="3"/>
      <c r="Q33" s="3"/>
      <c r="R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K33" s="3"/>
      <c r="BB33" s="3"/>
      <c r="BC33" s="3"/>
    </row>
    <row r="34" spans="1:55" ht="15">
      <c r="A34" s="48">
        <f>Data!B30*180</f>
        <v>36.30000000000001</v>
      </c>
      <c r="B34" s="52">
        <f t="shared" si="8"/>
        <v>2.767915690913225</v>
      </c>
      <c r="C34" s="52">
        <f t="shared" si="9"/>
        <v>-0.762231851714926</v>
      </c>
      <c r="D34" s="52">
        <f t="shared" si="10"/>
        <v>0.46662382878786796</v>
      </c>
      <c r="E34" s="52">
        <f t="shared" si="11"/>
        <v>0.5333761712121321</v>
      </c>
      <c r="F34" s="47">
        <f t="shared" si="12"/>
        <v>0.20851452453252947</v>
      </c>
      <c r="G34" s="49">
        <f t="shared" si="14"/>
        <v>0.39093333333333324</v>
      </c>
      <c r="H34" s="51">
        <f>Data!D30</f>
        <v>0.18926666666666653</v>
      </c>
      <c r="I34" s="37">
        <v>4</v>
      </c>
      <c r="J34" s="48">
        <f t="shared" si="13"/>
        <v>0.18241880880080377</v>
      </c>
      <c r="K34" s="39">
        <f t="shared" si="15"/>
        <v>3.6181003165882846</v>
      </c>
      <c r="L34" s="44"/>
      <c r="M34" s="17"/>
      <c r="N34" s="3"/>
      <c r="O34" s="3"/>
      <c r="P34" s="3"/>
      <c r="Q34" s="3"/>
      <c r="R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K34" s="3"/>
      <c r="BB34" s="3"/>
      <c r="BC34" s="3"/>
    </row>
    <row r="35" spans="1:55" ht="15">
      <c r="A35" s="48">
        <f>Data!B31*180</f>
        <v>40.33333333333341</v>
      </c>
      <c r="B35" s="52">
        <f t="shared" si="8"/>
        <v>3.260795561549888</v>
      </c>
      <c r="C35" s="52">
        <f t="shared" si="9"/>
        <v>-0.8979616854312285</v>
      </c>
      <c r="D35" s="52">
        <f t="shared" si="10"/>
        <v>0.4073992217682353</v>
      </c>
      <c r="E35" s="52">
        <f t="shared" si="11"/>
        <v>0.5926007782317647</v>
      </c>
      <c r="F35" s="47">
        <f t="shared" si="12"/>
        <v>0.23166739757007115</v>
      </c>
      <c r="G35" s="49">
        <f t="shared" si="14"/>
        <v>0.39093333333333324</v>
      </c>
      <c r="H35" s="51">
        <f>Data!D31</f>
        <v>0.16685925925925876</v>
      </c>
      <c r="I35" s="37">
        <v>5</v>
      </c>
      <c r="J35" s="48">
        <f t="shared" si="13"/>
        <v>0.1592659357632621</v>
      </c>
      <c r="K35" s="39">
        <f t="shared" si="15"/>
        <v>4.55073546994386</v>
      </c>
      <c r="L35" s="44"/>
      <c r="M35" s="17"/>
      <c r="N35" s="3"/>
      <c r="O35" s="3"/>
      <c r="P35" s="3"/>
      <c r="Q35" s="3"/>
      <c r="R35" s="3"/>
      <c r="W35" s="3"/>
      <c r="X35" s="4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K35" s="3"/>
      <c r="BB35" s="3"/>
      <c r="BC35" s="3"/>
    </row>
    <row r="36" spans="1:55" ht="15">
      <c r="A36" s="48">
        <f>Data!B32*180</f>
        <v>45.37500000000017</v>
      </c>
      <c r="B36" s="52">
        <f t="shared" si="8"/>
        <v>3.7279860475303193</v>
      </c>
      <c r="C36" s="52">
        <f t="shared" si="9"/>
        <v>-1.0266171464344387</v>
      </c>
      <c r="D36" s="52">
        <f t="shared" si="10"/>
        <v>0.3582167078839826</v>
      </c>
      <c r="E36" s="52">
        <f t="shared" si="11"/>
        <v>0.6417832921160174</v>
      </c>
      <c r="F36" s="47">
        <f t="shared" si="12"/>
        <v>0.250894481664555</v>
      </c>
      <c r="G36" s="49">
        <f t="shared" si="14"/>
        <v>0.39093333333333324</v>
      </c>
      <c r="H36" s="51">
        <f>Data!D32</f>
        <v>0.13884999999999897</v>
      </c>
      <c r="I36" s="37">
        <v>6</v>
      </c>
      <c r="J36" s="48">
        <f t="shared" si="13"/>
        <v>0.14003885166877822</v>
      </c>
      <c r="K36" s="39">
        <f t="shared" si="15"/>
        <v>0.8562129411445832</v>
      </c>
      <c r="L36" s="44"/>
      <c r="M36" s="17"/>
      <c r="N36" s="3"/>
      <c r="O36" s="3"/>
      <c r="P36" s="3"/>
      <c r="Q36" s="3"/>
      <c r="R36" s="3"/>
      <c r="W36" s="3"/>
      <c r="X36" s="4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K36" s="3"/>
      <c r="BB36" s="3"/>
      <c r="BC36" s="3"/>
    </row>
    <row r="37" spans="1:55" ht="15">
      <c r="A37" s="48">
        <f>Data!B33*180</f>
        <v>48.40000000000001</v>
      </c>
      <c r="B37" s="52">
        <f t="shared" si="8"/>
        <v>4.174841583312775</v>
      </c>
      <c r="C37" s="52">
        <f t="shared" si="9"/>
        <v>-1.1496727451315758</v>
      </c>
      <c r="D37" s="52">
        <f t="shared" si="10"/>
        <v>0.3167404072604303</v>
      </c>
      <c r="E37" s="52">
        <f t="shared" si="11"/>
        <v>0.6832595927395697</v>
      </c>
      <c r="F37" s="47">
        <f t="shared" si="12"/>
        <v>0.2671089501216557</v>
      </c>
      <c r="G37" s="49">
        <f t="shared" si="14"/>
        <v>0.39093333333333324</v>
      </c>
      <c r="H37" s="51">
        <f>Data!D33</f>
        <v>0.12204444444444429</v>
      </c>
      <c r="I37" s="37">
        <v>7</v>
      </c>
      <c r="J37" s="48">
        <f t="shared" si="13"/>
        <v>0.12382438321167755</v>
      </c>
      <c r="K37" s="39">
        <f t="shared" si="15"/>
        <v>1.4584348966769247</v>
      </c>
      <c r="L37" s="44"/>
      <c r="M37" s="17"/>
      <c r="N37" s="3"/>
      <c r="O37" s="3"/>
      <c r="P37" s="3"/>
      <c r="Q37" s="3"/>
      <c r="R37" s="3"/>
      <c r="W37" s="3"/>
      <c r="X37" s="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K37" s="3"/>
      <c r="BB37" s="3"/>
      <c r="BC37" s="3"/>
    </row>
    <row r="38" spans="1:55" ht="15">
      <c r="A38" s="48">
        <f>Data!B34*180</f>
        <v>51.85714285714266</v>
      </c>
      <c r="B38" s="52">
        <f t="shared" si="8"/>
        <v>4.6049963091050365</v>
      </c>
      <c r="C38" s="52">
        <f t="shared" si="9"/>
        <v>-1.2681292552922536</v>
      </c>
      <c r="D38" s="52">
        <f t="shared" si="10"/>
        <v>0.2813574777663819</v>
      </c>
      <c r="E38" s="52">
        <f t="shared" si="11"/>
        <v>0.7186425222336181</v>
      </c>
      <c r="F38" s="47">
        <f t="shared" si="12"/>
        <v>0.2809413166918624</v>
      </c>
      <c r="G38" s="49">
        <f t="shared" si="14"/>
        <v>0.39093333333333324</v>
      </c>
      <c r="H38" s="51">
        <f>Data!D34</f>
        <v>0.10283809523809623</v>
      </c>
      <c r="I38" s="37">
        <v>8</v>
      </c>
      <c r="J38" s="48">
        <f t="shared" si="13"/>
        <v>0.10999201664147085</v>
      </c>
      <c r="K38" s="39">
        <f t="shared" si="15"/>
        <v>6.956489603207333</v>
      </c>
      <c r="L38" s="44"/>
      <c r="M38" s="17"/>
      <c r="N38" s="3"/>
      <c r="O38" s="3"/>
      <c r="P38" s="3"/>
      <c r="Q38" s="3"/>
      <c r="R38" s="3"/>
      <c r="W38" s="3"/>
      <c r="X38" s="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K38" s="3"/>
      <c r="BB38" s="3"/>
      <c r="BC38" s="3"/>
    </row>
    <row r="39" spans="1:55" ht="15">
      <c r="A39" s="48">
        <f>Data!B35*180</f>
        <v>51.85714285714266</v>
      </c>
      <c r="B39" s="52">
        <f t="shared" si="8"/>
        <v>5.021063327978524</v>
      </c>
      <c r="C39" s="52">
        <f t="shared" si="9"/>
        <v>-1.3827062762884432</v>
      </c>
      <c r="D39" s="52">
        <f t="shared" si="10"/>
        <v>0.25089863242844557</v>
      </c>
      <c r="E39" s="52">
        <f t="shared" si="11"/>
        <v>0.7491013675715544</v>
      </c>
      <c r="F39" s="47">
        <f t="shared" si="12"/>
        <v>0.2928486946293063</v>
      </c>
      <c r="G39" s="49">
        <f t="shared" si="14"/>
        <v>0.39093333333333324</v>
      </c>
      <c r="H39" s="51">
        <f>Data!D35</f>
        <v>0.10283809523809623</v>
      </c>
      <c r="I39" s="37">
        <v>9</v>
      </c>
      <c r="J39" s="48">
        <f t="shared" si="13"/>
        <v>0.09808463870402695</v>
      </c>
      <c r="K39" s="39">
        <f t="shared" si="15"/>
        <v>4.62227205109529</v>
      </c>
      <c r="L39" s="44"/>
      <c r="M39" s="17"/>
      <c r="N39" s="3"/>
      <c r="O39" s="3"/>
      <c r="P39" s="3"/>
      <c r="Q39" s="3"/>
      <c r="R39" s="3"/>
      <c r="W39" s="3"/>
      <c r="X39" s="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K39" s="3"/>
      <c r="BB39" s="3"/>
      <c r="BC39" s="3"/>
    </row>
    <row r="40" spans="1:55" ht="15">
      <c r="A40" s="52"/>
      <c r="B40" s="52"/>
      <c r="C40" s="52"/>
      <c r="D40" s="52"/>
      <c r="E40" s="52"/>
      <c r="F40" s="52"/>
      <c r="G40" s="52"/>
      <c r="H40" s="53"/>
      <c r="I40" s="52"/>
      <c r="J40" s="52"/>
      <c r="K40" s="39">
        <f>AVERAGE(K30:K39)</f>
        <v>2.52659298799031</v>
      </c>
      <c r="P40" s="3"/>
      <c r="Q40" s="3"/>
      <c r="R40" s="3"/>
      <c r="AG40" s="3"/>
      <c r="AH40" s="3"/>
      <c r="AI40" s="3"/>
      <c r="AK40" s="3"/>
      <c r="BB40" s="3"/>
      <c r="BC40" s="3"/>
    </row>
    <row r="41" spans="1:7" ht="15">
      <c r="A41" s="23" t="s">
        <v>40</v>
      </c>
      <c r="B41" s="3">
        <v>7</v>
      </c>
      <c r="C41" s="9" t="s">
        <v>13</v>
      </c>
      <c r="D41" s="3">
        <f>B41*10</f>
        <v>70</v>
      </c>
      <c r="E41" s="9" t="s">
        <v>14</v>
      </c>
      <c r="G41" s="8"/>
    </row>
    <row r="42" spans="1:7" ht="15">
      <c r="A42" s="8" t="s">
        <v>11</v>
      </c>
      <c r="B42" s="15">
        <v>0.2656</v>
      </c>
      <c r="G42" s="8"/>
    </row>
    <row r="43" spans="1:2" ht="15">
      <c r="A43" s="8" t="s">
        <v>12</v>
      </c>
      <c r="B43" s="15">
        <v>0.3494748168454466</v>
      </c>
    </row>
    <row r="44" spans="12:31" ht="15">
      <c r="L44" s="9"/>
      <c r="M44" s="3"/>
      <c r="N44" s="3"/>
      <c r="O44" s="3"/>
      <c r="W44" s="3"/>
      <c r="X44" s="3"/>
      <c r="Y44" s="3"/>
      <c r="Z44" s="3"/>
      <c r="AA44" s="3"/>
      <c r="AB44" s="3"/>
      <c r="AC44" s="3"/>
      <c r="AD44" s="3"/>
      <c r="AE44" s="3"/>
    </row>
    <row r="45" spans="1:55" ht="15">
      <c r="A45" s="45" t="s">
        <v>27</v>
      </c>
      <c r="B45" s="45" t="s">
        <v>28</v>
      </c>
      <c r="C45" s="46" t="s">
        <v>30</v>
      </c>
      <c r="D45" s="45" t="s">
        <v>29</v>
      </c>
      <c r="E45" s="45" t="s">
        <v>31</v>
      </c>
      <c r="F45" s="45" t="s">
        <v>33</v>
      </c>
      <c r="G45" s="35" t="s">
        <v>32</v>
      </c>
      <c r="H45" s="35" t="s">
        <v>34</v>
      </c>
      <c r="I45" s="35" t="s">
        <v>35</v>
      </c>
      <c r="J45" s="35" t="s">
        <v>36</v>
      </c>
      <c r="K45" s="35" t="s">
        <v>37</v>
      </c>
      <c r="L45" s="43"/>
      <c r="M45" s="8"/>
      <c r="N45" s="3"/>
      <c r="O45" s="3"/>
      <c r="P45" s="3"/>
      <c r="Q45" s="3"/>
      <c r="R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K45" s="3"/>
      <c r="BB45" s="3"/>
      <c r="BC45" s="3"/>
    </row>
    <row r="46" spans="1:55" ht="15">
      <c r="A46" s="48">
        <v>0</v>
      </c>
      <c r="B46" s="52">
        <f aca="true" t="shared" si="16" ref="B46:B55">I46^(1-B$42)</f>
        <v>0</v>
      </c>
      <c r="C46" s="52">
        <f aca="true" t="shared" si="17" ref="C46:C55">-B$43*B46</f>
        <v>0</v>
      </c>
      <c r="D46" s="52">
        <f aca="true" t="shared" si="18" ref="D46:D55">EXP(C46)</f>
        <v>1</v>
      </c>
      <c r="E46" s="52">
        <f aca="true" t="shared" si="19" ref="E46:E55">1-D46</f>
        <v>0</v>
      </c>
      <c r="F46" s="47">
        <f aca="true" t="shared" si="20" ref="F46:F55">G46*E46</f>
        <v>0</v>
      </c>
      <c r="G46" s="49">
        <f>G30</f>
        <v>0.39093333333333324</v>
      </c>
      <c r="H46" s="51">
        <f>G46</f>
        <v>0.39093333333333324</v>
      </c>
      <c r="I46" s="37">
        <v>0</v>
      </c>
      <c r="J46" s="48">
        <f>G46-F46</f>
        <v>0.39093333333333324</v>
      </c>
      <c r="K46" s="39">
        <v>0</v>
      </c>
      <c r="L46" s="44"/>
      <c r="N46" s="3"/>
      <c r="O46" s="3"/>
      <c r="P46" s="3"/>
      <c r="Q46" s="3"/>
      <c r="R46" s="3"/>
      <c r="W46" s="3"/>
      <c r="X46" s="4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K46" s="3"/>
      <c r="BB46" s="3"/>
      <c r="BC46" s="3"/>
    </row>
    <row r="47" spans="1:55" ht="15">
      <c r="A47" s="48">
        <f>Data!B41*180</f>
        <v>21.35294117647065</v>
      </c>
      <c r="B47" s="52">
        <f t="shared" si="16"/>
        <v>1</v>
      </c>
      <c r="C47" s="52">
        <f t="shared" si="17"/>
        <v>-0.3494748168454466</v>
      </c>
      <c r="D47" s="52">
        <f t="shared" si="18"/>
        <v>0.7050582772322624</v>
      </c>
      <c r="E47" s="52">
        <f t="shared" si="19"/>
        <v>0.29494172276773756</v>
      </c>
      <c r="F47" s="47">
        <f t="shared" si="20"/>
        <v>0.11530255082066751</v>
      </c>
      <c r="G47" s="49">
        <f aca="true" t="shared" si="21" ref="G47:G55">G46</f>
        <v>0.39093333333333324</v>
      </c>
      <c r="H47" s="51">
        <f>Data!D41</f>
        <v>0.27230588235294073</v>
      </c>
      <c r="I47" s="37">
        <v>1</v>
      </c>
      <c r="J47" s="48">
        <f aca="true" t="shared" si="22" ref="J47">G47-F47</f>
        <v>0.2756307825126657</v>
      </c>
      <c r="K47" s="39">
        <f>ABS((J47-H47)/H47)*100</f>
        <v>1.2210166489960397</v>
      </c>
      <c r="L47" s="44"/>
      <c r="M47" s="17"/>
      <c r="N47" s="3"/>
      <c r="O47" s="3"/>
      <c r="P47" s="3"/>
      <c r="Q47" s="3"/>
      <c r="R47" s="3"/>
      <c r="W47" s="3"/>
      <c r="X47" s="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K47" s="3"/>
      <c r="BB47" s="3"/>
      <c r="BC47" s="3"/>
    </row>
    <row r="48" spans="1:55" ht="15">
      <c r="A48" s="48">
        <f>Data!B42*180</f>
        <v>33.000000000000185</v>
      </c>
      <c r="B48" s="52">
        <f t="shared" si="16"/>
        <v>1.6637054098948</v>
      </c>
      <c r="C48" s="52">
        <f t="shared" si="17"/>
        <v>-0.5814231434077639</v>
      </c>
      <c r="D48" s="52">
        <f t="shared" si="18"/>
        <v>0.5591021176186158</v>
      </c>
      <c r="E48" s="52">
        <f t="shared" si="19"/>
        <v>0.44089788238138417</v>
      </c>
      <c r="F48" s="47">
        <f t="shared" si="20"/>
        <v>0.17236167881896242</v>
      </c>
      <c r="G48" s="49">
        <f t="shared" si="21"/>
        <v>0.39093333333333324</v>
      </c>
      <c r="H48" s="51">
        <f>Data!D42</f>
        <v>0.2075999999999989</v>
      </c>
      <c r="I48" s="37">
        <v>2</v>
      </c>
      <c r="J48" s="48">
        <f aca="true" t="shared" si="23" ref="J48:J55">G48-F48</f>
        <v>0.21857165451437083</v>
      </c>
      <c r="K48" s="39">
        <f aca="true" t="shared" si="24" ref="K48:K55">ABS((J48-H48)/H48)*100</f>
        <v>5.284997357597297</v>
      </c>
      <c r="L48" s="44"/>
      <c r="M48" s="17"/>
      <c r="N48" s="3"/>
      <c r="O48" s="3"/>
      <c r="P48" s="3"/>
      <c r="Q48" s="3"/>
      <c r="R48" s="3"/>
      <c r="W48" s="3"/>
      <c r="X48" s="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K48" s="3"/>
      <c r="BB48" s="3"/>
      <c r="BC48" s="3"/>
    </row>
    <row r="49" spans="1:55" ht="15">
      <c r="A49" s="48">
        <f>Data!B43*180</f>
        <v>38.21052631578937</v>
      </c>
      <c r="B49" s="52">
        <f t="shared" si="16"/>
        <v>2.2407729309277467</v>
      </c>
      <c r="C49" s="52">
        <f t="shared" si="17"/>
        <v>-0.7830937096282089</v>
      </c>
      <c r="D49" s="52">
        <f t="shared" si="18"/>
        <v>0.4569900276648999</v>
      </c>
      <c r="E49" s="52">
        <f t="shared" si="19"/>
        <v>0.5430099723351001</v>
      </c>
      <c r="F49" s="47">
        <f t="shared" si="20"/>
        <v>0.21228069851820175</v>
      </c>
      <c r="G49" s="49">
        <f t="shared" si="21"/>
        <v>0.39093333333333324</v>
      </c>
      <c r="H49" s="51">
        <f>Data!D43</f>
        <v>0.17865263157894784</v>
      </c>
      <c r="I49" s="37">
        <v>3</v>
      </c>
      <c r="J49" s="48">
        <f t="shared" si="23"/>
        <v>0.1786526348151315</v>
      </c>
      <c r="K49" s="39">
        <f t="shared" si="24"/>
        <v>1.8114391183523966E-06</v>
      </c>
      <c r="L49" s="44"/>
      <c r="M49" s="17"/>
      <c r="N49" s="3"/>
      <c r="O49" s="3"/>
      <c r="P49" s="3"/>
      <c r="Q49" s="3"/>
      <c r="R49" s="3"/>
      <c r="W49" s="3"/>
      <c r="X49" s="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K49" s="3"/>
      <c r="BB49" s="3"/>
      <c r="BC49" s="3"/>
    </row>
    <row r="50" spans="1:55" ht="15">
      <c r="A50" s="48">
        <f>Data!B44*180</f>
        <v>42.70588235294112</v>
      </c>
      <c r="B50" s="52">
        <f t="shared" si="16"/>
        <v>2.767915690913225</v>
      </c>
      <c r="C50" s="52">
        <f t="shared" si="17"/>
        <v>-0.9673168291255372</v>
      </c>
      <c r="D50" s="52">
        <f t="shared" si="18"/>
        <v>0.3801015484778711</v>
      </c>
      <c r="E50" s="52">
        <f t="shared" si="19"/>
        <v>0.6198984515221289</v>
      </c>
      <c r="F50" s="47">
        <f t="shared" si="20"/>
        <v>0.24233896798171753</v>
      </c>
      <c r="G50" s="49">
        <f t="shared" si="21"/>
        <v>0.39093333333333324</v>
      </c>
      <c r="H50" s="51">
        <f>Data!D44</f>
        <v>0.15367843137254927</v>
      </c>
      <c r="I50" s="37">
        <v>4</v>
      </c>
      <c r="J50" s="48">
        <f t="shared" si="23"/>
        <v>0.14859436535161571</v>
      </c>
      <c r="K50" s="39">
        <f t="shared" si="24"/>
        <v>3.308249554297375</v>
      </c>
      <c r="L50" s="44"/>
      <c r="M50" s="17"/>
      <c r="N50" s="3"/>
      <c r="O50" s="3"/>
      <c r="P50" s="3"/>
      <c r="Q50" s="3"/>
      <c r="R50" s="3"/>
      <c r="W50" s="3"/>
      <c r="X50" s="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K50" s="3"/>
      <c r="BB50" s="3"/>
      <c r="BC50" s="3"/>
    </row>
    <row r="51" spans="1:55" ht="15">
      <c r="A51" s="48">
        <f>Data!B45*180</f>
        <v>45.37500000000017</v>
      </c>
      <c r="B51" s="52">
        <f t="shared" si="16"/>
        <v>3.260795561549888</v>
      </c>
      <c r="C51" s="52">
        <f t="shared" si="17"/>
        <v>-1.1395659316430924</v>
      </c>
      <c r="D51" s="52">
        <f t="shared" si="18"/>
        <v>0.319957875267376</v>
      </c>
      <c r="E51" s="52">
        <f t="shared" si="19"/>
        <v>0.680042124732624</v>
      </c>
      <c r="F51" s="47">
        <f t="shared" si="20"/>
        <v>0.2658511346288071</v>
      </c>
      <c r="G51" s="49">
        <f t="shared" si="21"/>
        <v>0.39093333333333324</v>
      </c>
      <c r="H51" s="51">
        <f>Data!D45</f>
        <v>0.13884999999999897</v>
      </c>
      <c r="I51" s="37">
        <v>5</v>
      </c>
      <c r="J51" s="48">
        <f t="shared" si="23"/>
        <v>0.12508219870452614</v>
      </c>
      <c r="K51" s="39">
        <f t="shared" si="24"/>
        <v>9.915593298864197</v>
      </c>
      <c r="L51" s="44"/>
      <c r="M51" s="17"/>
      <c r="N51" s="3"/>
      <c r="O51" s="3"/>
      <c r="P51" s="3"/>
      <c r="Q51" s="3"/>
      <c r="R51" s="3"/>
      <c r="W51" s="3"/>
      <c r="X51" s="4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K51" s="3"/>
      <c r="BB51" s="3"/>
      <c r="BC51" s="3"/>
    </row>
    <row r="52" spans="1:55" ht="15">
      <c r="A52" s="48">
        <f>Data!B46*180</f>
        <v>49.72602739726051</v>
      </c>
      <c r="B52" s="52">
        <f t="shared" si="16"/>
        <v>3.7279860475303193</v>
      </c>
      <c r="C52" s="52">
        <f t="shared" si="17"/>
        <v>-1.302837241163039</v>
      </c>
      <c r="D52" s="52">
        <f t="shared" si="18"/>
        <v>0.27175965050783407</v>
      </c>
      <c r="E52" s="52">
        <f t="shared" si="19"/>
        <v>0.7282403494921659</v>
      </c>
      <c r="F52" s="47">
        <f t="shared" si="20"/>
        <v>0.28469342729480396</v>
      </c>
      <c r="G52" s="49">
        <f t="shared" si="21"/>
        <v>0.39093333333333324</v>
      </c>
      <c r="H52" s="51">
        <f>Data!D46</f>
        <v>0.11467762557077488</v>
      </c>
      <c r="I52" s="37">
        <v>6</v>
      </c>
      <c r="J52" s="48">
        <f t="shared" si="23"/>
        <v>0.10623990603852929</v>
      </c>
      <c r="K52" s="39">
        <f t="shared" si="24"/>
        <v>7.3577731403569535</v>
      </c>
      <c r="L52" s="44"/>
      <c r="M52" s="17"/>
      <c r="N52" s="3"/>
      <c r="O52" s="3"/>
      <c r="P52" s="3"/>
      <c r="Q52" s="3"/>
      <c r="R52" s="3"/>
      <c r="W52" s="3"/>
      <c r="X52" s="4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K52" s="3"/>
      <c r="BB52" s="3"/>
      <c r="BC52" s="3"/>
    </row>
    <row r="53" spans="1:55" ht="15">
      <c r="A53" s="48">
        <f>Data!B47*180</f>
        <v>55.846153846153975</v>
      </c>
      <c r="B53" s="52">
        <f t="shared" si="16"/>
        <v>4.174841583312775</v>
      </c>
      <c r="C53" s="52">
        <f t="shared" si="17"/>
        <v>-1.4590019976869864</v>
      </c>
      <c r="D53" s="52">
        <f t="shared" si="18"/>
        <v>0.23246816276225432</v>
      </c>
      <c r="E53" s="52">
        <f t="shared" si="19"/>
        <v>0.7675318372377457</v>
      </c>
      <c r="F53" s="47">
        <f t="shared" si="20"/>
        <v>0.3000537795708093</v>
      </c>
      <c r="G53" s="49">
        <f t="shared" si="21"/>
        <v>0.39093333333333324</v>
      </c>
      <c r="H53" s="51">
        <f>Data!D47</f>
        <v>0.08067692307692226</v>
      </c>
      <c r="I53" s="37">
        <v>7</v>
      </c>
      <c r="J53" s="48">
        <f t="shared" si="23"/>
        <v>0.09087955376252393</v>
      </c>
      <c r="K53" s="39">
        <f t="shared" si="24"/>
        <v>12.646281360871772</v>
      </c>
      <c r="L53" s="44"/>
      <c r="M53" s="17"/>
      <c r="N53" s="3"/>
      <c r="O53" s="3"/>
      <c r="P53" s="3"/>
      <c r="Q53" s="3"/>
      <c r="R53" s="3"/>
      <c r="W53" s="3"/>
      <c r="X53" s="4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K53" s="3"/>
      <c r="BB53" s="3"/>
      <c r="BC53" s="3"/>
    </row>
    <row r="54" spans="1:55" ht="15">
      <c r="A54" s="48">
        <f>Data!B48*180</f>
        <v>55.846153846153975</v>
      </c>
      <c r="B54" s="52">
        <f t="shared" si="16"/>
        <v>4.6049963091050365</v>
      </c>
      <c r="C54" s="52">
        <f t="shared" si="17"/>
        <v>-1.6093302416984403</v>
      </c>
      <c r="D54" s="52">
        <f t="shared" si="18"/>
        <v>0.20002153530647235</v>
      </c>
      <c r="E54" s="52">
        <f t="shared" si="19"/>
        <v>0.7999784646935276</v>
      </c>
      <c r="F54" s="47">
        <f t="shared" si="20"/>
        <v>0.312738247797523</v>
      </c>
      <c r="G54" s="49">
        <f t="shared" si="21"/>
        <v>0.39093333333333324</v>
      </c>
      <c r="H54" s="51">
        <f>Data!D48</f>
        <v>0.08067692307692226</v>
      </c>
      <c r="I54" s="37">
        <v>8</v>
      </c>
      <c r="J54" s="48">
        <f t="shared" si="23"/>
        <v>0.07819508553581023</v>
      </c>
      <c r="K54" s="39">
        <f t="shared" si="24"/>
        <v>3.0762669750626173</v>
      </c>
      <c r="L54" s="44"/>
      <c r="M54" s="17"/>
      <c r="N54" s="3"/>
      <c r="O54" s="3"/>
      <c r="P54" s="3"/>
      <c r="Q54" s="3"/>
      <c r="R54" s="3"/>
      <c r="W54" s="3"/>
      <c r="X54" s="4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K54" s="3"/>
      <c r="BB54" s="3"/>
      <c r="BC54" s="3"/>
    </row>
    <row r="55" spans="1:55" ht="15">
      <c r="A55" s="48">
        <f>Data!B49*180</f>
        <v>60.49999999999987</v>
      </c>
      <c r="B55" s="52">
        <f t="shared" si="16"/>
        <v>5.021063327978524</v>
      </c>
      <c r="C55" s="52">
        <f t="shared" si="17"/>
        <v>-1.7547351869146834</v>
      </c>
      <c r="D55" s="52">
        <f t="shared" si="18"/>
        <v>0.1729530364552005</v>
      </c>
      <c r="E55" s="52">
        <f t="shared" si="19"/>
        <v>0.8270469635447995</v>
      </c>
      <c r="F55" s="47">
        <f t="shared" si="20"/>
        <v>0.3233202262817802</v>
      </c>
      <c r="G55" s="49">
        <f t="shared" si="21"/>
        <v>0.39093333333333324</v>
      </c>
      <c r="H55" s="51">
        <f>Data!D49</f>
        <v>0.05482222222222283</v>
      </c>
      <c r="I55" s="37">
        <v>9</v>
      </c>
      <c r="J55" s="48">
        <f t="shared" si="23"/>
        <v>0.06761310705155305</v>
      </c>
      <c r="K55" s="39">
        <f t="shared" si="24"/>
        <v>23.331569408992845</v>
      </c>
      <c r="L55" s="44"/>
      <c r="M55" s="17"/>
      <c r="N55" s="3"/>
      <c r="O55" s="3"/>
      <c r="P55" s="3"/>
      <c r="Q55" s="3"/>
      <c r="R55" s="3"/>
      <c r="W55" s="3"/>
      <c r="X55" s="4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K55" s="3"/>
      <c r="BB55" s="3"/>
      <c r="BC55" s="3"/>
    </row>
    <row r="56" spans="1:55" ht="15">
      <c r="A56" s="52"/>
      <c r="B56" s="52"/>
      <c r="C56" s="52"/>
      <c r="D56" s="52"/>
      <c r="E56" s="52"/>
      <c r="F56" s="52"/>
      <c r="G56" s="52"/>
      <c r="H56" s="53"/>
      <c r="I56" s="52"/>
      <c r="J56" s="52"/>
      <c r="K56" s="39">
        <f>AVERAGE(K46:K55)</f>
        <v>6.6141749556478215</v>
      </c>
      <c r="P56" s="3"/>
      <c r="Q56" s="3"/>
      <c r="R56" s="3"/>
      <c r="AG56" s="3"/>
      <c r="AH56" s="3"/>
      <c r="AI56" s="3"/>
      <c r="AK56" s="3"/>
      <c r="BB56" s="3"/>
      <c r="BC56" s="3"/>
    </row>
    <row r="57" spans="1:7" ht="15">
      <c r="A57" s="23" t="s">
        <v>39</v>
      </c>
      <c r="B57" s="3">
        <v>9</v>
      </c>
      <c r="C57" s="9" t="s">
        <v>13</v>
      </c>
      <c r="D57" s="3">
        <f>B57*10</f>
        <v>90</v>
      </c>
      <c r="E57" s="9" t="s">
        <v>14</v>
      </c>
      <c r="G57" s="8"/>
    </row>
    <row r="58" spans="1:7" ht="15">
      <c r="A58" s="8" t="s">
        <v>11</v>
      </c>
      <c r="B58" s="15">
        <v>0.2656</v>
      </c>
      <c r="G58" s="8"/>
    </row>
    <row r="59" spans="1:2" ht="15">
      <c r="A59" s="8" t="s">
        <v>12</v>
      </c>
      <c r="B59" s="15">
        <v>0.5111954967225001</v>
      </c>
    </row>
    <row r="60" spans="12:31" ht="15">
      <c r="L60" s="9"/>
      <c r="M60" s="3"/>
      <c r="N60" s="3"/>
      <c r="O60" s="3"/>
      <c r="P60" s="12"/>
      <c r="Q60" s="12"/>
      <c r="R60" s="12"/>
      <c r="S60" s="12"/>
      <c r="U60" s="12"/>
      <c r="W60" s="3"/>
      <c r="X60" s="3"/>
      <c r="Y60" s="3"/>
      <c r="Z60" s="3"/>
      <c r="AA60" s="3"/>
      <c r="AB60" s="3"/>
      <c r="AC60" s="3"/>
      <c r="AD60" s="3"/>
      <c r="AE60" s="3"/>
    </row>
    <row r="61" spans="1:55" ht="15">
      <c r="A61" s="45" t="s">
        <v>27</v>
      </c>
      <c r="B61" s="45" t="s">
        <v>28</v>
      </c>
      <c r="C61" s="46" t="s">
        <v>30</v>
      </c>
      <c r="D61" s="45" t="s">
        <v>29</v>
      </c>
      <c r="E61" s="45" t="s">
        <v>31</v>
      </c>
      <c r="F61" s="45" t="s">
        <v>33</v>
      </c>
      <c r="G61" s="35" t="s">
        <v>32</v>
      </c>
      <c r="H61" s="35" t="s">
        <v>34</v>
      </c>
      <c r="I61" s="35" t="s">
        <v>35</v>
      </c>
      <c r="J61" s="35" t="s">
        <v>36</v>
      </c>
      <c r="K61" s="35" t="s">
        <v>37</v>
      </c>
      <c r="L61" s="43"/>
      <c r="M61" s="8"/>
      <c r="N61" s="3"/>
      <c r="O61" s="3"/>
      <c r="P61" s="3"/>
      <c r="Q61" s="3"/>
      <c r="R61" s="3"/>
      <c r="S61" s="12"/>
      <c r="U61" s="12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3"/>
      <c r="BB61" s="3"/>
      <c r="BC61" s="3"/>
    </row>
    <row r="62" spans="1:55" ht="15">
      <c r="A62" s="48">
        <v>0</v>
      </c>
      <c r="B62" s="52">
        <f aca="true" t="shared" si="25" ref="B62:B71">I62^(1-B$58)</f>
        <v>0</v>
      </c>
      <c r="C62" s="52">
        <f aca="true" t="shared" si="26" ref="C62:C71">-B$59*B62</f>
        <v>0</v>
      </c>
      <c r="D62" s="52">
        <f aca="true" t="shared" si="27" ref="D62:D71">EXP(C62)</f>
        <v>1</v>
      </c>
      <c r="E62" s="52">
        <f aca="true" t="shared" si="28" ref="E62:E71">1-D62</f>
        <v>0</v>
      </c>
      <c r="F62" s="47">
        <f aca="true" t="shared" si="29" ref="F62:F71">G62*E62</f>
        <v>0</v>
      </c>
      <c r="G62" s="49">
        <f>G46</f>
        <v>0.39093333333333324</v>
      </c>
      <c r="H62" s="51">
        <f>G62</f>
        <v>0.39093333333333324</v>
      </c>
      <c r="I62" s="37">
        <v>0</v>
      </c>
      <c r="J62" s="48">
        <f>G62-F62</f>
        <v>0.39093333333333324</v>
      </c>
      <c r="K62" s="39">
        <v>0</v>
      </c>
      <c r="L62" s="44"/>
      <c r="N62" s="3"/>
      <c r="O62" s="3"/>
      <c r="P62" s="3"/>
      <c r="Q62" s="3"/>
      <c r="R62" s="3"/>
      <c r="S62" s="12"/>
      <c r="U62" s="12"/>
      <c r="W62" s="3"/>
      <c r="X62" s="4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K62" s="3"/>
      <c r="BB62" s="3"/>
      <c r="BC62" s="3"/>
    </row>
    <row r="63" spans="1:55" ht="15">
      <c r="A63" s="48">
        <f>Data!B55*180</f>
        <v>33.000000000000185</v>
      </c>
      <c r="B63" s="52">
        <f t="shared" si="25"/>
        <v>1</v>
      </c>
      <c r="C63" s="52">
        <f t="shared" si="26"/>
        <v>-0.5111954967225001</v>
      </c>
      <c r="D63" s="52">
        <f t="shared" si="27"/>
        <v>0.5997781172628359</v>
      </c>
      <c r="E63" s="52">
        <f t="shared" si="28"/>
        <v>0.4002218827371641</v>
      </c>
      <c r="F63" s="47">
        <f t="shared" si="29"/>
        <v>0.15646007469138198</v>
      </c>
      <c r="G63" s="49">
        <f aca="true" t="shared" si="30" ref="G63:G71">G62</f>
        <v>0.39093333333333324</v>
      </c>
      <c r="H63" s="51">
        <f>Data!D55</f>
        <v>0.2075999999999989</v>
      </c>
      <c r="I63" s="37">
        <v>1</v>
      </c>
      <c r="J63" s="48">
        <f aca="true" t="shared" si="31" ref="J63">G63-F63</f>
        <v>0.23447325864195126</v>
      </c>
      <c r="K63" s="39">
        <f>ABS((J63-H63)/H63)*100</f>
        <v>12.944729596316238</v>
      </c>
      <c r="L63" s="44"/>
      <c r="M63" s="17"/>
      <c r="N63" s="3"/>
      <c r="O63" s="3"/>
      <c r="P63" s="3"/>
      <c r="Q63" s="3"/>
      <c r="R63" s="3"/>
      <c r="S63" s="12"/>
      <c r="U63" s="12"/>
      <c r="W63" s="3"/>
      <c r="X63" s="4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3"/>
      <c r="BB63" s="3"/>
      <c r="BC63" s="3"/>
    </row>
    <row r="64" spans="1:55" ht="15">
      <c r="A64" s="48">
        <f>Data!B56*180</f>
        <v>40.33333333333341</v>
      </c>
      <c r="B64" s="52">
        <f t="shared" si="25"/>
        <v>1.6637054098948</v>
      </c>
      <c r="C64" s="52">
        <f t="shared" si="26"/>
        <v>-0.8504787134110829</v>
      </c>
      <c r="D64" s="52">
        <f t="shared" si="27"/>
        <v>0.42721037165549014</v>
      </c>
      <c r="E64" s="52">
        <f t="shared" si="28"/>
        <v>0.5727896283445099</v>
      </c>
      <c r="F64" s="47">
        <f t="shared" si="29"/>
        <v>0.22392255870748035</v>
      </c>
      <c r="G64" s="49">
        <f t="shared" si="30"/>
        <v>0.39093333333333324</v>
      </c>
      <c r="H64" s="51">
        <f>Data!D56</f>
        <v>0.16685925925925876</v>
      </c>
      <c r="I64" s="37">
        <v>2</v>
      </c>
      <c r="J64" s="48">
        <f aca="true" t="shared" si="32" ref="J64:J71">G64-F64</f>
        <v>0.1670107746258529</v>
      </c>
      <c r="K64" s="39">
        <f aca="true" t="shared" si="33" ref="K64:K71">ABS((J64-H64)/H64)*100</f>
        <v>0.09080429055406318</v>
      </c>
      <c r="L64" s="44"/>
      <c r="M64" s="17"/>
      <c r="N64" s="3"/>
      <c r="O64" s="3"/>
      <c r="P64" s="3"/>
      <c r="Q64" s="3"/>
      <c r="R64" s="3"/>
      <c r="S64" s="12"/>
      <c r="U64" s="12"/>
      <c r="W64" s="3"/>
      <c r="X64" s="4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K64" s="3"/>
      <c r="BB64" s="3"/>
      <c r="BC64" s="3"/>
    </row>
    <row r="65" spans="1:55" ht="15">
      <c r="A65" s="48">
        <f>Data!B57*180</f>
        <v>45.37500000000017</v>
      </c>
      <c r="B65" s="52">
        <f t="shared" si="25"/>
        <v>2.2407729309277467</v>
      </c>
      <c r="C65" s="52">
        <f t="shared" si="26"/>
        <v>-1.1454730314679418</v>
      </c>
      <c r="D65" s="52">
        <f t="shared" si="27"/>
        <v>0.3180734234605356</v>
      </c>
      <c r="E65" s="52">
        <f t="shared" si="28"/>
        <v>0.6819265765394644</v>
      </c>
      <c r="F65" s="47">
        <f t="shared" si="29"/>
        <v>0.26658782965516126</v>
      </c>
      <c r="G65" s="49">
        <f t="shared" si="30"/>
        <v>0.39093333333333324</v>
      </c>
      <c r="H65" s="51">
        <f>Data!D57</f>
        <v>0.13884999999999897</v>
      </c>
      <c r="I65" s="37">
        <v>3</v>
      </c>
      <c r="J65" s="48">
        <f t="shared" si="32"/>
        <v>0.12434550367817199</v>
      </c>
      <c r="K65" s="39">
        <f t="shared" si="33"/>
        <v>10.44616227715311</v>
      </c>
      <c r="L65" s="44"/>
      <c r="M65" s="17"/>
      <c r="N65" s="3"/>
      <c r="O65" s="3"/>
      <c r="P65" s="3"/>
      <c r="Q65" s="3"/>
      <c r="R65" s="3"/>
      <c r="S65" s="12"/>
      <c r="U65" s="12"/>
      <c r="W65" s="3"/>
      <c r="X65" s="4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K65" s="3"/>
      <c r="BB65" s="3"/>
      <c r="BC65" s="3"/>
    </row>
    <row r="66" spans="1:55" ht="15">
      <c r="A66" s="48">
        <f>Data!B58*180</f>
        <v>50.41666666666669</v>
      </c>
      <c r="B66" s="52">
        <f t="shared" si="25"/>
        <v>2.767915690913225</v>
      </c>
      <c r="C66" s="52">
        <f t="shared" si="26"/>
        <v>-1.4149460365023883</v>
      </c>
      <c r="D66" s="52">
        <f t="shared" si="27"/>
        <v>0.24293872291821686</v>
      </c>
      <c r="E66" s="52">
        <f t="shared" si="28"/>
        <v>0.7570612770817832</v>
      </c>
      <c r="F66" s="47">
        <f t="shared" si="29"/>
        <v>0.2959604885871717</v>
      </c>
      <c r="G66" s="49">
        <f t="shared" si="30"/>
        <v>0.39093333333333324</v>
      </c>
      <c r="H66" s="51">
        <f>Data!D58</f>
        <v>0.11084074074074052</v>
      </c>
      <c r="I66" s="37">
        <v>4</v>
      </c>
      <c r="J66" s="48">
        <f t="shared" si="32"/>
        <v>0.09497284474616152</v>
      </c>
      <c r="K66" s="39">
        <f t="shared" si="33"/>
        <v>14.315941853631628</v>
      </c>
      <c r="L66" s="44"/>
      <c r="M66" s="17"/>
      <c r="N66" s="3"/>
      <c r="O66" s="3"/>
      <c r="P66" s="3"/>
      <c r="Q66" s="3"/>
      <c r="R66" s="3"/>
      <c r="S66" s="12"/>
      <c r="U66" s="12"/>
      <c r="W66" s="3"/>
      <c r="X66" s="4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K66" s="3"/>
      <c r="BB66" s="3"/>
      <c r="BC66" s="3"/>
    </row>
    <row r="67" spans="1:55" ht="15">
      <c r="A67" s="48">
        <f>Data!B59*180</f>
        <v>55.84615384615386</v>
      </c>
      <c r="B67" s="52">
        <f t="shared" si="25"/>
        <v>3.260795561549888</v>
      </c>
      <c r="C67" s="52">
        <f t="shared" si="26"/>
        <v>-1.6669040067970184</v>
      </c>
      <c r="D67" s="52">
        <f t="shared" si="27"/>
        <v>0.1888307803966565</v>
      </c>
      <c r="E67" s="52">
        <f t="shared" si="28"/>
        <v>0.8111692196033435</v>
      </c>
      <c r="F67" s="47">
        <f t="shared" si="29"/>
        <v>0.3171130869169337</v>
      </c>
      <c r="G67" s="49">
        <f t="shared" si="30"/>
        <v>0.39093333333333324</v>
      </c>
      <c r="H67" s="51">
        <f>Data!D59</f>
        <v>0.08067692307692292</v>
      </c>
      <c r="I67" s="37">
        <v>5</v>
      </c>
      <c r="J67" s="48">
        <f t="shared" si="32"/>
        <v>0.07382024641639956</v>
      </c>
      <c r="K67" s="39">
        <f t="shared" si="33"/>
        <v>8.4989317874527</v>
      </c>
      <c r="L67" s="44"/>
      <c r="M67" s="17"/>
      <c r="N67" s="3"/>
      <c r="O67" s="3"/>
      <c r="P67" s="3"/>
      <c r="Q67" s="3"/>
      <c r="R67" s="3"/>
      <c r="S67" s="12"/>
      <c r="U67" s="12"/>
      <c r="W67" s="3"/>
      <c r="X67" s="4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K67" s="3"/>
      <c r="BB67" s="3"/>
      <c r="BC67" s="3"/>
    </row>
    <row r="68" spans="1:55" ht="15">
      <c r="A68" s="48">
        <f>Data!B60*180</f>
        <v>59.50819672131149</v>
      </c>
      <c r="B68" s="52">
        <f t="shared" si="25"/>
        <v>3.7279860475303193</v>
      </c>
      <c r="C68" s="52">
        <f t="shared" si="26"/>
        <v>-1.9057296793418115</v>
      </c>
      <c r="D68" s="52">
        <f t="shared" si="27"/>
        <v>0.1487140894235549</v>
      </c>
      <c r="E68" s="52">
        <f t="shared" si="28"/>
        <v>0.8512859105764451</v>
      </c>
      <c r="F68" s="47">
        <f t="shared" si="29"/>
        <v>0.33279603864135154</v>
      </c>
      <c r="G68" s="49">
        <f t="shared" si="30"/>
        <v>0.39093333333333324</v>
      </c>
      <c r="H68" s="51">
        <f>Data!D60</f>
        <v>0.06033224043715829</v>
      </c>
      <c r="I68" s="37">
        <v>6</v>
      </c>
      <c r="J68" s="48">
        <f t="shared" si="32"/>
        <v>0.0581372946919817</v>
      </c>
      <c r="K68" s="39">
        <f t="shared" si="33"/>
        <v>3.6380975234341473</v>
      </c>
      <c r="L68" s="44"/>
      <c r="M68" s="17"/>
      <c r="N68" s="3"/>
      <c r="O68" s="3"/>
      <c r="P68" s="3"/>
      <c r="Q68" s="3"/>
      <c r="R68" s="3"/>
      <c r="S68" s="12"/>
      <c r="U68" s="12"/>
      <c r="W68" s="3"/>
      <c r="X68" s="4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K68" s="3"/>
      <c r="BB68" s="3"/>
      <c r="BC68" s="3"/>
    </row>
    <row r="69" spans="1:55" ht="15">
      <c r="A69" s="48">
        <f>Data!B61*180</f>
        <v>62.58620689655175</v>
      </c>
      <c r="B69" s="52">
        <f t="shared" si="25"/>
        <v>4.174841583312775</v>
      </c>
      <c r="C69" s="52">
        <f t="shared" si="26"/>
        <v>-2.1341602169193226</v>
      </c>
      <c r="D69" s="52">
        <f t="shared" si="27"/>
        <v>0.11834393188983809</v>
      </c>
      <c r="E69" s="52">
        <f t="shared" si="28"/>
        <v>0.881656068110162</v>
      </c>
      <c r="F69" s="47">
        <f t="shared" si="29"/>
        <v>0.3446687455598659</v>
      </c>
      <c r="G69" s="49">
        <f t="shared" si="30"/>
        <v>0.39093333333333324</v>
      </c>
      <c r="H69" s="51">
        <f>Data!D61</f>
        <v>0.04323218390804573</v>
      </c>
      <c r="I69" s="37">
        <v>7</v>
      </c>
      <c r="J69" s="48">
        <f t="shared" si="32"/>
        <v>0.04626458777346737</v>
      </c>
      <c r="K69" s="39">
        <f t="shared" si="33"/>
        <v>7.014227807393497</v>
      </c>
      <c r="L69" s="44"/>
      <c r="M69" s="17"/>
      <c r="N69" s="3"/>
      <c r="O69" s="3"/>
      <c r="P69" s="3"/>
      <c r="Q69" s="3"/>
      <c r="R69" s="3"/>
      <c r="S69" s="12"/>
      <c r="U69" s="12"/>
      <c r="W69" s="3"/>
      <c r="X69" s="4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K69" s="3"/>
      <c r="BB69" s="3"/>
      <c r="BC69" s="3"/>
    </row>
    <row r="70" spans="1:55" ht="15">
      <c r="A70" s="48">
        <f>Data!B62*180</f>
        <v>63.68421052631578</v>
      </c>
      <c r="B70" s="52">
        <f t="shared" si="25"/>
        <v>4.6049963091050365</v>
      </c>
      <c r="C70" s="52">
        <f t="shared" si="26"/>
        <v>-2.354053375638229</v>
      </c>
      <c r="D70" s="52">
        <f t="shared" si="27"/>
        <v>0.09498337757002732</v>
      </c>
      <c r="E70" s="52">
        <f t="shared" si="28"/>
        <v>0.9050166224299727</v>
      </c>
      <c r="F70" s="47">
        <f t="shared" si="29"/>
        <v>0.3538011649286239</v>
      </c>
      <c r="G70" s="49">
        <f t="shared" si="30"/>
        <v>0.39093333333333324</v>
      </c>
      <c r="H70" s="51">
        <f>Data!D62</f>
        <v>0.037132163742690016</v>
      </c>
      <c r="I70" s="37">
        <v>8</v>
      </c>
      <c r="J70" s="48">
        <f t="shared" si="32"/>
        <v>0.03713216840470934</v>
      </c>
      <c r="K70" s="39">
        <f t="shared" si="33"/>
        <v>1.2555205127409773E-05</v>
      </c>
      <c r="L70" s="44"/>
      <c r="M70" s="17"/>
      <c r="N70" s="3"/>
      <c r="O70" s="3"/>
      <c r="P70" s="3"/>
      <c r="Q70" s="3"/>
      <c r="R70" s="3"/>
      <c r="S70" s="12"/>
      <c r="U70" s="12"/>
      <c r="W70" s="3"/>
      <c r="X70" s="4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K70" s="3"/>
      <c r="BB70" s="3"/>
      <c r="BC70" s="3"/>
    </row>
    <row r="71" spans="1:55" ht="15">
      <c r="A71" s="48">
        <f>Data!B63*180</f>
        <v>65.9999999999995</v>
      </c>
      <c r="B71" s="52">
        <f t="shared" si="25"/>
        <v>5.021063327978524</v>
      </c>
      <c r="C71" s="52">
        <f t="shared" si="26"/>
        <v>-2.566744962021111</v>
      </c>
      <c r="D71" s="52">
        <f t="shared" si="27"/>
        <v>0.07678507742875608</v>
      </c>
      <c r="E71" s="52">
        <f t="shared" si="28"/>
        <v>0.9232149225712439</v>
      </c>
      <c r="F71" s="47">
        <f t="shared" si="29"/>
        <v>0.36091548706385157</v>
      </c>
      <c r="G71" s="49">
        <f t="shared" si="30"/>
        <v>0.39093333333333324</v>
      </c>
      <c r="H71" s="51">
        <f>Data!D63</f>
        <v>0.024266666666669323</v>
      </c>
      <c r="I71" s="37">
        <v>9</v>
      </c>
      <c r="J71" s="48">
        <f t="shared" si="32"/>
        <v>0.030017846269481674</v>
      </c>
      <c r="K71" s="39">
        <f t="shared" si="33"/>
        <v>23.699915945652698</v>
      </c>
      <c r="L71" s="44"/>
      <c r="M71" s="17"/>
      <c r="N71" s="3"/>
      <c r="O71" s="3"/>
      <c r="P71" s="3"/>
      <c r="Q71" s="3"/>
      <c r="R71" s="3"/>
      <c r="S71" s="12"/>
      <c r="U71" s="12"/>
      <c r="W71" s="3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K71" s="3"/>
      <c r="BB71" s="3"/>
      <c r="BC71" s="3"/>
    </row>
    <row r="72" spans="1:55" ht="15">
      <c r="A72" s="52"/>
      <c r="B72" s="52"/>
      <c r="C72" s="52"/>
      <c r="D72" s="52"/>
      <c r="E72" s="52"/>
      <c r="F72" s="52"/>
      <c r="G72" s="52"/>
      <c r="H72" s="53"/>
      <c r="I72" s="52"/>
      <c r="J72" s="52"/>
      <c r="K72" s="39">
        <f>AVERAGE(K62:K71)</f>
        <v>8.06488236367932</v>
      </c>
      <c r="P72" s="3"/>
      <c r="Q72" s="3"/>
      <c r="R72" s="3"/>
      <c r="S72" s="12"/>
      <c r="U72" s="12"/>
      <c r="AG72" s="3"/>
      <c r="AH72" s="3"/>
      <c r="AI72" s="3"/>
      <c r="AK72" s="3"/>
      <c r="BB72" s="3"/>
      <c r="BC72" s="3"/>
    </row>
    <row r="73" spans="1:21" ht="15">
      <c r="A73" s="52"/>
      <c r="B73" s="52"/>
      <c r="C73" s="52"/>
      <c r="D73" s="52"/>
      <c r="E73" s="52"/>
      <c r="F73" s="52"/>
      <c r="G73" s="52"/>
      <c r="H73" s="53"/>
      <c r="I73" s="52"/>
      <c r="J73" s="54" t="s">
        <v>43</v>
      </c>
      <c r="K73" s="47">
        <f>K72+K56+K40+K24</f>
        <v>19.78672493788323</v>
      </c>
      <c r="P73" s="12"/>
      <c r="Q73" s="12"/>
      <c r="R73" s="3"/>
      <c r="S73" s="12"/>
      <c r="U73" s="12"/>
    </row>
    <row r="74" spans="1:11" ht="15">
      <c r="A74" s="52"/>
      <c r="B74" s="52"/>
      <c r="C74" s="52"/>
      <c r="D74" s="52"/>
      <c r="E74" s="52"/>
      <c r="F74" s="52"/>
      <c r="G74" s="52"/>
      <c r="H74" s="53"/>
      <c r="I74" s="52"/>
      <c r="J74" s="54" t="s">
        <v>47</v>
      </c>
      <c r="K74" s="59">
        <f>K73/4</f>
        <v>4.946681234470807</v>
      </c>
    </row>
    <row r="79" ht="15">
      <c r="J79" s="7"/>
    </row>
  </sheetData>
  <printOptions/>
  <pageMargins left="0.699305555555556" right="0.699305555555556" top="0.75" bottom="0.75" header="0.3" footer="0.3"/>
  <pageSetup horizontalDpi="600" verticalDpi="600" orientation="portrait" paperSize="9" r:id="rId16"/>
  <drawing r:id="rId15"/>
  <legacyDrawing r:id="rId14"/>
  <oleObjects>
    <mc:AlternateContent xmlns:mc="http://schemas.openxmlformats.org/markup-compatibility/2006">
      <mc:Choice Requires="x14">
        <oleObject progId="Equation.3" shapeId="20481" r:id="rId1">
          <objectPr r:id="rId5">
            <anchor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114300</xdr:colOff>
                <xdr:row>8</xdr:row>
                <xdr:rowOff>38100</xdr:rowOff>
              </to>
            </anchor>
          </objectPr>
        </oleObject>
      </mc:Choice>
      <mc:Fallback>
        <oleObject progId="Equation.3" shapeId="20481" r:id="rId1"/>
      </mc:Fallback>
    </mc:AlternateContent>
    <mc:AlternateContent xmlns:mc="http://schemas.openxmlformats.org/markup-compatibility/2006">
      <mc:Choice Requires="x14">
        <oleObject progId="Equation.3" shapeId="20482" r:id="rId2">
          <objectPr r:id="rId5">
            <anchor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114300</xdr:colOff>
                <xdr:row>24</xdr:row>
                <xdr:rowOff>38100</xdr:rowOff>
              </to>
            </anchor>
          </objectPr>
        </oleObject>
      </mc:Choice>
      <mc:Fallback>
        <oleObject progId="Equation.3" shapeId="20482" r:id="rId2"/>
      </mc:Fallback>
    </mc:AlternateContent>
    <mc:AlternateContent xmlns:mc="http://schemas.openxmlformats.org/markup-compatibility/2006">
      <mc:Choice Requires="x14">
        <oleObject progId="Equation.3" shapeId="20483" r:id="rId3">
          <objectPr r:id="rId5">
            <anchor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114300</xdr:colOff>
                <xdr:row>40</xdr:row>
                <xdr:rowOff>38100</xdr:rowOff>
              </to>
            </anchor>
          </objectPr>
        </oleObject>
      </mc:Choice>
      <mc:Fallback>
        <oleObject progId="Equation.3" shapeId="20483" r:id="rId3"/>
      </mc:Fallback>
    </mc:AlternateContent>
    <mc:AlternateContent xmlns:mc="http://schemas.openxmlformats.org/markup-compatibility/2006">
      <mc:Choice Requires="x14">
        <oleObject progId="Equation.3" shapeId="20484" r:id="rId4">
          <objectPr r:id="rId5">
            <anchor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114300</xdr:colOff>
                <xdr:row>56</xdr:row>
                <xdr:rowOff>38100</xdr:rowOff>
              </to>
            </anchor>
          </objectPr>
        </oleObject>
      </mc:Choice>
      <mc:Fallback>
        <oleObject progId="Equation.3" shapeId="20484" r:id="rId4"/>
      </mc:Fallback>
    </mc:AlternateContent>
    <mc:AlternateContent xmlns:mc="http://schemas.openxmlformats.org/markup-compatibility/2006">
      <mc:Choice Requires="x14">
        <oleObject progId="Equation.3" shapeId="20486" r:id="rId6">
          <objectPr r:id="rId5">
            <anchor>
              <from>
                <xdr:col>22</xdr:col>
                <xdr:colOff>0</xdr:colOff>
                <xdr:row>26</xdr:row>
                <xdr:rowOff>0</xdr:rowOff>
              </from>
              <to>
                <xdr:col>22</xdr:col>
                <xdr:colOff>114300</xdr:colOff>
                <xdr:row>27</xdr:row>
                <xdr:rowOff>38100</xdr:rowOff>
              </to>
            </anchor>
          </objectPr>
        </oleObject>
      </mc:Choice>
      <mc:Fallback>
        <oleObject progId="Equation.3" shapeId="20486" r:id="rId6"/>
      </mc:Fallback>
    </mc:AlternateContent>
    <mc:AlternateContent xmlns:mc="http://schemas.openxmlformats.org/markup-compatibility/2006">
      <mc:Choice Requires="x14">
        <oleObject progId="Equation.3" shapeId="20487" r:id="rId7">
          <objectPr r:id="rId5">
            <anchor>
              <from>
                <xdr:col>22</xdr:col>
                <xdr:colOff>0</xdr:colOff>
                <xdr:row>42</xdr:row>
                <xdr:rowOff>0</xdr:rowOff>
              </from>
              <to>
                <xdr:col>22</xdr:col>
                <xdr:colOff>114300</xdr:colOff>
                <xdr:row>43</xdr:row>
                <xdr:rowOff>38100</xdr:rowOff>
              </to>
            </anchor>
          </objectPr>
        </oleObject>
      </mc:Choice>
      <mc:Fallback>
        <oleObject progId="Equation.3" shapeId="20487" r:id="rId7"/>
      </mc:Fallback>
    </mc:AlternateContent>
    <mc:AlternateContent xmlns:mc="http://schemas.openxmlformats.org/markup-compatibility/2006">
      <mc:Choice Requires="x14">
        <oleObject progId="Equation.3" shapeId="20488" r:id="rId8">
          <objectPr r:id="rId5">
            <anchor>
              <from>
                <xdr:col>22</xdr:col>
                <xdr:colOff>0</xdr:colOff>
                <xdr:row>58</xdr:row>
                <xdr:rowOff>0</xdr:rowOff>
              </from>
              <to>
                <xdr:col>22</xdr:col>
                <xdr:colOff>114300</xdr:colOff>
                <xdr:row>59</xdr:row>
                <xdr:rowOff>38100</xdr:rowOff>
              </to>
            </anchor>
          </objectPr>
        </oleObject>
      </mc:Choice>
      <mc:Fallback>
        <oleObject progId="Equation.3" shapeId="20488" r:id="rId8"/>
      </mc:Fallback>
    </mc:AlternateContent>
    <mc:AlternateContent xmlns:mc="http://schemas.openxmlformats.org/markup-compatibility/2006">
      <mc:Choice Requires="x14">
        <oleObject progId="Equation.3" shapeId="20489" r:id="rId9">
          <objectPr r:id="rId5">
            <anchor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114300</xdr:colOff>
                <xdr:row>24</xdr:row>
                <xdr:rowOff>38100</xdr:rowOff>
              </to>
            </anchor>
          </objectPr>
        </oleObject>
      </mc:Choice>
      <mc:Fallback>
        <oleObject progId="Equation.3" shapeId="20489" r:id="rId9"/>
      </mc:Fallback>
    </mc:AlternateContent>
    <mc:AlternateContent xmlns:mc="http://schemas.openxmlformats.org/markup-compatibility/2006">
      <mc:Choice Requires="x14">
        <oleObject progId="Equation.3" shapeId="20490" r:id="rId10">
          <objectPr r:id="rId5">
            <anchor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114300</xdr:colOff>
                <xdr:row>40</xdr:row>
                <xdr:rowOff>38100</xdr:rowOff>
              </to>
            </anchor>
          </objectPr>
        </oleObject>
      </mc:Choice>
      <mc:Fallback>
        <oleObject progId="Equation.3" shapeId="20490" r:id="rId10"/>
      </mc:Fallback>
    </mc:AlternateContent>
    <mc:AlternateContent xmlns:mc="http://schemas.openxmlformats.org/markup-compatibility/2006">
      <mc:Choice Requires="x14">
        <oleObject progId="Equation.3" shapeId="20491" r:id="rId11">
          <objectPr r:id="rId5">
            <anchor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114300</xdr:colOff>
                <xdr:row>40</xdr:row>
                <xdr:rowOff>38100</xdr:rowOff>
              </to>
            </anchor>
          </objectPr>
        </oleObject>
      </mc:Choice>
      <mc:Fallback>
        <oleObject progId="Equation.3" shapeId="20491" r:id="rId11"/>
      </mc:Fallback>
    </mc:AlternateContent>
    <mc:AlternateContent xmlns:mc="http://schemas.openxmlformats.org/markup-compatibility/2006">
      <mc:Choice Requires="x14">
        <oleObject progId="Equation.3" shapeId="20492" r:id="rId12">
          <objectPr r:id="rId5">
            <anchor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114300</xdr:colOff>
                <xdr:row>56</xdr:row>
                <xdr:rowOff>38100</xdr:rowOff>
              </to>
            </anchor>
          </objectPr>
        </oleObject>
      </mc:Choice>
      <mc:Fallback>
        <oleObject progId="Equation.3" shapeId="20492" r:id="rId12"/>
      </mc:Fallback>
    </mc:AlternateContent>
    <mc:AlternateContent xmlns:mc="http://schemas.openxmlformats.org/markup-compatibility/2006">
      <mc:Choice Requires="x14">
        <oleObject progId="Equation.3" shapeId="20493" r:id="rId13">
          <objectPr r:id="rId5">
            <anchor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114300</xdr:colOff>
                <xdr:row>56</xdr:row>
                <xdr:rowOff>38100</xdr:rowOff>
              </to>
            </anchor>
          </objectPr>
        </oleObject>
      </mc:Choice>
      <mc:Fallback>
        <oleObject progId="Equation.3" shapeId="20493" r:id="rId1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E6076-F011-4707-8806-BF1CE8291E5D}">
  <dimension ref="A1:BC79"/>
  <sheetViews>
    <sheetView tabSelected="1" zoomScale="118" zoomScaleNormal="118" workbookViewId="0" topLeftCell="A1">
      <selection activeCell="L66" sqref="L66"/>
    </sheetView>
  </sheetViews>
  <sheetFormatPr defaultColWidth="9.00390625" defaultRowHeight="15"/>
  <cols>
    <col min="1" max="1" width="13.421875" style="0" bestFit="1" customWidth="1"/>
    <col min="2" max="2" width="7.140625" style="0" customWidth="1"/>
    <col min="3" max="3" width="7.00390625" style="0" customWidth="1"/>
    <col min="4" max="4" width="7.140625" style="0" customWidth="1"/>
    <col min="5" max="5" width="10.421875" style="0" customWidth="1"/>
    <col min="6" max="6" width="13.7109375" style="0" customWidth="1"/>
    <col min="7" max="7" width="7.8515625" style="0" customWidth="1"/>
    <col min="8" max="8" width="11.7109375" style="0" customWidth="1"/>
    <col min="9" max="10" width="8.8515625" style="0" customWidth="1"/>
    <col min="11" max="11" width="11.8515625" style="0" customWidth="1"/>
    <col min="12" max="12" width="8.8515625" style="12" customWidth="1"/>
    <col min="13" max="13" width="8.57421875" style="12" customWidth="1"/>
    <col min="16" max="16" width="14.28125" style="0" customWidth="1"/>
    <col min="17" max="17" width="10.00390625" style="0" customWidth="1"/>
    <col min="18" max="18" width="12.8515625" style="0" customWidth="1"/>
    <col min="20" max="20" width="9.00390625" style="12" customWidth="1"/>
    <col min="21" max="21" width="14.28125" style="0" customWidth="1"/>
    <col min="23" max="23" width="14.140625" style="0" customWidth="1"/>
    <col min="28" max="28" width="13.7109375" style="0" customWidth="1"/>
    <col min="33" max="33" width="12.28125" style="0" customWidth="1"/>
    <col min="34" max="34" width="10.421875" style="0" customWidth="1"/>
    <col min="35" max="35" width="12.57421875" style="0" customWidth="1"/>
    <col min="37" max="37" width="11.00390625" style="0" customWidth="1"/>
    <col min="40" max="40" width="12.140625" style="0" customWidth="1"/>
    <col min="46" max="46" width="11.421875" style="0" customWidth="1"/>
    <col min="49" max="49" width="12.140625" style="0" customWidth="1"/>
    <col min="50" max="50" width="10.57421875" style="0" customWidth="1"/>
    <col min="51" max="51" width="13.8515625" style="0" customWidth="1"/>
    <col min="53" max="53" width="11.8515625" style="0" customWidth="1"/>
    <col min="54" max="54" width="10.140625" style="0" customWidth="1"/>
    <col min="55" max="55" width="13.140625" style="0" customWidth="1"/>
  </cols>
  <sheetData>
    <row r="1" spans="4:11" ht="15.75">
      <c r="D1" s="8"/>
      <c r="G1" s="8"/>
      <c r="K1" s="6" t="s">
        <v>15</v>
      </c>
    </row>
    <row r="2" spans="7:13" ht="15.75">
      <c r="G2" s="8"/>
      <c r="M2" s="56"/>
    </row>
    <row r="3" ht="15"/>
    <row r="4" ht="15"/>
    <row r="5" ht="15"/>
    <row r="6" ht="15">
      <c r="G6" s="8"/>
    </row>
    <row r="7" spans="3:7" ht="15">
      <c r="C7" s="8"/>
      <c r="G7" s="8"/>
    </row>
    <row r="8" spans="1:5" ht="15">
      <c r="A8" s="55" t="s">
        <v>46</v>
      </c>
      <c r="B8" s="3">
        <v>3</v>
      </c>
      <c r="C8" s="55" t="s">
        <v>22</v>
      </c>
      <c r="D8" s="3">
        <f>B8*10</f>
        <v>30</v>
      </c>
      <c r="E8" s="9" t="s">
        <v>14</v>
      </c>
    </row>
    <row r="9" spans="1:2" ht="15">
      <c r="A9" s="13" t="s">
        <v>11</v>
      </c>
      <c r="B9" s="15">
        <v>0.5169629715390401</v>
      </c>
    </row>
    <row r="10" spans="1:2" ht="15">
      <c r="A10" s="8" t="s">
        <v>12</v>
      </c>
      <c r="B10" s="15">
        <v>0.21202856745557092</v>
      </c>
    </row>
    <row r="11" ht="15">
      <c r="A11" s="8"/>
    </row>
    <row r="12" spans="9:31" ht="15">
      <c r="I12" s="14"/>
      <c r="L12" s="9"/>
      <c r="M12" s="3"/>
      <c r="N12" s="3"/>
      <c r="O12" s="3"/>
      <c r="W12" s="3"/>
      <c r="X12" s="3"/>
      <c r="Y12" s="3"/>
      <c r="Z12" s="3"/>
      <c r="AA12" s="3"/>
      <c r="AB12" s="3"/>
      <c r="AC12" s="3"/>
      <c r="AD12" s="3"/>
      <c r="AE12" s="3"/>
    </row>
    <row r="13" spans="1:55" ht="15">
      <c r="A13" s="45" t="s">
        <v>41</v>
      </c>
      <c r="B13" s="45" t="s">
        <v>42</v>
      </c>
      <c r="C13" s="46" t="s">
        <v>30</v>
      </c>
      <c r="D13" s="45" t="s">
        <v>29</v>
      </c>
      <c r="E13" s="35" t="s">
        <v>32</v>
      </c>
      <c r="F13" s="45" t="s">
        <v>36</v>
      </c>
      <c r="G13" s="37" t="s">
        <v>10</v>
      </c>
      <c r="H13" s="35" t="s">
        <v>35</v>
      </c>
      <c r="I13" s="57" t="s">
        <v>44</v>
      </c>
      <c r="J13" s="58" t="s">
        <v>45</v>
      </c>
      <c r="M13" s="43"/>
      <c r="N13" s="3"/>
      <c r="O13" s="3"/>
      <c r="S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BB13" s="3"/>
      <c r="BC13" s="3"/>
    </row>
    <row r="14" spans="1:55" ht="15">
      <c r="A14" s="48">
        <v>0</v>
      </c>
      <c r="B14" s="52"/>
      <c r="C14" s="52"/>
      <c r="D14" s="52">
        <v>0</v>
      </c>
      <c r="E14" s="39">
        <f>Data!H8</f>
        <v>0.39093333333333324</v>
      </c>
      <c r="F14" s="47">
        <f>E14</f>
        <v>0.39093333333333324</v>
      </c>
      <c r="G14" s="47">
        <f>E14</f>
        <v>0.39093333333333324</v>
      </c>
      <c r="H14" s="37">
        <v>0</v>
      </c>
      <c r="I14" s="39">
        <f>ABS((F14-G14)/G14)*100</f>
        <v>0</v>
      </c>
      <c r="J14" s="62">
        <f>E14-F14</f>
        <v>0</v>
      </c>
      <c r="N14" s="3"/>
      <c r="O14" s="3"/>
      <c r="S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BB14" s="3"/>
      <c r="BC14" s="3"/>
    </row>
    <row r="15" spans="1:55" ht="15">
      <c r="A15" s="48">
        <f>Data!B12*180</f>
        <v>13.444444444444434</v>
      </c>
      <c r="B15" s="48">
        <f aca="true" t="shared" si="0" ref="B15:B23">1+(H15^(1-B$9)-1)/(1-B$9)</f>
        <v>1</v>
      </c>
      <c r="C15" s="52">
        <f aca="true" t="shared" si="1" ref="C15:C23">-B15*B$10</f>
        <v>-0.21202856745557092</v>
      </c>
      <c r="D15" s="52">
        <f>EXP(C15)</f>
        <v>0.8089415878335384</v>
      </c>
      <c r="E15" s="39">
        <f>E14</f>
        <v>0.39093333333333324</v>
      </c>
      <c r="F15" s="47">
        <f>E15*D15</f>
        <v>0.31624223140372454</v>
      </c>
      <c r="G15" s="63">
        <f>Data!D12</f>
        <v>0.31624197530864195</v>
      </c>
      <c r="H15" s="37">
        <v>1</v>
      </c>
      <c r="I15" s="39">
        <f>ABS((F15-G15)/G15)*100</f>
        <v>8.098073708741164E-05</v>
      </c>
      <c r="J15" s="62">
        <f>E15-F15</f>
        <v>0.0746911019296087</v>
      </c>
      <c r="N15" s="3"/>
      <c r="O15" s="3"/>
      <c r="S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BB15" s="3"/>
      <c r="BC15" s="3"/>
    </row>
    <row r="16" spans="1:55" ht="15">
      <c r="A16" s="48">
        <f>Data!B13*180</f>
        <v>22.687499999999986</v>
      </c>
      <c r="B16" s="48">
        <f t="shared" si="0"/>
        <v>1.823296809828267</v>
      </c>
      <c r="C16" s="52">
        <f t="shared" si="1"/>
        <v>-0.3865910106341999</v>
      </c>
      <c r="D16" s="52">
        <f aca="true" t="shared" si="2" ref="D16:D23">EXP(C16)</f>
        <v>0.6793688927671803</v>
      </c>
      <c r="E16" s="39">
        <f aca="true" t="shared" si="3" ref="E16:E23">E15</f>
        <v>0.39093333333333324</v>
      </c>
      <c r="F16" s="47">
        <f aca="true" t="shared" si="4" ref="F16:F23">E16*D16</f>
        <v>0.2655879458124496</v>
      </c>
      <c r="G16" s="63">
        <f>Data!D13</f>
        <v>0.26489166666666664</v>
      </c>
      <c r="H16" s="37">
        <v>2</v>
      </c>
      <c r="I16" s="39">
        <f>ABS((F16-G16)/G16)*100</f>
        <v>0.2628543036271293</v>
      </c>
      <c r="J16" s="62">
        <f>E16-F16</f>
        <v>0.12534538752088364</v>
      </c>
      <c r="N16" s="3"/>
      <c r="O16" s="3"/>
      <c r="S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BB16" s="3"/>
      <c r="BC16" s="3"/>
    </row>
    <row r="17" spans="1:55" ht="15">
      <c r="A17" s="48">
        <f>Data!B14*180</f>
        <v>25.928571428571455</v>
      </c>
      <c r="B17" s="48">
        <f t="shared" si="0"/>
        <v>2.4493126604170063</v>
      </c>
      <c r="C17" s="52">
        <f t="shared" si="1"/>
        <v>-0.5193242546390111</v>
      </c>
      <c r="D17" s="52">
        <f t="shared" si="2"/>
        <v>0.5949224282415697</v>
      </c>
      <c r="E17" s="39">
        <f t="shared" si="3"/>
        <v>0.39093333333333324</v>
      </c>
      <c r="F17" s="47">
        <f t="shared" si="4"/>
        <v>0.2325750079472376</v>
      </c>
      <c r="G17" s="63">
        <f>Data!D14</f>
        <v>0.24688571428571404</v>
      </c>
      <c r="H17" s="37">
        <v>3</v>
      </c>
      <c r="I17" s="39">
        <f>ABS((F17-G17)/G17)*100</f>
        <v>5.796490242410324</v>
      </c>
      <c r="J17" s="62">
        <f>E17-F17</f>
        <v>0.15835832538609565</v>
      </c>
      <c r="N17" s="3"/>
      <c r="O17" s="3"/>
      <c r="S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BB17" s="3"/>
      <c r="BC17" s="3"/>
    </row>
    <row r="18" spans="1:55" ht="15">
      <c r="A18" s="48">
        <f>Data!B15*180</f>
        <v>30.250000000000114</v>
      </c>
      <c r="B18" s="48">
        <f t="shared" si="0"/>
        <v>2.9740046369068995</v>
      </c>
      <c r="C18" s="52">
        <f t="shared" si="1"/>
        <v>-0.6305739427695952</v>
      </c>
      <c r="D18" s="52">
        <f t="shared" si="2"/>
        <v>0.532286211497397</v>
      </c>
      <c r="E18" s="39">
        <f t="shared" si="3"/>
        <v>0.39093333333333324</v>
      </c>
      <c r="F18" s="47">
        <f t="shared" si="4"/>
        <v>0.208088422948049</v>
      </c>
      <c r="G18" s="63">
        <f>Data!D15</f>
        <v>0.22287777777777706</v>
      </c>
      <c r="H18" s="37">
        <v>4</v>
      </c>
      <c r="I18" s="39">
        <f>ABS((F18-G18)/G18)*100</f>
        <v>6.635634551450872</v>
      </c>
      <c r="J18" s="62">
        <f>E18-F18</f>
        <v>0.18284491038528425</v>
      </c>
      <c r="N18" s="3"/>
      <c r="O18" s="3"/>
      <c r="S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BB18" s="3"/>
      <c r="BC18" s="3"/>
    </row>
    <row r="19" spans="1:55" ht="15">
      <c r="A19" s="48">
        <f>Data!B16*180</f>
        <v>36.30000000000001</v>
      </c>
      <c r="B19" s="48">
        <f t="shared" si="0"/>
        <v>3.4342796357291268</v>
      </c>
      <c r="C19" s="52">
        <f t="shared" si="1"/>
        <v>-0.7281653914054866</v>
      </c>
      <c r="D19" s="52">
        <f t="shared" si="2"/>
        <v>0.4827939159632952</v>
      </c>
      <c r="E19" s="39">
        <f t="shared" si="3"/>
        <v>0.39093333333333324</v>
      </c>
      <c r="F19" s="47">
        <f t="shared" si="4"/>
        <v>0.18874023488058414</v>
      </c>
      <c r="G19" s="63">
        <f>Data!D16</f>
        <v>0.18926666666666653</v>
      </c>
      <c r="H19" s="37">
        <v>5</v>
      </c>
      <c r="I19" s="39">
        <f>ABS((F19-G19)/G19)*100</f>
        <v>0.2781428950769925</v>
      </c>
      <c r="J19" s="62">
        <f>E19-F19</f>
        <v>0.2021930984527491</v>
      </c>
      <c r="N19" s="3"/>
      <c r="O19" s="3"/>
      <c r="S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BB19" s="3"/>
      <c r="BC19" s="3"/>
    </row>
    <row r="20" spans="1:55" ht="15">
      <c r="A20" s="48">
        <f>Data!B17*180</f>
        <v>40.33333333333341</v>
      </c>
      <c r="B20" s="48">
        <f t="shared" si="0"/>
        <v>3.8489762516979398</v>
      </c>
      <c r="C20" s="52">
        <f t="shared" si="1"/>
        <v>-0.8160929208180271</v>
      </c>
      <c r="D20" s="52">
        <f t="shared" si="2"/>
        <v>0.4421558218903258</v>
      </c>
      <c r="E20" s="39">
        <f t="shared" si="3"/>
        <v>0.39093333333333324</v>
      </c>
      <c r="F20" s="47">
        <f t="shared" si="4"/>
        <v>0.17285344930432467</v>
      </c>
      <c r="G20" s="63">
        <f>Data!D17</f>
        <v>0.16685925925925876</v>
      </c>
      <c r="H20" s="37">
        <v>6</v>
      </c>
      <c r="I20" s="39">
        <f>ABS((F20-G20)/G20)*100</f>
        <v>3.592362852188137</v>
      </c>
      <c r="J20" s="62">
        <f>E20-F20</f>
        <v>0.21807988402900857</v>
      </c>
      <c r="N20" s="3"/>
      <c r="O20" s="3"/>
      <c r="S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BB20" s="3"/>
      <c r="BC20" s="3"/>
    </row>
    <row r="21" spans="1:55" ht="15">
      <c r="A21" s="48">
        <f>Data!B18*180</f>
        <v>42.70588235294112</v>
      </c>
      <c r="B21" s="48">
        <f t="shared" si="0"/>
        <v>4.229244903698238</v>
      </c>
      <c r="C21" s="52">
        <f t="shared" si="1"/>
        <v>-0.8967207383499113</v>
      </c>
      <c r="D21" s="52">
        <f t="shared" si="2"/>
        <v>0.4079050964603623</v>
      </c>
      <c r="E21" s="39">
        <f t="shared" si="3"/>
        <v>0.39093333333333324</v>
      </c>
      <c r="F21" s="47">
        <f t="shared" si="4"/>
        <v>0.15946369904290428</v>
      </c>
      <c r="G21" s="63">
        <f>Data!D18</f>
        <v>0.15367843137254927</v>
      </c>
      <c r="H21" s="37">
        <v>7</v>
      </c>
      <c r="I21" s="39">
        <f>ABS((F21-G21)/G21)*100</f>
        <v>3.764528059458313</v>
      </c>
      <c r="J21" s="62">
        <f>E21-F21</f>
        <v>0.23146963429042897</v>
      </c>
      <c r="N21" s="3"/>
      <c r="O21" s="3"/>
      <c r="S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BB21" s="3"/>
      <c r="BC21" s="3"/>
    </row>
    <row r="22" spans="1:55" ht="15">
      <c r="A22" s="48">
        <f>Data!B19*180</f>
        <v>43.73493975903624</v>
      </c>
      <c r="B22" s="48">
        <f t="shared" si="0"/>
        <v>4.582329225916579</v>
      </c>
      <c r="C22" s="52">
        <f t="shared" si="1"/>
        <v>-0.9715847013808875</v>
      </c>
      <c r="D22" s="52">
        <f t="shared" si="2"/>
        <v>0.37848278042964545</v>
      </c>
      <c r="E22" s="39">
        <f t="shared" si="3"/>
        <v>0.39093333333333324</v>
      </c>
      <c r="F22" s="47">
        <f t="shared" si="4"/>
        <v>0.14796153496262937</v>
      </c>
      <c r="G22" s="63">
        <f>Data!D19</f>
        <v>0.14796144578313192</v>
      </c>
      <c r="H22" s="37">
        <v>8</v>
      </c>
      <c r="I22" s="39">
        <f>ABS((F22-G22)/G22)*100</f>
        <v>6.027211817331257E-05</v>
      </c>
      <c r="J22" s="62">
        <f>E22-F22</f>
        <v>0.24297179837070387</v>
      </c>
      <c r="N22" s="3"/>
      <c r="O22" s="3"/>
      <c r="S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BB22" s="3"/>
      <c r="BC22" s="3"/>
    </row>
    <row r="23" spans="1:55" ht="15">
      <c r="A23" s="48">
        <f>Data!B20*180</f>
        <v>45.37500000000017</v>
      </c>
      <c r="B23" s="48">
        <f t="shared" si="0"/>
        <v>4.913248071014952</v>
      </c>
      <c r="C23" s="52">
        <f t="shared" si="1"/>
        <v>-1.0417489500511474</v>
      </c>
      <c r="D23" s="52">
        <f t="shared" si="2"/>
        <v>0.3528370476379149</v>
      </c>
      <c r="E23" s="39">
        <f t="shared" si="3"/>
        <v>0.39093333333333324</v>
      </c>
      <c r="F23" s="47">
        <f t="shared" si="4"/>
        <v>0.13793576315658218</v>
      </c>
      <c r="G23" s="63">
        <f>Data!D20</f>
        <v>0.13884999999999897</v>
      </c>
      <c r="H23" s="37">
        <v>9</v>
      </c>
      <c r="I23" s="39">
        <f>ABS((F23-G23)/G23)*100</f>
        <v>0.6584348890290244</v>
      </c>
      <c r="J23" s="62">
        <f>E23-F23</f>
        <v>0.25299757017675106</v>
      </c>
      <c r="N23" s="3"/>
      <c r="O23" s="3"/>
      <c r="S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BB23" s="3"/>
      <c r="BC23" s="3"/>
    </row>
    <row r="24" spans="1:55" ht="15">
      <c r="A24" s="52"/>
      <c r="B24" s="52"/>
      <c r="C24" s="52"/>
      <c r="D24" s="52"/>
      <c r="E24" s="52"/>
      <c r="F24" s="52"/>
      <c r="G24" s="52"/>
      <c r="H24" s="52"/>
      <c r="I24" s="39">
        <f>AVERAGE(I14:I23)</f>
        <v>2.098858904609606</v>
      </c>
      <c r="J24" s="53"/>
      <c r="P24" s="3"/>
      <c r="Q24" s="3"/>
      <c r="S24" s="3"/>
      <c r="AG24" s="3"/>
      <c r="AH24" s="3"/>
      <c r="AI24" s="3"/>
      <c r="AJ24" s="3"/>
      <c r="AK24" s="3"/>
      <c r="BB24" s="3"/>
      <c r="BC24" s="3"/>
    </row>
    <row r="25" spans="1:10" ht="15">
      <c r="A25" s="55" t="s">
        <v>46</v>
      </c>
      <c r="B25" s="3">
        <v>5</v>
      </c>
      <c r="C25" s="55" t="s">
        <v>22</v>
      </c>
      <c r="D25" s="3">
        <f>B25*10</f>
        <v>50</v>
      </c>
      <c r="E25" s="9" t="s">
        <v>14</v>
      </c>
      <c r="G25" s="8"/>
      <c r="J25" s="12"/>
    </row>
    <row r="26" spans="1:10" ht="15">
      <c r="A26" s="14" t="s">
        <v>11</v>
      </c>
      <c r="B26" s="15">
        <v>0.410892899332701</v>
      </c>
      <c r="G26" s="8"/>
      <c r="J26" s="12"/>
    </row>
    <row r="27" spans="1:10" ht="15">
      <c r="A27" s="8" t="s">
        <v>12</v>
      </c>
      <c r="B27" s="15">
        <v>0.2476265018750761</v>
      </c>
      <c r="J27" s="12"/>
    </row>
    <row r="28" spans="10:31" ht="15">
      <c r="J28" s="9"/>
      <c r="M28" s="3"/>
      <c r="N28" s="3"/>
      <c r="O28" s="3"/>
      <c r="W28" s="3"/>
      <c r="X28" s="3"/>
      <c r="Y28" s="3"/>
      <c r="Z28" s="3"/>
      <c r="AA28" s="3"/>
      <c r="AB28" s="3"/>
      <c r="AC28" s="3"/>
      <c r="AD28" s="3"/>
      <c r="AE28" s="3"/>
    </row>
    <row r="29" spans="1:55" ht="15">
      <c r="A29" s="45" t="s">
        <v>41</v>
      </c>
      <c r="B29" s="45" t="s">
        <v>42</v>
      </c>
      <c r="C29" s="46" t="s">
        <v>30</v>
      </c>
      <c r="D29" s="45" t="s">
        <v>29</v>
      </c>
      <c r="E29" s="35" t="s">
        <v>32</v>
      </c>
      <c r="F29" s="45" t="s">
        <v>36</v>
      </c>
      <c r="G29" s="37" t="s">
        <v>10</v>
      </c>
      <c r="H29" s="35" t="s">
        <v>35</v>
      </c>
      <c r="I29" s="57" t="s">
        <v>44</v>
      </c>
      <c r="J29" s="58" t="s">
        <v>45</v>
      </c>
      <c r="M29" s="43"/>
      <c r="N29" s="3"/>
      <c r="O29" s="3"/>
      <c r="P29" s="3"/>
      <c r="Q29" s="3"/>
      <c r="R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K29" s="3"/>
      <c r="BB29" s="3"/>
      <c r="BC29" s="3"/>
    </row>
    <row r="30" spans="1:55" ht="15">
      <c r="A30" s="48">
        <v>0</v>
      </c>
      <c r="B30" s="52"/>
      <c r="C30" s="52"/>
      <c r="D30" s="52"/>
      <c r="E30" s="39">
        <f>E14</f>
        <v>0.39093333333333324</v>
      </c>
      <c r="F30" s="47">
        <f>E30</f>
        <v>0.39093333333333324</v>
      </c>
      <c r="G30" s="63">
        <f>E30</f>
        <v>0.39093333333333324</v>
      </c>
      <c r="H30" s="37">
        <v>0</v>
      </c>
      <c r="I30" s="64">
        <f>ABS((F30-G30)/G30)*100</f>
        <v>0</v>
      </c>
      <c r="J30" s="65">
        <f>E30-F30</f>
        <v>0</v>
      </c>
      <c r="K30" s="52"/>
      <c r="N30" s="3"/>
      <c r="O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K30" s="3"/>
      <c r="BB30" s="3"/>
      <c r="BC30" s="3"/>
    </row>
    <row r="31" spans="1:55" ht="15">
      <c r="A31" s="48">
        <f>Data!B27*180</f>
        <v>17.70731707317076</v>
      </c>
      <c r="B31" s="48">
        <f>1+(H31^(1-B$26)-1)/(1-B$26)</f>
        <v>1</v>
      </c>
      <c r="C31" s="48">
        <f>-B31*B$27</f>
        <v>-0.2476265018750761</v>
      </c>
      <c r="D31" s="52">
        <f aca="true" t="shared" si="5" ref="D31:D39">EXP(C31)</f>
        <v>0.7806514606908289</v>
      </c>
      <c r="E31" s="39">
        <f aca="true" t="shared" si="6" ref="E31:E39">E30</f>
        <v>0.39093333333333324</v>
      </c>
      <c r="F31" s="47">
        <f aca="true" t="shared" si="7" ref="F31:F39">E31*D31</f>
        <v>0.30518267769940133</v>
      </c>
      <c r="G31" s="63">
        <f>Data!D27</f>
        <v>0.29255934959349567</v>
      </c>
      <c r="H31" s="37">
        <v>1</v>
      </c>
      <c r="I31" s="64">
        <f>ABS((F31-G31)/G31)*100</f>
        <v>4.314792237351321</v>
      </c>
      <c r="J31" s="65">
        <f>E31-F31</f>
        <v>0.08575065563393192</v>
      </c>
      <c r="K31" s="52"/>
      <c r="N31" s="3"/>
      <c r="O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K31" s="3"/>
      <c r="BB31" s="3"/>
      <c r="BC31" s="3"/>
    </row>
    <row r="32" spans="1:55" ht="15">
      <c r="A32" s="48">
        <f>Data!B28*180</f>
        <v>25.928571428571463</v>
      </c>
      <c r="B32" s="48">
        <f aca="true" t="shared" si="8" ref="B32:B39">1+(H32^(1-B$26)-1)/(1-B$26)</f>
        <v>1.8560674651904145</v>
      </c>
      <c r="C32" s="48">
        <f aca="true" t="shared" si="9" ref="C32:C39">-B32*B$27</f>
        <v>-0.4596114936492419</v>
      </c>
      <c r="D32" s="52">
        <f t="shared" si="5"/>
        <v>0.6315289508605936</v>
      </c>
      <c r="E32" s="39">
        <f t="shared" si="6"/>
        <v>0.39093333333333324</v>
      </c>
      <c r="F32" s="47">
        <f t="shared" si="7"/>
        <v>0.24688571785643465</v>
      </c>
      <c r="G32" s="63">
        <f>Data!D28</f>
        <v>0.24688571428571401</v>
      </c>
      <c r="H32" s="37">
        <v>2</v>
      </c>
      <c r="I32" s="64">
        <f>ABS((F32-G32)/G32)*100</f>
        <v>1.446305083373427E-06</v>
      </c>
      <c r="J32" s="65">
        <f>E32-F32</f>
        <v>0.1440476154768986</v>
      </c>
      <c r="K32" s="52"/>
      <c r="N32" s="3"/>
      <c r="O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K32" s="3"/>
      <c r="BB32" s="3"/>
      <c r="BC32" s="3"/>
    </row>
    <row r="33" spans="1:55" ht="15">
      <c r="A33" s="48">
        <f>Data!B29*180</f>
        <v>32.999999999999964</v>
      </c>
      <c r="B33" s="48">
        <f t="shared" si="8"/>
        <v>2.5450253254309647</v>
      </c>
      <c r="C33" s="48">
        <f t="shared" si="9"/>
        <v>-0.630215718519947</v>
      </c>
      <c r="D33" s="52">
        <f t="shared" si="5"/>
        <v>0.5324769234828983</v>
      </c>
      <c r="E33" s="39">
        <f t="shared" si="6"/>
        <v>0.39093333333333324</v>
      </c>
      <c r="F33" s="47">
        <f t="shared" si="7"/>
        <v>0.20816297862024766</v>
      </c>
      <c r="G33" s="63">
        <f>Data!D29</f>
        <v>0.2076000000000001</v>
      </c>
      <c r="H33" s="37">
        <v>3</v>
      </c>
      <c r="I33" s="64">
        <f>ABS((F33-G33)/G33)*100</f>
        <v>0.2711843064776335</v>
      </c>
      <c r="J33" s="65">
        <f>E33-F33</f>
        <v>0.1827703547130856</v>
      </c>
      <c r="K33" s="52"/>
      <c r="N33" s="3"/>
      <c r="O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K33" s="3"/>
      <c r="BB33" s="3"/>
      <c r="BC33" s="3"/>
    </row>
    <row r="34" spans="1:55" ht="15">
      <c r="A34" s="48">
        <f>Data!B30*180</f>
        <v>36.30000000000001</v>
      </c>
      <c r="B34" s="48">
        <f t="shared" si="8"/>
        <v>3.143862955686033</v>
      </c>
      <c r="C34" s="48">
        <f t="shared" si="9"/>
        <v>-0.7785037860911697</v>
      </c>
      <c r="D34" s="52">
        <f t="shared" si="5"/>
        <v>0.4590923981179292</v>
      </c>
      <c r="E34" s="39">
        <f t="shared" si="6"/>
        <v>0.39093333333333324</v>
      </c>
      <c r="F34" s="47">
        <f t="shared" si="7"/>
        <v>0.17947452150423573</v>
      </c>
      <c r="G34" s="63">
        <f>Data!D30</f>
        <v>0.18926666666666653</v>
      </c>
      <c r="H34" s="37">
        <v>4</v>
      </c>
      <c r="I34" s="64">
        <f>ABS((F34-G34)/G34)*100</f>
        <v>5.173729391914829</v>
      </c>
      <c r="J34" s="65">
        <f>E34-F34</f>
        <v>0.2114588118290975</v>
      </c>
      <c r="K34" s="52"/>
      <c r="N34" s="3"/>
      <c r="O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K34" s="3"/>
      <c r="BB34" s="3"/>
      <c r="BC34" s="3"/>
    </row>
    <row r="35" spans="1:55" ht="15">
      <c r="A35" s="48">
        <f>Data!B31*180</f>
        <v>40.33333333333341</v>
      </c>
      <c r="B35" s="48">
        <f t="shared" si="8"/>
        <v>3.683522673051025</v>
      </c>
      <c r="C35" s="48">
        <f t="shared" si="9"/>
        <v>-0.9121378341051549</v>
      </c>
      <c r="D35" s="52">
        <f t="shared" si="5"/>
        <v>0.40166461319941754</v>
      </c>
      <c r="E35" s="39">
        <f t="shared" si="6"/>
        <v>0.39093333333333324</v>
      </c>
      <c r="F35" s="47">
        <f t="shared" si="7"/>
        <v>0.15702408612009225</v>
      </c>
      <c r="G35" s="63">
        <f>Data!D31</f>
        <v>0.16685925925925876</v>
      </c>
      <c r="H35" s="37">
        <v>5</v>
      </c>
      <c r="I35" s="64">
        <f>ABS((F35-G35)/G35)*100</f>
        <v>5.894292700823419</v>
      </c>
      <c r="J35" s="65">
        <f>E35-F35</f>
        <v>0.233909247213241</v>
      </c>
      <c r="K35" s="52"/>
      <c r="N35" s="3"/>
      <c r="O35" s="3"/>
      <c r="W35" s="3"/>
      <c r="X35" s="4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K35" s="3"/>
      <c r="BB35" s="3"/>
      <c r="BC35" s="3"/>
    </row>
    <row r="36" spans="1:55" ht="15">
      <c r="A36" s="48">
        <f>Data!B32*180</f>
        <v>45.37500000000017</v>
      </c>
      <c r="B36" s="48">
        <f t="shared" si="8"/>
        <v>4.180272890225416</v>
      </c>
      <c r="C36" s="48">
        <f t="shared" si="9"/>
        <v>-1.0351463526897335</v>
      </c>
      <c r="D36" s="52">
        <f t="shared" si="5"/>
        <v>0.35517439639276965</v>
      </c>
      <c r="E36" s="39">
        <f t="shared" si="6"/>
        <v>0.39093333333333324</v>
      </c>
      <c r="F36" s="47">
        <f t="shared" si="7"/>
        <v>0.13884951069648005</v>
      </c>
      <c r="G36" s="63">
        <f>Data!D32</f>
        <v>0.13884999999999897</v>
      </c>
      <c r="H36" s="37">
        <v>6</v>
      </c>
      <c r="I36" s="64">
        <f>ABS((F36-G36)/G36)*100</f>
        <v>0.00035239720484308646</v>
      </c>
      <c r="J36" s="65">
        <f>E36-F36</f>
        <v>0.2520838226368532</v>
      </c>
      <c r="K36" s="52"/>
      <c r="N36" s="3"/>
      <c r="O36" s="3"/>
      <c r="W36" s="3"/>
      <c r="X36" s="4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K36" s="3"/>
      <c r="BB36" s="3"/>
      <c r="BC36" s="3"/>
    </row>
    <row r="37" spans="1:55" ht="15">
      <c r="A37" s="48">
        <f>Data!B33*180</f>
        <v>48.40000000000001</v>
      </c>
      <c r="B37" s="48">
        <f t="shared" si="8"/>
        <v>4.6439637171217605</v>
      </c>
      <c r="C37" s="48">
        <f t="shared" si="9"/>
        <v>-1.149968490105637</v>
      </c>
      <c r="D37" s="52">
        <f t="shared" si="5"/>
        <v>0.31664674672739956</v>
      </c>
      <c r="E37" s="39">
        <f t="shared" si="6"/>
        <v>0.39093333333333324</v>
      </c>
      <c r="F37" s="47">
        <f t="shared" si="7"/>
        <v>0.12378776818729804</v>
      </c>
      <c r="G37" s="63">
        <f>Data!D33</f>
        <v>0.12204444444444429</v>
      </c>
      <c r="H37" s="37">
        <v>7</v>
      </c>
      <c r="I37" s="64">
        <f>ABS((F37-G37)/G37)*100</f>
        <v>1.4284335110782795</v>
      </c>
      <c r="J37" s="65">
        <f>E37-F37</f>
        <v>0.2671455651460352</v>
      </c>
      <c r="K37" s="52"/>
      <c r="N37" s="3"/>
      <c r="O37" s="3"/>
      <c r="W37" s="3"/>
      <c r="X37" s="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K37" s="3"/>
      <c r="BB37" s="3"/>
      <c r="BC37" s="3"/>
    </row>
    <row r="38" spans="1:55" ht="15">
      <c r="A38" s="48">
        <f>Data!B34*180</f>
        <v>51.85714285714266</v>
      </c>
      <c r="B38" s="48">
        <f t="shared" si="8"/>
        <v>5.081113572927946</v>
      </c>
      <c r="C38" s="48">
        <f t="shared" si="9"/>
        <v>-1.2582183796941167</v>
      </c>
      <c r="D38" s="52">
        <f>EXP(C38)</f>
        <v>0.28415984072387923</v>
      </c>
      <c r="E38" s="39">
        <f t="shared" si="6"/>
        <v>0.39093333333333324</v>
      </c>
      <c r="F38" s="47">
        <f t="shared" si="7"/>
        <v>0.11108755373365516</v>
      </c>
      <c r="G38" s="63">
        <f>Data!D34</f>
        <v>0.10283809523809623</v>
      </c>
      <c r="H38" s="37">
        <v>8</v>
      </c>
      <c r="I38" s="64">
        <f>ABS((F38-G38)/G38)*100</f>
        <v>8.021792387791065</v>
      </c>
      <c r="J38" s="65">
        <f>E38-F38</f>
        <v>0.2798457795996781</v>
      </c>
      <c r="K38" s="52"/>
      <c r="N38" s="3"/>
      <c r="O38" s="3"/>
      <c r="W38" s="3"/>
      <c r="X38" s="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K38" s="3"/>
      <c r="BB38" s="3"/>
      <c r="BC38" s="3"/>
    </row>
    <row r="39" spans="1:55" ht="15">
      <c r="A39" s="48">
        <f>Data!B35*180</f>
        <v>51.85714285714266</v>
      </c>
      <c r="B39" s="48">
        <f t="shared" si="8"/>
        <v>5.4963101291289655</v>
      </c>
      <c r="C39" s="48">
        <f t="shared" si="9"/>
        <v>-1.3610320504967535</v>
      </c>
      <c r="D39" s="52">
        <f t="shared" si="5"/>
        <v>0.25639602671251216</v>
      </c>
      <c r="E39" s="39">
        <f t="shared" si="6"/>
        <v>0.39093333333333324</v>
      </c>
      <c r="F39" s="47">
        <f t="shared" si="7"/>
        <v>0.10023375337614474</v>
      </c>
      <c r="G39" s="63">
        <f>Data!D35</f>
        <v>0.10283809523809623</v>
      </c>
      <c r="H39" s="37">
        <v>9</v>
      </c>
      <c r="I39" s="64">
        <f>ABS((F39-G39)/G39)*100</f>
        <v>2.5324680080098543</v>
      </c>
      <c r="J39" s="65">
        <f>E39-F39</f>
        <v>0.29069957995718854</v>
      </c>
      <c r="K39" s="52"/>
      <c r="N39" s="3"/>
      <c r="O39" s="3"/>
      <c r="W39" s="3"/>
      <c r="X39" s="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K39" s="3"/>
      <c r="BB39" s="3"/>
      <c r="BC39" s="3"/>
    </row>
    <row r="40" spans="1:55" ht="15">
      <c r="A40" s="52"/>
      <c r="B40" s="52"/>
      <c r="C40" s="52"/>
      <c r="D40" s="52"/>
      <c r="E40" s="52"/>
      <c r="F40" s="52"/>
      <c r="G40" s="52"/>
      <c r="H40" s="52"/>
      <c r="I40" s="64">
        <f>AVERAGE(I30:I39)</f>
        <v>2.7637046386956325</v>
      </c>
      <c r="J40" s="65"/>
      <c r="K40" s="52"/>
      <c r="P40" s="3"/>
      <c r="Q40" s="3"/>
      <c r="AG40" s="3"/>
      <c r="AH40" s="3"/>
      <c r="AI40" s="3"/>
      <c r="AK40" s="3"/>
      <c r="BB40" s="3"/>
      <c r="BC40" s="3"/>
    </row>
    <row r="41" spans="1:10" ht="15">
      <c r="A41" s="55" t="s">
        <v>46</v>
      </c>
      <c r="B41" s="3">
        <v>7</v>
      </c>
      <c r="C41" s="55" t="s">
        <v>22</v>
      </c>
      <c r="D41" s="3">
        <f>B41*10</f>
        <v>70</v>
      </c>
      <c r="E41" s="9" t="s">
        <v>14</v>
      </c>
      <c r="G41" s="8"/>
      <c r="J41" s="12"/>
    </row>
    <row r="42" spans="1:10" ht="15">
      <c r="A42" s="14" t="s">
        <v>11</v>
      </c>
      <c r="B42" s="15">
        <v>0.23348741268727974</v>
      </c>
      <c r="G42" s="8"/>
      <c r="J42" s="12"/>
    </row>
    <row r="43" spans="1:10" ht="15">
      <c r="A43" s="8" t="s">
        <v>12</v>
      </c>
      <c r="B43" s="15">
        <v>0.2872830437488404</v>
      </c>
      <c r="J43" s="12"/>
    </row>
    <row r="44" spans="10:31" ht="15">
      <c r="J44" s="9"/>
      <c r="M44" s="3"/>
      <c r="N44" s="3"/>
      <c r="O44" s="3"/>
      <c r="W44" s="3"/>
      <c r="X44" s="3"/>
      <c r="Y44" s="3"/>
      <c r="Z44" s="3"/>
      <c r="AA44" s="3"/>
      <c r="AB44" s="3"/>
      <c r="AC44" s="3"/>
      <c r="AD44" s="3"/>
      <c r="AE44" s="3"/>
    </row>
    <row r="45" spans="1:55" ht="15">
      <c r="A45" s="45" t="s">
        <v>41</v>
      </c>
      <c r="B45" s="45" t="s">
        <v>42</v>
      </c>
      <c r="C45" s="46" t="s">
        <v>30</v>
      </c>
      <c r="D45" s="45" t="s">
        <v>29</v>
      </c>
      <c r="E45" s="35" t="s">
        <v>32</v>
      </c>
      <c r="F45" s="45" t="s">
        <v>36</v>
      </c>
      <c r="G45" s="37" t="s">
        <v>10</v>
      </c>
      <c r="H45" s="35" t="s">
        <v>35</v>
      </c>
      <c r="I45" s="57" t="s">
        <v>44</v>
      </c>
      <c r="J45" s="58" t="s">
        <v>45</v>
      </c>
      <c r="M45" s="43"/>
      <c r="N45" s="3"/>
      <c r="O45" s="3"/>
      <c r="P45" s="3"/>
      <c r="Q45" s="3"/>
      <c r="R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K45" s="3"/>
      <c r="BB45" s="3"/>
      <c r="BC45" s="3"/>
    </row>
    <row r="46" spans="1:55" ht="15">
      <c r="A46" s="47">
        <v>0</v>
      </c>
      <c r="B46" s="47"/>
      <c r="C46" s="47"/>
      <c r="D46" s="47"/>
      <c r="E46" s="39">
        <f>E30</f>
        <v>0.39093333333333324</v>
      </c>
      <c r="F46" s="47">
        <f>E46</f>
        <v>0.39093333333333324</v>
      </c>
      <c r="G46" s="63">
        <f>E46</f>
        <v>0.39093333333333324</v>
      </c>
      <c r="H46" s="37">
        <v>0</v>
      </c>
      <c r="I46" s="39">
        <f>ABS((F46-G46)/G46)*100</f>
        <v>0</v>
      </c>
      <c r="J46" s="62">
        <f>E46-F46</f>
        <v>0</v>
      </c>
      <c r="N46" s="3"/>
      <c r="O46" s="3"/>
      <c r="W46" s="3"/>
      <c r="X46" s="4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K46" s="3"/>
      <c r="BB46" s="3"/>
      <c r="BC46" s="3"/>
    </row>
    <row r="47" spans="1:55" ht="15">
      <c r="A47" s="47">
        <f>Data!B41*180</f>
        <v>21.35294117647065</v>
      </c>
      <c r="B47" s="47">
        <f>1+(H47^(1-B$42)-1)/(1-B$42)</f>
        <v>1</v>
      </c>
      <c r="C47" s="47">
        <f aca="true" t="shared" si="10" ref="C47:C55">-B47*B$43</f>
        <v>-0.2872830437488404</v>
      </c>
      <c r="D47" s="47">
        <f aca="true" t="shared" si="11" ref="D47:D55">EXP(C47)</f>
        <v>0.7502993312441127</v>
      </c>
      <c r="E47" s="39">
        <f aca="true" t="shared" si="12" ref="E47:E55">E46</f>
        <v>0.39093333333333324</v>
      </c>
      <c r="F47" s="47">
        <f aca="true" t="shared" si="13" ref="F47:F55">E47*D47</f>
        <v>0.29331701856103176</v>
      </c>
      <c r="G47" s="63">
        <f>Data!D41</f>
        <v>0.27230588235294073</v>
      </c>
      <c r="H47" s="37">
        <v>1</v>
      </c>
      <c r="I47" s="39">
        <f>ABS((F47-G47)/G47)*100</f>
        <v>7.71600526089925</v>
      </c>
      <c r="J47" s="62">
        <f>E47-F47</f>
        <v>0.09761631477230148</v>
      </c>
      <c r="N47" s="3"/>
      <c r="O47" s="3"/>
      <c r="W47" s="3"/>
      <c r="X47" s="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K47" s="3"/>
      <c r="BB47" s="3"/>
      <c r="BC47" s="3"/>
    </row>
    <row r="48" spans="1:55" ht="15">
      <c r="A48" s="47">
        <f>Data!B42*180</f>
        <v>33.000000000000185</v>
      </c>
      <c r="B48" s="47">
        <f aca="true" t="shared" si="14" ref="B48:B55">1+(H48^(1-B$42)-1)/(1-B$42)</f>
        <v>1.914730744499068</v>
      </c>
      <c r="C48" s="47">
        <f t="shared" si="10"/>
        <v>-0.5500696762391755</v>
      </c>
      <c r="D48" s="47">
        <f t="shared" si="11"/>
        <v>0.5769096120879555</v>
      </c>
      <c r="E48" s="39">
        <f t="shared" si="12"/>
        <v>0.39093333333333324</v>
      </c>
      <c r="F48" s="47">
        <f t="shared" si="13"/>
        <v>0.2255331976855847</v>
      </c>
      <c r="G48" s="63">
        <f>Data!D42</f>
        <v>0.2075999999999989</v>
      </c>
      <c r="H48" s="37">
        <v>2</v>
      </c>
      <c r="I48" s="39">
        <f>ABS((F48-G48)/G48)*100</f>
        <v>8.63834185240168</v>
      </c>
      <c r="J48" s="62">
        <f>E48-F48</f>
        <v>0.16540013564774855</v>
      </c>
      <c r="N48" s="3"/>
      <c r="O48" s="3"/>
      <c r="W48" s="3"/>
      <c r="X48" s="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K48" s="3"/>
      <c r="BB48" s="3"/>
      <c r="BC48" s="3"/>
    </row>
    <row r="49" spans="1:55" ht="15">
      <c r="A49" s="47">
        <f>Data!B43*180</f>
        <v>38.21052631578937</v>
      </c>
      <c r="B49" s="47">
        <f t="shared" si="14"/>
        <v>2.7236987671704758</v>
      </c>
      <c r="C49" s="47">
        <f t="shared" si="10"/>
        <v>-0.7824724720876984</v>
      </c>
      <c r="D49" s="47">
        <f t="shared" si="11"/>
        <v>0.45727401522845856</v>
      </c>
      <c r="E49" s="39">
        <f t="shared" si="12"/>
        <v>0.39093333333333324</v>
      </c>
      <c r="F49" s="47">
        <f t="shared" si="13"/>
        <v>0.1787636550199787</v>
      </c>
      <c r="G49" s="63">
        <f>Data!D43</f>
        <v>0.17865263157894784</v>
      </c>
      <c r="H49" s="37">
        <v>3</v>
      </c>
      <c r="I49" s="39">
        <f>ABS((F49-G49)/G49)*100</f>
        <v>0.06214486741652296</v>
      </c>
      <c r="J49" s="62">
        <f>E49-F49</f>
        <v>0.21216967831335454</v>
      </c>
      <c r="N49" s="3"/>
      <c r="O49" s="3"/>
      <c r="W49" s="3"/>
      <c r="X49" s="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K49" s="3"/>
      <c r="BB49" s="3"/>
      <c r="BC49" s="3"/>
    </row>
    <row r="50" spans="1:55" ht="15">
      <c r="A50" s="47">
        <f>Data!B44*180</f>
        <v>42.70588235294112</v>
      </c>
      <c r="B50" s="47">
        <f t="shared" si="14"/>
        <v>3.4708273559349387</v>
      </c>
      <c r="C50" s="47">
        <f t="shared" si="10"/>
        <v>-0.997109847139729</v>
      </c>
      <c r="D50" s="47">
        <f t="shared" si="11"/>
        <v>0.3689442069172977</v>
      </c>
      <c r="E50" s="39">
        <f t="shared" si="12"/>
        <v>0.39093333333333324</v>
      </c>
      <c r="F50" s="47">
        <f t="shared" si="13"/>
        <v>0.1442325886242022</v>
      </c>
      <c r="G50" s="63">
        <f>Data!D44</f>
        <v>0.15367843137254927</v>
      </c>
      <c r="H50" s="37">
        <v>4</v>
      </c>
      <c r="I50" s="39">
        <f>ABS((F50-G50)/G50)*100</f>
        <v>6.146498675177341</v>
      </c>
      <c r="J50" s="62">
        <f>E50-F50</f>
        <v>0.24670074470913103</v>
      </c>
      <c r="N50" s="3"/>
      <c r="O50" s="3"/>
      <c r="W50" s="3"/>
      <c r="X50" s="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K50" s="3"/>
      <c r="BB50" s="3"/>
      <c r="BC50" s="3"/>
    </row>
    <row r="51" spans="1:55" ht="15">
      <c r="A51" s="47">
        <f>Data!B45*180</f>
        <v>45.37500000000017</v>
      </c>
      <c r="B51" s="47">
        <f t="shared" si="14"/>
        <v>4.175101170412858</v>
      </c>
      <c r="C51" s="47">
        <f t="shared" si="10"/>
        <v>-1.1994357721955518</v>
      </c>
      <c r="D51" s="47">
        <f t="shared" si="11"/>
        <v>0.30136420201316283</v>
      </c>
      <c r="E51" s="39">
        <f t="shared" si="12"/>
        <v>0.39093333333333324</v>
      </c>
      <c r="F51" s="47">
        <f t="shared" si="13"/>
        <v>0.11781331204034576</v>
      </c>
      <c r="G51" s="63">
        <f>Data!D45</f>
        <v>0.13884999999999897</v>
      </c>
      <c r="H51" s="37">
        <v>5</v>
      </c>
      <c r="I51" s="39">
        <f>ABS((F51-G51)/G51)*100</f>
        <v>15.150657515054643</v>
      </c>
      <c r="J51" s="62">
        <f>E51-F51</f>
        <v>0.2731200212929875</v>
      </c>
      <c r="N51" s="3"/>
      <c r="O51" s="3"/>
      <c r="W51" s="3"/>
      <c r="X51" s="4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K51" s="3"/>
      <c r="BB51" s="3"/>
      <c r="BC51" s="3"/>
    </row>
    <row r="52" spans="1:55" ht="15">
      <c r="A52" s="47">
        <f>Data!B46*180</f>
        <v>49.72602739726051</v>
      </c>
      <c r="B52" s="47">
        <f t="shared" si="14"/>
        <v>4.847005435013635</v>
      </c>
      <c r="C52" s="47">
        <f t="shared" si="10"/>
        <v>-1.3924624744378893</v>
      </c>
      <c r="D52" s="47">
        <f t="shared" si="11"/>
        <v>0.24846271761039304</v>
      </c>
      <c r="E52" s="39">
        <f t="shared" si="12"/>
        <v>0.39093333333333324</v>
      </c>
      <c r="F52" s="47">
        <f t="shared" si="13"/>
        <v>0.09713235840448962</v>
      </c>
      <c r="G52" s="63">
        <f>Data!D46</f>
        <v>0.11467762557077488</v>
      </c>
      <c r="H52" s="37">
        <v>6</v>
      </c>
      <c r="I52" s="39">
        <f>ABS((F52-G52)/G52)*100</f>
        <v>15.299642871884323</v>
      </c>
      <c r="J52" s="62">
        <f>E52-F52</f>
        <v>0.2938009749288436</v>
      </c>
      <c r="N52" s="3"/>
      <c r="O52" s="3"/>
      <c r="W52" s="3"/>
      <c r="X52" s="4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K52" s="3"/>
      <c r="BB52" s="3"/>
      <c r="BC52" s="3"/>
    </row>
    <row r="53" spans="1:55" ht="15">
      <c r="A53" s="47">
        <f>Data!B47*180</f>
        <v>55.846153846153975</v>
      </c>
      <c r="B53" s="47">
        <f t="shared" si="14"/>
        <v>5.493133435491651</v>
      </c>
      <c r="C53" s="47">
        <f t="shared" si="10"/>
        <v>-1.5780840930665658</v>
      </c>
      <c r="D53" s="47">
        <f t="shared" si="11"/>
        <v>0.20637010560152452</v>
      </c>
      <c r="E53" s="39">
        <f t="shared" si="12"/>
        <v>0.39093333333333324</v>
      </c>
      <c r="F53" s="47">
        <f t="shared" si="13"/>
        <v>0.08067695328315597</v>
      </c>
      <c r="G53" s="63">
        <f>Data!D47</f>
        <v>0.08067692307692226</v>
      </c>
      <c r="H53" s="37">
        <v>7</v>
      </c>
      <c r="I53" s="39">
        <f>ABS((F53-G53)/G53)*100</f>
        <v>3.7440983811382086E-05</v>
      </c>
      <c r="J53" s="62">
        <f>E53-F53</f>
        <v>0.3102563800501773</v>
      </c>
      <c r="N53" s="3"/>
      <c r="O53" s="3"/>
      <c r="W53" s="3"/>
      <c r="X53" s="4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K53" s="3"/>
      <c r="BB53" s="3"/>
      <c r="BC53" s="3"/>
    </row>
    <row r="54" spans="1:55" ht="15">
      <c r="A54" s="47">
        <f>Data!B48*180</f>
        <v>55.846153846153975</v>
      </c>
      <c r="B54" s="47">
        <f t="shared" si="14"/>
        <v>6.11798519848482</v>
      </c>
      <c r="C54" s="47">
        <f t="shared" si="10"/>
        <v>-1.7575934094310723</v>
      </c>
      <c r="D54" s="47">
        <f t="shared" si="11"/>
        <v>0.17245940398390672</v>
      </c>
      <c r="E54" s="39">
        <f t="shared" si="12"/>
        <v>0.39093333333333324</v>
      </c>
      <c r="F54" s="47">
        <f t="shared" si="13"/>
        <v>0.06742012966410858</v>
      </c>
      <c r="G54" s="63">
        <f>Data!D48</f>
        <v>0.08067692307692226</v>
      </c>
      <c r="H54" s="37">
        <v>8</v>
      </c>
      <c r="I54" s="39">
        <f>ABS((F54-G54)/G54)*100</f>
        <v>16.4319521707265</v>
      </c>
      <c r="J54" s="62">
        <f>E54-F54</f>
        <v>0.32351320366922465</v>
      </c>
      <c r="N54" s="3"/>
      <c r="O54" s="3"/>
      <c r="W54" s="3"/>
      <c r="X54" s="4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K54" s="3"/>
      <c r="BB54" s="3"/>
      <c r="BC54" s="3"/>
    </row>
    <row r="55" spans="1:55" ht="15">
      <c r="A55" s="47">
        <f>Data!B49*180</f>
        <v>60.49999999999987</v>
      </c>
      <c r="B55" s="47">
        <f t="shared" si="14"/>
        <v>6.724811780694899</v>
      </c>
      <c r="C55" s="47">
        <f t="shared" si="10"/>
        <v>-1.93192439699609</v>
      </c>
      <c r="D55" s="47">
        <f t="shared" si="11"/>
        <v>0.14486914431809145</v>
      </c>
      <c r="E55" s="39">
        <f t="shared" si="12"/>
        <v>0.39093333333333324</v>
      </c>
      <c r="F55" s="47">
        <f t="shared" si="13"/>
        <v>0.056634177485419206</v>
      </c>
      <c r="G55" s="63">
        <f>Data!D49</f>
        <v>0.05482222222222283</v>
      </c>
      <c r="H55" s="37">
        <v>9</v>
      </c>
      <c r="I55" s="39">
        <f>ABS((F55-G55)/G55)*100</f>
        <v>3.305147419693398</v>
      </c>
      <c r="J55" s="62">
        <f>E55-F55</f>
        <v>0.33429915584791403</v>
      </c>
      <c r="N55" s="3"/>
      <c r="O55" s="3"/>
      <c r="W55" s="3"/>
      <c r="X55" s="4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K55" s="3"/>
      <c r="BB55" s="3"/>
      <c r="BC55" s="3"/>
    </row>
    <row r="56" spans="9:55" ht="15">
      <c r="I56" s="39">
        <f>AVERAGE(I46:I55)</f>
        <v>7.275042807423747</v>
      </c>
      <c r="J56" s="62"/>
      <c r="P56" s="3"/>
      <c r="Q56" s="3"/>
      <c r="AG56" s="3"/>
      <c r="AH56" s="3"/>
      <c r="AI56" s="3"/>
      <c r="AK56" s="3"/>
      <c r="BB56" s="3"/>
      <c r="BC56" s="3"/>
    </row>
    <row r="57" spans="1:10" ht="15">
      <c r="A57" s="55" t="s">
        <v>46</v>
      </c>
      <c r="B57" s="3">
        <v>9</v>
      </c>
      <c r="C57" s="55" t="s">
        <v>22</v>
      </c>
      <c r="D57" s="3">
        <f>B57*10</f>
        <v>90</v>
      </c>
      <c r="E57" s="9" t="s">
        <v>14</v>
      </c>
      <c r="G57" s="8"/>
      <c r="J57" s="12"/>
    </row>
    <row r="58" spans="1:10" ht="15">
      <c r="A58" s="14" t="s">
        <v>11</v>
      </c>
      <c r="B58" s="15">
        <v>0.158292674057067</v>
      </c>
      <c r="G58" s="8"/>
      <c r="J58" s="12"/>
    </row>
    <row r="59" spans="1:10" ht="15">
      <c r="A59" s="8" t="s">
        <v>12</v>
      </c>
      <c r="B59" s="15">
        <v>0.3687451012432724</v>
      </c>
      <c r="J59" s="12"/>
    </row>
    <row r="60" spans="10:31" ht="15">
      <c r="J60" s="9"/>
      <c r="M60" s="3"/>
      <c r="N60" s="3"/>
      <c r="O60" s="3"/>
      <c r="W60" s="3"/>
      <c r="X60" s="3"/>
      <c r="Y60" s="3"/>
      <c r="Z60" s="3"/>
      <c r="AA60" s="3"/>
      <c r="AB60" s="3"/>
      <c r="AC60" s="3"/>
      <c r="AD60" s="3"/>
      <c r="AE60" s="3"/>
    </row>
    <row r="61" spans="1:55" ht="15">
      <c r="A61" s="45" t="s">
        <v>41</v>
      </c>
      <c r="B61" s="45" t="s">
        <v>42</v>
      </c>
      <c r="C61" s="46" t="s">
        <v>30</v>
      </c>
      <c r="D61" s="45" t="s">
        <v>29</v>
      </c>
      <c r="E61" s="35" t="s">
        <v>32</v>
      </c>
      <c r="F61" s="45" t="s">
        <v>36</v>
      </c>
      <c r="G61" s="37" t="s">
        <v>10</v>
      </c>
      <c r="H61" s="35" t="s">
        <v>35</v>
      </c>
      <c r="I61" s="57" t="s">
        <v>44</v>
      </c>
      <c r="J61" s="58" t="s">
        <v>45</v>
      </c>
      <c r="M61" s="43"/>
      <c r="N61" s="3"/>
      <c r="O61" s="3"/>
      <c r="P61" s="3"/>
      <c r="Q61" s="3"/>
      <c r="R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3"/>
      <c r="BB61" s="3"/>
      <c r="BC61" s="3"/>
    </row>
    <row r="62" spans="1:55" ht="15">
      <c r="A62" s="47">
        <v>0</v>
      </c>
      <c r="B62" s="47"/>
      <c r="C62" s="47"/>
      <c r="D62" s="47"/>
      <c r="E62" s="39">
        <f>E46</f>
        <v>0.39093333333333324</v>
      </c>
      <c r="F62" s="47">
        <f>E62</f>
        <v>0.39093333333333324</v>
      </c>
      <c r="G62" s="63">
        <f>E62</f>
        <v>0.39093333333333324</v>
      </c>
      <c r="H62" s="37">
        <v>0</v>
      </c>
      <c r="I62" s="39">
        <f>ABS((F62-G62)/G62)*100</f>
        <v>0</v>
      </c>
      <c r="J62" s="62">
        <f>E62-F62</f>
        <v>0</v>
      </c>
      <c r="N62" s="3"/>
      <c r="O62" s="3"/>
      <c r="P62" s="3"/>
      <c r="W62" s="3"/>
      <c r="X62" s="4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K62" s="3"/>
      <c r="BB62" s="3"/>
      <c r="BC62" s="3"/>
    </row>
    <row r="63" spans="1:55" ht="15">
      <c r="A63" s="47">
        <f>Data!B55*180</f>
        <v>33.000000000000185</v>
      </c>
      <c r="B63" s="47">
        <f>1+(H63^(1-B$58)-1)/(1-B$58)</f>
        <v>1</v>
      </c>
      <c r="C63" s="47">
        <f aca="true" t="shared" si="15" ref="C63:C71">-B63*B$59</f>
        <v>-0.3687451012432724</v>
      </c>
      <c r="D63" s="47">
        <f aca="true" t="shared" si="16" ref="D63:D71">EXP(C63)</f>
        <v>0.6916016763918325</v>
      </c>
      <c r="E63" s="39">
        <f aca="true" t="shared" si="17" ref="E63:E71">E62</f>
        <v>0.39093333333333324</v>
      </c>
      <c r="F63" s="47">
        <f aca="true" t="shared" si="18" ref="F63:F71">E63*D63</f>
        <v>0.2703701486907803</v>
      </c>
      <c r="G63" s="63">
        <f>Data!D55</f>
        <v>0.2075999999999989</v>
      </c>
      <c r="H63" s="37">
        <v>1</v>
      </c>
      <c r="I63" s="39">
        <f>ABS((F63-G63)/G63)*100</f>
        <v>30.236102452207003</v>
      </c>
      <c r="J63" s="62">
        <f>E63-F63</f>
        <v>0.12056318464255295</v>
      </c>
      <c r="N63" s="3"/>
      <c r="O63" s="3"/>
      <c r="P63" s="3"/>
      <c r="W63" s="3"/>
      <c r="X63" s="4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3"/>
      <c r="BB63" s="3"/>
      <c r="BC63" s="3"/>
    </row>
    <row r="64" spans="1:55" ht="15">
      <c r="A64" s="47">
        <f>Data!B56*180</f>
        <v>40.33333333333341</v>
      </c>
      <c r="B64" s="47">
        <f aca="true" t="shared" si="19" ref="B64:B71">1+(H64^(1-B$58)-1)/(1-B$58)</f>
        <v>1.941146366642255</v>
      </c>
      <c r="C64" s="47">
        <f t="shared" si="15"/>
        <v>-0.7157882134955087</v>
      </c>
      <c r="D64" s="47">
        <f t="shared" si="16"/>
        <v>0.48880667589476223</v>
      </c>
      <c r="E64" s="39">
        <f t="shared" si="17"/>
        <v>0.39093333333333324</v>
      </c>
      <c r="F64" s="47">
        <f t="shared" si="18"/>
        <v>0.19109082316312567</v>
      </c>
      <c r="G64" s="63">
        <f>Data!D56</f>
        <v>0.16685925925925876</v>
      </c>
      <c r="H64" s="37">
        <v>2</v>
      </c>
      <c r="I64" s="39">
        <f>ABS((F64-G64)/G64)*100</f>
        <v>14.522157182908826</v>
      </c>
      <c r="J64" s="62">
        <f>E64-F64</f>
        <v>0.19984251017020757</v>
      </c>
      <c r="N64" s="3"/>
      <c r="O64" s="3"/>
      <c r="P64" s="3"/>
      <c r="W64" s="3"/>
      <c r="X64" s="4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K64" s="3"/>
      <c r="BB64" s="3"/>
      <c r="BC64" s="3"/>
    </row>
    <row r="65" spans="1:55" ht="15">
      <c r="A65" s="47">
        <f>Data!B57*180</f>
        <v>45.37500000000017</v>
      </c>
      <c r="B65" s="47">
        <f t="shared" si="19"/>
        <v>2.8072042470324137</v>
      </c>
      <c r="C65" s="47">
        <f t="shared" si="15"/>
        <v>-1.0351428142825116</v>
      </c>
      <c r="D65" s="47">
        <f t="shared" si="16"/>
        <v>0.35517565314664234</v>
      </c>
      <c r="E65" s="39">
        <f t="shared" si="17"/>
        <v>0.39093333333333324</v>
      </c>
      <c r="F65" s="47">
        <f t="shared" si="18"/>
        <v>0.13885000200346068</v>
      </c>
      <c r="G65" s="63">
        <f>Data!D57</f>
        <v>0.13884999999999897</v>
      </c>
      <c r="H65" s="37">
        <v>3</v>
      </c>
      <c r="I65" s="39">
        <f>ABS((F65-G65)/G65)*100</f>
        <v>1.4428964365096578E-06</v>
      </c>
      <c r="J65" s="62">
        <f>E65-F65</f>
        <v>0.2520833313298726</v>
      </c>
      <c r="N65" s="3"/>
      <c r="O65" s="3"/>
      <c r="P65" s="3"/>
      <c r="W65" s="3"/>
      <c r="X65" s="4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K65" s="3"/>
      <c r="BB65" s="3"/>
      <c r="BC65" s="3"/>
    </row>
    <row r="66" spans="1:55" ht="15">
      <c r="A66" s="47">
        <f>Data!B58*180</f>
        <v>50.41666666666669</v>
      </c>
      <c r="B66" s="47">
        <f t="shared" si="19"/>
        <v>3.627840454400707</v>
      </c>
      <c r="C66" s="47">
        <f t="shared" si="15"/>
        <v>-1.337748395652428</v>
      </c>
      <c r="D66" s="47">
        <f t="shared" si="16"/>
        <v>0.262435905666928</v>
      </c>
      <c r="E66" s="39">
        <f t="shared" si="17"/>
        <v>0.39093333333333324</v>
      </c>
      <c r="F66" s="47">
        <f t="shared" si="18"/>
        <v>0.10259494338872435</v>
      </c>
      <c r="G66" s="63">
        <f>Data!D58</f>
        <v>0.11084074074074052</v>
      </c>
      <c r="H66" s="37">
        <v>4</v>
      </c>
      <c r="I66" s="39">
        <f>ABS((F66-G66)/G66)*100</f>
        <v>7.439319962055565</v>
      </c>
      <c r="J66" s="62">
        <f>E66-F66</f>
        <v>0.2883383899446089</v>
      </c>
      <c r="N66" s="3"/>
      <c r="O66" s="3"/>
      <c r="P66" s="3"/>
      <c r="W66" s="3"/>
      <c r="X66" s="4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K66" s="3"/>
      <c r="BB66" s="3"/>
      <c r="BC66" s="3"/>
    </row>
    <row r="67" spans="1:55" ht="15">
      <c r="A67" s="47">
        <f>Data!B59*180</f>
        <v>55.84615384615386</v>
      </c>
      <c r="B67" s="47">
        <f t="shared" si="19"/>
        <v>4.416275190611874</v>
      </c>
      <c r="C67" s="47">
        <f t="shared" si="15"/>
        <v>-1.6284798422803275</v>
      </c>
      <c r="D67" s="47">
        <f t="shared" si="16"/>
        <v>0.1962276444811051</v>
      </c>
      <c r="E67" s="39">
        <f t="shared" si="17"/>
        <v>0.39093333333333324</v>
      </c>
      <c r="F67" s="47">
        <f t="shared" si="18"/>
        <v>0.07671192714914667</v>
      </c>
      <c r="G67" s="63">
        <f>Data!D59</f>
        <v>0.08067692307692292</v>
      </c>
      <c r="H67" s="37">
        <v>5</v>
      </c>
      <c r="I67" s="39">
        <f>ABS((F67-G67)/G67)*100</f>
        <v>4.914659330767682</v>
      </c>
      <c r="J67" s="62">
        <f>E67-F67</f>
        <v>0.3142214061841866</v>
      </c>
      <c r="N67" s="3"/>
      <c r="O67" s="3"/>
      <c r="P67" s="3"/>
      <c r="W67" s="3"/>
      <c r="X67" s="4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K67" s="3"/>
      <c r="BB67" s="3"/>
      <c r="BC67" s="3"/>
    </row>
    <row r="68" spans="1:55" ht="15">
      <c r="A68" s="47">
        <f>Data!B60*180</f>
        <v>59.50819672131149</v>
      </c>
      <c r="B68" s="47">
        <f t="shared" si="19"/>
        <v>5.179963225402127</v>
      </c>
      <c r="C68" s="47">
        <f t="shared" si="15"/>
        <v>-1.9100860639873354</v>
      </c>
      <c r="D68" s="47">
        <f t="shared" si="16"/>
        <v>0.1480676427553466</v>
      </c>
      <c r="E68" s="39">
        <f t="shared" si="17"/>
        <v>0.39093333333333324</v>
      </c>
      <c r="F68" s="47">
        <f t="shared" si="18"/>
        <v>0.057884577141156815</v>
      </c>
      <c r="G68" s="63">
        <f>Data!D60</f>
        <v>0.06033224043715829</v>
      </c>
      <c r="H68" s="37">
        <v>6</v>
      </c>
      <c r="I68" s="39">
        <f>ABS((F68-G68)/G68)*100</f>
        <v>4.056973979858991</v>
      </c>
      <c r="J68" s="62">
        <f>E68-F68</f>
        <v>0.33304875619217644</v>
      </c>
      <c r="N68" s="3"/>
      <c r="O68" s="3"/>
      <c r="P68" s="3"/>
      <c r="W68" s="3"/>
      <c r="X68" s="4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K68" s="3"/>
      <c r="BB68" s="3"/>
      <c r="BC68" s="3"/>
    </row>
    <row r="69" spans="1:55" ht="15">
      <c r="A69" s="47">
        <f>Data!B61*180</f>
        <v>62.58620689655175</v>
      </c>
      <c r="B69" s="47">
        <f t="shared" si="19"/>
        <v>5.923667796593733</v>
      </c>
      <c r="C69" s="47">
        <f t="shared" si="15"/>
        <v>-2.1843234813864685</v>
      </c>
      <c r="D69" s="47">
        <f t="shared" si="16"/>
        <v>0.11255385267978017</v>
      </c>
      <c r="E69" s="39">
        <f t="shared" si="17"/>
        <v>0.39093333333333324</v>
      </c>
      <c r="F69" s="47">
        <f t="shared" si="18"/>
        <v>0.04400105280761538</v>
      </c>
      <c r="G69" s="63">
        <f>Data!D61</f>
        <v>0.04323218390804573</v>
      </c>
      <c r="H69" s="37">
        <v>7</v>
      </c>
      <c r="I69" s="39">
        <f>ABS((F69-G69)/G69)*100</f>
        <v>1.7784641673551067</v>
      </c>
      <c r="J69" s="62">
        <f>E69-F69</f>
        <v>0.34693228052571784</v>
      </c>
      <c r="N69" s="3"/>
      <c r="O69" s="3"/>
      <c r="P69" s="3"/>
      <c r="W69" s="3"/>
      <c r="X69" s="4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K69" s="3"/>
      <c r="BB69" s="3"/>
      <c r="BC69" s="3"/>
    </row>
    <row r="70" spans="1:55" ht="15">
      <c r="A70" s="47">
        <f>Data!B62*180</f>
        <v>63.68421052631578</v>
      </c>
      <c r="B70" s="47">
        <f t="shared" si="19"/>
        <v>6.650682646130402</v>
      </c>
      <c r="C70" s="47">
        <f t="shared" si="15"/>
        <v>-2.45240664568423</v>
      </c>
      <c r="D70" s="47">
        <f t="shared" si="16"/>
        <v>0.08608615811527554</v>
      </c>
      <c r="E70" s="39">
        <f t="shared" si="17"/>
        <v>0.39093333333333324</v>
      </c>
      <c r="F70" s="47">
        <f t="shared" si="18"/>
        <v>0.03365394874586504</v>
      </c>
      <c r="G70" s="63">
        <f>Data!D62</f>
        <v>0.037132163742690016</v>
      </c>
      <c r="H70" s="37">
        <v>8</v>
      </c>
      <c r="I70" s="39">
        <f>ABS((F70-G70)/G70)*100</f>
        <v>9.367121778648604</v>
      </c>
      <c r="J70" s="62">
        <f>E70-F70</f>
        <v>0.3572793845874682</v>
      </c>
      <c r="N70" s="3"/>
      <c r="O70" s="3"/>
      <c r="P70" s="3"/>
      <c r="W70" s="3"/>
      <c r="X70" s="4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K70" s="3"/>
      <c r="BB70" s="3"/>
      <c r="BC70" s="3"/>
    </row>
    <row r="71" spans="1:55" ht="15">
      <c r="A71" s="47">
        <f>Data!B63*180</f>
        <v>65.9999999999995</v>
      </c>
      <c r="B71" s="47">
        <f t="shared" si="19"/>
        <v>7.363413838737716</v>
      </c>
      <c r="C71" s="47">
        <f t="shared" si="15"/>
        <v>-2.7152227814614522</v>
      </c>
      <c r="D71" s="47">
        <f t="shared" si="16"/>
        <v>0.06619020541369314</v>
      </c>
      <c r="E71" s="39">
        <f t="shared" si="17"/>
        <v>0.39093333333333324</v>
      </c>
      <c r="F71" s="47">
        <f t="shared" si="18"/>
        <v>0.0258759576363931</v>
      </c>
      <c r="G71" s="63">
        <f>Data!D63</f>
        <v>0.024266666666669323</v>
      </c>
      <c r="H71" s="37">
        <v>9</v>
      </c>
      <c r="I71" s="39">
        <f>ABS((F71-G71)/G71)*100</f>
        <v>6.631693556553298</v>
      </c>
      <c r="J71" s="62">
        <f>E71-F71</f>
        <v>0.36505737569694013</v>
      </c>
      <c r="N71" s="3"/>
      <c r="O71" s="3"/>
      <c r="P71" s="3"/>
      <c r="W71" s="3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K71" s="3"/>
      <c r="BB71" s="3"/>
      <c r="BC71" s="3"/>
    </row>
    <row r="72" spans="8:55" ht="15">
      <c r="H72" s="52"/>
      <c r="I72" s="39">
        <f>AVERAGE(I62:I71)</f>
        <v>7.894649385325151</v>
      </c>
      <c r="J72" s="62"/>
      <c r="P72" s="3"/>
      <c r="AG72" s="3"/>
      <c r="AH72" s="3"/>
      <c r="AI72" s="3"/>
      <c r="AK72" s="3"/>
      <c r="BB72" s="3"/>
      <c r="BC72" s="3"/>
    </row>
    <row r="73" spans="8:18" ht="15">
      <c r="H73" s="54" t="s">
        <v>43</v>
      </c>
      <c r="I73" s="39">
        <f>I72+I56+I24+I40</f>
        <v>20.032255736054136</v>
      </c>
      <c r="J73" s="62"/>
      <c r="R73" s="3"/>
    </row>
    <row r="74" spans="8:10" ht="15">
      <c r="H74" s="54" t="s">
        <v>47</v>
      </c>
      <c r="I74" s="15">
        <f>I73/4/9</f>
        <v>0.556451548223726</v>
      </c>
      <c r="J74" s="12"/>
    </row>
    <row r="79" ht="15">
      <c r="J79" s="7"/>
    </row>
  </sheetData>
  <printOptions/>
  <pageMargins left="0.699305555555556" right="0.699305555555556" top="0.75" bottom="0.75" header="0.3" footer="0.3"/>
  <pageSetup horizontalDpi="600" verticalDpi="600" orientation="portrait" paperSize="9" r:id="rId15"/>
  <drawing r:id="rId14"/>
  <legacyDrawing r:id="rId13"/>
  <oleObjects>
    <mc:AlternateContent xmlns:mc="http://schemas.openxmlformats.org/markup-compatibility/2006">
      <mc:Choice Requires="x14">
        <oleObject progId="Equation.3" shapeId="26625" r:id="rId1">
          <objectPr r:id="rId5">
            <anchor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114300</xdr:colOff>
                <xdr:row>7</xdr:row>
                <xdr:rowOff>38100</xdr:rowOff>
              </to>
            </anchor>
          </objectPr>
        </oleObject>
      </mc:Choice>
      <mc:Fallback>
        <oleObject progId="Equation.3" shapeId="26625" r:id="rId1"/>
      </mc:Fallback>
    </mc:AlternateContent>
    <mc:AlternateContent xmlns:mc="http://schemas.openxmlformats.org/markup-compatibility/2006">
      <mc:Choice Requires="x14">
        <oleObject progId="Equation.3" shapeId="26626" r:id="rId2">
          <objectPr r:id="rId5">
            <anchor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114300</xdr:colOff>
                <xdr:row>24</xdr:row>
                <xdr:rowOff>38100</xdr:rowOff>
              </to>
            </anchor>
          </objectPr>
        </oleObject>
      </mc:Choice>
      <mc:Fallback>
        <oleObject progId="Equation.3" shapeId="26626" r:id="rId2"/>
      </mc:Fallback>
    </mc:AlternateContent>
    <mc:AlternateContent xmlns:mc="http://schemas.openxmlformats.org/markup-compatibility/2006">
      <mc:Choice Requires="x14">
        <oleObject progId="Equation.3" shapeId="26627" r:id="rId3">
          <objectPr r:id="rId5">
            <anchor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114300</xdr:colOff>
                <xdr:row>40</xdr:row>
                <xdr:rowOff>38100</xdr:rowOff>
              </to>
            </anchor>
          </objectPr>
        </oleObject>
      </mc:Choice>
      <mc:Fallback>
        <oleObject progId="Equation.3" shapeId="26627" r:id="rId3"/>
      </mc:Fallback>
    </mc:AlternateContent>
    <mc:AlternateContent xmlns:mc="http://schemas.openxmlformats.org/markup-compatibility/2006">
      <mc:Choice Requires="x14">
        <oleObject progId="Equation.3" shapeId="26628" r:id="rId4">
          <objectPr r:id="rId5">
            <anchor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114300</xdr:colOff>
                <xdr:row>56</xdr:row>
                <xdr:rowOff>38100</xdr:rowOff>
              </to>
            </anchor>
          </objectPr>
        </oleObject>
      </mc:Choice>
      <mc:Fallback>
        <oleObject progId="Equation.3" shapeId="26628" r:id="rId4"/>
      </mc:Fallback>
    </mc:AlternateContent>
    <mc:AlternateContent xmlns:mc="http://schemas.openxmlformats.org/markup-compatibility/2006">
      <mc:Choice Requires="x14">
        <oleObject progId="Equation.3" shapeId="26629" r:id="rId6">
          <objectPr r:id="rId5">
            <anchor>
              <from>
                <xdr:col>22</xdr:col>
                <xdr:colOff>0</xdr:colOff>
                <xdr:row>10</xdr:row>
                <xdr:rowOff>0</xdr:rowOff>
              </from>
              <to>
                <xdr:col>22</xdr:col>
                <xdr:colOff>114300</xdr:colOff>
                <xdr:row>11</xdr:row>
                <xdr:rowOff>38100</xdr:rowOff>
              </to>
            </anchor>
          </objectPr>
        </oleObject>
      </mc:Choice>
      <mc:Fallback>
        <oleObject progId="Equation.3" shapeId="26629" r:id="rId6"/>
      </mc:Fallback>
    </mc:AlternateContent>
    <mc:AlternateContent xmlns:mc="http://schemas.openxmlformats.org/markup-compatibility/2006">
      <mc:Choice Requires="x14">
        <oleObject progId="Equation.3" shapeId="26630" r:id="rId7">
          <objectPr r:id="rId5">
            <anchor>
              <from>
                <xdr:col>22</xdr:col>
                <xdr:colOff>0</xdr:colOff>
                <xdr:row>26</xdr:row>
                <xdr:rowOff>0</xdr:rowOff>
              </from>
              <to>
                <xdr:col>22</xdr:col>
                <xdr:colOff>114300</xdr:colOff>
                <xdr:row>27</xdr:row>
                <xdr:rowOff>38100</xdr:rowOff>
              </to>
            </anchor>
          </objectPr>
        </oleObject>
      </mc:Choice>
      <mc:Fallback>
        <oleObject progId="Equation.3" shapeId="26630" r:id="rId7"/>
      </mc:Fallback>
    </mc:AlternateContent>
    <mc:AlternateContent xmlns:mc="http://schemas.openxmlformats.org/markup-compatibility/2006">
      <mc:Choice Requires="x14">
        <oleObject progId="Equation.3" shapeId="26631" r:id="rId8">
          <objectPr r:id="rId5">
            <anchor>
              <from>
                <xdr:col>22</xdr:col>
                <xdr:colOff>0</xdr:colOff>
                <xdr:row>42</xdr:row>
                <xdr:rowOff>0</xdr:rowOff>
              </from>
              <to>
                <xdr:col>22</xdr:col>
                <xdr:colOff>114300</xdr:colOff>
                <xdr:row>43</xdr:row>
                <xdr:rowOff>38100</xdr:rowOff>
              </to>
            </anchor>
          </objectPr>
        </oleObject>
      </mc:Choice>
      <mc:Fallback>
        <oleObject progId="Equation.3" shapeId="26631" r:id="rId8"/>
      </mc:Fallback>
    </mc:AlternateContent>
    <mc:AlternateContent xmlns:mc="http://schemas.openxmlformats.org/markup-compatibility/2006">
      <mc:Choice Requires="x14">
        <oleObject progId="Equation.3" shapeId="26632" r:id="rId9">
          <objectPr r:id="rId5">
            <anchor>
              <from>
                <xdr:col>22</xdr:col>
                <xdr:colOff>0</xdr:colOff>
                <xdr:row>58</xdr:row>
                <xdr:rowOff>0</xdr:rowOff>
              </from>
              <to>
                <xdr:col>22</xdr:col>
                <xdr:colOff>114300</xdr:colOff>
                <xdr:row>59</xdr:row>
                <xdr:rowOff>38100</xdr:rowOff>
              </to>
            </anchor>
          </objectPr>
        </oleObject>
      </mc:Choice>
      <mc:Fallback>
        <oleObject progId="Equation.3" shapeId="26632" r:id="rId9"/>
      </mc:Fallback>
    </mc:AlternateContent>
    <mc:AlternateContent xmlns:mc="http://schemas.openxmlformats.org/markup-compatibility/2006">
      <mc:Choice Requires="x14">
        <oleObject progId="Equation.3" shapeId="26633" r:id="rId10">
          <objectPr r:id="rId5">
            <anchor>
              <from>
                <xdr:col>0</xdr:col>
                <xdr:colOff>0</xdr:colOff>
                <xdr:row>23</xdr:row>
                <xdr:rowOff>180975</xdr:rowOff>
              </from>
              <to>
                <xdr:col>0</xdr:col>
                <xdr:colOff>114300</xdr:colOff>
                <xdr:row>24</xdr:row>
                <xdr:rowOff>38100</xdr:rowOff>
              </to>
            </anchor>
          </objectPr>
        </oleObject>
      </mc:Choice>
      <mc:Fallback>
        <oleObject progId="Equation.3" shapeId="26633" r:id="rId10"/>
      </mc:Fallback>
    </mc:AlternateContent>
    <mc:AlternateContent xmlns:mc="http://schemas.openxmlformats.org/markup-compatibility/2006">
      <mc:Choice Requires="x14">
        <oleObject progId="Equation.3" shapeId="26634" r:id="rId11">
          <objectPr r:id="rId5">
            <anchor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114300</xdr:colOff>
                <xdr:row>40</xdr:row>
                <xdr:rowOff>38100</xdr:rowOff>
              </to>
            </anchor>
          </objectPr>
        </oleObject>
      </mc:Choice>
      <mc:Fallback>
        <oleObject progId="Equation.3" shapeId="26634" r:id="rId11"/>
      </mc:Fallback>
    </mc:AlternateContent>
    <mc:AlternateContent xmlns:mc="http://schemas.openxmlformats.org/markup-compatibility/2006">
      <mc:Choice Requires="x14">
        <oleObject progId="Equation.3" shapeId="26635" r:id="rId12">
          <objectPr r:id="rId5">
            <anchor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114300</xdr:colOff>
                <xdr:row>56</xdr:row>
                <xdr:rowOff>38100</xdr:rowOff>
              </to>
            </anchor>
          </objectPr>
        </oleObject>
      </mc:Choice>
      <mc:Fallback>
        <oleObject progId="Equation.3" shapeId="26635" r:id="rId1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zoomScale="90" zoomScaleNormal="90" workbookViewId="0" topLeftCell="A1">
      <selection activeCell="M19" sqref="M19"/>
    </sheetView>
  </sheetViews>
  <sheetFormatPr defaultColWidth="9.140625" defaultRowHeight="15"/>
  <cols>
    <col min="2" max="3" width="13.421875" style="0" customWidth="1"/>
  </cols>
  <sheetData>
    <row r="1" spans="2:3" ht="15">
      <c r="B1" s="16" t="s">
        <v>16</v>
      </c>
      <c r="C1" s="11" t="s">
        <v>17</v>
      </c>
    </row>
    <row r="2" spans="1:3" ht="15">
      <c r="A2">
        <v>3</v>
      </c>
      <c r="B2">
        <f>Kopelman!B10</f>
        <v>0.21202856745557092</v>
      </c>
      <c r="C2" s="11">
        <f>Valjamae!$B$11</f>
        <v>0.21202932490024207</v>
      </c>
    </row>
    <row r="3" spans="1:3" ht="15.5">
      <c r="A3">
        <v>5</v>
      </c>
      <c r="B3" s="10">
        <f>Kopelman!B27</f>
        <v>0.2476265018750761</v>
      </c>
      <c r="C3" s="10">
        <f>Valjamae!$B$27</f>
        <v>0.27538116649190314</v>
      </c>
    </row>
    <row r="4" spans="1:3" ht="15.5">
      <c r="A4">
        <v>7</v>
      </c>
      <c r="B4" s="10">
        <f>Kopelman!B43</f>
        <v>0.2872830437488404</v>
      </c>
      <c r="C4" s="10">
        <f>Valjamae!$B$43</f>
        <v>0.3494748168454466</v>
      </c>
    </row>
    <row r="5" spans="1:3" ht="15.5">
      <c r="A5">
        <v>9</v>
      </c>
      <c r="B5" s="6">
        <f>Kopelman!B59</f>
        <v>0.3687451012432724</v>
      </c>
      <c r="C5" s="6">
        <f>Valjamae!$B$59</f>
        <v>0.5111954967225001</v>
      </c>
    </row>
    <row r="7" ht="15">
      <c r="C7" s="11" t="s">
        <v>18</v>
      </c>
    </row>
    <row r="8" spans="1:3" ht="15">
      <c r="A8">
        <v>3</v>
      </c>
      <c r="B8">
        <f aca="true" t="shared" si="0" ref="B8:B9">LN(B2)</f>
        <v>-1.5510342612394605</v>
      </c>
      <c r="C8">
        <f>LN(C2)</f>
        <v>-1.5510306888750036</v>
      </c>
    </row>
    <row r="9" spans="1:3" ht="15">
      <c r="A9">
        <v>5</v>
      </c>
      <c r="B9">
        <f t="shared" si="0"/>
        <v>-1.3958337088628805</v>
      </c>
      <c r="C9">
        <f>LN(C3)</f>
        <v>-1.2895990810394362</v>
      </c>
    </row>
    <row r="10" spans="1:3" ht="15">
      <c r="A10">
        <v>7</v>
      </c>
      <c r="B10">
        <f>LN(B4)</f>
        <v>-1.2472873340604245</v>
      </c>
      <c r="C10">
        <f>LN(C4)</f>
        <v>-1.0513237747099333</v>
      </c>
    </row>
    <row r="11" spans="1:3" ht="15">
      <c r="A11">
        <v>9</v>
      </c>
      <c r="B11">
        <f>LN(B5)</f>
        <v>-0.9976496561803577</v>
      </c>
      <c r="C11">
        <f>LN(C5)</f>
        <v>-0.6710031851858997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slamet</dc:creator>
  <cp:keywords/>
  <dc:description/>
  <cp:lastModifiedBy>Megawati</cp:lastModifiedBy>
  <dcterms:created xsi:type="dcterms:W3CDTF">2017-03-31T13:32:00Z</dcterms:created>
  <dcterms:modified xsi:type="dcterms:W3CDTF">2019-12-12T06:53:58Z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